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office.accenture.com/personal/robert_tabor_accenture_com/Documents/Desktop/CalSAWS/AA LRS CalSAWS Contract Documents/Amendment 18 BGC_Amend Z-CalOar_Contract Cap/Schedule 13/"/>
    </mc:Choice>
  </mc:AlternateContent>
  <xr:revisionPtr revIDLastSave="0" documentId="8_{A9F6481F-095C-41EF-B33A-E732789A597F}" xr6:coauthVersionLast="41" xr6:coauthVersionMax="41" xr10:uidLastSave="{00000000-0000-0000-0000-000000000000}"/>
  <bookViews>
    <workbookView xWindow="-23790" yWindow="3090" windowWidth="21600" windowHeight="12615" xr2:uid="{00000000-000D-0000-FFFF-FFFF00000000}"/>
  </bookViews>
  <sheets>
    <sheet name="Hardware and Softwar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000___Project_Management">#REF!</definedName>
    <definedName name="_1100__Project_Initiation">#REF!</definedName>
    <definedName name="_1200__Confirm_Project_Expectations">#REF!</definedName>
    <definedName name="_1300__Project_Management_Processes">#REF!</definedName>
    <definedName name="_1400__Status_Meetings">#REF!</definedName>
    <definedName name="_1500_Change_Management">#REF!</definedName>
    <definedName name="_1600_Planning">#REF!</definedName>
    <definedName name="_1700__CQMA">#REF!</definedName>
    <definedName name="_1800__Certification_Support">#REF!</definedName>
    <definedName name="_1900__Project_Management_for_Tasks">#REF!</definedName>
    <definedName name="_2000__Site_Preparation">#REF!</definedName>
    <definedName name="_3000__Telecommunications_Design___Install">#REF!</definedName>
    <definedName name="_4000__System_Design_Development_Methodology">#REF!</definedName>
    <definedName name="_4100_Analysis">#REF!</definedName>
    <definedName name="_4200__Technical_Architecture">#REF!</definedName>
    <definedName name="_4300__Release_1">#REF!</definedName>
    <definedName name="_4400__Release_2">#REF!</definedName>
    <definedName name="_4500__Release_3">#REF!</definedName>
    <definedName name="_4600__Release_4">#REF!</definedName>
    <definedName name="_5000__Training">#REF!</definedName>
    <definedName name="_5100___Analysis">#REF!</definedName>
    <definedName name="_5200___Release_1">#REF!</definedName>
    <definedName name="_5300___Release_2">#REF!</definedName>
    <definedName name="_5400___Release_3">#REF!</definedName>
    <definedName name="_5500___Release_4">#REF!</definedName>
    <definedName name="_6000__Conversion">#REF!</definedName>
    <definedName name="_7000__Implementation">#REF!</definedName>
    <definedName name="_7110__Release_1_Pilot">#REF!</definedName>
    <definedName name="_7120__Release_1_Consortium_Wide">#REF!</definedName>
    <definedName name="_7210__Release_2_Pilot">#REF!</definedName>
    <definedName name="_7220__Release_2_Consortium_Wide">#REF!</definedName>
    <definedName name="_7310__Release_3_Pilot">#REF!</definedName>
    <definedName name="_7320__Release_3_Consortium_Wide">#REF!</definedName>
    <definedName name="_7400__Release_4_Consortium_Wide">#REF!</definedName>
    <definedName name="_8.1__Service_Operations_Stage">#REF!</definedName>
    <definedName name="_8000___Maintenance___Operation_Support">#REF!</definedName>
    <definedName name="_8000x__Alternative_Maintenance___Operations_Support">#REF!</definedName>
    <definedName name="_xlnm._FilterDatabase" localSheetId="0" hidden="1">'Hardware and Software'!$A$4:$AF$17</definedName>
    <definedName name="Accenture_Rate">#REF!</definedName>
    <definedName name="AllKits">#REF!</definedName>
    <definedName name="Allocation_DB">'[1]Allocation-Resource'!$A$3:$E$19</definedName>
    <definedName name="Allocation_Resource">'[2]Allocation-Resource'!$A$3:$E$19</definedName>
    <definedName name="BA">'[3]3. Tasks'!$L$41</definedName>
    <definedName name="Batch_AT_Factor">#REF!</definedName>
    <definedName name="Batch_DAO_Factor">#REF!</definedName>
    <definedName name="Batch_VBean_Factor">#REF!</definedName>
    <definedName name="BDlist">#REF!</definedName>
    <definedName name="BillRate">'[4]5. Tasks'!$H$36</definedName>
    <definedName name="BuildPct">#REF!</definedName>
    <definedName name="Category">#REF!</definedName>
    <definedName name="Del_Allocation_DB">#REF!</definedName>
    <definedName name="Dev_Alloc_DB">#REF!</definedName>
    <definedName name="DifAT">#REF!</definedName>
    <definedName name="DifBatch">#REF!</definedName>
    <definedName name="DifChg">#REF!</definedName>
    <definedName name="DifCommon">#REF!</definedName>
    <definedName name="DifConv">#REF!</definedName>
    <definedName name="DifDAO">#REF!</definedName>
    <definedName name="DifEJB">#REF!</definedName>
    <definedName name="DiffChg">#REF!</definedName>
    <definedName name="DiffDAO">#REF!</definedName>
    <definedName name="DifForm">#REF!</definedName>
    <definedName name="DifJSP">#REF!</definedName>
    <definedName name="DifRpt">#REF!</definedName>
    <definedName name="DifRule">#REF!</definedName>
    <definedName name="DifVBean">#REF!</definedName>
    <definedName name="DS3_Install">[5]LoE!#REF!</definedName>
    <definedName name="DS3_Recurring_Cost">[5]LoE!#REF!</definedName>
    <definedName name="DSL_Install">[5]LoE!#REF!</definedName>
    <definedName name="DSL_Recurring_Cost">[5]LoE!#REF!</definedName>
    <definedName name="EasyAT">#REF!</definedName>
    <definedName name="EasyBatch">#REF!</definedName>
    <definedName name="EasyChg">#REF!</definedName>
    <definedName name="EasyCommon">#REF!</definedName>
    <definedName name="EasyConv">#REF!</definedName>
    <definedName name="EasyDAO">#REF!</definedName>
    <definedName name="EasyEJB">#REF!</definedName>
    <definedName name="EasyForm">#REF!</definedName>
    <definedName name="EasyJSP">#REF!</definedName>
    <definedName name="EasyRpt">#REF!</definedName>
    <definedName name="EasyRule">#REF!</definedName>
    <definedName name="EasyVBean">#REF!</definedName>
    <definedName name="Exhibit_A_DB">#REF!</definedName>
    <definedName name="Form_AT_Factor">#REF!</definedName>
    <definedName name="Form_DAO_Factor">#REF!</definedName>
    <definedName name="FTE_Days_Per_Month">'[6]B Tasks and Deliv''s'!#REF!</definedName>
    <definedName name="IAPDU">#REF!</definedName>
    <definedName name="ICRECON">'[7]Monthly Detail'!#REF!</definedName>
    <definedName name="INDIRECT">'[7]Monthly Detail'!#REF!</definedName>
    <definedName name="Itemized_Software_Description">[8]Sheet3!$D$1:$D$16</definedName>
    <definedName name="JSP_AT_Factor">#REF!</definedName>
    <definedName name="JSP_Conv_Factor">#REF!</definedName>
    <definedName name="JSP_DAO_Factor">#REF!</definedName>
    <definedName name="JSP_EJB_Factor">#REF!</definedName>
    <definedName name="JSP_VBean_Factor">#REF!</definedName>
    <definedName name="MedAT">#REF!</definedName>
    <definedName name="MedBatch">#REF!</definedName>
    <definedName name="MedChg">#REF!</definedName>
    <definedName name="MedCommon">#REF!</definedName>
    <definedName name="MedConv">#REF!</definedName>
    <definedName name="MedDAO">#REF!</definedName>
    <definedName name="MedEJB">#REF!</definedName>
    <definedName name="MedForm">#REF!</definedName>
    <definedName name="MedJSP">#REF!</definedName>
    <definedName name="MedRpt">#REF!</definedName>
    <definedName name="MedRule">#REF!</definedName>
    <definedName name="MedVBean">#REF!</definedName>
    <definedName name="MONTHSUM">'[7]Monthly Detail'!#REF!</definedName>
    <definedName name="Project_Yr">'[2]Allocation-PY'!$A$13:$M$15</definedName>
    <definedName name="ProjectDiscount">#REF!</definedName>
    <definedName name="PY_Hours">'[2]Allocation-PY'!$A$13:$M$15</definedName>
    <definedName name="PY_Hours_DB">'[9]Allocation-PY'!$A$13:$M$15</definedName>
    <definedName name="PY_Percent_DB">'[10]Allocation-PY'!$A$3:$M$6</definedName>
    <definedName name="QA_Rate">#REF!</definedName>
    <definedName name="QTRALLOC">#N/A</definedName>
    <definedName name="Rpt_AT_Factor">#REF!</definedName>
    <definedName name="Rule_AT_Factor">#REF!</definedName>
    <definedName name="Rule_DAO_Factor">#REF!</definedName>
    <definedName name="Rule_VBean_Factor">#REF!</definedName>
    <definedName name="sacs">#REF!</definedName>
    <definedName name="Sales_Tax">'[11]J11 - CO-002'!$K$55</definedName>
    <definedName name="Schedule">#REF!</definedName>
    <definedName name="Shipping">'[11]J11 - CO-002'!$K$56</definedName>
    <definedName name="SUPPLIES">'[7]Monthly Detail'!#REF!</definedName>
    <definedName name="SystemTest">#REF!</definedName>
    <definedName name="t_channels">'[12]hw-sw-maintenance'!#REF!</definedName>
    <definedName name="t_seats">'[12]hw-sw-maintenance'!#REF!</definedName>
    <definedName name="T1_Install">[5]LoE!#REF!</definedName>
    <definedName name="T1_Recurring_Cost">[5]LoE!#REF!</definedName>
    <definedName name="Tasks">#REF!</definedName>
    <definedName name="Team">#REF!</definedName>
    <definedName name="TestPct">#REF!</definedName>
    <definedName name="ValidResources">'[13]4.  Resource Totals by Year'!$A$5:$A$20</definedName>
    <definedName name="Wav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9" i="1" l="1"/>
  <c r="AE20" i="1" s="1"/>
  <c r="AD20" i="1"/>
  <c r="AC20" i="1"/>
  <c r="AB20" i="1"/>
  <c r="AA20" i="1"/>
  <c r="Z20" i="1"/>
  <c r="L28" i="1" l="1"/>
  <c r="E23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K28" i="1"/>
  <c r="AF16" i="1"/>
  <c r="AF15" i="1"/>
  <c r="AF14" i="1"/>
  <c r="AE19" i="1"/>
  <c r="AD19" i="1"/>
  <c r="AC19" i="1"/>
  <c r="AB19" i="1"/>
  <c r="AA19" i="1"/>
  <c r="Z19" i="1"/>
  <c r="M17" i="1"/>
  <c r="M16" i="1"/>
  <c r="M15" i="1"/>
  <c r="O14" i="1"/>
  <c r="O13" i="1"/>
  <c r="O12" i="1"/>
  <c r="O11" i="1"/>
  <c r="M10" i="1"/>
  <c r="Q9" i="1"/>
  <c r="P8" i="1"/>
  <c r="O7" i="1"/>
  <c r="N6" i="1"/>
  <c r="M5" i="1"/>
  <c r="AF19" i="1" l="1"/>
  <c r="V14" i="1"/>
  <c r="H12" i="1"/>
  <c r="AC12" i="1" s="1"/>
  <c r="V13" i="1"/>
  <c r="E12" i="1"/>
  <c r="E11" i="1"/>
  <c r="H11" i="1" s="1"/>
  <c r="AC11" i="1" s="1"/>
  <c r="AA11" i="1"/>
  <c r="AB11" i="1"/>
  <c r="AD11" i="1"/>
  <c r="AE11" i="1"/>
  <c r="AA12" i="1"/>
  <c r="AB12" i="1"/>
  <c r="AD12" i="1"/>
  <c r="AE12" i="1"/>
  <c r="AA13" i="1"/>
  <c r="AB13" i="1"/>
  <c r="AD13" i="1"/>
  <c r="AA14" i="1"/>
  <c r="AB14" i="1"/>
  <c r="AD14" i="1"/>
  <c r="AE14" i="1"/>
  <c r="AF12" i="1" l="1"/>
  <c r="AF11" i="1"/>
  <c r="AE13" i="1"/>
  <c r="G13" i="1"/>
  <c r="I13" i="1" s="1"/>
  <c r="J13" i="1" l="1"/>
  <c r="AC13" i="1" s="1"/>
  <c r="AF13" i="1" s="1"/>
  <c r="G14" i="1"/>
  <c r="J14" i="1" l="1"/>
  <c r="I14" i="1"/>
  <c r="AC14" i="1" s="1"/>
  <c r="F6" i="1" l="1"/>
  <c r="F5" i="1"/>
  <c r="W15" i="1" l="1"/>
  <c r="AA7" i="1" l="1"/>
  <c r="AA8" i="1"/>
  <c r="AA9" i="1"/>
  <c r="H6" i="1" l="1"/>
  <c r="AD9" i="1"/>
  <c r="H9" i="1"/>
  <c r="AE9" i="1" s="1"/>
  <c r="AE8" i="1"/>
  <c r="H8" i="1"/>
  <c r="AD8" i="1" s="1"/>
  <c r="AE7" i="1"/>
  <c r="AD7" i="1"/>
  <c r="H7" i="1"/>
  <c r="AB15" i="1"/>
  <c r="G15" i="1"/>
  <c r="J15" i="1" s="1"/>
  <c r="AB16" i="1"/>
  <c r="G16" i="1"/>
  <c r="J16" i="1" s="1"/>
  <c r="G17" i="1"/>
  <c r="I17" i="1" s="1"/>
  <c r="AB17" i="1"/>
  <c r="I16" i="1" l="1"/>
  <c r="AA16" i="1" s="1"/>
  <c r="I15" i="1"/>
  <c r="AB9" i="1"/>
  <c r="AC9" i="1"/>
  <c r="AC8" i="1"/>
  <c r="AB8" i="1"/>
  <c r="AB7" i="1"/>
  <c r="AC7" i="1"/>
  <c r="J17" i="1"/>
  <c r="AA17" i="1" s="1"/>
  <c r="AA15" i="1" l="1"/>
  <c r="F23" i="1"/>
  <c r="AF9" i="1"/>
  <c r="AF8" i="1"/>
  <c r="AF7" i="1"/>
  <c r="AC15" i="1"/>
  <c r="AC17" i="1"/>
  <c r="AC16" i="1"/>
  <c r="AE15" i="1" l="1"/>
  <c r="AD15" i="1"/>
  <c r="AE16" i="1"/>
  <c r="AD16" i="1"/>
  <c r="AE17" i="1"/>
  <c r="AD17" i="1"/>
  <c r="AF17" i="1" l="1"/>
  <c r="H10" i="1" l="1"/>
  <c r="AA10" i="1" s="1"/>
  <c r="AB10" i="1"/>
  <c r="AB6" i="1"/>
  <c r="AD6" i="1"/>
  <c r="AE6" i="1"/>
  <c r="AA6" i="1" l="1"/>
  <c r="AD10" i="1"/>
  <c r="AE10" i="1"/>
  <c r="AC10" i="1"/>
  <c r="AC6" i="1"/>
  <c r="AF6" i="1" l="1"/>
  <c r="AF10" i="1"/>
  <c r="AB5" i="1" l="1"/>
  <c r="AC5" i="1"/>
  <c r="H5" i="1"/>
  <c r="L19" i="1" l="1"/>
  <c r="AA5" i="1"/>
  <c r="AD5" i="1"/>
  <c r="AE5" i="1"/>
  <c r="AF5" i="1" l="1"/>
  <c r="Y19" i="1" l="1"/>
  <c r="S19" i="1"/>
  <c r="E26" i="1"/>
  <c r="E24" i="1"/>
  <c r="F19" i="1" l="1"/>
  <c r="E25" i="1" l="1"/>
  <c r="E27" i="1" s="1"/>
  <c r="E28" i="1" s="1"/>
  <c r="G19" i="1" l="1"/>
  <c r="H19" i="1"/>
  <c r="I19" i="1" l="1"/>
  <c r="J19" i="1"/>
  <c r="G25" i="1"/>
  <c r="F26" i="1"/>
  <c r="F24" i="1"/>
  <c r="G23" i="1"/>
  <c r="R19" i="1"/>
  <c r="T19" i="1"/>
  <c r="H23" i="1" l="1"/>
  <c r="M19" i="1"/>
  <c r="O19" i="1"/>
  <c r="N19" i="1"/>
  <c r="F25" i="1"/>
  <c r="G24" i="1"/>
  <c r="H25" i="1"/>
  <c r="U19" i="1"/>
  <c r="G26" i="1"/>
  <c r="I23" i="1" l="1"/>
  <c r="H24" i="1"/>
  <c r="H26" i="1"/>
  <c r="I25" i="1"/>
  <c r="P19" i="1"/>
  <c r="I24" i="1"/>
  <c r="V19" i="1"/>
  <c r="H27" i="1" l="1"/>
  <c r="H28" i="1"/>
  <c r="I26" i="1"/>
  <c r="J24" i="1"/>
  <c r="L24" i="1" s="1"/>
  <c r="W19" i="1"/>
  <c r="J23" i="1"/>
  <c r="L23" i="1" s="1"/>
  <c r="J25" i="1"/>
  <c r="L25" i="1" s="1"/>
  <c r="X19" i="1" l="1"/>
  <c r="J26" i="1"/>
  <c r="L26" i="1" s="1"/>
  <c r="J27" i="1" l="1"/>
  <c r="J28" i="1" s="1"/>
  <c r="I27" i="1"/>
  <c r="I28" i="1" s="1"/>
  <c r="G27" i="1"/>
  <c r="G28" i="1" s="1"/>
  <c r="L27" i="1" l="1"/>
  <c r="F27" i="1"/>
  <c r="F28" i="1" s="1"/>
</calcChain>
</file>

<file path=xl/sharedStrings.xml><?xml version="1.0" encoding="utf-8"?>
<sst xmlns="http://schemas.openxmlformats.org/spreadsheetml/2006/main" count="99" uniqueCount="56">
  <si>
    <t>Estimated Hardware/Software Charges</t>
  </si>
  <si>
    <t>Purchase</t>
  </si>
  <si>
    <t>Support</t>
  </si>
  <si>
    <t>Total By Year</t>
  </si>
  <si>
    <t>Type</t>
  </si>
  <si>
    <t>Item Description</t>
  </si>
  <si>
    <t>Purpose</t>
  </si>
  <si>
    <t>Quantity</t>
  </si>
  <si>
    <t>Unit Charges</t>
  </si>
  <si>
    <t>Hardware</t>
  </si>
  <si>
    <t>Software</t>
  </si>
  <si>
    <t>Estimated Tax</t>
  </si>
  <si>
    <t>Estimated Shipping/ Handling</t>
  </si>
  <si>
    <t>SFY 2018/19</t>
  </si>
  <si>
    <t>SFY 2019/20</t>
  </si>
  <si>
    <t>SFY 2020/21</t>
  </si>
  <si>
    <t>SFY 2021/22</t>
  </si>
  <si>
    <t>SFY 2022/23</t>
  </si>
  <si>
    <t>SFY 2023/24</t>
  </si>
  <si>
    <t>Grand Total</t>
  </si>
  <si>
    <t>Vendor</t>
  </si>
  <si>
    <t>SW</t>
  </si>
  <si>
    <t>HW</t>
  </si>
  <si>
    <t>Cisco</t>
  </si>
  <si>
    <t>Kaminario</t>
  </si>
  <si>
    <t>Totals By Type</t>
  </si>
  <si>
    <t>Total</t>
  </si>
  <si>
    <t>Hardware Support</t>
  </si>
  <si>
    <t>Software Support</t>
  </si>
  <si>
    <t xml:space="preserve">Total </t>
  </si>
  <si>
    <t>Voice Gateway/DS3 Router</t>
  </si>
  <si>
    <t>WAN Card</t>
  </si>
  <si>
    <t>Cisco ONE ISR 4431 (4GE,3NIM,8G FLASH,4G DRAM,IPB) (Part # C1-CISCO4431/K9)</t>
  </si>
  <si>
    <t>4 port Multiflex Trunk Voice/Clear-channel Data T1/E1 Module (Part # NIM-4MFT-T1/E1)</t>
  </si>
  <si>
    <t>Router Redundant Power Supply</t>
  </si>
  <si>
    <t>Hyland</t>
  </si>
  <si>
    <t>Interim on-prem storage for exported documents from Centera</t>
  </si>
  <si>
    <t>ECS</t>
  </si>
  <si>
    <t>ELA Subscription 19/20</t>
  </si>
  <si>
    <t>ELA Subscription 20/21</t>
  </si>
  <si>
    <t>ELA Subscription 21/22</t>
  </si>
  <si>
    <t>ELA Subscription 22/23</t>
  </si>
  <si>
    <t>ELA Subscription 23/24</t>
  </si>
  <si>
    <t>AC Power Supply (Secondary PS) for Cisco ISR 4430 (Part # PWR-4430-AC/2)</t>
  </si>
  <si>
    <t>K2 Storage:  
Pre-paid software subscription per TB usable 36 month term
(Part # K2SWTBUSPNAM)</t>
  </si>
  <si>
    <t>Fujitsu</t>
  </si>
  <si>
    <t>HP</t>
  </si>
  <si>
    <t>Fi-7160 Scanner (4yrs support)</t>
  </si>
  <si>
    <t>EliteBook x360 1030 G4
i7-8665U, 16GB RAM, 256GB M.2 SSD
13.3 FHD AG LED UWVA 1000 uslim TS PVCY
(3yrs NBD on-site support)</t>
  </si>
  <si>
    <t>Microsoft</t>
  </si>
  <si>
    <t>Laptop: Imaging TTT Sessions</t>
  </si>
  <si>
    <t>Scanner: Imaging TTT Sessions</t>
  </si>
  <si>
    <t>Enterprise CAL Per User Client Access License and Software Assurance</t>
  </si>
  <si>
    <t>Windows Enterprise per Device Desktop Operating System Upgrade License and Software Assurance</t>
  </si>
  <si>
    <t>Laptop Licensing: Imaging TTT Sessions</t>
  </si>
  <si>
    <t>Attachment 4 -  Hardware/Software Specifications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</si>
</sst>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.00"/>
    <numFmt numFmtId="165" formatCode="&quot;$&quot;#,##0"/>
    <numFmt numFmtId="166" formatCode="_(&quot;$&quot;* #,##0_);_(&quot;$&quot;* \(#,##0\);_(&quot;$&quot;* &quot;-&quot;??_);_(@_)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3499862666707357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vertical="center" wrapText="1"/>
    </xf>
    <xf numFmtId="1" fontId="3" fillId="6" borderId="2" xfId="0" applyNumberFormat="1" applyFont="1" applyFill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 vertical="center" wrapText="1"/>
    </xf>
    <xf numFmtId="164" fontId="5" fillId="6" borderId="2" xfId="0" applyNumberFormat="1" applyFont="1" applyFill="1" applyBorder="1" applyAlignment="1">
      <alignment horizontal="center" vertical="center" wrapText="1"/>
    </xf>
    <xf numFmtId="0" fontId="0" fillId="7" borderId="0" xfId="0" applyFill="1"/>
    <xf numFmtId="0" fontId="0" fillId="7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5" fillId="8" borderId="2" xfId="0" applyFont="1" applyFill="1" applyBorder="1" applyAlignment="1">
      <alignment wrapText="1"/>
    </xf>
    <xf numFmtId="165" fontId="5" fillId="8" borderId="2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66" fontId="3" fillId="0" borderId="2" xfId="4" applyNumberFormat="1" applyBorder="1" applyAlignment="1">
      <alignment horizontal="center" vertical="center" wrapText="1"/>
    </xf>
    <xf numFmtId="166" fontId="6" fillId="5" borderId="2" xfId="4" applyNumberFormat="1" applyFont="1" applyFill="1" applyBorder="1" applyAlignment="1">
      <alignment horizontal="center" vertical="center" wrapText="1"/>
    </xf>
    <xf numFmtId="166" fontId="6" fillId="7" borderId="0" xfId="4" applyNumberFormat="1" applyFont="1" applyFill="1" applyAlignment="1">
      <alignment horizontal="center"/>
    </xf>
    <xf numFmtId="166" fontId="3" fillId="0" borderId="2" xfId="4" applyNumberFormat="1" applyBorder="1" applyAlignment="1">
      <alignment horizontal="center" wrapText="1"/>
    </xf>
    <xf numFmtId="166" fontId="5" fillId="0" borderId="2" xfId="4" applyNumberFormat="1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9" borderId="2" xfId="0" applyFill="1" applyBorder="1" applyAlignment="1">
      <alignment vertical="center" wrapText="1"/>
    </xf>
    <xf numFmtId="0" fontId="0" fillId="0" borderId="2" xfId="2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166" fontId="0" fillId="5" borderId="7" xfId="4" applyNumberFormat="1" applyFont="1" applyFill="1" applyBorder="1" applyAlignment="1">
      <alignment horizontal="center" vertical="center"/>
    </xf>
    <xf numFmtId="166" fontId="0" fillId="0" borderId="2" xfId="4" applyNumberFormat="1" applyFont="1" applyBorder="1" applyAlignment="1">
      <alignment horizontal="center"/>
    </xf>
    <xf numFmtId="166" fontId="0" fillId="0" borderId="2" xfId="4" applyNumberFormat="1" applyFont="1" applyBorder="1" applyAlignment="1">
      <alignment horizontal="center" vertical="center" wrapText="1"/>
    </xf>
    <xf numFmtId="166" fontId="0" fillId="0" borderId="2" xfId="4" applyNumberFormat="1" applyFont="1" applyBorder="1" applyAlignment="1">
      <alignment wrapText="1"/>
    </xf>
    <xf numFmtId="166" fontId="0" fillId="0" borderId="2" xfId="0" applyNumberFormat="1" applyFill="1" applyBorder="1"/>
    <xf numFmtId="164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166" fontId="0" fillId="0" borderId="0" xfId="0" applyNumberFormat="1"/>
    <xf numFmtId="165" fontId="0" fillId="0" borderId="0" xfId="0" applyNumberForma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5" fillId="2" borderId="9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</cellXfs>
  <cellStyles count="8">
    <cellStyle name="Currency" xfId="4" builtinId="4"/>
    <cellStyle name="Currency 10 2 2" xfId="3" xr:uid="{00000000-0005-0000-0000-000001000000}"/>
    <cellStyle name="Currency 2" xfId="5" xr:uid="{00000000-0005-0000-0000-000002000000}"/>
    <cellStyle name="Normal" xfId="0" builtinId="0"/>
    <cellStyle name="Normal - Style1 2" xfId="6" xr:uid="{00000000-0005-0000-0000-000004000000}"/>
    <cellStyle name="Normal 190" xfId="1" xr:uid="{00000000-0005-0000-0000-000005000000}"/>
    <cellStyle name="Normal 2 10 2" xfId="2" xr:uid="{00000000-0005-0000-0000-000006000000}"/>
    <cellStyle name="Normal 4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Change%20Orders\M&amp;O\CO-040%20Legacy%20Data%20Solution\01-29-2009%20For%20Consortium%20Review\CO-040%20-%20LDS%20-%20v3%20with%202011-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m.r.gallisdorfer\AppData\Local\Microsoft\Windows\Temporary%20Internet%20Files\Content.Outlook\YYONG1YF\Extension%20Cost%20Pricing%20Schedule%20Amendment%20No%20%2063%20(3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Implementation%20Agreement\Amendments\Final%20Amendment%20No.%208\Accenture%20BAFO%20Cost%20Schedules%20Amendment%20No.%20EIGHTv2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ryan.b.wickham\Local%20Settings\Temporary%20Internet%20Files\OLK55\OMX%20financials%20-%20v3%203%20(2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GnesdaJ\Local%20Settings\Temporary%20Internet%20Files\OLK1F3F\07-31-2007%20From%20JG\Be%20Vu%20Estimate%20072607%20from%20J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ers\lisa.a.salas\Documents\Docs%20to%20Synch\APD\June%202010\03-12-2010%20Facilities%20Input%20file\Extension%20Cost%20Pricing%20Schedule%20Amendment%205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MastersK\Local%20Settings\Temporary%20Internet%20Files\OLK1AC\CMIPS%20II%20and%20IHSS%20SOC%20Estimates%20v5.1%20-%20working%20cop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BegicS\AppData\Local\Microsoft\Windows\Temporary%20Internet%20Files\OLK174A\CMIPS%20II%20and%20IHSS%20SOC%20Estimates%20-%2009-23-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Accenture\Contracts\Change%20Orders\M&amp;O\CO-047%20Del%20Norte%20POP%20model%20change\05-19-2009%20For%20JPA\Marin-Napa%20CPOP%20v4-client-summary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IslePA\LOCALS~1\Temp\Pricing%20Schedul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lundybx\LOCALS~1\Temp\Development%20Cost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WINDOWS\TEMP\1.0%20Cost%20Schedules-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Change%20Orders\M&amp;O\XXX%20-%20EBT%20Host%20to%20Host\CO-XXX%20-EBT%20Host%20to%20Host%20Interface%20v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D"/>
      <sheetName val="1. Cost Summary "/>
      <sheetName val="2. Staffing Services"/>
      <sheetName val="Hours by resource"/>
      <sheetName val="4. HW_SW"/>
      <sheetName val="5. D-2 (B) Costs"/>
      <sheetName val="6. E Costs"/>
      <sheetName val="Allocation-PY"/>
      <sheetName val="Allocation-Resource"/>
      <sheetName val="MAPPER Devt &amp; Deploy"/>
      <sheetName val="MAPPER Annual Cost Summary"/>
      <sheetName val="WTW Devt &amp; Deploy"/>
      <sheetName val="WTW Annual Cost Summary"/>
      <sheetName val="D-5 Rates"/>
    </sheetNames>
    <sheetDataSet>
      <sheetData sheetId="0"/>
      <sheetData sheetId="1"/>
      <sheetData sheetId="2"/>
      <sheetData sheetId="3">
        <row r="7">
          <cell r="D7">
            <v>0</v>
          </cell>
        </row>
      </sheetData>
      <sheetData sheetId="4"/>
      <sheetData sheetId="5"/>
      <sheetData sheetId="6"/>
      <sheetData sheetId="7"/>
      <sheetData sheetId="8">
        <row r="3">
          <cell r="C3" t="str">
            <v>1.0</v>
          </cell>
          <cell r="D3" t="str">
            <v>2.0</v>
          </cell>
          <cell r="E3" t="str">
            <v>3.0</v>
          </cell>
        </row>
        <row r="4">
          <cell r="A4">
            <v>1</v>
          </cell>
          <cell r="B4" t="str">
            <v>Project Director / Quality Assurance Partner</v>
          </cell>
          <cell r="C4">
            <v>0</v>
          </cell>
          <cell r="D4">
            <v>0</v>
          </cell>
          <cell r="E4">
            <v>0</v>
          </cell>
        </row>
        <row r="5">
          <cell r="A5">
            <v>2</v>
          </cell>
          <cell r="B5" t="str">
            <v>Project Manager</v>
          </cell>
          <cell r="C5">
            <v>0</v>
          </cell>
          <cell r="D5">
            <v>0</v>
          </cell>
          <cell r="E5">
            <v>0</v>
          </cell>
        </row>
        <row r="6">
          <cell r="A6">
            <v>3</v>
          </cell>
          <cell r="B6" t="str">
            <v>Development Team Managers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4</v>
          </cell>
          <cell r="B7" t="str">
            <v>Development Group Leads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5</v>
          </cell>
          <cell r="B8" t="str">
            <v>Development Functional /Technical Analysts</v>
          </cell>
          <cell r="C8">
            <v>0</v>
          </cell>
          <cell r="D8">
            <v>0</v>
          </cell>
          <cell r="E8">
            <v>0</v>
          </cell>
        </row>
        <row r="9">
          <cell r="A9">
            <v>6</v>
          </cell>
          <cell r="B9" t="str">
            <v>Development Programmer/ Analysts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7</v>
          </cell>
          <cell r="B10" t="str">
            <v>Applications Maintenance Team Leader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8</v>
          </cell>
          <cell r="B11" t="str">
            <v>Sr. Programmer - Intranet On-Line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9</v>
          </cell>
          <cell r="B12" t="str">
            <v>Programmer/Analyst - Intranet Online</v>
          </cell>
          <cell r="C12">
            <v>0</v>
          </cell>
          <cell r="D12">
            <v>0</v>
          </cell>
          <cell r="E12">
            <v>0</v>
          </cell>
        </row>
        <row r="13">
          <cell r="A13">
            <v>10</v>
          </cell>
          <cell r="B13" t="str">
            <v>Sr. Programmer - Expert Systems</v>
          </cell>
          <cell r="C13">
            <v>0</v>
          </cell>
          <cell r="D13">
            <v>0</v>
          </cell>
          <cell r="E13">
            <v>0</v>
          </cell>
        </row>
        <row r="14">
          <cell r="A14">
            <v>11</v>
          </cell>
          <cell r="B14" t="str">
            <v>Programmer/Analyst - Expert Systems</v>
          </cell>
          <cell r="C14">
            <v>0</v>
          </cell>
          <cell r="D14">
            <v>0</v>
          </cell>
          <cell r="E14">
            <v>0</v>
          </cell>
        </row>
        <row r="15">
          <cell r="A15">
            <v>12</v>
          </cell>
          <cell r="B15" t="str">
            <v>Sr. Programmer - Batch Maintenanace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13</v>
          </cell>
          <cell r="B16" t="str">
            <v>Programmer/Analyst - Batch Maintenance</v>
          </cell>
          <cell r="C16">
            <v>0</v>
          </cell>
          <cell r="D16">
            <v>0</v>
          </cell>
          <cell r="E16">
            <v>0</v>
          </cell>
        </row>
        <row r="17">
          <cell r="A17">
            <v>14</v>
          </cell>
          <cell r="B17" t="str">
            <v>Sr. Data Base Administrator - Oracle</v>
          </cell>
          <cell r="C17">
            <v>0</v>
          </cell>
          <cell r="D17">
            <v>0</v>
          </cell>
          <cell r="E17">
            <v>0</v>
          </cell>
        </row>
        <row r="18">
          <cell r="A18">
            <v>15</v>
          </cell>
          <cell r="B18" t="str">
            <v>Data Base Administrator - Oracle</v>
          </cell>
          <cell r="C18">
            <v>0</v>
          </cell>
          <cell r="D18">
            <v>0</v>
          </cell>
          <cell r="E18">
            <v>0</v>
          </cell>
        </row>
        <row r="19">
          <cell r="A19">
            <v>16</v>
          </cell>
          <cell r="B19" t="str">
            <v>System Software Specialist</v>
          </cell>
          <cell r="C19">
            <v>0</v>
          </cell>
          <cell r="D19">
            <v>0</v>
          </cell>
          <cell r="E19">
            <v>0</v>
          </cell>
        </row>
      </sheetData>
      <sheetData sheetId="9"/>
      <sheetData sheetId="10"/>
      <sheetData sheetId="11"/>
      <sheetData sheetId="12"/>
      <sheetData sheetId="13">
        <row r="5">
          <cell r="B5" t="str">
            <v>Staff Description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Exhibit A Summa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CO-062 Expanded ADF"/>
      <sheetName val="Allocation-PY"/>
      <sheetName val="Allocation-Resource"/>
      <sheetName val="CO Summary"/>
      <sheetName val="CO-064 "/>
      <sheetName val="CO-065"/>
      <sheetName val="CO-066"/>
      <sheetName val="CO-067"/>
      <sheetName val="CO-068"/>
      <sheetName val="CO-069"/>
      <sheetName val="CO-041"/>
      <sheetName val="CP"/>
      <sheetName val="D-5 Rates"/>
      <sheetName val="H (CO) - Hourly CO Rates"/>
    </sheetNames>
    <sheetDataSet>
      <sheetData sheetId="0"/>
      <sheetData sheetId="1"/>
      <sheetData sheetId="2"/>
      <sheetData sheetId="3">
        <row r="4">
          <cell r="R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1">
          <cell r="AL31">
            <v>14500</v>
          </cell>
        </row>
      </sheetData>
      <sheetData sheetId="16"/>
      <sheetData sheetId="17">
        <row r="3">
          <cell r="D3">
            <v>1</v>
          </cell>
          <cell r="E3">
            <v>2</v>
          </cell>
          <cell r="F3">
            <v>3</v>
          </cell>
          <cell r="G3">
            <v>4</v>
          </cell>
          <cell r="H3">
            <v>5</v>
          </cell>
          <cell r="I3">
            <v>6</v>
          </cell>
          <cell r="J3">
            <v>7</v>
          </cell>
          <cell r="K3">
            <v>8</v>
          </cell>
          <cell r="L3">
            <v>9</v>
          </cell>
          <cell r="M3">
            <v>10</v>
          </cell>
        </row>
        <row r="4">
          <cell r="A4">
            <v>1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A5">
            <v>2</v>
          </cell>
          <cell r="D5">
            <v>0.55000000000000004</v>
          </cell>
          <cell r="E5">
            <v>0.45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A6">
            <v>3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</sheetData>
      <sheetData sheetId="18"/>
      <sheetData sheetId="19">
        <row r="8">
          <cell r="H8">
            <v>230011.98949815251</v>
          </cell>
        </row>
      </sheetData>
      <sheetData sheetId="20"/>
      <sheetData sheetId="21"/>
      <sheetData sheetId="22"/>
      <sheetData sheetId="23"/>
      <sheetData sheetId="24"/>
      <sheetData sheetId="25">
        <row r="4">
          <cell r="E4">
            <v>421578</v>
          </cell>
        </row>
      </sheetData>
      <sheetData sheetId="26">
        <row r="48">
          <cell r="H48">
            <v>-429167.27103272849</v>
          </cell>
        </row>
      </sheetData>
      <sheetData sheetId="27">
        <row r="2">
          <cell r="H2">
            <v>433363</v>
          </cell>
        </row>
      </sheetData>
      <sheetData sheetId="28"/>
      <sheetData sheetId="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History"/>
      <sheetName val="A - Overall Summary"/>
      <sheetName val="A1 - Line Item Summary - Amd 8"/>
      <sheetName val="A2 - Costs By Month - Amd 8"/>
      <sheetName val="HW-SW TOTAL Compare"/>
      <sheetName val="HW-SW SFY Compare"/>
      <sheetName val="A1 - Line Item Summary"/>
      <sheetName val="A2 - Costs By Month"/>
      <sheetName val="B - Staff Summary"/>
      <sheetName val="B1 - Staff by Task"/>
      <sheetName val="B2 - Staff by Person"/>
      <sheetName val="C - Project Site Summary"/>
      <sheetName val="C1 - Project Site HW"/>
      <sheetName val="C2 - Project Site HWM"/>
      <sheetName val="C3 - Project Site SW"/>
      <sheetName val="C4 - Project Site SWM"/>
      <sheetName val="D - Infrastructure Summary"/>
      <sheetName val="D1 - Infrastructure HW"/>
      <sheetName val="D2 - Infrastructure HWM"/>
      <sheetName val="D3 - Infrastructure SW"/>
      <sheetName val="D4 - Infrastructure SWM"/>
      <sheetName val="D1 - NAIT HW"/>
      <sheetName val="D2 - NAIT HWM"/>
      <sheetName val="D3 - NAIT SW"/>
      <sheetName val="D4 - NAIT SWM"/>
      <sheetName val="E - Training Summary"/>
      <sheetName val="E1 - Training HW"/>
      <sheetName val="E2 - Training HWM"/>
      <sheetName val="E3 - Training SW"/>
      <sheetName val="E4 - Training SWM"/>
      <sheetName val="F - Facilities"/>
      <sheetName val="G - Deliverables "/>
      <sheetName val="H - Hourly Rates"/>
      <sheetName val="H (CO) - Hourly CO Rates"/>
      <sheetName val="I - Other"/>
      <sheetName val="J -Imaging Summary"/>
      <sheetName val="J1 - IMG Central Staff by Task"/>
      <sheetName val="J2 - IMG Central Staff by Prsn"/>
      <sheetName val="J3 - Central IMG HW "/>
      <sheetName val="J4 - Central IMG HWM"/>
      <sheetName val="J5 - Central IMG SW"/>
      <sheetName val="J6 - Central IMG SWM"/>
      <sheetName val="J7 - Central IMG Facilities"/>
      <sheetName val="J8 - Central IMG Deliverables"/>
      <sheetName val="J9 - Central IMG Hourly Rates"/>
      <sheetName val="J10- Central IMG Support Staff "/>
      <sheetName val="J11 - CO-002"/>
      <sheetName val="K - IVR Summary"/>
      <sheetName val="K1 - IVR Central Staff by Task"/>
      <sheetName val="K2 - IVR Central Staff by Prsn"/>
      <sheetName val="K3 - Central IVR HW"/>
      <sheetName val="K4 - Central IVR HWM"/>
      <sheetName val="K5 - Central IVR SW"/>
      <sheetName val="K6 - Central IVR SWM"/>
      <sheetName val="K7 - Central IVR Facilities"/>
      <sheetName val="K8 - Central IVR Deliverables"/>
      <sheetName val="K9 - Central IVR Hourly Rates"/>
      <sheetName val="K10- Central IVR Support Staff "/>
      <sheetName val="CP - County Purchases"/>
      <sheetName val="Readine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55">
          <cell r="K55">
            <v>9.2499999999999999E-2</v>
          </cell>
        </row>
        <row r="56">
          <cell r="K56">
            <v>0.05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"/>
      <sheetName val="INPUT B"/>
      <sheetName val="INPUT C"/>
      <sheetName val="summary"/>
      <sheetName val="hw-sw-maintenance"/>
      <sheetName val="tech_support"/>
      <sheetName val="Staffing Summary"/>
      <sheetName val="Staffing"/>
      <sheetName val="FY09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1.  Timeline"/>
      <sheetName val="2.  Detailed Estimate"/>
      <sheetName val="3. HW_SW"/>
      <sheetName val="4.  Resource Totals by Year"/>
      <sheetName val="5.  Assumption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A5" t="str">
            <v>Applications Maintenance Team Leaders</v>
          </cell>
        </row>
        <row r="6">
          <cell r="A6" t="str">
            <v>Data Base Administrators - Oracle</v>
          </cell>
        </row>
        <row r="7">
          <cell r="A7" t="str">
            <v>Development Functional /Technical Analysts</v>
          </cell>
        </row>
        <row r="8">
          <cell r="A8" t="str">
            <v>Development Group Leads</v>
          </cell>
        </row>
        <row r="9">
          <cell r="A9" t="str">
            <v>Development Programmers/ Analysts</v>
          </cell>
        </row>
        <row r="10">
          <cell r="A10" t="str">
            <v>Development Team Managers</v>
          </cell>
        </row>
        <row r="11">
          <cell r="A11" t="str">
            <v>Programmers/Analysts - Batch Maintenance</v>
          </cell>
        </row>
        <row r="12">
          <cell r="A12" t="str">
            <v>Programmers/Analysts - Expert Systems</v>
          </cell>
        </row>
        <row r="13">
          <cell r="A13" t="str">
            <v>Programmers/Analysts - Intranet Online</v>
          </cell>
        </row>
        <row r="14">
          <cell r="A14" t="str">
            <v>Project Director / Quality Assurance Partners</v>
          </cell>
        </row>
        <row r="15">
          <cell r="A15" t="str">
            <v>Project Manager</v>
          </cell>
        </row>
        <row r="16">
          <cell r="A16" t="str">
            <v>Sr. Data Base Administrators - Oracle</v>
          </cell>
        </row>
        <row r="17">
          <cell r="A17" t="str">
            <v>Sr. Programmers - Batch Maintenanace</v>
          </cell>
        </row>
        <row r="18">
          <cell r="A18" t="str">
            <v>Sr. Programmers - Expert Systems</v>
          </cell>
        </row>
        <row r="19">
          <cell r="A19" t="str">
            <v>Sr. Programmers - Intranet On-Line</v>
          </cell>
        </row>
        <row r="20">
          <cell r="A20" t="str">
            <v>System Software Specialists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Allocation-PY"/>
      <sheetName val="Allocation-Resour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>
        <row r="13">
          <cell r="A13">
            <v>1</v>
          </cell>
          <cell r="D13" t="e">
            <v>#REF!</v>
          </cell>
          <cell r="E13" t="e">
            <v>#REF!</v>
          </cell>
          <cell r="F13" t="e">
            <v>#REF!</v>
          </cell>
          <cell r="G13" t="e">
            <v>#REF!</v>
          </cell>
          <cell r="H13" t="e">
            <v>#REF!</v>
          </cell>
          <cell r="I13" t="e">
            <v>#REF!</v>
          </cell>
          <cell r="J13" t="e">
            <v>#REF!</v>
          </cell>
          <cell r="K13" t="e">
            <v>#REF!</v>
          </cell>
          <cell r="L13" t="e">
            <v>#REF!</v>
          </cell>
          <cell r="M13" t="e">
            <v>#REF!</v>
          </cell>
        </row>
        <row r="14">
          <cell r="A14">
            <v>2</v>
          </cell>
          <cell r="D14" t="e">
            <v>#REF!</v>
          </cell>
          <cell r="E14" t="e">
            <v>#REF!</v>
          </cell>
          <cell r="F14" t="e">
            <v>#REF!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K14" t="e">
            <v>#REF!</v>
          </cell>
          <cell r="L14" t="e">
            <v>#REF!</v>
          </cell>
          <cell r="M14" t="e">
            <v>#REF!</v>
          </cell>
        </row>
        <row r="15">
          <cell r="A15">
            <v>3</v>
          </cell>
          <cell r="D15" t="e">
            <v>#REF!</v>
          </cell>
          <cell r="E15" t="e">
            <v>#REF!</v>
          </cell>
          <cell r="F15" t="e">
            <v>#REF!</v>
          </cell>
          <cell r="G15" t="e">
            <v>#REF!</v>
          </cell>
          <cell r="H15" t="e">
            <v>#REF!</v>
          </cell>
          <cell r="I15" t="e">
            <v>#REF!</v>
          </cell>
          <cell r="J15" t="e">
            <v>#REF!</v>
          </cell>
          <cell r="K15" t="e">
            <v>#REF!</v>
          </cell>
          <cell r="L15" t="e">
            <v>#REF!</v>
          </cell>
          <cell r="M15" t="e">
            <v>#REF!</v>
          </cell>
        </row>
      </sheetData>
      <sheetData sheetId="16">
        <row r="3">
          <cell r="C3" t="str">
            <v>1.0</v>
          </cell>
          <cell r="D3" t="str">
            <v>2.0</v>
          </cell>
          <cell r="E3" t="str">
            <v>3.0</v>
          </cell>
        </row>
        <row r="4">
          <cell r="A4">
            <v>1</v>
          </cell>
          <cell r="B4" t="str">
            <v>Project Director / Quality Assurance Partner</v>
          </cell>
          <cell r="C4">
            <v>0</v>
          </cell>
          <cell r="D4">
            <v>0</v>
          </cell>
          <cell r="E4">
            <v>0</v>
          </cell>
        </row>
        <row r="5">
          <cell r="A5">
            <v>2</v>
          </cell>
          <cell r="B5" t="str">
            <v>Project Manager</v>
          </cell>
          <cell r="C5">
            <v>0</v>
          </cell>
          <cell r="D5">
            <v>0</v>
          </cell>
          <cell r="E5">
            <v>0</v>
          </cell>
        </row>
        <row r="6">
          <cell r="A6">
            <v>3</v>
          </cell>
          <cell r="B6" t="str">
            <v>Development Team Managers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4</v>
          </cell>
          <cell r="B7" t="str">
            <v>Development Group Leads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5</v>
          </cell>
          <cell r="B8" t="str">
            <v>Development Functional /Technical Analysts</v>
          </cell>
          <cell r="C8">
            <v>0</v>
          </cell>
          <cell r="D8">
            <v>0</v>
          </cell>
          <cell r="E8">
            <v>0</v>
          </cell>
        </row>
        <row r="9">
          <cell r="A9">
            <v>6</v>
          </cell>
          <cell r="B9" t="str">
            <v>Development Programmer/ Analysts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7</v>
          </cell>
          <cell r="B10" t="str">
            <v>Applications Maintenance Team Leader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8</v>
          </cell>
          <cell r="B11" t="str">
            <v>Sr. Programmer - Intranet On-Line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9</v>
          </cell>
          <cell r="B12" t="str">
            <v>Programmer/Analyst - Intranet Online</v>
          </cell>
          <cell r="C12">
            <v>0</v>
          </cell>
          <cell r="D12">
            <v>0</v>
          </cell>
          <cell r="E12">
            <v>0</v>
          </cell>
        </row>
        <row r="13">
          <cell r="A13">
            <v>10</v>
          </cell>
          <cell r="B13" t="str">
            <v>Sr. Programmer - Expert Systems</v>
          </cell>
          <cell r="C13">
            <v>0</v>
          </cell>
          <cell r="D13">
            <v>0</v>
          </cell>
          <cell r="E13">
            <v>0</v>
          </cell>
        </row>
        <row r="14">
          <cell r="A14">
            <v>11</v>
          </cell>
          <cell r="B14" t="str">
            <v>Programmer/Analyst - Expert Systems</v>
          </cell>
          <cell r="C14">
            <v>0</v>
          </cell>
          <cell r="D14">
            <v>0</v>
          </cell>
          <cell r="E14">
            <v>0</v>
          </cell>
        </row>
        <row r="15">
          <cell r="A15">
            <v>12</v>
          </cell>
          <cell r="B15" t="str">
            <v>Sr. Programmer - Batch Maintenanace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13</v>
          </cell>
          <cell r="B16" t="str">
            <v>Programmer/Analyst - Batch Maintenance</v>
          </cell>
          <cell r="C16">
            <v>0</v>
          </cell>
          <cell r="D16">
            <v>0</v>
          </cell>
          <cell r="E16">
            <v>0</v>
          </cell>
        </row>
        <row r="17">
          <cell r="A17">
            <v>14</v>
          </cell>
          <cell r="B17" t="str">
            <v>Sr. Data Base Administrator - Oracle</v>
          </cell>
          <cell r="C17">
            <v>0</v>
          </cell>
          <cell r="D17">
            <v>0</v>
          </cell>
          <cell r="E17">
            <v>0</v>
          </cell>
        </row>
        <row r="18">
          <cell r="A18">
            <v>15</v>
          </cell>
          <cell r="B18" t="str">
            <v>Data Base Administrator - Oracle</v>
          </cell>
          <cell r="C18">
            <v>0</v>
          </cell>
          <cell r="D18">
            <v>0</v>
          </cell>
          <cell r="E18">
            <v>0</v>
          </cell>
        </row>
        <row r="19">
          <cell r="A19">
            <v>16</v>
          </cell>
          <cell r="B19" t="str">
            <v>System Software Specialist</v>
          </cell>
          <cell r="C19">
            <v>0</v>
          </cell>
          <cell r="D19">
            <v>0</v>
          </cell>
          <cell r="E19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 Tasks"/>
      <sheetName val="Detailed Estimate"/>
      <sheetName val="Timeline"/>
      <sheetName val="7. Assumptions"/>
    </sheetNames>
    <sheetDataSet>
      <sheetData sheetId="0" refreshError="1">
        <row r="41">
          <cell r="L41">
            <v>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 Overview"/>
      <sheetName val="2.  Timeline"/>
      <sheetName val="2.  Timeline w staff"/>
      <sheetName val="2.  Timeline Summary by staff "/>
      <sheetName val="3. Cost Summary "/>
      <sheetName val="4. Staffing Services"/>
      <sheetName val="D-5 Rates"/>
      <sheetName val="5. Tasks"/>
      <sheetName val="6. Assumptions"/>
      <sheetName val="7.  Detailed Estimate"/>
      <sheetName val="8. HW_SW"/>
      <sheetName val="9. D-2 (B) 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6">
          <cell r="H36">
            <v>188.21817271614904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E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Summary"/>
      <sheetName val="A-1 Costs by Month"/>
      <sheetName val="B Tasks and Deliv's"/>
      <sheetName val="B-1 Rates"/>
      <sheetName val="B-2 Staffing by Task"/>
      <sheetName val="B-3 Staffing by Person"/>
      <sheetName val="C1 HW Summary"/>
      <sheetName val="C2 SW Summary"/>
      <sheetName val="C3 Dev HW"/>
      <sheetName val="C4 Dev SW"/>
      <sheetName val="C5 Central HW"/>
      <sheetName val="C6 Central SW"/>
      <sheetName val="C7 Local HW"/>
      <sheetName val="C8 Local SW"/>
      <sheetName val="C9 Add HW"/>
      <sheetName val="C10 Add SW"/>
      <sheetName val="D1 FMO Summ"/>
      <sheetName val="D-2 (A) FMO"/>
      <sheetName val="D2 (B) Prod Ops Costs"/>
      <sheetName val="D-3 (A) FMO"/>
      <sheetName val="D-3 (B) Prod Ops Costs"/>
      <sheetName val="D-4 (A) FMO"/>
      <sheetName val="D-4 (B) Prod Ops Costs"/>
      <sheetName val="D-5 Rates"/>
      <sheetName val="E Facilities"/>
      <sheetName val="O-3 M&amp;O Staff"/>
      <sheetName val="O-1D Total Refresh"/>
      <sheetName val="O -1D (A) Development Refresh"/>
      <sheetName val="O-1D (B) Central Refresh"/>
      <sheetName val="O-1D (C)  Local Refresh"/>
      <sheetName val="O-1A Optional Equip IVR"/>
      <sheetName val="O-1B Optional Equip Imaging"/>
      <sheetName val="O-1C Optional Equip Router"/>
      <sheetName val="O-2B  Letter of Credit"/>
      <sheetName val="O-1E  Optional Equip Train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Detail"/>
      <sheetName val="Summary by SFY"/>
      <sheetName val="Summary by FFY"/>
      <sheetName val="Director's Cut by SFY"/>
      <sheetName val="New Start Date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 Cost Schedules-2"/>
      <sheetName val="Sheet3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Overview"/>
      <sheetName val="2. Timeline"/>
      <sheetName val="3. Cost Summary "/>
      <sheetName val="4. Staffing Services"/>
      <sheetName val="5. Tasks"/>
      <sheetName val="6. Assumptions"/>
      <sheetName val="Allocation-PY"/>
      <sheetName val="Allocation-Resource"/>
      <sheetName val="7. Detailed Task Estimate"/>
      <sheetName val="8. Host-to-Host Messa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13">
          <cell r="A13">
            <v>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A14">
            <v>2</v>
          </cell>
          <cell r="D14">
            <v>1912</v>
          </cell>
          <cell r="E14">
            <v>1565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A15">
            <v>3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</sheetData>
      <sheetData sheetId="8" refreshError="1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8"/>
  <sheetViews>
    <sheetView tabSelected="1" zoomScale="85" zoomScaleNormal="85" workbookViewId="0">
      <selection activeCell="B1" sqref="B1:J1"/>
    </sheetView>
  </sheetViews>
  <sheetFormatPr defaultColWidth="9" defaultRowHeight="12.75" x14ac:dyDescent="0.2"/>
  <cols>
    <col min="1" max="1" width="17.140625" customWidth="1"/>
    <col min="2" max="2" width="68.85546875" customWidth="1"/>
    <col min="3" max="3" width="16.7109375" bestFit="1" customWidth="1"/>
    <col min="4" max="4" width="33.7109375" customWidth="1"/>
    <col min="5" max="10" width="15.28515625" style="15" customWidth="1"/>
    <col min="11" max="11" width="1.7109375" customWidth="1"/>
    <col min="12" max="12" width="15" bestFit="1" customWidth="1"/>
    <col min="13" max="13" width="16.140625" style="1" bestFit="1" customWidth="1"/>
    <col min="14" max="17" width="12.5703125" style="1" customWidth="1"/>
    <col min="18" max="18" width="1.7109375" style="1" customWidth="1"/>
    <col min="19" max="19" width="13.28515625" style="1" bestFit="1" customWidth="1"/>
    <col min="20" max="21" width="12.5703125" style="1" customWidth="1"/>
    <col min="22" max="24" width="16.140625" style="1" bestFit="1" customWidth="1"/>
    <col min="25" max="25" width="1.7109375" style="1" customWidth="1"/>
    <col min="26" max="26" width="13.140625" customWidth="1"/>
    <col min="27" max="27" width="16.140625" bestFit="1" customWidth="1"/>
    <col min="28" max="28" width="15" bestFit="1" customWidth="1"/>
    <col min="29" max="31" width="16.140625" bestFit="1" customWidth="1"/>
    <col min="32" max="32" width="14.42578125" customWidth="1"/>
  </cols>
  <sheetData>
    <row r="1" spans="1:32" ht="18" x14ac:dyDescent="0.25">
      <c r="B1" s="45" t="s">
        <v>55</v>
      </c>
      <c r="C1" s="45"/>
      <c r="D1" s="45"/>
      <c r="E1" s="45"/>
      <c r="F1" s="45"/>
      <c r="G1" s="45"/>
      <c r="H1" s="45"/>
      <c r="I1" s="45"/>
      <c r="J1" s="45"/>
    </row>
    <row r="2" spans="1:32" ht="18" x14ac:dyDescent="0.25">
      <c r="B2" s="45" t="s">
        <v>0</v>
      </c>
      <c r="C2" s="45"/>
      <c r="D2" s="45"/>
      <c r="E2" s="45"/>
      <c r="F2" s="45"/>
      <c r="G2" s="45"/>
      <c r="H2" s="45"/>
      <c r="I2" s="45"/>
      <c r="J2" s="45"/>
      <c r="K2" s="2"/>
      <c r="L2" s="48" t="s">
        <v>1</v>
      </c>
      <c r="M2" s="49"/>
      <c r="N2" s="49"/>
      <c r="O2" s="49"/>
      <c r="P2" s="49"/>
      <c r="Q2" s="50"/>
      <c r="R2" s="3"/>
      <c r="S2" s="46" t="s">
        <v>2</v>
      </c>
      <c r="T2" s="47"/>
      <c r="U2" s="47"/>
      <c r="V2" s="47"/>
      <c r="W2" s="47"/>
      <c r="X2" s="47"/>
      <c r="Y2" s="3"/>
      <c r="Z2" s="46" t="s">
        <v>3</v>
      </c>
      <c r="AA2" s="47"/>
      <c r="AB2" s="47"/>
      <c r="AC2" s="47"/>
      <c r="AD2" s="47"/>
      <c r="AE2" s="47"/>
      <c r="AF2" s="47"/>
    </row>
    <row r="3" spans="1:32" ht="38.25" x14ac:dyDescent="0.2">
      <c r="A3" s="4" t="s">
        <v>4</v>
      </c>
      <c r="B3" s="4" t="s">
        <v>5</v>
      </c>
      <c r="C3" s="4"/>
      <c r="D3" s="4" t="s">
        <v>6</v>
      </c>
      <c r="E3" s="4" t="s">
        <v>7</v>
      </c>
      <c r="F3" s="4" t="s">
        <v>8</v>
      </c>
      <c r="G3" s="5" t="s">
        <v>9</v>
      </c>
      <c r="H3" s="5" t="s">
        <v>10</v>
      </c>
      <c r="I3" s="4" t="s">
        <v>11</v>
      </c>
      <c r="J3" s="5" t="s">
        <v>12</v>
      </c>
      <c r="K3" s="6"/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  <c r="Q3" s="5" t="s">
        <v>18</v>
      </c>
      <c r="R3" s="6"/>
      <c r="S3" s="5" t="s">
        <v>13</v>
      </c>
      <c r="T3" s="5" t="s">
        <v>14</v>
      </c>
      <c r="U3" s="5" t="s">
        <v>15</v>
      </c>
      <c r="V3" s="5" t="s">
        <v>16</v>
      </c>
      <c r="W3" s="5" t="s">
        <v>17</v>
      </c>
      <c r="X3" s="5" t="s">
        <v>18</v>
      </c>
      <c r="Y3" s="6"/>
      <c r="Z3" s="5" t="s">
        <v>13</v>
      </c>
      <c r="AA3" s="5" t="s">
        <v>14</v>
      </c>
      <c r="AB3" s="5" t="s">
        <v>15</v>
      </c>
      <c r="AC3" s="5" t="s">
        <v>16</v>
      </c>
      <c r="AD3" s="5" t="s">
        <v>17</v>
      </c>
      <c r="AE3" s="5" t="s">
        <v>18</v>
      </c>
      <c r="AF3" s="7" t="s">
        <v>19</v>
      </c>
    </row>
    <row r="4" spans="1:32" x14ac:dyDescent="0.2">
      <c r="A4" s="8"/>
      <c r="B4" s="9"/>
      <c r="C4" s="9" t="s">
        <v>20</v>
      </c>
      <c r="D4" s="9"/>
      <c r="E4" s="10"/>
      <c r="F4" s="11"/>
      <c r="G4" s="11"/>
      <c r="H4" s="11"/>
      <c r="I4" s="11"/>
      <c r="J4" s="11"/>
      <c r="K4" s="6"/>
      <c r="L4" s="12"/>
      <c r="M4" s="12"/>
      <c r="N4" s="12"/>
      <c r="O4" s="12"/>
      <c r="P4" s="12"/>
      <c r="Q4" s="12"/>
      <c r="R4" s="6"/>
      <c r="S4" s="12"/>
      <c r="T4" s="12"/>
      <c r="U4" s="12"/>
      <c r="V4" s="12"/>
      <c r="W4" s="12"/>
      <c r="X4" s="12"/>
      <c r="Y4" s="6"/>
      <c r="Z4" s="12"/>
      <c r="AA4" s="12"/>
      <c r="AB4" s="12"/>
      <c r="AC4" s="12"/>
      <c r="AD4" s="12"/>
      <c r="AE4" s="12"/>
      <c r="AF4" s="12"/>
    </row>
    <row r="5" spans="1:32" s="21" customFormat="1" x14ac:dyDescent="0.2">
      <c r="A5" s="27" t="s">
        <v>21</v>
      </c>
      <c r="B5" s="30" t="s">
        <v>38</v>
      </c>
      <c r="C5" s="28" t="s">
        <v>35</v>
      </c>
      <c r="D5" s="30" t="s">
        <v>37</v>
      </c>
      <c r="E5" s="31">
        <v>1</v>
      </c>
      <c r="F5" s="36">
        <f>2908163.27+1276571.5</f>
        <v>4184734.77</v>
      </c>
      <c r="G5" s="34"/>
      <c r="H5" s="34">
        <f>F5*E5</f>
        <v>4184734.77</v>
      </c>
      <c r="I5" s="34"/>
      <c r="J5" s="34"/>
      <c r="K5" s="23"/>
      <c r="L5" s="22"/>
      <c r="M5" s="22">
        <f>H5</f>
        <v>4184734.77</v>
      </c>
      <c r="N5" s="22"/>
      <c r="O5" s="22"/>
      <c r="P5" s="22"/>
      <c r="Q5" s="22"/>
      <c r="R5" s="23"/>
      <c r="S5" s="22"/>
      <c r="T5" s="22"/>
      <c r="U5" s="22"/>
      <c r="V5" s="25"/>
      <c r="W5" s="25"/>
      <c r="X5" s="25"/>
      <c r="Y5" s="23"/>
      <c r="Z5" s="35">
        <f t="shared" ref="Z5:Z17" si="0">L5+S5</f>
        <v>0</v>
      </c>
      <c r="AA5" s="35">
        <f t="shared" ref="AA5" si="1">M5+T5</f>
        <v>4184734.77</v>
      </c>
      <c r="AB5" s="35">
        <f t="shared" ref="AB5" si="2">N5+U5</f>
        <v>0</v>
      </c>
      <c r="AC5" s="35">
        <f t="shared" ref="AC5" si="3">O5+V5</f>
        <v>0</v>
      </c>
      <c r="AD5" s="35">
        <f t="shared" ref="AD5" si="4">P5+W5</f>
        <v>0</v>
      </c>
      <c r="AE5" s="35">
        <f t="shared" ref="AE5" si="5">Q5+X5</f>
        <v>0</v>
      </c>
      <c r="AF5" s="26">
        <f>SUM(Z5:AE5)</f>
        <v>4184734.77</v>
      </c>
    </row>
    <row r="6" spans="1:32" s="21" customFormat="1" x14ac:dyDescent="0.2">
      <c r="A6" s="27" t="s">
        <v>21</v>
      </c>
      <c r="B6" s="30" t="s">
        <v>39</v>
      </c>
      <c r="C6" s="28" t="s">
        <v>35</v>
      </c>
      <c r="D6" s="30" t="s">
        <v>37</v>
      </c>
      <c r="E6" s="31">
        <v>1</v>
      </c>
      <c r="F6" s="36">
        <f>2908163.27+1276571.5</f>
        <v>4184734.77</v>
      </c>
      <c r="G6" s="34"/>
      <c r="H6" s="34">
        <f t="shared" ref="H6" si="6">F6*E6</f>
        <v>4184734.77</v>
      </c>
      <c r="I6" s="34"/>
      <c r="J6" s="34"/>
      <c r="K6" s="23"/>
      <c r="L6" s="22"/>
      <c r="M6" s="22"/>
      <c r="N6" s="22">
        <f>H6</f>
        <v>4184734.77</v>
      </c>
      <c r="O6" s="22"/>
      <c r="P6" s="22"/>
      <c r="Q6" s="22"/>
      <c r="R6" s="23"/>
      <c r="S6" s="22"/>
      <c r="T6" s="22"/>
      <c r="U6" s="22"/>
      <c r="V6" s="22"/>
      <c r="W6" s="22"/>
      <c r="X6" s="25"/>
      <c r="Y6" s="23"/>
      <c r="Z6" s="35">
        <f t="shared" si="0"/>
        <v>0</v>
      </c>
      <c r="AA6" s="35">
        <f t="shared" ref="AA6" si="7">M6+T6</f>
        <v>0</v>
      </c>
      <c r="AB6" s="35">
        <f t="shared" ref="AB6" si="8">N6+U6</f>
        <v>4184734.77</v>
      </c>
      <c r="AC6" s="35">
        <f t="shared" ref="AC6" si="9">O6+V6</f>
        <v>0</v>
      </c>
      <c r="AD6" s="35">
        <f t="shared" ref="AD6" si="10">P6+W6</f>
        <v>0</v>
      </c>
      <c r="AE6" s="35">
        <f t="shared" ref="AE6" si="11">Q6+X6</f>
        <v>0</v>
      </c>
      <c r="AF6" s="26">
        <f t="shared" ref="AF6" si="12">SUM(Z6:AE6)</f>
        <v>4184734.77</v>
      </c>
    </row>
    <row r="7" spans="1:32" s="21" customFormat="1" x14ac:dyDescent="0.2">
      <c r="A7" s="27" t="s">
        <v>21</v>
      </c>
      <c r="B7" s="30" t="s">
        <v>40</v>
      </c>
      <c r="C7" s="28" t="s">
        <v>35</v>
      </c>
      <c r="D7" s="30" t="s">
        <v>37</v>
      </c>
      <c r="E7" s="31">
        <v>1</v>
      </c>
      <c r="F7" s="36">
        <v>7221088.4285714291</v>
      </c>
      <c r="G7" s="34"/>
      <c r="H7" s="34">
        <f t="shared" ref="H7:H9" si="13">F7*E7</f>
        <v>7221088.4285714291</v>
      </c>
      <c r="I7" s="34"/>
      <c r="J7" s="34"/>
      <c r="K7" s="23"/>
      <c r="L7" s="22"/>
      <c r="M7" s="22"/>
      <c r="N7" s="22"/>
      <c r="O7" s="22">
        <f>H7</f>
        <v>7221088.4285714291</v>
      </c>
      <c r="P7" s="22"/>
      <c r="Q7" s="22"/>
      <c r="R7" s="23"/>
      <c r="S7" s="22"/>
      <c r="T7" s="22"/>
      <c r="U7" s="22"/>
      <c r="V7" s="22"/>
      <c r="W7" s="22"/>
      <c r="X7" s="25"/>
      <c r="Y7" s="23"/>
      <c r="Z7" s="35">
        <f t="shared" si="0"/>
        <v>0</v>
      </c>
      <c r="AA7" s="35">
        <f t="shared" ref="AA7:AA9" si="14">M7+T7</f>
        <v>0</v>
      </c>
      <c r="AB7" s="35">
        <f t="shared" ref="AB7:AB9" si="15">N7+U7</f>
        <v>0</v>
      </c>
      <c r="AC7" s="35">
        <f t="shared" ref="AC7:AC9" si="16">O7+V7</f>
        <v>7221088.4285714291</v>
      </c>
      <c r="AD7" s="35">
        <f t="shared" ref="AD7:AD9" si="17">P7+W7</f>
        <v>0</v>
      </c>
      <c r="AE7" s="35">
        <f t="shared" ref="AE7:AE9" si="18">Q7+X7</f>
        <v>0</v>
      </c>
      <c r="AF7" s="26">
        <f t="shared" ref="AF7:AF9" si="19">SUM(Z7:AE7)</f>
        <v>7221088.4285714291</v>
      </c>
    </row>
    <row r="8" spans="1:32" s="21" customFormat="1" x14ac:dyDescent="0.2">
      <c r="A8" s="27" t="s">
        <v>21</v>
      </c>
      <c r="B8" s="30" t="s">
        <v>41</v>
      </c>
      <c r="C8" s="28" t="s">
        <v>35</v>
      </c>
      <c r="D8" s="30" t="s">
        <v>37</v>
      </c>
      <c r="E8" s="31">
        <v>1</v>
      </c>
      <c r="F8" s="36">
        <v>9547619.051020408</v>
      </c>
      <c r="G8" s="34"/>
      <c r="H8" s="34">
        <f t="shared" si="13"/>
        <v>9547619.051020408</v>
      </c>
      <c r="I8" s="34"/>
      <c r="J8" s="34"/>
      <c r="K8" s="23"/>
      <c r="L8" s="22"/>
      <c r="M8" s="22"/>
      <c r="N8" s="22"/>
      <c r="O8" s="22"/>
      <c r="P8" s="22">
        <f>H8</f>
        <v>9547619.051020408</v>
      </c>
      <c r="Q8" s="22"/>
      <c r="R8" s="23"/>
      <c r="S8" s="22"/>
      <c r="T8" s="22"/>
      <c r="U8" s="22"/>
      <c r="V8" s="22"/>
      <c r="W8" s="22"/>
      <c r="X8" s="25"/>
      <c r="Y8" s="23"/>
      <c r="Z8" s="35">
        <f t="shared" si="0"/>
        <v>0</v>
      </c>
      <c r="AA8" s="35">
        <f t="shared" si="14"/>
        <v>0</v>
      </c>
      <c r="AB8" s="35">
        <f t="shared" si="15"/>
        <v>0</v>
      </c>
      <c r="AC8" s="35">
        <f t="shared" si="16"/>
        <v>0</v>
      </c>
      <c r="AD8" s="35">
        <f t="shared" si="17"/>
        <v>9547619.051020408</v>
      </c>
      <c r="AE8" s="35">
        <f t="shared" si="18"/>
        <v>0</v>
      </c>
      <c r="AF8" s="26">
        <f t="shared" si="19"/>
        <v>9547619.051020408</v>
      </c>
    </row>
    <row r="9" spans="1:32" s="21" customFormat="1" x14ac:dyDescent="0.2">
      <c r="A9" s="27" t="s">
        <v>21</v>
      </c>
      <c r="B9" s="30" t="s">
        <v>42</v>
      </c>
      <c r="C9" s="28" t="s">
        <v>35</v>
      </c>
      <c r="D9" s="30" t="s">
        <v>37</v>
      </c>
      <c r="E9" s="31">
        <v>1</v>
      </c>
      <c r="F9" s="36">
        <v>9547619.051020408</v>
      </c>
      <c r="G9" s="34"/>
      <c r="H9" s="34">
        <f t="shared" si="13"/>
        <v>9547619.051020408</v>
      </c>
      <c r="I9" s="34"/>
      <c r="J9" s="34"/>
      <c r="K9" s="23"/>
      <c r="L9" s="22"/>
      <c r="M9" s="22"/>
      <c r="N9" s="22"/>
      <c r="O9" s="22"/>
      <c r="P9" s="22"/>
      <c r="Q9" s="22">
        <f>H9</f>
        <v>9547619.051020408</v>
      </c>
      <c r="R9" s="23"/>
      <c r="S9" s="22"/>
      <c r="T9" s="22"/>
      <c r="U9" s="22"/>
      <c r="V9" s="22"/>
      <c r="W9" s="22"/>
      <c r="X9" s="25"/>
      <c r="Y9" s="23"/>
      <c r="Z9" s="35">
        <f t="shared" si="0"/>
        <v>0</v>
      </c>
      <c r="AA9" s="35">
        <f t="shared" si="14"/>
        <v>0</v>
      </c>
      <c r="AB9" s="35">
        <f t="shared" si="15"/>
        <v>0</v>
      </c>
      <c r="AC9" s="35">
        <f t="shared" si="16"/>
        <v>0</v>
      </c>
      <c r="AD9" s="35">
        <f t="shared" si="17"/>
        <v>0</v>
      </c>
      <c r="AE9" s="35">
        <f t="shared" si="18"/>
        <v>9547619.051020408</v>
      </c>
      <c r="AF9" s="26">
        <f t="shared" si="19"/>
        <v>9547619.051020408</v>
      </c>
    </row>
    <row r="10" spans="1:32" ht="38.25" x14ac:dyDescent="0.2">
      <c r="A10" s="27" t="s">
        <v>21</v>
      </c>
      <c r="B10" s="30" t="s">
        <v>44</v>
      </c>
      <c r="C10" s="30" t="s">
        <v>24</v>
      </c>
      <c r="D10" s="30" t="s">
        <v>36</v>
      </c>
      <c r="E10" s="31">
        <v>168</v>
      </c>
      <c r="F10" s="22">
        <v>2116.8000000000002</v>
      </c>
      <c r="G10" s="34"/>
      <c r="H10" s="34">
        <f t="shared" ref="H10" si="20">F10*E10</f>
        <v>355622.40000000002</v>
      </c>
      <c r="I10" s="34"/>
      <c r="J10" s="34"/>
      <c r="K10" s="23"/>
      <c r="L10" s="22"/>
      <c r="M10" s="22">
        <f>H10</f>
        <v>355622.40000000002</v>
      </c>
      <c r="N10" s="22"/>
      <c r="O10" s="22"/>
      <c r="P10" s="22"/>
      <c r="Q10" s="22"/>
      <c r="R10" s="23"/>
      <c r="S10" s="22"/>
      <c r="T10" s="25"/>
      <c r="U10" s="25"/>
      <c r="V10" s="22"/>
      <c r="W10" s="25"/>
      <c r="X10" s="25"/>
      <c r="Y10" s="23"/>
      <c r="Z10" s="35">
        <f t="shared" si="0"/>
        <v>0</v>
      </c>
      <c r="AA10" s="35">
        <f t="shared" ref="AA10:AA17" si="21">M10+T10</f>
        <v>355622.40000000002</v>
      </c>
      <c r="AB10" s="35">
        <f t="shared" ref="AB10:AB17" si="22">N10+U10</f>
        <v>0</v>
      </c>
      <c r="AC10" s="35">
        <f t="shared" ref="AC10:AC17" si="23">O10+V10</f>
        <v>0</v>
      </c>
      <c r="AD10" s="35">
        <f t="shared" ref="AD10:AD17" si="24">P10+W10</f>
        <v>0</v>
      </c>
      <c r="AE10" s="35">
        <f t="shared" ref="AE10:AE17" si="25">Q10+X10</f>
        <v>0</v>
      </c>
      <c r="AF10" s="26">
        <f t="shared" ref="AF10:AF17" si="26">SUM(Z10:AE10)</f>
        <v>355622.40000000002</v>
      </c>
    </row>
    <row r="11" spans="1:32" ht="25.5" x14ac:dyDescent="0.2">
      <c r="A11" s="27" t="s">
        <v>21</v>
      </c>
      <c r="B11" s="30" t="s">
        <v>52</v>
      </c>
      <c r="C11" s="30" t="s">
        <v>49</v>
      </c>
      <c r="D11" s="30" t="s">
        <v>54</v>
      </c>
      <c r="E11" s="31">
        <f>E13</f>
        <v>50</v>
      </c>
      <c r="F11" s="22">
        <v>415</v>
      </c>
      <c r="G11" s="34"/>
      <c r="H11" s="34">
        <f>E11*F11</f>
        <v>20750</v>
      </c>
      <c r="I11" s="34"/>
      <c r="J11" s="34"/>
      <c r="K11" s="23"/>
      <c r="L11" s="22"/>
      <c r="M11" s="22"/>
      <c r="N11" s="22"/>
      <c r="O11" s="22">
        <f>H11</f>
        <v>20750</v>
      </c>
      <c r="P11" s="22"/>
      <c r="Q11" s="22"/>
      <c r="R11" s="23"/>
      <c r="S11" s="22"/>
      <c r="T11" s="25"/>
      <c r="U11" s="25"/>
      <c r="V11" s="22"/>
      <c r="W11" s="25"/>
      <c r="X11" s="25"/>
      <c r="Y11" s="23"/>
      <c r="Z11" s="35">
        <f t="shared" si="0"/>
        <v>0</v>
      </c>
      <c r="AA11" s="35">
        <f t="shared" ref="AA11:AA14" si="27">M11+T11</f>
        <v>0</v>
      </c>
      <c r="AB11" s="35">
        <f t="shared" ref="AB11:AB14" si="28">N11+U11</f>
        <v>0</v>
      </c>
      <c r="AC11" s="35">
        <f t="shared" ref="AC11:AC14" si="29">O11+V11</f>
        <v>20750</v>
      </c>
      <c r="AD11" s="35">
        <f t="shared" ref="AD11:AD14" si="30">P11+W11</f>
        <v>0</v>
      </c>
      <c r="AE11" s="35">
        <f t="shared" ref="AE11:AE14" si="31">Q11+X11</f>
        <v>0</v>
      </c>
      <c r="AF11" s="26">
        <f t="shared" ref="AF11:AF13" si="32">SUM(Z11:AE11)</f>
        <v>20750</v>
      </c>
    </row>
    <row r="12" spans="1:32" ht="25.5" x14ac:dyDescent="0.2">
      <c r="A12" s="27" t="s">
        <v>21</v>
      </c>
      <c r="B12" s="30" t="s">
        <v>53</v>
      </c>
      <c r="C12" s="30" t="s">
        <v>49</v>
      </c>
      <c r="D12" s="30" t="s">
        <v>54</v>
      </c>
      <c r="E12" s="31">
        <f>E13</f>
        <v>50</v>
      </c>
      <c r="F12" s="22">
        <v>915</v>
      </c>
      <c r="G12" s="34"/>
      <c r="H12" s="34">
        <f>E12*F12</f>
        <v>45750</v>
      </c>
      <c r="I12" s="34"/>
      <c r="J12" s="34"/>
      <c r="K12" s="23"/>
      <c r="L12" s="22"/>
      <c r="M12" s="22"/>
      <c r="N12" s="22"/>
      <c r="O12" s="22">
        <f>H12</f>
        <v>45750</v>
      </c>
      <c r="P12" s="22"/>
      <c r="Q12" s="22"/>
      <c r="R12" s="23"/>
      <c r="S12" s="22"/>
      <c r="T12" s="25"/>
      <c r="U12" s="25"/>
      <c r="V12" s="22"/>
      <c r="W12" s="25"/>
      <c r="X12" s="25"/>
      <c r="Y12" s="23"/>
      <c r="Z12" s="35">
        <f t="shared" si="0"/>
        <v>0</v>
      </c>
      <c r="AA12" s="35">
        <f t="shared" si="27"/>
        <v>0</v>
      </c>
      <c r="AB12" s="35">
        <f t="shared" si="28"/>
        <v>0</v>
      </c>
      <c r="AC12" s="35">
        <f t="shared" si="29"/>
        <v>45750</v>
      </c>
      <c r="AD12" s="35">
        <f t="shared" si="30"/>
        <v>0</v>
      </c>
      <c r="AE12" s="35">
        <f t="shared" si="31"/>
        <v>0</v>
      </c>
      <c r="AF12" s="26">
        <f t="shared" si="32"/>
        <v>45750</v>
      </c>
    </row>
    <row r="13" spans="1:32" ht="51" x14ac:dyDescent="0.2">
      <c r="A13" s="27" t="s">
        <v>22</v>
      </c>
      <c r="B13" s="30" t="s">
        <v>48</v>
      </c>
      <c r="C13" s="30" t="s">
        <v>46</v>
      </c>
      <c r="D13" s="30" t="s">
        <v>50</v>
      </c>
      <c r="E13" s="31">
        <v>50</v>
      </c>
      <c r="F13" s="22">
        <v>2400</v>
      </c>
      <c r="G13" s="34">
        <f t="shared" ref="G13" si="33">F13*E13</f>
        <v>120000</v>
      </c>
      <c r="H13" s="34"/>
      <c r="I13" s="34">
        <f t="shared" ref="I13" si="34">G13*0.0825</f>
        <v>9900</v>
      </c>
      <c r="J13" s="34">
        <f t="shared" ref="J13" si="35">G13*0.03</f>
        <v>3600</v>
      </c>
      <c r="K13" s="23"/>
      <c r="L13" s="22"/>
      <c r="M13" s="22"/>
      <c r="N13" s="22"/>
      <c r="O13" s="22">
        <f>SUM(G13,I13,J13)</f>
        <v>133500</v>
      </c>
      <c r="P13" s="22"/>
      <c r="Q13" s="22"/>
      <c r="R13" s="23"/>
      <c r="S13" s="22"/>
      <c r="T13" s="25"/>
      <c r="U13" s="25"/>
      <c r="V13" s="22">
        <f>E13*200</f>
        <v>10000</v>
      </c>
      <c r="W13" s="25"/>
      <c r="X13" s="25"/>
      <c r="Y13" s="23"/>
      <c r="Z13" s="35">
        <f t="shared" si="0"/>
        <v>0</v>
      </c>
      <c r="AA13" s="35">
        <f t="shared" si="27"/>
        <v>0</v>
      </c>
      <c r="AB13" s="35">
        <f t="shared" si="28"/>
        <v>0</v>
      </c>
      <c r="AC13" s="35">
        <f t="shared" si="29"/>
        <v>143500</v>
      </c>
      <c r="AD13" s="35">
        <f t="shared" si="30"/>
        <v>0</v>
      </c>
      <c r="AE13" s="35">
        <f t="shared" si="31"/>
        <v>0</v>
      </c>
      <c r="AF13" s="26">
        <f t="shared" si="32"/>
        <v>143500</v>
      </c>
    </row>
    <row r="14" spans="1:32" x14ac:dyDescent="0.2">
      <c r="A14" s="27" t="s">
        <v>22</v>
      </c>
      <c r="B14" s="30" t="s">
        <v>47</v>
      </c>
      <c r="C14" s="30" t="s">
        <v>45</v>
      </c>
      <c r="D14" s="30" t="s">
        <v>51</v>
      </c>
      <c r="E14" s="31">
        <v>6</v>
      </c>
      <c r="F14" s="22">
        <v>1000</v>
      </c>
      <c r="G14" s="34">
        <f t="shared" ref="G14" si="36">F14*E14</f>
        <v>6000</v>
      </c>
      <c r="H14" s="34"/>
      <c r="I14" s="34">
        <f t="shared" ref="I14" si="37">G14*0.0825</f>
        <v>495</v>
      </c>
      <c r="J14" s="34">
        <f t="shared" ref="J14" si="38">G14*0.03</f>
        <v>180</v>
      </c>
      <c r="K14" s="23"/>
      <c r="L14" s="22"/>
      <c r="M14" s="22"/>
      <c r="N14" s="22"/>
      <c r="O14" s="22">
        <f>SUM(G14,I14,J14)</f>
        <v>6675</v>
      </c>
      <c r="P14" s="22"/>
      <c r="Q14" s="22"/>
      <c r="R14" s="23"/>
      <c r="S14" s="22"/>
      <c r="T14" s="25"/>
      <c r="U14" s="25"/>
      <c r="V14" s="22">
        <f>E14*206</f>
        <v>1236</v>
      </c>
      <c r="W14" s="25"/>
      <c r="X14" s="25"/>
      <c r="Y14" s="23"/>
      <c r="Z14" s="35">
        <f t="shared" si="0"/>
        <v>0</v>
      </c>
      <c r="AA14" s="35">
        <f t="shared" si="27"/>
        <v>0</v>
      </c>
      <c r="AB14" s="35">
        <f t="shared" si="28"/>
        <v>0</v>
      </c>
      <c r="AC14" s="35">
        <f t="shared" si="29"/>
        <v>7911</v>
      </c>
      <c r="AD14" s="35">
        <f t="shared" si="30"/>
        <v>0</v>
      </c>
      <c r="AE14" s="35">
        <f t="shared" si="31"/>
        <v>0</v>
      </c>
      <c r="AF14" s="26">
        <f>SUM(Z14:AE14)</f>
        <v>7911</v>
      </c>
    </row>
    <row r="15" spans="1:32" ht="25.5" x14ac:dyDescent="0.2">
      <c r="A15" s="27" t="s">
        <v>22</v>
      </c>
      <c r="B15" s="30" t="s">
        <v>32</v>
      </c>
      <c r="C15" s="30" t="s">
        <v>23</v>
      </c>
      <c r="D15" s="30" t="s">
        <v>30</v>
      </c>
      <c r="E15" s="31">
        <v>4</v>
      </c>
      <c r="F15" s="22">
        <v>5375</v>
      </c>
      <c r="G15" s="34">
        <f t="shared" ref="G15" si="39">F15*E15</f>
        <v>21500</v>
      </c>
      <c r="H15" s="34"/>
      <c r="I15" s="34">
        <f t="shared" ref="I15:I17" si="40">G15*0.0825</f>
        <v>1773.75</v>
      </c>
      <c r="J15" s="34">
        <f t="shared" ref="J15" si="41">G15*0.03</f>
        <v>645</v>
      </c>
      <c r="K15" s="23"/>
      <c r="L15" s="22"/>
      <c r="M15" s="22">
        <f>SUM(G15,I15,J15)</f>
        <v>23918.75</v>
      </c>
      <c r="N15" s="22"/>
      <c r="O15" s="22"/>
      <c r="P15" s="22"/>
      <c r="Q15" s="22"/>
      <c r="R15" s="23"/>
      <c r="S15" s="22"/>
      <c r="T15" s="25">
        <v>9609.08</v>
      </c>
      <c r="U15" s="25"/>
      <c r="V15" s="22"/>
      <c r="W15" s="25">
        <f>T15*1.15</f>
        <v>11050.441999999999</v>
      </c>
      <c r="X15" s="25"/>
      <c r="Y15" s="23"/>
      <c r="Z15" s="35">
        <f t="shared" si="0"/>
        <v>0</v>
      </c>
      <c r="AA15" s="35">
        <f t="shared" si="21"/>
        <v>33527.83</v>
      </c>
      <c r="AB15" s="35">
        <f t="shared" si="22"/>
        <v>0</v>
      </c>
      <c r="AC15" s="35">
        <f t="shared" si="23"/>
        <v>0</v>
      </c>
      <c r="AD15" s="35">
        <f t="shared" si="24"/>
        <v>11050.441999999999</v>
      </c>
      <c r="AE15" s="35">
        <f t="shared" si="25"/>
        <v>0</v>
      </c>
      <c r="AF15" s="26">
        <f>SUM(Z15:AE15)</f>
        <v>44578.271999999997</v>
      </c>
    </row>
    <row r="16" spans="1:32" x14ac:dyDescent="0.2">
      <c r="A16" s="27" t="s">
        <v>22</v>
      </c>
      <c r="B16" s="30" t="s">
        <v>43</v>
      </c>
      <c r="C16" s="30" t="s">
        <v>23</v>
      </c>
      <c r="D16" s="30" t="s">
        <v>34</v>
      </c>
      <c r="E16" s="31">
        <v>4</v>
      </c>
      <c r="F16" s="22">
        <v>390.91</v>
      </c>
      <c r="G16" s="34">
        <f t="shared" ref="G16" si="42">F16*E16</f>
        <v>1563.64</v>
      </c>
      <c r="H16" s="34"/>
      <c r="I16" s="34">
        <f t="shared" si="40"/>
        <v>129.00030000000001</v>
      </c>
      <c r="J16" s="34">
        <f t="shared" ref="J16" si="43">G16*0.03</f>
        <v>46.909199999999998</v>
      </c>
      <c r="K16" s="23"/>
      <c r="L16" s="22"/>
      <c r="M16" s="22">
        <f>SUM(G16,I16,J16)</f>
        <v>1739.5495000000001</v>
      </c>
      <c r="N16" s="22"/>
      <c r="O16" s="22"/>
      <c r="P16" s="22"/>
      <c r="Q16" s="22"/>
      <c r="R16" s="23"/>
      <c r="S16" s="22"/>
      <c r="T16" s="25"/>
      <c r="U16" s="25"/>
      <c r="V16" s="22"/>
      <c r="W16" s="25"/>
      <c r="X16" s="25"/>
      <c r="Y16" s="23"/>
      <c r="Z16" s="35">
        <f t="shared" si="0"/>
        <v>0</v>
      </c>
      <c r="AA16" s="35">
        <f t="shared" ref="AA16" si="44">M16+T16</f>
        <v>1739.5495000000001</v>
      </c>
      <c r="AB16" s="35">
        <f t="shared" ref="AB16" si="45">N16+U16</f>
        <v>0</v>
      </c>
      <c r="AC16" s="35">
        <f t="shared" ref="AC16" si="46">O16+V16</f>
        <v>0</v>
      </c>
      <c r="AD16" s="35">
        <f t="shared" ref="AD16" si="47">P16+W16</f>
        <v>0</v>
      </c>
      <c r="AE16" s="35">
        <f t="shared" ref="AE16" si="48">Q16+X16</f>
        <v>0</v>
      </c>
      <c r="AF16" s="26">
        <f>SUM(Z16:AE16)</f>
        <v>1739.5495000000001</v>
      </c>
    </row>
    <row r="17" spans="1:32" ht="25.5" x14ac:dyDescent="0.2">
      <c r="A17" s="27" t="s">
        <v>22</v>
      </c>
      <c r="B17" s="30" t="s">
        <v>33</v>
      </c>
      <c r="C17" s="30" t="s">
        <v>23</v>
      </c>
      <c r="D17" s="30" t="s">
        <v>31</v>
      </c>
      <c r="E17" s="31">
        <v>4</v>
      </c>
      <c r="F17" s="22">
        <v>2150</v>
      </c>
      <c r="G17" s="34">
        <f t="shared" ref="G17" si="49">F17*E17</f>
        <v>8600</v>
      </c>
      <c r="H17" s="34"/>
      <c r="I17" s="34">
        <f t="shared" si="40"/>
        <v>709.5</v>
      </c>
      <c r="J17" s="34">
        <f t="shared" ref="J17" si="50">G17*0.03</f>
        <v>258</v>
      </c>
      <c r="K17" s="23"/>
      <c r="L17" s="22"/>
      <c r="M17" s="22">
        <f>SUM(G17,I17,J17)</f>
        <v>9567.5</v>
      </c>
      <c r="N17" s="22"/>
      <c r="O17" s="22"/>
      <c r="P17" s="22"/>
      <c r="Q17" s="22"/>
      <c r="R17" s="23"/>
      <c r="S17" s="22"/>
      <c r="T17" s="25"/>
      <c r="U17" s="25"/>
      <c r="V17" s="22"/>
      <c r="W17" s="25"/>
      <c r="X17" s="25"/>
      <c r="Y17" s="23"/>
      <c r="Z17" s="35">
        <f t="shared" si="0"/>
        <v>0</v>
      </c>
      <c r="AA17" s="35">
        <f t="shared" si="21"/>
        <v>9567.5</v>
      </c>
      <c r="AB17" s="35">
        <f t="shared" si="22"/>
        <v>0</v>
      </c>
      <c r="AC17" s="35">
        <f t="shared" si="23"/>
        <v>0</v>
      </c>
      <c r="AD17" s="35">
        <f t="shared" si="24"/>
        <v>0</v>
      </c>
      <c r="AE17" s="35">
        <f t="shared" si="25"/>
        <v>0</v>
      </c>
      <c r="AF17" s="26">
        <f t="shared" si="26"/>
        <v>9567.5</v>
      </c>
    </row>
    <row r="18" spans="1:32" x14ac:dyDescent="0.2">
      <c r="A18" s="27"/>
      <c r="B18" s="29"/>
      <c r="C18" s="29"/>
      <c r="D18" s="30"/>
      <c r="E18" s="31"/>
      <c r="F18" s="33"/>
      <c r="G18" s="34"/>
      <c r="H18" s="34"/>
      <c r="I18" s="34"/>
      <c r="J18" s="34"/>
      <c r="K18" s="23"/>
      <c r="L18" s="22"/>
      <c r="M18" s="22"/>
      <c r="N18" s="22"/>
      <c r="O18" s="22"/>
      <c r="P18" s="22"/>
      <c r="Q18" s="22"/>
      <c r="R18" s="23"/>
      <c r="S18" s="22"/>
      <c r="T18" s="25"/>
      <c r="U18" s="25"/>
      <c r="V18" s="25"/>
      <c r="W18" s="25"/>
      <c r="X18" s="25"/>
      <c r="Y18" s="23"/>
      <c r="Z18" s="35"/>
      <c r="AA18" s="35"/>
      <c r="AB18" s="35"/>
      <c r="AC18" s="35"/>
      <c r="AD18" s="35"/>
      <c r="AE18" s="35"/>
      <c r="AF18" s="26"/>
    </row>
    <row r="19" spans="1:32" x14ac:dyDescent="0.2">
      <c r="A19" s="13"/>
      <c r="B19" s="13"/>
      <c r="C19" s="13"/>
      <c r="D19" s="13"/>
      <c r="E19" s="14"/>
      <c r="F19" s="24">
        <f>SUM(F5:F18)</f>
        <v>34700558.780612238</v>
      </c>
      <c r="G19" s="24">
        <f>SUM(G5:G18)</f>
        <v>157663.64000000001</v>
      </c>
      <c r="H19" s="24">
        <f>SUM(H5:H18)</f>
        <v>35107918.470612243</v>
      </c>
      <c r="I19" s="24">
        <f>SUM(I5:I18)</f>
        <v>13007.2503</v>
      </c>
      <c r="J19" s="24">
        <f>SUM(J5:J18)</f>
        <v>4729.9092000000001</v>
      </c>
      <c r="K19" s="32"/>
      <c r="L19" s="24">
        <f t="shared" ref="L19:Y19" si="51">SUM(L5:L18)</f>
        <v>0</v>
      </c>
      <c r="M19" s="24">
        <f t="shared" si="51"/>
        <v>4575582.9694999997</v>
      </c>
      <c r="N19" s="24">
        <f t="shared" si="51"/>
        <v>4184734.77</v>
      </c>
      <c r="O19" s="24">
        <f t="shared" si="51"/>
        <v>7427763.4285714291</v>
      </c>
      <c r="P19" s="24">
        <f t="shared" si="51"/>
        <v>9547619.051020408</v>
      </c>
      <c r="Q19" s="24">
        <f t="shared" si="51"/>
        <v>9547619.051020408</v>
      </c>
      <c r="R19" s="24">
        <f t="shared" si="51"/>
        <v>0</v>
      </c>
      <c r="S19" s="24">
        <f t="shared" si="51"/>
        <v>0</v>
      </c>
      <c r="T19" s="24">
        <f t="shared" si="51"/>
        <v>9609.08</v>
      </c>
      <c r="U19" s="24">
        <f t="shared" si="51"/>
        <v>0</v>
      </c>
      <c r="V19" s="24">
        <f t="shared" si="51"/>
        <v>11236</v>
      </c>
      <c r="W19" s="24">
        <f t="shared" si="51"/>
        <v>11050.441999999999</v>
      </c>
      <c r="X19" s="24">
        <f t="shared" si="51"/>
        <v>0</v>
      </c>
      <c r="Y19" s="24">
        <f t="shared" si="51"/>
        <v>0</v>
      </c>
      <c r="Z19" s="24">
        <f t="shared" ref="Z19:AF19" si="52">SUM(Z5:Z18)</f>
        <v>0</v>
      </c>
      <c r="AA19" s="24">
        <f t="shared" si="52"/>
        <v>4585192.0494999997</v>
      </c>
      <c r="AB19" s="24">
        <f t="shared" si="52"/>
        <v>4184734.77</v>
      </c>
      <c r="AC19" s="24">
        <f t="shared" si="52"/>
        <v>7438999.4285714291</v>
      </c>
      <c r="AD19" s="24">
        <f t="shared" si="52"/>
        <v>9558669.4930204079</v>
      </c>
      <c r="AE19" s="24">
        <f t="shared" si="52"/>
        <v>9547619.051020408</v>
      </c>
      <c r="AF19" s="24">
        <f t="shared" si="52"/>
        <v>35315214.792112246</v>
      </c>
    </row>
    <row r="20" spans="1:32" x14ac:dyDescent="0.2">
      <c r="Z20" s="42" t="b">
        <f t="shared" ref="Z20:AE20" si="53">Z19=L19+S19</f>
        <v>1</v>
      </c>
      <c r="AA20" s="42" t="b">
        <f t="shared" si="53"/>
        <v>1</v>
      </c>
      <c r="AB20" s="42" t="b">
        <f t="shared" si="53"/>
        <v>1</v>
      </c>
      <c r="AC20" s="42" t="b">
        <f t="shared" si="53"/>
        <v>1</v>
      </c>
      <c r="AD20" s="42" t="b">
        <f t="shared" si="53"/>
        <v>1</v>
      </c>
      <c r="AE20" s="42" t="b">
        <f t="shared" si="53"/>
        <v>1</v>
      </c>
      <c r="AF20" s="39"/>
    </row>
    <row r="21" spans="1:32" x14ac:dyDescent="0.2">
      <c r="E21" s="43" t="s">
        <v>25</v>
      </c>
      <c r="F21" s="44"/>
      <c r="G21" s="44"/>
      <c r="H21" s="44"/>
      <c r="I21" s="44"/>
      <c r="J21" s="44"/>
      <c r="K21" s="44"/>
      <c r="L21" s="44"/>
    </row>
    <row r="22" spans="1:32" x14ac:dyDescent="0.2">
      <c r="D22" s="16"/>
      <c r="E22" s="5" t="s">
        <v>13</v>
      </c>
      <c r="F22" s="5" t="s">
        <v>14</v>
      </c>
      <c r="G22" s="5" t="s">
        <v>15</v>
      </c>
      <c r="H22" s="5" t="s">
        <v>16</v>
      </c>
      <c r="I22" s="5" t="s">
        <v>17</v>
      </c>
      <c r="J22" s="5" t="s">
        <v>18</v>
      </c>
      <c r="K22" s="32"/>
      <c r="L22" s="5" t="s">
        <v>26</v>
      </c>
    </row>
    <row r="23" spans="1:32" ht="12.75" customHeight="1" x14ac:dyDescent="0.2">
      <c r="D23" s="2" t="s">
        <v>9</v>
      </c>
      <c r="E23" s="17">
        <f>SUMIF($A$5:$A$18, "HW", L$5:L$18)</f>
        <v>0</v>
      </c>
      <c r="F23" s="17">
        <f t="shared" ref="F23:J23" si="54">SUMIF($A$5:$A$18, "HW", M$5:M$18)</f>
        <v>35225.799500000001</v>
      </c>
      <c r="G23" s="17">
        <f t="shared" si="54"/>
        <v>0</v>
      </c>
      <c r="H23" s="17">
        <f t="shared" si="54"/>
        <v>140175</v>
      </c>
      <c r="I23" s="17">
        <f t="shared" si="54"/>
        <v>0</v>
      </c>
      <c r="J23" s="17">
        <f t="shared" si="54"/>
        <v>0</v>
      </c>
      <c r="K23" s="32"/>
      <c r="L23" s="18">
        <f>SUM(E23:J23)</f>
        <v>175400.79949999999</v>
      </c>
    </row>
    <row r="24" spans="1:32" x14ac:dyDescent="0.2">
      <c r="D24" s="2" t="s">
        <v>27</v>
      </c>
      <c r="E24" s="17">
        <f t="shared" ref="E24:J24" si="55">SUMIF($A$5:$A$18, "HW", S$5:S$18)</f>
        <v>0</v>
      </c>
      <c r="F24" s="17">
        <f t="shared" si="55"/>
        <v>9609.08</v>
      </c>
      <c r="G24" s="17">
        <f t="shared" si="55"/>
        <v>0</v>
      </c>
      <c r="H24" s="17">
        <f t="shared" si="55"/>
        <v>11236</v>
      </c>
      <c r="I24" s="17">
        <f t="shared" si="55"/>
        <v>11050.441999999999</v>
      </c>
      <c r="J24" s="17">
        <f t="shared" si="55"/>
        <v>0</v>
      </c>
      <c r="K24" s="32"/>
      <c r="L24" s="18">
        <f>SUM(E24:J24)</f>
        <v>31895.522000000001</v>
      </c>
    </row>
    <row r="25" spans="1:32" x14ac:dyDescent="0.2">
      <c r="D25" s="2" t="s">
        <v>10</v>
      </c>
      <c r="E25" s="17">
        <f t="shared" ref="E25:J25" si="56">SUMIF($A$5:$A$18, "SW", L$5:L$18)</f>
        <v>0</v>
      </c>
      <c r="F25" s="17">
        <f t="shared" si="56"/>
        <v>4540357.17</v>
      </c>
      <c r="G25" s="17">
        <f t="shared" si="56"/>
        <v>4184734.77</v>
      </c>
      <c r="H25" s="17">
        <f t="shared" si="56"/>
        <v>7287588.4285714291</v>
      </c>
      <c r="I25" s="17">
        <f t="shared" si="56"/>
        <v>9547619.051020408</v>
      </c>
      <c r="J25" s="17">
        <f t="shared" si="56"/>
        <v>9547619.051020408</v>
      </c>
      <c r="K25" s="32"/>
      <c r="L25" s="18">
        <f>SUM(E25:J25)</f>
        <v>35107918.470612243</v>
      </c>
    </row>
    <row r="26" spans="1:32" x14ac:dyDescent="0.2">
      <c r="D26" s="2" t="s">
        <v>28</v>
      </c>
      <c r="E26" s="17">
        <f t="shared" ref="E26:J26" si="57">SUMIF($A$5:$A$18, "SW", S$5:S$18)</f>
        <v>0</v>
      </c>
      <c r="F26" s="17">
        <f t="shared" si="57"/>
        <v>0</v>
      </c>
      <c r="G26" s="17">
        <f t="shared" si="57"/>
        <v>0</v>
      </c>
      <c r="H26" s="17">
        <f t="shared" si="57"/>
        <v>0</v>
      </c>
      <c r="I26" s="17">
        <f t="shared" si="57"/>
        <v>0</v>
      </c>
      <c r="J26" s="17">
        <f t="shared" si="57"/>
        <v>0</v>
      </c>
      <c r="K26" s="32"/>
      <c r="L26" s="18">
        <f>SUM(E26:J26)</f>
        <v>0</v>
      </c>
    </row>
    <row r="27" spans="1:32" x14ac:dyDescent="0.2">
      <c r="D27" s="19" t="s">
        <v>29</v>
      </c>
      <c r="E27" s="20">
        <f t="shared" ref="E27" si="58">SUM(E23:E26)</f>
        <v>0</v>
      </c>
      <c r="F27" s="20">
        <f t="shared" ref="F27:I27" si="59">SUM(F23:F26)</f>
        <v>4585192.0494999997</v>
      </c>
      <c r="G27" s="20">
        <f t="shared" si="59"/>
        <v>4184734.77</v>
      </c>
      <c r="H27" s="20">
        <f>SUM(H23:H26)</f>
        <v>7438999.4285714291</v>
      </c>
      <c r="I27" s="20">
        <f t="shared" si="59"/>
        <v>9558669.4930204079</v>
      </c>
      <c r="J27" s="20">
        <f t="shared" ref="J27" si="60">SUM(J23:J26)</f>
        <v>9547619.051020408</v>
      </c>
      <c r="K27" s="32"/>
      <c r="L27" s="20">
        <f>SUM(L23:L26)</f>
        <v>35315214.792112246</v>
      </c>
    </row>
    <row r="28" spans="1:32" x14ac:dyDescent="0.2">
      <c r="E28" s="41" t="b">
        <f t="shared" ref="E28:K28" si="61">E27=Z19</f>
        <v>1</v>
      </c>
      <c r="F28" s="41" t="b">
        <f t="shared" si="61"/>
        <v>1</v>
      </c>
      <c r="G28" s="41" t="b">
        <f t="shared" si="61"/>
        <v>1</v>
      </c>
      <c r="H28" s="41" t="b">
        <f t="shared" si="61"/>
        <v>1</v>
      </c>
      <c r="I28" s="41" t="b">
        <f t="shared" si="61"/>
        <v>1</v>
      </c>
      <c r="J28" s="41" t="b">
        <f t="shared" si="61"/>
        <v>1</v>
      </c>
      <c r="K28" s="41" t="b">
        <f t="shared" si="61"/>
        <v>0</v>
      </c>
      <c r="L28" s="41" t="b">
        <f>L27=AF19</f>
        <v>1</v>
      </c>
    </row>
    <row r="29" spans="1:32" x14ac:dyDescent="0.2">
      <c r="H29" s="40"/>
    </row>
    <row r="30" spans="1:32" x14ac:dyDescent="0.2">
      <c r="C30" s="37"/>
      <c r="D30" s="38"/>
      <c r="E30" s="38"/>
    </row>
    <row r="31" spans="1:32" x14ac:dyDescent="0.2">
      <c r="C31" s="15"/>
      <c r="D31" s="15"/>
    </row>
    <row r="32" spans="1:32" x14ac:dyDescent="0.2">
      <c r="C32" s="15"/>
      <c r="D32" s="15"/>
    </row>
    <row r="33" spans="3:4" x14ac:dyDescent="0.2">
      <c r="C33" s="15"/>
      <c r="D33" s="15"/>
    </row>
    <row r="34" spans="3:4" x14ac:dyDescent="0.2">
      <c r="C34" s="15"/>
      <c r="D34" s="15"/>
    </row>
    <row r="35" spans="3:4" x14ac:dyDescent="0.2">
      <c r="C35" s="15"/>
      <c r="D35" s="15"/>
    </row>
    <row r="36" spans="3:4" x14ac:dyDescent="0.2">
      <c r="C36" s="15"/>
      <c r="D36" s="15"/>
    </row>
    <row r="37" spans="3:4" x14ac:dyDescent="0.2">
      <c r="C37" s="15"/>
      <c r="D37" s="15"/>
    </row>
    <row r="38" spans="3:4" x14ac:dyDescent="0.2">
      <c r="C38" s="15"/>
      <c r="D38" s="15"/>
    </row>
  </sheetData>
  <autoFilter ref="A4:AF17" xr:uid="{00000000-0009-0000-0000-000000000000}"/>
  <mergeCells count="6">
    <mergeCell ref="E21:L21"/>
    <mergeCell ref="B1:J1"/>
    <mergeCell ref="B2:J2"/>
    <mergeCell ref="S2:X2"/>
    <mergeCell ref="Z2:AF2"/>
    <mergeCell ref="L2:Q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7FD7CFAD6BE240875B0C64CCA33E44" ma:contentTypeVersion="9" ma:contentTypeDescription="Create a new document." ma:contentTypeScope="" ma:versionID="846548ed5ac2c38b8a9d7ad2e4afce13">
  <xsd:schema xmlns:xsd="http://www.w3.org/2001/XMLSchema" xmlns:xs="http://www.w3.org/2001/XMLSchema" xmlns:p="http://schemas.microsoft.com/office/2006/metadata/properties" xmlns:ns3="63aa7079-c451-49dd-b51b-a5cb6c8460dc" xmlns:ns4="952c6b10-4375-45a4-8eb8-125b714235bb" targetNamespace="http://schemas.microsoft.com/office/2006/metadata/properties" ma:root="true" ma:fieldsID="de99c5ab06725a2eceb72897cdb6dea9" ns3:_="" ns4:_="">
    <xsd:import namespace="63aa7079-c451-49dd-b51b-a5cb6c8460dc"/>
    <xsd:import namespace="952c6b10-4375-45a4-8eb8-125b714235b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aa7079-c451-49dd-b51b-a5cb6c8460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2c6b10-4375-45a4-8eb8-125b714235b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C794BA-7FA9-4A28-AE83-A4D4F06700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B18925-0383-4E7E-B2CA-56327CF0159B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63aa7079-c451-49dd-b51b-a5cb6c8460dc"/>
    <ds:schemaRef ds:uri="http://www.w3.org/XML/1998/namespace"/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952c6b10-4375-45a4-8eb8-125b714235bb"/>
  </ds:schemaRefs>
</ds:datastoreItem>
</file>

<file path=customXml/itemProps3.xml><?xml version="1.0" encoding="utf-8"?>
<ds:datastoreItem xmlns:ds="http://schemas.openxmlformats.org/officeDocument/2006/customXml" ds:itemID="{5377F40B-DD09-4F19-8B9E-BB7A431B5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aa7079-c451-49dd-b51b-a5cb6c8460dc"/>
    <ds:schemaRef ds:uri="952c6b10-4375-45a4-8eb8-125b714235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Hardware and Software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Rosalie Ngo</dc:creator>
  <cp:keywords/>
  <dc:description/>
  <cp:lastModifiedBy>Tabor, Robert</cp:lastModifiedBy>
  <cp:revision/>
  <dcterms:created xsi:type="dcterms:W3CDTF">2019-02-14T02:25:39Z</dcterms:created>
  <dcterms:modified xsi:type="dcterms:W3CDTF">2020-01-07T02:15:41Z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0x0101002E7FD7CFAD6BE240875B0C64CCA33E44</vt:lpwstr>
  </property>
  <property fmtid="{D5CDD505-2E9C-101B-9397-08002B2CF9AE}" pid="3" name="AuthorIds_UIVersion_512">
    <vt:lpwstr>103</vt:lpwstr>
  </property>
  <property fmtid="{D5CDD505-2E9C-101B-9397-08002B2CF9AE}" pid="4" name="AuthorIds_UIVersion_1024">
    <vt:lpwstr>4</vt:lpwstr>
  </property>
  <property fmtid="{D5CDD505-2E9C-101B-9397-08002B2CF9AE}" pid="5" name="Order">
    <vt:r8>8200</vt:r8>
  </property>
  <property fmtid="{D5CDD505-2E9C-101B-9397-08002B2CF9AE}" pid="6" name="ComplianceAssetId">
    <vt:lpwstr/>
  </property>
</Properties>
</file>