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ADFDFS01\Govconnect Archive\CalACES Financial Management\04-Claims\SFY 20-21\01-CalACES M&amp;O\"/>
    </mc:Choice>
  </mc:AlternateContent>
  <xr:revisionPtr revIDLastSave="0" documentId="13_ncr:1_{1ACCCFF3-A332-412F-B02E-29199043DFCE}" xr6:coauthVersionLast="44" xr6:coauthVersionMax="44" xr10:uidLastSave="{00000000-0000-0000-0000-000000000000}"/>
  <bookViews>
    <workbookView xWindow="19080" yWindow="-285" windowWidth="20730" windowHeight="11160" xr2:uid="{00000000-000D-0000-FFFF-FFFF00000000}"/>
  </bookViews>
  <sheets>
    <sheet name="Claim" sheetId="1" r:id="rId1"/>
    <sheet name="SFY 20-21 CAP" sheetId="4" r:id="rId2"/>
    <sheet name="Internal Data" sheetId="6" state="hidden" r:id="rId3"/>
    <sheet name="County List" sheetId="5" state="hidden" r:id="rId4"/>
  </sheets>
  <definedNames>
    <definedName name="_xlnm.Print_Area" localSheetId="0">Claim!$A$1:$G$97</definedName>
    <definedName name="_xlnm.Print_Area" localSheetId="1">'SFY 20-21 CAP'!$A$2:$I$119</definedName>
    <definedName name="_xlnm.Print_Titles" localSheetId="1">'SFY 20-21 CAP'!$2:$5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1" l="1"/>
  <c r="C95" i="4" l="1"/>
  <c r="AQ3" i="6"/>
  <c r="AO3" i="6" l="1"/>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E3" i="6"/>
  <c r="D3" i="6"/>
  <c r="F3" i="6"/>
  <c r="AJ2" i="6"/>
  <c r="AI2" i="6"/>
  <c r="AO2" i="6"/>
  <c r="AN2" i="6"/>
  <c r="AM2" i="6"/>
  <c r="AL2" i="6"/>
  <c r="AK2" i="6"/>
  <c r="AH2" i="6"/>
  <c r="AG2" i="6"/>
  <c r="AF2" i="6"/>
  <c r="AE2" i="6"/>
  <c r="AD2" i="6"/>
  <c r="AC2" i="6"/>
  <c r="AB2" i="6"/>
  <c r="AA2" i="6"/>
  <c r="Z2" i="6"/>
  <c r="Y2" i="6"/>
  <c r="X2" i="6"/>
  <c r="W2" i="6"/>
  <c r="V2" i="6"/>
  <c r="AK1" i="6"/>
  <c r="AD1" i="6"/>
  <c r="V1" i="6"/>
  <c r="T2" i="6" l="1"/>
  <c r="U2" i="6"/>
  <c r="S2" i="6"/>
  <c r="R2" i="6"/>
  <c r="Q2" i="6"/>
  <c r="P2" i="6"/>
  <c r="O2" i="6"/>
  <c r="N2" i="6"/>
  <c r="N1" i="6"/>
  <c r="M2" i="6"/>
  <c r="L2" i="6"/>
  <c r="K2" i="6"/>
  <c r="J2" i="6"/>
  <c r="I2" i="6"/>
  <c r="H2" i="6"/>
  <c r="G2" i="6"/>
  <c r="F2" i="6"/>
  <c r="E2" i="6"/>
  <c r="D2" i="6"/>
  <c r="D1" i="6"/>
  <c r="C3" i="6" l="1"/>
  <c r="B3" i="6"/>
  <c r="A3" i="6"/>
  <c r="G50" i="1" l="1"/>
  <c r="G47" i="1"/>
  <c r="G34" i="1"/>
  <c r="G31" i="1"/>
  <c r="G16" i="1"/>
  <c r="G25" i="1" s="1"/>
  <c r="G78" i="1"/>
  <c r="G84" i="1" s="1"/>
  <c r="G65" i="1"/>
  <c r="G63" i="1"/>
  <c r="G72" i="1" l="1"/>
  <c r="G57" i="1"/>
  <c r="G41" i="1"/>
  <c r="C45" i="4"/>
  <c r="G88" i="1" l="1"/>
  <c r="B35" i="4"/>
  <c r="G90" i="1" l="1"/>
  <c r="AR3" i="6" s="1"/>
  <c r="AP3" i="6"/>
  <c r="C97" i="4"/>
  <c r="C85" i="4"/>
  <c r="C87" i="4" s="1"/>
  <c r="I114" i="4"/>
  <c r="G114" i="4"/>
  <c r="F114" i="4"/>
  <c r="E114" i="4"/>
  <c r="I113" i="4"/>
  <c r="F113" i="4"/>
  <c r="I112" i="4"/>
  <c r="I111" i="4"/>
  <c r="I110" i="4"/>
  <c r="I109" i="4"/>
  <c r="C35" i="4"/>
  <c r="C34" i="4" s="1"/>
  <c r="F108" i="4"/>
  <c r="C44" i="4"/>
  <c r="I106" i="4"/>
  <c r="I105" i="4"/>
  <c r="I104" i="4"/>
  <c r="H104" i="4"/>
  <c r="G104" i="4"/>
  <c r="F104" i="4"/>
  <c r="F85" i="4"/>
  <c r="F95" i="4"/>
  <c r="F35" i="4"/>
  <c r="F45" i="4"/>
  <c r="F47" i="4" s="1"/>
  <c r="B95" i="4"/>
  <c r="B85" i="4"/>
  <c r="B73" i="4"/>
  <c r="G5" i="4"/>
  <c r="B45" i="4"/>
  <c r="B23" i="4"/>
  <c r="B3" i="4"/>
  <c r="G3" i="4"/>
  <c r="F87" i="4" l="1"/>
  <c r="F37" i="4"/>
  <c r="F97" i="4"/>
  <c r="C37" i="4"/>
  <c r="C94" i="4"/>
  <c r="E94" i="4" s="1"/>
  <c r="E95" i="4" s="1"/>
  <c r="C73" i="4"/>
  <c r="C68" i="4" s="1"/>
  <c r="G68" i="4" s="1"/>
  <c r="I44" i="4"/>
  <c r="I45" i="4" s="1"/>
  <c r="I47" i="4" s="1"/>
  <c r="E44" i="4"/>
  <c r="E45" i="4" s="1"/>
  <c r="E47" i="4" s="1"/>
  <c r="BC3" i="6" s="1"/>
  <c r="H44" i="4"/>
  <c r="H45" i="4" s="1"/>
  <c r="H47" i="4" s="1"/>
  <c r="E34" i="4"/>
  <c r="I34" i="4"/>
  <c r="H34" i="4"/>
  <c r="C47" i="4"/>
  <c r="C33" i="4"/>
  <c r="E33" i="4" s="1"/>
  <c r="C84" i="4"/>
  <c r="C83" i="4"/>
  <c r="E97" i="4" l="1"/>
  <c r="BR3" i="6"/>
  <c r="C55" i="4"/>
  <c r="C54" i="4" s="1"/>
  <c r="E54" i="4" s="1"/>
  <c r="E55" i="4" s="1"/>
  <c r="I94" i="4"/>
  <c r="I95" i="4" s="1"/>
  <c r="H94" i="4"/>
  <c r="H95" i="4" s="1"/>
  <c r="C23" i="4"/>
  <c r="C25" i="4" s="1"/>
  <c r="C64" i="4"/>
  <c r="E64" i="4" s="1"/>
  <c r="C65" i="4"/>
  <c r="G65" i="4" s="1"/>
  <c r="H68" i="4"/>
  <c r="BM3" i="6" s="1"/>
  <c r="E68" i="4"/>
  <c r="C70" i="4"/>
  <c r="G70" i="4" s="1"/>
  <c r="C69" i="4"/>
  <c r="H69" i="4" s="1"/>
  <c r="C75" i="4"/>
  <c r="C71" i="4"/>
  <c r="G71" i="4" s="1"/>
  <c r="C66" i="4"/>
  <c r="G66" i="4" s="1"/>
  <c r="C72" i="4"/>
  <c r="H72" i="4" s="1"/>
  <c r="BN3" i="6" s="1"/>
  <c r="G34" i="4"/>
  <c r="G44" i="4"/>
  <c r="G45" i="4" s="1"/>
  <c r="G47" i="4" s="1"/>
  <c r="BD3" i="6" s="1"/>
  <c r="H33" i="4"/>
  <c r="H35" i="4" s="1"/>
  <c r="I33" i="4"/>
  <c r="I35" i="4" s="1"/>
  <c r="BB3" i="6" s="1"/>
  <c r="E35" i="4"/>
  <c r="H84" i="4"/>
  <c r="H108" i="4" s="1"/>
  <c r="E84" i="4"/>
  <c r="E108" i="4" s="1"/>
  <c r="I84" i="4"/>
  <c r="I108" i="4" s="1"/>
  <c r="I83" i="4"/>
  <c r="H83" i="4"/>
  <c r="E83" i="4"/>
  <c r="C108" i="4"/>
  <c r="H37" i="4" l="1"/>
  <c r="E56" i="4"/>
  <c r="BE3" i="6"/>
  <c r="I97" i="4"/>
  <c r="E37" i="4"/>
  <c r="AZ3" i="6"/>
  <c r="H97" i="4"/>
  <c r="C56" i="4"/>
  <c r="F54" i="4"/>
  <c r="H54" i="4"/>
  <c r="H55" i="4" s="1"/>
  <c r="C20" i="4"/>
  <c r="G20" i="4" s="1"/>
  <c r="E65" i="4"/>
  <c r="G94" i="4"/>
  <c r="G95" i="4" s="1"/>
  <c r="C13" i="4"/>
  <c r="E13" i="4" s="1"/>
  <c r="E104" i="4" s="1"/>
  <c r="C22" i="4"/>
  <c r="C114" i="4" s="1"/>
  <c r="F68" i="4"/>
  <c r="C15" i="4"/>
  <c r="H15" i="4" s="1"/>
  <c r="H71" i="4"/>
  <c r="C17" i="4"/>
  <c r="C109" i="4" s="1"/>
  <c r="C19" i="4"/>
  <c r="G19" i="4" s="1"/>
  <c r="C14" i="4"/>
  <c r="H14" i="4" s="1"/>
  <c r="AW3" i="6" s="1"/>
  <c r="C18" i="4"/>
  <c r="G18" i="4" s="1"/>
  <c r="C21" i="4"/>
  <c r="E21" i="4" s="1"/>
  <c r="E113" i="4" s="1"/>
  <c r="E71" i="4"/>
  <c r="H65" i="4"/>
  <c r="BL3" i="6" s="1"/>
  <c r="F70" i="4"/>
  <c r="F66" i="4"/>
  <c r="F69" i="4"/>
  <c r="E70" i="4"/>
  <c r="H66" i="4"/>
  <c r="C67" i="4"/>
  <c r="H67" i="4" s="1"/>
  <c r="E66" i="4"/>
  <c r="H70" i="4"/>
  <c r="E69" i="4"/>
  <c r="F71" i="4"/>
  <c r="G69" i="4"/>
  <c r="G33" i="4"/>
  <c r="G35" i="4" s="1"/>
  <c r="I37" i="4"/>
  <c r="E85" i="4"/>
  <c r="G83" i="4"/>
  <c r="I85" i="4"/>
  <c r="BQ3" i="6" s="1"/>
  <c r="I107" i="4"/>
  <c r="I115" i="4" s="1"/>
  <c r="H85" i="4"/>
  <c r="G84" i="4"/>
  <c r="G108" i="4" s="1"/>
  <c r="G37" i="4" l="1"/>
  <c r="BA3" i="6"/>
  <c r="G97" i="4"/>
  <c r="BS3" i="6"/>
  <c r="H87" i="4"/>
  <c r="E87" i="4"/>
  <c r="BO3" i="6"/>
  <c r="I117" i="4"/>
  <c r="BX3" i="6"/>
  <c r="H56" i="4"/>
  <c r="BG3" i="6"/>
  <c r="G54" i="4"/>
  <c r="G55" i="4" s="1"/>
  <c r="F107" i="4"/>
  <c r="F55" i="4"/>
  <c r="C112" i="4"/>
  <c r="F65" i="4"/>
  <c r="F20" i="4"/>
  <c r="F112" i="4" s="1"/>
  <c r="E20" i="4"/>
  <c r="H20" i="4"/>
  <c r="H112" i="4" s="1"/>
  <c r="C106" i="4"/>
  <c r="G15" i="4"/>
  <c r="G106" i="4" s="1"/>
  <c r="H19" i="4"/>
  <c r="H111" i="4" s="1"/>
  <c r="E15" i="4"/>
  <c r="E106" i="4" s="1"/>
  <c r="F15" i="4"/>
  <c r="F106" i="4" s="1"/>
  <c r="E18" i="4"/>
  <c r="E110" i="4" s="1"/>
  <c r="H22" i="4"/>
  <c r="C104" i="4"/>
  <c r="H18" i="4"/>
  <c r="H110" i="4" s="1"/>
  <c r="G14" i="4"/>
  <c r="G105" i="4" s="1"/>
  <c r="E14" i="4"/>
  <c r="E105" i="4" s="1"/>
  <c r="H17" i="4"/>
  <c r="G17" i="4"/>
  <c r="G109" i="4" s="1"/>
  <c r="E17" i="4"/>
  <c r="E109" i="4" s="1"/>
  <c r="E112" i="4"/>
  <c r="C111" i="4"/>
  <c r="E19" i="4"/>
  <c r="E111" i="4" s="1"/>
  <c r="F19" i="4"/>
  <c r="F111" i="4" s="1"/>
  <c r="C16" i="4"/>
  <c r="E16" i="4" s="1"/>
  <c r="C113" i="4"/>
  <c r="C105" i="4"/>
  <c r="F18" i="4"/>
  <c r="F110" i="4" s="1"/>
  <c r="G21" i="4"/>
  <c r="G113" i="4" s="1"/>
  <c r="H21" i="4"/>
  <c r="H113" i="4" s="1"/>
  <c r="C110" i="4"/>
  <c r="H105" i="4"/>
  <c r="BY3" i="6" s="1"/>
  <c r="G110" i="4"/>
  <c r="H73" i="4"/>
  <c r="F73" i="4"/>
  <c r="BI3" i="6" s="1"/>
  <c r="E67" i="4"/>
  <c r="E73" i="4" s="1"/>
  <c r="G111" i="4"/>
  <c r="G112" i="4"/>
  <c r="H106" i="4"/>
  <c r="I87" i="4"/>
  <c r="G85" i="4"/>
  <c r="F56" i="4" l="1"/>
  <c r="G87" i="4"/>
  <c r="BP3" i="6"/>
  <c r="G56" i="4"/>
  <c r="BF3" i="6"/>
  <c r="H114" i="4"/>
  <c r="CA3" i="6" s="1"/>
  <c r="AY3" i="6"/>
  <c r="H109" i="4"/>
  <c r="BZ3" i="6" s="1"/>
  <c r="AX3" i="6"/>
  <c r="E75" i="4"/>
  <c r="BH3" i="6"/>
  <c r="H74" i="4"/>
  <c r="F74" i="4" s="1"/>
  <c r="F75" i="4" s="1"/>
  <c r="BK3" i="6"/>
  <c r="F17" i="4"/>
  <c r="F109" i="4" s="1"/>
  <c r="F14" i="4"/>
  <c r="F105" i="4" s="1"/>
  <c r="C107" i="4"/>
  <c r="C115" i="4" s="1"/>
  <c r="C117" i="4" s="1"/>
  <c r="H16" i="4"/>
  <c r="H23" i="4" s="1"/>
  <c r="G67" i="4"/>
  <c r="E23" i="4"/>
  <c r="E107" i="4"/>
  <c r="E115" i="4" s="1"/>
  <c r="H75" i="4" l="1"/>
  <c r="F57" i="4"/>
  <c r="E117" i="4"/>
  <c r="BT3" i="6"/>
  <c r="G73" i="4"/>
  <c r="H24" i="4"/>
  <c r="F24" i="4" s="1"/>
  <c r="AV3" i="6"/>
  <c r="E25" i="4"/>
  <c r="AS3" i="6"/>
  <c r="F23" i="4"/>
  <c r="H107" i="4"/>
  <c r="H115" i="4" s="1"/>
  <c r="G16" i="4"/>
  <c r="G23" i="4" s="1"/>
  <c r="F115" i="4"/>
  <c r="BU3" i="6" s="1"/>
  <c r="H116" i="4" l="1"/>
  <c r="F116" i="4" s="1"/>
  <c r="F117" i="4" s="1"/>
  <c r="BW3" i="6"/>
  <c r="G75" i="4"/>
  <c r="F76" i="4" s="1"/>
  <c r="BJ3" i="6"/>
  <c r="F25" i="4"/>
  <c r="AT3" i="6"/>
  <c r="G25" i="4"/>
  <c r="AU3" i="6"/>
  <c r="H25" i="4"/>
  <c r="G107" i="4"/>
  <c r="G115" i="4" s="1"/>
  <c r="G117" i="4" l="1"/>
  <c r="F118" i="4" s="1"/>
  <c r="BV3" i="6"/>
  <c r="H117" i="4"/>
  <c r="F26" i="4"/>
</calcChain>
</file>

<file path=xl/sharedStrings.xml><?xml version="1.0" encoding="utf-8"?>
<sst xmlns="http://schemas.openxmlformats.org/spreadsheetml/2006/main" count="482" uniqueCount="203">
  <si>
    <t>County:</t>
  </si>
  <si>
    <t>Contact:</t>
  </si>
  <si>
    <t>Phone:</t>
  </si>
  <si>
    <t>Part 1</t>
  </si>
  <si>
    <t>Subline $</t>
  </si>
  <si>
    <t>Rollup $</t>
  </si>
  <si>
    <t>Consortium Personnel</t>
  </si>
  <si>
    <t>Contractor Services</t>
  </si>
  <si>
    <t>Facilities</t>
  </si>
  <si>
    <t>Hardware</t>
  </si>
  <si>
    <t>Software</t>
  </si>
  <si>
    <t>Travel</t>
  </si>
  <si>
    <t>Production and Operations</t>
  </si>
  <si>
    <t>Total Maintenance and Operations Costs</t>
  </si>
  <si>
    <t>Total Claim</t>
  </si>
  <si>
    <t>SIGNATURE OF COUNTY AUDITOR</t>
  </si>
  <si>
    <t>SIGNATURE OF COUNTY WELFARE DIRECTOR</t>
  </si>
  <si>
    <t>DATE</t>
  </si>
  <si>
    <t>Program</t>
  </si>
  <si>
    <t>Ratios</t>
  </si>
  <si>
    <t>Federal</t>
  </si>
  <si>
    <t>Welfare</t>
  </si>
  <si>
    <t>Health</t>
  </si>
  <si>
    <t>County</t>
  </si>
  <si>
    <t>Percent</t>
  </si>
  <si>
    <t>Costs</t>
  </si>
  <si>
    <t>Share</t>
  </si>
  <si>
    <t>100/0/0/0</t>
  </si>
  <si>
    <t>0/100/0/0</t>
  </si>
  <si>
    <t>Foster Care</t>
  </si>
  <si>
    <t>KinGAP</t>
  </si>
  <si>
    <t>CAPI</t>
  </si>
  <si>
    <t>Medi-Cal</t>
  </si>
  <si>
    <t>50/0/50/0</t>
  </si>
  <si>
    <t>Refugee</t>
  </si>
  <si>
    <t>50/35/0/15</t>
  </si>
  <si>
    <t xml:space="preserve"> </t>
  </si>
  <si>
    <t>Funding</t>
  </si>
  <si>
    <t>State</t>
  </si>
  <si>
    <t>F/SW/SH/C</t>
  </si>
  <si>
    <t>General Fund = State Welfare + State Health</t>
  </si>
  <si>
    <t>TOTAL</t>
  </si>
  <si>
    <t>CalWORKs</t>
  </si>
  <si>
    <t xml:space="preserve">  Month/Year:</t>
  </si>
  <si>
    <t>CMSP</t>
  </si>
  <si>
    <t>0/0/100/0</t>
  </si>
  <si>
    <t xml:space="preserve">County Share Shift </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</si>
  <si>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</si>
  <si>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</si>
  <si>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</si>
  <si>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</si>
  <si>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</si>
  <si>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</si>
  <si>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</si>
  <si>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</si>
  <si>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</si>
  <si>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</si>
  <si>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</si>
  <si>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CalFresh</t>
  </si>
  <si>
    <t>County Consortium Staff</t>
  </si>
  <si>
    <t>Contracted Consortium Staff</t>
  </si>
  <si>
    <t>CFAP</t>
  </si>
  <si>
    <t>0/70/0/30</t>
  </si>
  <si>
    <t xml:space="preserve">                    Adjusted</t>
  </si>
  <si>
    <t xml:space="preserve">     Version:   </t>
  </si>
  <si>
    <t xml:space="preserve">    Adjusted</t>
  </si>
  <si>
    <t>0/0/0/100</t>
  </si>
  <si>
    <t>75/0/25/0</t>
  </si>
  <si>
    <t>C-IV COVERED CA CSC</t>
  </si>
  <si>
    <t>Total C-IV Covered CA CSC Costs</t>
  </si>
  <si>
    <t>Total CalHEERS M&amp;O Costs</t>
  </si>
  <si>
    <t>Total Covered CA CSC M&amp;O Costs</t>
  </si>
  <si>
    <t>County Share Shift</t>
  </si>
  <si>
    <t>GA</t>
  </si>
  <si>
    <t>Covered CA</t>
  </si>
  <si>
    <t>F/SW/SH/C/CA</t>
  </si>
  <si>
    <t>75/0/25/0/0</t>
  </si>
  <si>
    <t>0/0/0/0/100</t>
  </si>
  <si>
    <t xml:space="preserve">Total C-IV CalHEERS (Change Requests) Cost </t>
  </si>
  <si>
    <t xml:space="preserve">Hardware </t>
  </si>
  <si>
    <t>Part 2</t>
  </si>
  <si>
    <t>Part 3</t>
  </si>
  <si>
    <t>sample@sample.com</t>
  </si>
  <si>
    <t>Legal Counsel</t>
  </si>
  <si>
    <t>C-IV Maintenance and Operations</t>
  </si>
  <si>
    <t>C-IV CalHEERS M&amp;O</t>
  </si>
  <si>
    <t>C-IV Covered CA CSC M&amp;O</t>
  </si>
  <si>
    <t>Part 4</t>
  </si>
  <si>
    <t>LRS CalHEERS M&amp;O</t>
  </si>
  <si>
    <t xml:space="preserve">Software </t>
  </si>
  <si>
    <t>LRS Maintenance and Operations</t>
  </si>
  <si>
    <t>Total LRS Maintenance and Operations Costs</t>
  </si>
  <si>
    <t>Part 5</t>
  </si>
  <si>
    <t xml:space="preserve">C-IV CalHEERS M&amp;O (Change Requests) </t>
  </si>
  <si>
    <t>100/0/0/0/0</t>
  </si>
  <si>
    <t>50/35/0/15/0</t>
  </si>
  <si>
    <t>0/100/0/0/0</t>
  </si>
  <si>
    <t>0/70/0/30/0</t>
  </si>
  <si>
    <t>0/0/0/100/0</t>
  </si>
  <si>
    <t>LRS MAINTENANCE / OPERATIONS COSTS</t>
  </si>
  <si>
    <t xml:space="preserve">C-IV MAINTENANCE / OPERATIONS COSTS </t>
  </si>
  <si>
    <t>LRS CalHEERS M&amp;O (Change Requests)</t>
  </si>
  <si>
    <t>LRS CalHEERS M&amp;O (Non-Application Development)</t>
  </si>
  <si>
    <t>Total LRS CalHEERS M&amp;O Costs</t>
  </si>
  <si>
    <t>C-IV CalHEERS M&amp;O (Non-Application Development)</t>
  </si>
  <si>
    <t xml:space="preserve">Total C-IV CalHEERS (Non-Application Development) Cost </t>
  </si>
  <si>
    <t xml:space="preserve">Total LRS CalHEERS (Non-Application Development) Cost </t>
  </si>
  <si>
    <t xml:space="preserve">Total LRS CalHEERS (Change Requests) Cost </t>
  </si>
  <si>
    <t>Total LRS M&amp;O Costs</t>
  </si>
  <si>
    <t>Total C-IV M&amp;O Costs</t>
  </si>
  <si>
    <t xml:space="preserve">TOTAL FISCAL YEAR COSTS </t>
  </si>
  <si>
    <t xml:space="preserve">C-IV M&amp;O </t>
  </si>
  <si>
    <t xml:space="preserve">C-IV CalHEERS </t>
  </si>
  <si>
    <t>C-IV Covered CA CSC</t>
  </si>
  <si>
    <t>LRS M&amp;O</t>
  </si>
  <si>
    <t xml:space="preserve">LRS CalHEERS </t>
  </si>
  <si>
    <t>County List</t>
  </si>
  <si>
    <t>Total Costs (C-IV M&amp;O plus C-IV CalHEERS M&amp;O plus C-IV Covered CA CSC, plus LRS M&amp;O, plus LRS CalHEERS)</t>
  </si>
  <si>
    <t>SFY 2020/21</t>
  </si>
  <si>
    <t xml:space="preserve">SFY 2020/21  </t>
  </si>
  <si>
    <t xml:space="preserve">   SFY 2020/21</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</si>
  <si>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</si>
  <si>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</si>
  <si>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</si>
  <si>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</si>
  <si>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</si>
  <si>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</si>
  <si>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</si>
  <si>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</si>
  <si>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</si>
  <si>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</si>
  <si>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</si>
  <si>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</si>
  <si>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</si>
  <si>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</si>
  <si>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</si>
  <si>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</si>
  <si>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</si>
  <si>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</si>
  <si>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</si>
  <si>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</si>
  <si>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</si>
  <si>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</si>
  <si>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</si>
  <si>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</si>
  <si>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</si>
  <si>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</si>
  <si>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</si>
  <si>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</si>
  <si>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</si>
  <si>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</si>
  <si>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</si>
  <si>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</si>
  <si>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</si>
  <si>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</si>
  <si>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</si>
  <si>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</si>
  <si>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</si>
  <si>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</si>
  <si>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</si>
  <si>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</si>
  <si>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</si>
  <si>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</si>
  <si>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</si>
  <si>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</si>
  <si>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</si>
  <si>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</si>
  <si>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</si>
  <si>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</si>
  <si>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</si>
  <si>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</si>
  <si>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</si>
  <si>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</si>
  <si>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</si>
  <si>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</si>
  <si>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</si>
  <si>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</si>
  <si>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</si>
  <si>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</si>
  <si>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County Name</t>
  </si>
  <si>
    <t>Month</t>
  </si>
  <si>
    <t>Version</t>
  </si>
  <si>
    <t xml:space="preserve">    Less: CDSS Advance (if applicable) </t>
  </si>
  <si>
    <t>Federal Share</t>
  </si>
  <si>
    <t>State Welfare Share</t>
  </si>
  <si>
    <t>State Health Share</t>
  </si>
  <si>
    <t>County Share</t>
  </si>
  <si>
    <t>Covered CA Share</t>
  </si>
  <si>
    <t>GA/GR County Share</t>
  </si>
  <si>
    <t>CalFRESH County Share</t>
  </si>
  <si>
    <t>Foster Care County Share</t>
  </si>
  <si>
    <t>Total CalACES Costs</t>
  </si>
  <si>
    <t>C-IV CalHEERS M&amp;O (Change Requests) Shares</t>
  </si>
  <si>
    <t>C-IV COVERED CA CSC Shares</t>
  </si>
  <si>
    <t xml:space="preserve">C-IV Maintenance and Operations  Shares </t>
  </si>
  <si>
    <t>C-IV CalHEERS M&amp;O (Non-Application Development) Shares</t>
  </si>
  <si>
    <t>LRS Maintenance and Operations Shares</t>
  </si>
  <si>
    <t>LRS CalHEERS M&amp;O (Change Requests) Shares</t>
  </si>
  <si>
    <t>LRS CalHEERS M&amp;O (Non-Application Development) Shares</t>
  </si>
  <si>
    <t>Grand Total Shares</t>
  </si>
  <si>
    <t>SFY 2020-21</t>
  </si>
  <si>
    <t xml:space="preserve">SFY 2020-21  </t>
  </si>
  <si>
    <t xml:space="preserve">   SFY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</si>
</sst>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9">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0"/>
      <color rgb="FFFF0000"/>
      <name val="Arial"/>
      <family val="2"/>
    </font>
    <font>
      <b/>
      <sz val="10"/>
      <color rgb="FFFF0000"/>
      <name val="Arial"/>
      <family val="2"/>
    </font>
    <font>
      <sz val="11"/>
      <color theme="0"/>
      <name val="Arial"/>
      <family val="2"/>
    </font>
    <font>
      <b/>
      <sz val="10"/>
      <color theme="1"/>
      <name val="Arial"/>
      <family val="2"/>
    </font>
  </fonts>
  <fills count="31">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indexed="64"/>
      </bottom>
      <diagonal/>
    </border>
    <border>
      <left style="thick">
        <color auto="1"/>
      </left>
      <right style="thin">
        <color auto="1"/>
      </right>
      <top/>
      <bottom style="thin">
        <color auto="1"/>
      </bottom>
      <diagonal/>
    </border>
    <border>
      <left style="thick">
        <color auto="1"/>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3" borderId="0" applyNumberFormat="0" applyBorder="0" applyAlignment="0" applyProtection="0"/>
    <xf numFmtId="0" fontId="18" fillId="7" borderId="0" applyNumberFormat="0" applyBorder="0" applyAlignment="0" applyProtection="0"/>
    <xf numFmtId="0" fontId="19" fillId="24" borderId="39" applyNumberFormat="0" applyAlignment="0" applyProtection="0"/>
    <xf numFmtId="0" fontId="20" fillId="25" borderId="40" applyNumberForma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1" borderId="39" applyNumberFormat="0" applyAlignment="0" applyProtection="0"/>
    <xf numFmtId="0" fontId="27" fillId="0" borderId="44" applyNumberFormat="0" applyFill="0" applyAlignment="0" applyProtection="0"/>
    <xf numFmtId="0" fontId="28" fillId="26" borderId="0" applyNumberFormat="0" applyBorder="0" applyAlignment="0" applyProtection="0"/>
    <xf numFmtId="0" fontId="1" fillId="27" borderId="45" applyNumberFormat="0" applyFont="0" applyAlignment="0" applyProtection="0"/>
    <xf numFmtId="0" fontId="29" fillId="24"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0" fontId="1" fillId="0" borderId="0"/>
    <xf numFmtId="0" fontId="3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7"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3" fontId="3" fillId="28" borderId="0"/>
    <xf numFmtId="2" fontId="3" fillId="28" borderId="0"/>
    <xf numFmtId="0" fontId="3" fillId="28" borderId="0"/>
    <xf numFmtId="0" fontId="8" fillId="0" borderId="0" applyNumberFormat="0" applyFill="0" applyBorder="0" applyAlignment="0" applyProtection="0">
      <alignment vertical="top"/>
      <protection locked="0"/>
    </xf>
    <xf numFmtId="3" fontId="3" fillId="28" borderId="0"/>
    <xf numFmtId="5" fontId="3" fillId="28" borderId="0"/>
    <xf numFmtId="2" fontId="3" fillId="28" borderId="0"/>
    <xf numFmtId="0" fontId="3" fillId="28" borderId="0"/>
    <xf numFmtId="0" fontId="1" fillId="0" borderId="0"/>
    <xf numFmtId="43" fontId="1" fillId="0" borderId="0" applyFont="0" applyFill="0" applyBorder="0" applyAlignment="0" applyProtection="0"/>
    <xf numFmtId="0" fontId="11" fillId="0" borderId="0"/>
    <xf numFmtId="5" fontId="3" fillId="28" borderId="0"/>
    <xf numFmtId="0" fontId="19" fillId="24" borderId="39" applyNumberFormat="0" applyAlignment="0" applyProtection="0"/>
    <xf numFmtId="0" fontId="20" fillId="25" borderId="40" applyNumberForma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1" borderId="39" applyNumberFormat="0" applyAlignment="0" applyProtection="0"/>
    <xf numFmtId="0" fontId="27" fillId="0" borderId="44" applyNumberFormat="0" applyFill="0" applyAlignment="0" applyProtection="0"/>
    <xf numFmtId="0" fontId="28" fillId="26" borderId="0" applyNumberFormat="0" applyBorder="0" applyAlignment="0" applyProtection="0"/>
    <xf numFmtId="0" fontId="1" fillId="27" borderId="45" applyNumberFormat="0" applyFont="0" applyAlignment="0" applyProtection="0"/>
    <xf numFmtId="0" fontId="29" fillId="24"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0" fontId="1" fillId="0" borderId="0"/>
  </cellStyleXfs>
  <cellXfs count="310">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0" fontId="4" fillId="2" borderId="1" xfId="3" applyFont="1" applyFill="1" applyBorder="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4" fillId="3" borderId="10" xfId="3" applyFont="1" applyFill="1" applyBorder="1" applyProtection="1"/>
    <xf numFmtId="0" fontId="4" fillId="2" borderId="3" xfId="3" applyFont="1" applyFill="1" applyBorder="1" applyProtection="1"/>
    <xf numFmtId="0" fontId="4" fillId="3" borderId="11" xfId="3" applyFont="1" applyFill="1" applyBorder="1" applyProtection="1"/>
    <xf numFmtId="0" fontId="2" fillId="2" borderId="12"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8" xfId="0" applyFont="1" applyFill="1" applyBorder="1" applyAlignment="1" applyProtection="1">
      <alignment horizontal="left"/>
    </xf>
    <xf numFmtId="0" fontId="2" fillId="2" borderId="15" xfId="0" applyFont="1" applyFill="1" applyBorder="1" applyAlignment="1" applyProtection="1">
      <alignment horizontal="left"/>
    </xf>
    <xf numFmtId="0" fontId="4" fillId="3" borderId="20" xfId="3" applyFont="1" applyFill="1" applyBorder="1" applyProtection="1"/>
    <xf numFmtId="0" fontId="4" fillId="2" borderId="1" xfId="3" applyFont="1" applyFill="1" applyBorder="1" applyAlignment="1" applyProtection="1">
      <alignment horizontal="left" indent="1"/>
    </xf>
    <xf numFmtId="0" fontId="12" fillId="5" borderId="0" xfId="3" applyFont="1" applyFill="1" applyAlignment="1" applyProtection="1">
      <alignment horizontal="centerContinuous"/>
    </xf>
    <xf numFmtId="0" fontId="12" fillId="5" borderId="0" xfId="3" applyFont="1" applyFill="1" applyAlignment="1" applyProtection="1">
      <alignment horizontal="left"/>
    </xf>
    <xf numFmtId="0" fontId="12" fillId="5" borderId="0" xfId="3" applyFont="1" applyFill="1" applyBorder="1" applyAlignment="1" applyProtection="1">
      <alignment horizontal="center"/>
    </xf>
    <xf numFmtId="17" fontId="12" fillId="5" borderId="0" xfId="3" applyNumberFormat="1" applyFont="1" applyFill="1" applyBorder="1" applyAlignment="1" applyProtection="1">
      <alignment horizontal="center"/>
    </xf>
    <xf numFmtId="0" fontId="12" fillId="5" borderId="0" xfId="0" applyFont="1" applyFill="1" applyBorder="1" applyAlignment="1"/>
    <xf numFmtId="0" fontId="12" fillId="5" borderId="0" xfId="3" applyFont="1" applyFill="1" applyAlignment="1" applyProtection="1">
      <alignment horizontal="right"/>
    </xf>
    <xf numFmtId="0" fontId="10" fillId="5" borderId="0" xfId="4" applyFont="1" applyFill="1"/>
    <xf numFmtId="0" fontId="12" fillId="5" borderId="23" xfId="4" applyFont="1" applyFill="1" applyBorder="1" applyAlignment="1">
      <alignment horizontal="center"/>
    </xf>
    <xf numFmtId="6" fontId="12" fillId="5" borderId="23" xfId="4" applyNumberFormat="1" applyFont="1" applyFill="1" applyBorder="1" applyAlignment="1">
      <alignment horizontal="center"/>
    </xf>
    <xf numFmtId="0" fontId="12" fillId="5" borderId="24" xfId="4" applyFont="1" applyFill="1" applyBorder="1" applyAlignment="1">
      <alignment horizontal="center"/>
    </xf>
    <xf numFmtId="6" fontId="12" fillId="5" borderId="24" xfId="4" applyNumberFormat="1" applyFont="1" applyFill="1" applyBorder="1" applyAlignment="1">
      <alignment horizontal="center"/>
    </xf>
    <xf numFmtId="0" fontId="12" fillId="5" borderId="25" xfId="4" applyFont="1" applyFill="1" applyBorder="1" applyAlignment="1">
      <alignment horizontal="center"/>
    </xf>
    <xf numFmtId="6" fontId="12" fillId="5" borderId="25" xfId="4" applyNumberFormat="1" applyFont="1" applyFill="1" applyBorder="1" applyAlignment="1">
      <alignment horizontal="center"/>
    </xf>
    <xf numFmtId="0" fontId="10" fillId="5" borderId="23" xfId="4" applyFont="1" applyFill="1" applyBorder="1"/>
    <xf numFmtId="10" fontId="10" fillId="5" borderId="23" xfId="4" applyNumberFormat="1" applyFont="1" applyFill="1" applyBorder="1"/>
    <xf numFmtId="6" fontId="10" fillId="5" borderId="23" xfId="4" applyNumberFormat="1" applyFont="1" applyFill="1" applyBorder="1"/>
    <xf numFmtId="0" fontId="10" fillId="5" borderId="24" xfId="4" applyFont="1" applyFill="1" applyBorder="1"/>
    <xf numFmtId="10" fontId="10" fillId="5" borderId="24" xfId="4" applyNumberFormat="1" applyFont="1" applyFill="1" applyBorder="1"/>
    <xf numFmtId="6" fontId="10" fillId="5" borderId="24" xfId="4" applyNumberFormat="1" applyFont="1" applyFill="1" applyBorder="1"/>
    <xf numFmtId="10" fontId="10" fillId="5" borderId="26" xfId="5" applyNumberFormat="1" applyFont="1" applyFill="1" applyBorder="1"/>
    <xf numFmtId="6" fontId="10" fillId="5" borderId="26" xfId="4" applyNumberFormat="1" applyFont="1" applyFill="1" applyBorder="1"/>
    <xf numFmtId="6" fontId="7" fillId="5" borderId="26" xfId="0" applyNumberFormat="1" applyFont="1" applyFill="1" applyBorder="1"/>
    <xf numFmtId="38" fontId="7" fillId="5" borderId="26" xfId="0" applyNumberFormat="1" applyFont="1" applyFill="1" applyBorder="1" applyAlignment="1">
      <alignment horizontal="center"/>
    </xf>
    <xf numFmtId="0" fontId="12" fillId="5" borderId="27" xfId="0" applyFont="1" applyFill="1" applyBorder="1"/>
    <xf numFmtId="10" fontId="7" fillId="5" borderId="28" xfId="5" applyNumberFormat="1" applyFont="1" applyFill="1" applyBorder="1"/>
    <xf numFmtId="38" fontId="7" fillId="5" borderId="26" xfId="0" applyNumberFormat="1" applyFont="1" applyFill="1" applyBorder="1" applyProtection="1">
      <protection locked="0"/>
    </xf>
    <xf numFmtId="3" fontId="7" fillId="5" borderId="26" xfId="0" applyNumberFormat="1" applyFont="1" applyFill="1" applyBorder="1"/>
    <xf numFmtId="38" fontId="7" fillId="5" borderId="26" xfId="1" applyNumberFormat="1" applyFont="1" applyFill="1" applyBorder="1" applyAlignment="1" applyProtection="1">
      <alignment horizontal="right"/>
      <protection locked="0"/>
    </xf>
    <xf numFmtId="0" fontId="10" fillId="5" borderId="27" xfId="0" applyFont="1" applyFill="1" applyBorder="1"/>
    <xf numFmtId="10" fontId="10" fillId="5" borderId="29" xfId="4" applyNumberFormat="1" applyFont="1" applyFill="1" applyBorder="1"/>
    <xf numFmtId="6" fontId="7" fillId="5" borderId="28" xfId="0" applyNumberFormat="1" applyFont="1" applyFill="1" applyBorder="1"/>
    <xf numFmtId="6" fontId="7" fillId="5" borderId="25" xfId="0" applyNumberFormat="1" applyFont="1" applyFill="1" applyBorder="1"/>
    <xf numFmtId="38" fontId="7" fillId="5" borderId="25" xfId="0" applyNumberFormat="1" applyFont="1" applyFill="1" applyBorder="1" applyAlignment="1">
      <alignment horizontal="center"/>
    </xf>
    <xf numFmtId="10" fontId="10" fillId="5" borderId="28" xfId="4" applyNumberFormat="1" applyFont="1" applyFill="1" applyBorder="1"/>
    <xf numFmtId="0" fontId="14" fillId="2" borderId="0" xfId="3" applyFont="1" applyFill="1" applyBorder="1" applyProtection="1"/>
    <xf numFmtId="0" fontId="15" fillId="2" borderId="0" xfId="3" applyFont="1" applyFill="1" applyBorder="1" applyProtection="1"/>
    <xf numFmtId="3" fontId="15" fillId="0" borderId="0" xfId="3" applyNumberFormat="1" applyFont="1" applyFill="1" applyBorder="1" applyProtection="1"/>
    <xf numFmtId="0" fontId="15" fillId="2" borderId="0" xfId="3" applyFont="1" applyFill="1" applyProtection="1"/>
    <xf numFmtId="0" fontId="15" fillId="0" borderId="0" xfId="3" applyFont="1" applyFill="1" applyBorder="1" applyProtection="1"/>
    <xf numFmtId="0" fontId="14" fillId="2" borderId="0" xfId="3" applyFont="1" applyFill="1" applyAlignment="1" applyProtection="1">
      <alignment horizontal="centerContinuous"/>
    </xf>
    <xf numFmtId="0" fontId="14" fillId="2" borderId="0" xfId="0" applyFont="1" applyFill="1" applyAlignment="1" applyProtection="1">
      <alignment horizontal="centerContinuous"/>
    </xf>
    <xf numFmtId="0" fontId="10" fillId="2" borderId="0" xfId="0" applyFont="1" applyFill="1" applyAlignment="1" applyProtection="1">
      <alignment horizontal="left" vertical="top" wrapText="1"/>
    </xf>
    <xf numFmtId="0" fontId="10" fillId="2" borderId="0" xfId="3" applyFont="1" applyFill="1" applyAlignment="1" applyProtection="1">
      <alignment horizontal="left" vertical="top" wrapText="1"/>
    </xf>
    <xf numFmtId="6" fontId="12" fillId="5" borderId="26" xfId="4" applyNumberFormat="1" applyFont="1" applyFill="1" applyBorder="1"/>
    <xf numFmtId="38" fontId="5" fillId="5" borderId="26" xfId="0" applyNumberFormat="1" applyFont="1" applyFill="1" applyBorder="1" applyProtection="1">
      <protection locked="0"/>
    </xf>
    <xf numFmtId="3" fontId="5" fillId="5" borderId="26" xfId="0" applyNumberFormat="1" applyFont="1" applyFill="1" applyBorder="1"/>
    <xf numFmtId="38" fontId="5" fillId="5" borderId="26" xfId="1" applyNumberFormat="1" applyFont="1" applyFill="1" applyBorder="1" applyAlignment="1" applyProtection="1">
      <alignment horizontal="right"/>
      <protection locked="0"/>
    </xf>
    <xf numFmtId="0" fontId="4" fillId="2" borderId="5" xfId="3" applyFont="1" applyFill="1" applyBorder="1" applyAlignment="1" applyProtection="1">
      <alignment horizontal="left" indent="1"/>
    </xf>
    <xf numFmtId="0" fontId="10" fillId="0" borderId="0" xfId="0" applyFont="1"/>
    <xf numFmtId="0" fontId="0" fillId="0" borderId="0" xfId="0" applyAlignment="1"/>
    <xf numFmtId="0" fontId="10" fillId="0" borderId="0" xfId="0" applyFont="1" applyAlignment="1"/>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30"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2" xfId="3" applyNumberFormat="1" applyFont="1" applyFill="1" applyBorder="1" applyProtection="1"/>
    <xf numFmtId="0" fontId="15" fillId="0" borderId="0" xfId="0" applyFont="1" applyProtection="1"/>
    <xf numFmtId="38" fontId="4" fillId="3" borderId="32" xfId="3" applyNumberFormat="1" applyFont="1" applyFill="1" applyBorder="1" applyProtection="1"/>
    <xf numFmtId="0" fontId="9" fillId="0" borderId="2" xfId="0" applyFont="1" applyBorder="1" applyProtection="1"/>
    <xf numFmtId="38" fontId="2" fillId="4" borderId="33" xfId="3" applyNumberFormat="1" applyFont="1" applyFill="1" applyBorder="1" applyProtection="1"/>
    <xf numFmtId="3" fontId="4" fillId="3" borderId="11"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2" fillId="5" borderId="0" xfId="0" applyFont="1" applyFill="1" applyAlignment="1">
      <alignment horizontal="left"/>
    </xf>
    <xf numFmtId="0" fontId="2" fillId="2" borderId="0" xfId="0" applyFont="1" applyFill="1" applyAlignment="1" applyProtection="1">
      <protection locked="0"/>
    </xf>
    <xf numFmtId="0" fontId="1" fillId="5" borderId="24" xfId="4" applyFont="1" applyFill="1" applyBorder="1"/>
    <xf numFmtId="0" fontId="10" fillId="2" borderId="4" xfId="0" applyFont="1" applyFill="1" applyBorder="1" applyProtection="1">
      <protection locked="0"/>
    </xf>
    <xf numFmtId="0" fontId="12" fillId="0" borderId="27" xfId="0" applyFont="1" applyFill="1" applyBorder="1"/>
    <xf numFmtId="10" fontId="1" fillId="0" borderId="28" xfId="5" applyNumberFormat="1" applyFont="1" applyFill="1" applyBorder="1"/>
    <xf numFmtId="6" fontId="12" fillId="0" borderId="26" xfId="4" applyNumberFormat="1" applyFont="1" applyFill="1" applyBorder="1"/>
    <xf numFmtId="3" fontId="12" fillId="0" borderId="26" xfId="0" applyNumberFormat="1" applyFont="1" applyFill="1" applyBorder="1"/>
    <xf numFmtId="0" fontId="1" fillId="0" borderId="0" xfId="0" applyFont="1" applyFill="1"/>
    <xf numFmtId="0" fontId="12" fillId="0" borderId="0" xfId="6" applyFont="1" applyFill="1"/>
    <xf numFmtId="6" fontId="10" fillId="0" borderId="24" xfId="4" applyNumberFormat="1" applyFont="1" applyFill="1" applyBorder="1"/>
    <xf numFmtId="6" fontId="10" fillId="0" borderId="23" xfId="4" applyNumberFormat="1" applyFont="1" applyFill="1" applyBorder="1"/>
    <xf numFmtId="0" fontId="4" fillId="2" borderId="5" xfId="3" applyFont="1" applyFill="1" applyBorder="1" applyAlignment="1" applyProtection="1"/>
    <xf numFmtId="0" fontId="10" fillId="5" borderId="0" xfId="0" applyFont="1" applyFill="1" applyBorder="1"/>
    <xf numFmtId="10" fontId="10" fillId="5" borderId="0" xfId="4" applyNumberFormat="1" applyFont="1" applyFill="1" applyBorder="1"/>
    <xf numFmtId="6" fontId="7" fillId="5" borderId="0" xfId="0" applyNumberFormat="1" applyFont="1" applyFill="1" applyBorder="1"/>
    <xf numFmtId="38" fontId="7" fillId="5" borderId="0" xfId="0" applyNumberFormat="1" applyFont="1" applyFill="1" applyBorder="1" applyAlignment="1">
      <alignment horizontal="center"/>
    </xf>
    <xf numFmtId="6" fontId="10" fillId="5" borderId="0" xfId="4" applyNumberFormat="1" applyFont="1" applyFill="1" applyBorder="1" applyAlignment="1">
      <alignment horizontal="center"/>
    </xf>
    <xf numFmtId="0" fontId="2" fillId="2" borderId="21" xfId="3" applyFont="1" applyFill="1" applyBorder="1" applyAlignment="1" applyProtection="1"/>
    <xf numFmtId="0" fontId="4" fillId="3" borderId="37" xfId="3" applyFont="1" applyFill="1" applyBorder="1" applyProtection="1"/>
    <xf numFmtId="0" fontId="12" fillId="5" borderId="26" xfId="4" applyFont="1" applyFill="1" applyBorder="1" applyAlignment="1">
      <alignment horizontal="left" vertical="center" wrapText="1"/>
    </xf>
    <xf numFmtId="0" fontId="12" fillId="5" borderId="26" xfId="4" applyFont="1" applyFill="1" applyBorder="1" applyAlignment="1">
      <alignment vertical="center" wrapText="1"/>
    </xf>
    <xf numFmtId="0" fontId="12" fillId="5" borderId="27" xfId="4" applyFont="1" applyFill="1" applyBorder="1" applyAlignment="1">
      <alignment vertical="center"/>
    </xf>
    <xf numFmtId="0" fontId="4" fillId="0" borderId="0" xfId="3" applyFont="1" applyFill="1" applyBorder="1" applyProtection="1"/>
    <xf numFmtId="38" fontId="2" fillId="0" borderId="0" xfId="3" applyNumberFormat="1" applyFont="1" applyFill="1" applyBorder="1" applyProtection="1"/>
    <xf numFmtId="38" fontId="2" fillId="4" borderId="38" xfId="3" applyNumberFormat="1" applyFont="1" applyFill="1" applyBorder="1" applyAlignment="1" applyProtection="1"/>
    <xf numFmtId="0" fontId="2" fillId="2" borderId="0" xfId="3" applyFont="1" applyFill="1" applyBorder="1" applyAlignment="1" applyProtection="1"/>
    <xf numFmtId="0" fontId="5" fillId="2" borderId="0" xfId="3" applyFont="1" applyFill="1" applyAlignment="1" applyProtection="1">
      <alignment horizontal="center"/>
    </xf>
    <xf numFmtId="0" fontId="7" fillId="0" borderId="0" xfId="0" applyFont="1" applyAlignment="1" applyProtection="1"/>
    <xf numFmtId="6" fontId="1" fillId="0" borderId="24" xfId="4" applyNumberFormat="1" applyFont="1" applyFill="1" applyBorder="1"/>
    <xf numFmtId="0" fontId="12" fillId="0" borderId="23" xfId="4" applyFont="1" applyFill="1" applyBorder="1" applyAlignment="1">
      <alignment horizontal="center"/>
    </xf>
    <xf numFmtId="6" fontId="12" fillId="0" borderId="23" xfId="4" applyNumberFormat="1" applyFont="1" applyFill="1" applyBorder="1" applyAlignment="1">
      <alignment horizontal="center"/>
    </xf>
    <xf numFmtId="6" fontId="12" fillId="0" borderId="34" xfId="4" applyNumberFormat="1" applyFont="1" applyFill="1" applyBorder="1" applyAlignment="1">
      <alignment horizontal="center"/>
    </xf>
    <xf numFmtId="0" fontId="12" fillId="0" borderId="24" xfId="4" applyFont="1" applyFill="1" applyBorder="1" applyAlignment="1">
      <alignment horizontal="center"/>
    </xf>
    <xf numFmtId="6" fontId="12" fillId="0" borderId="24" xfId="4" applyNumberFormat="1" applyFont="1" applyFill="1" applyBorder="1" applyAlignment="1">
      <alignment horizontal="center"/>
    </xf>
    <xf numFmtId="6" fontId="12" fillId="0" borderId="36" xfId="4" applyNumberFormat="1" applyFont="1" applyFill="1" applyBorder="1" applyAlignment="1">
      <alignment horizontal="center"/>
    </xf>
    <xf numFmtId="0" fontId="12" fillId="0" borderId="25" xfId="4" applyFont="1" applyFill="1" applyBorder="1" applyAlignment="1">
      <alignment horizontal="center"/>
    </xf>
    <xf numFmtId="6" fontId="12" fillId="0" borderId="25" xfId="4" applyNumberFormat="1" applyFont="1" applyFill="1" applyBorder="1" applyAlignment="1">
      <alignment horizontal="center"/>
    </xf>
    <xf numFmtId="6" fontId="12" fillId="0" borderId="22" xfId="4" applyNumberFormat="1" applyFont="1" applyFill="1" applyBorder="1" applyAlignment="1">
      <alignment horizontal="center"/>
    </xf>
    <xf numFmtId="0" fontId="12" fillId="0" borderId="21" xfId="4" applyFont="1" applyFill="1" applyBorder="1"/>
    <xf numFmtId="10" fontId="1" fillId="0" borderId="28" xfId="52" applyNumberFormat="1" applyFont="1" applyFill="1" applyBorder="1"/>
    <xf numFmtId="6" fontId="1" fillId="0" borderId="28" xfId="4" applyNumberFormat="1" applyFont="1" applyFill="1" applyBorder="1"/>
    <xf numFmtId="1" fontId="12" fillId="5" borderId="0" xfId="3" applyNumberFormat="1" applyFont="1" applyFill="1" applyBorder="1" applyAlignment="1" applyProtection="1">
      <alignment horizontal="center"/>
    </xf>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7" xfId="3" applyFont="1" applyFill="1" applyBorder="1" applyAlignment="1" applyProtection="1">
      <alignment horizontal="center"/>
    </xf>
    <xf numFmtId="0" fontId="4" fillId="2" borderId="19" xfId="3" applyFont="1" applyFill="1" applyBorder="1" applyAlignment="1" applyProtection="1">
      <alignment horizontal="center"/>
    </xf>
    <xf numFmtId="38" fontId="2" fillId="4" borderId="20" xfId="3" applyNumberFormat="1" applyFont="1" applyFill="1" applyBorder="1" applyProtection="1"/>
    <xf numFmtId="38" fontId="4" fillId="3" borderId="20" xfId="3" applyNumberFormat="1" applyFont="1" applyFill="1" applyBorder="1" applyProtection="1"/>
    <xf numFmtId="38" fontId="4" fillId="3" borderId="11" xfId="3" applyNumberFormat="1" applyFont="1" applyFill="1" applyBorder="1" applyProtection="1"/>
    <xf numFmtId="0" fontId="2" fillId="0" borderId="18" xfId="0" applyFont="1" applyFill="1" applyBorder="1" applyAlignment="1" applyProtection="1">
      <alignment horizontal="left"/>
    </xf>
    <xf numFmtId="0" fontId="2" fillId="0" borderId="15" xfId="0" applyFont="1" applyFill="1" applyBorder="1" applyAlignment="1" applyProtection="1">
      <alignment horizontal="left"/>
    </xf>
    <xf numFmtId="0" fontId="4" fillId="0" borderId="19" xfId="3" applyFont="1" applyFill="1" applyBorder="1" applyAlignment="1" applyProtection="1">
      <alignment horizontal="center"/>
    </xf>
    <xf numFmtId="0" fontId="4" fillId="0" borderId="17"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38" fontId="4" fillId="0" borderId="11" xfId="3" applyNumberFormat="1" applyFont="1" applyFill="1" applyBorder="1" applyProtection="1">
      <protection locked="0"/>
    </xf>
    <xf numFmtId="0" fontId="1" fillId="0" borderId="35" xfId="4" applyFont="1" applyFill="1" applyBorder="1"/>
    <xf numFmtId="0" fontId="1" fillId="0" borderId="24" xfId="4" applyFont="1" applyFill="1" applyBorder="1"/>
    <xf numFmtId="0" fontId="12" fillId="0" borderId="24" xfId="4" applyFont="1" applyFill="1" applyBorder="1" applyAlignment="1">
      <alignment horizontal="center"/>
    </xf>
    <xf numFmtId="6" fontId="12" fillId="0" borderId="24" xfId="4" applyNumberFormat="1" applyFont="1" applyFill="1" applyBorder="1" applyAlignment="1">
      <alignment horizontal="center"/>
    </xf>
    <xf numFmtId="6" fontId="12" fillId="0" borderId="36" xfId="4" applyNumberFormat="1" applyFont="1" applyFill="1" applyBorder="1" applyAlignment="1">
      <alignment horizontal="center"/>
    </xf>
    <xf numFmtId="0" fontId="12" fillId="0" borderId="25" xfId="4" applyFont="1" applyFill="1" applyBorder="1" applyAlignment="1">
      <alignment horizontal="center"/>
    </xf>
    <xf numFmtId="6" fontId="12" fillId="0" borderId="25" xfId="4" applyNumberFormat="1" applyFont="1" applyFill="1" applyBorder="1" applyAlignment="1">
      <alignment horizontal="center"/>
    </xf>
    <xf numFmtId="6" fontId="12" fillId="0" borderId="22" xfId="4" applyNumberFormat="1" applyFont="1" applyFill="1" applyBorder="1" applyAlignment="1">
      <alignment horizontal="center"/>
    </xf>
    <xf numFmtId="0" fontId="12" fillId="0" borderId="21" xfId="4" applyFont="1" applyFill="1" applyBorder="1"/>
    <xf numFmtId="10" fontId="1" fillId="0" borderId="28" xfId="5" applyNumberFormat="1" applyFont="1" applyFill="1" applyBorder="1"/>
    <xf numFmtId="0" fontId="12" fillId="0" borderId="27" xfId="4" applyFont="1" applyFill="1" applyBorder="1"/>
    <xf numFmtId="0" fontId="1" fillId="0" borderId="35" xfId="4" applyFont="1" applyFill="1" applyBorder="1"/>
    <xf numFmtId="0" fontId="1" fillId="0" borderId="24" xfId="4" applyFont="1" applyFill="1" applyBorder="1"/>
    <xf numFmtId="6" fontId="1" fillId="0" borderId="28" xfId="4" applyNumberFormat="1" applyFont="1" applyFill="1" applyBorder="1"/>
    <xf numFmtId="6" fontId="35" fillId="0" borderId="24" xfId="4" applyNumberFormat="1" applyFont="1" applyFill="1" applyBorder="1" applyAlignment="1">
      <alignment horizontal="center"/>
    </xf>
    <xf numFmtId="0" fontId="4" fillId="2" borderId="7" xfId="3" applyFont="1" applyFill="1" applyBorder="1" applyAlignment="1" applyProtection="1">
      <alignment horizontal="center"/>
    </xf>
    <xf numFmtId="0" fontId="2" fillId="2" borderId="12" xfId="3" applyFont="1" applyFill="1" applyBorder="1" applyAlignment="1" applyProtection="1">
      <alignment horizontal="left"/>
    </xf>
    <xf numFmtId="6" fontId="10" fillId="0" borderId="26" xfId="4" applyNumberFormat="1" applyFont="1" applyFill="1" applyBorder="1"/>
    <xf numFmtId="6" fontId="0" fillId="0" borderId="0" xfId="0" applyNumberFormat="1"/>
    <xf numFmtId="0" fontId="4" fillId="0" borderId="4" xfId="6" applyFont="1" applyFill="1" applyBorder="1" applyAlignment="1" applyProtection="1">
      <alignment horizontal="center"/>
      <protection locked="0"/>
    </xf>
    <xf numFmtId="0" fontId="4" fillId="2" borderId="4" xfId="6" applyFont="1" applyFill="1" applyBorder="1" applyAlignment="1" applyProtection="1">
      <alignment horizontal="center"/>
      <protection locked="0"/>
    </xf>
    <xf numFmtId="164" fontId="4" fillId="2" borderId="4" xfId="6" applyNumberFormat="1" applyFont="1" applyFill="1" applyBorder="1" applyAlignment="1" applyProtection="1">
      <alignment horizontal="center"/>
      <protection locked="0"/>
    </xf>
    <xf numFmtId="10" fontId="1" fillId="0" borderId="24" xfId="4" applyNumberFormat="1" applyFont="1" applyFill="1" applyBorder="1"/>
    <xf numFmtId="0" fontId="0" fillId="0" borderId="0" xfId="0" applyFill="1"/>
    <xf numFmtId="0" fontId="10" fillId="0" borderId="0" xfId="0" applyFont="1" applyFill="1"/>
    <xf numFmtId="0" fontId="0" fillId="0" borderId="0" xfId="0" applyFill="1" applyAlignment="1"/>
    <xf numFmtId="0" fontId="10" fillId="0" borderId="0" xfId="0" quotePrefix="1" applyFont="1" applyFill="1" applyAlignment="1"/>
    <xf numFmtId="0" fontId="10" fillId="0" borderId="24" xfId="4" applyFont="1" applyFill="1" applyBorder="1"/>
    <xf numFmtId="10" fontId="10" fillId="0" borderId="24" xfId="4" applyNumberFormat="1" applyFont="1" applyFill="1" applyBorder="1"/>
    <xf numFmtId="6" fontId="0" fillId="0" borderId="0" xfId="0" applyNumberFormat="1" applyFill="1"/>
    <xf numFmtId="10" fontId="10" fillId="5" borderId="25" xfId="5" applyNumberFormat="1" applyFont="1" applyFill="1" applyBorder="1"/>
    <xf numFmtId="6" fontId="1" fillId="0" borderId="0" xfId="4" applyNumberFormat="1" applyFont="1" applyFill="1" applyBorder="1"/>
    <xf numFmtId="0" fontId="1" fillId="0" borderId="25" xfId="4" applyFont="1" applyFill="1" applyBorder="1"/>
    <xf numFmtId="0" fontId="0" fillId="0" borderId="0" xfId="0"/>
    <xf numFmtId="6" fontId="12" fillId="5" borderId="24" xfId="4" applyNumberFormat="1" applyFont="1" applyFill="1" applyBorder="1" applyAlignment="1">
      <alignment horizontal="center"/>
    </xf>
    <xf numFmtId="6" fontId="1" fillId="0" borderId="24" xfId="4" applyNumberFormat="1" applyFont="1" applyFill="1" applyBorder="1"/>
    <xf numFmtId="0" fontId="1" fillId="0" borderId="35" xfId="4" applyFont="1" applyFill="1" applyBorder="1"/>
    <xf numFmtId="6" fontId="13" fillId="0" borderId="24" xfId="4" applyNumberFormat="1" applyFont="1" applyFill="1" applyBorder="1" applyAlignment="1">
      <alignment horizontal="center"/>
    </xf>
    <xf numFmtId="6" fontId="13" fillId="0" borderId="36" xfId="4" applyNumberFormat="1" applyFont="1" applyFill="1" applyBorder="1" applyAlignment="1">
      <alignment horizontal="center"/>
    </xf>
    <xf numFmtId="10" fontId="1" fillId="0" borderId="24" xfId="4" applyNumberFormat="1" applyFont="1" applyFill="1" applyBorder="1"/>
    <xf numFmtId="10" fontId="1" fillId="0" borderId="25" xfId="4" applyNumberFormat="1" applyFont="1" applyFill="1" applyBorder="1"/>
    <xf numFmtId="10" fontId="1" fillId="0" borderId="23" xfId="4" applyNumberFormat="1" applyFont="1" applyFill="1" applyBorder="1"/>
    <xf numFmtId="38" fontId="4" fillId="0" borderId="9" xfId="3" applyNumberFormat="1" applyFont="1" applyFill="1" applyBorder="1" applyProtection="1"/>
    <xf numFmtId="38" fontId="4" fillId="0" borderId="9" xfId="3" applyNumberFormat="1" applyFont="1" applyFill="1" applyBorder="1" applyProtection="1">
      <protection locked="0"/>
    </xf>
    <xf numFmtId="38" fontId="4" fillId="0" borderId="31" xfId="3" applyNumberFormat="1" applyFont="1" applyFill="1" applyBorder="1" applyProtection="1"/>
    <xf numFmtId="38" fontId="4" fillId="0" borderId="11" xfId="3" applyNumberFormat="1" applyFont="1" applyFill="1" applyBorder="1" applyProtection="1"/>
    <xf numFmtId="38" fontId="4" fillId="0" borderId="20" xfId="3" applyNumberFormat="1" applyFont="1" applyFill="1" applyBorder="1" applyProtection="1"/>
    <xf numFmtId="3" fontId="2" fillId="29" borderId="19" xfId="3" applyNumberFormat="1" applyFont="1" applyFill="1" applyBorder="1" applyProtection="1"/>
    <xf numFmtId="6" fontId="1" fillId="0" borderId="36" xfId="4" applyNumberFormat="1" applyFont="1" applyFill="1" applyBorder="1"/>
    <xf numFmtId="6" fontId="35" fillId="0" borderId="36" xfId="4" applyNumberFormat="1" applyFont="1" applyFill="1" applyBorder="1" applyAlignment="1">
      <alignment horizontal="center"/>
    </xf>
    <xf numFmtId="6" fontId="1" fillId="0" borderId="26" xfId="4" applyNumberFormat="1" applyFont="1" applyFill="1" applyBorder="1"/>
    <xf numFmtId="0" fontId="36" fillId="0" borderId="0" xfId="4" applyFont="1" applyFill="1" applyBorder="1"/>
    <xf numFmtId="10" fontId="35" fillId="0" borderId="0" xfId="5" applyNumberFormat="1" applyFont="1" applyFill="1" applyBorder="1"/>
    <xf numFmtId="6" fontId="35" fillId="0" borderId="0" xfId="4" applyNumberFormat="1" applyFont="1" applyFill="1" applyBorder="1"/>
    <xf numFmtId="0" fontId="12" fillId="0" borderId="0" xfId="4" applyFont="1" applyFill="1" applyBorder="1"/>
    <xf numFmtId="10" fontId="1" fillId="0" borderId="0" xfId="5" applyNumberFormat="1" applyFont="1" applyFill="1" applyBorder="1"/>
    <xf numFmtId="0" fontId="37" fillId="0" borderId="0" xfId="0" applyFont="1" applyProtection="1">
      <protection hidden="1"/>
    </xf>
    <xf numFmtId="3" fontId="14" fillId="0" borderId="6" xfId="3" applyNumberFormat="1" applyFont="1" applyFill="1" applyBorder="1" applyProtection="1"/>
    <xf numFmtId="1" fontId="4" fillId="0" borderId="4" xfId="0" applyNumberFormat="1" applyFont="1" applyFill="1" applyBorder="1" applyAlignment="1" applyProtection="1">
      <alignment horizontal="center"/>
      <protection locked="0"/>
    </xf>
    <xf numFmtId="38" fontId="4" fillId="0" borderId="31" xfId="3" applyNumberFormat="1" applyFont="1" applyFill="1" applyBorder="1" applyProtection="1">
      <protection locked="0"/>
    </xf>
    <xf numFmtId="0" fontId="4" fillId="0" borderId="1" xfId="3"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6" fontId="10" fillId="0" borderId="0" xfId="4" applyNumberFormat="1" applyFont="1" applyFill="1" applyBorder="1" applyAlignment="1">
      <alignment horizontal="center"/>
    </xf>
    <xf numFmtId="0" fontId="0" fillId="0" borderId="34" xfId="0" applyFill="1" applyBorder="1"/>
    <xf numFmtId="0" fontId="0" fillId="0" borderId="22" xfId="0" applyFill="1" applyBorder="1"/>
    <xf numFmtId="0" fontId="12" fillId="0" borderId="0" xfId="0" applyFont="1"/>
    <xf numFmtId="0" fontId="1" fillId="0" borderId="0" xfId="0" applyFont="1"/>
    <xf numFmtId="10" fontId="10" fillId="0" borderId="25" xfId="5" applyNumberFormat="1" applyFont="1" applyFill="1" applyBorder="1"/>
    <xf numFmtId="38" fontId="2" fillId="4" borderId="48" xfId="3" applyNumberFormat="1" applyFont="1" applyFill="1" applyBorder="1" applyProtection="1"/>
    <xf numFmtId="38" fontId="4" fillId="2" borderId="11" xfId="3" applyNumberFormat="1" applyFont="1" applyFill="1" applyBorder="1" applyProtection="1"/>
    <xf numFmtId="0" fontId="12" fillId="30" borderId="49" xfId="0" applyFont="1" applyFill="1" applyBorder="1" applyAlignment="1">
      <alignment horizontal="center" wrapText="1"/>
    </xf>
    <xf numFmtId="0" fontId="12" fillId="30" borderId="11" xfId="0" applyFont="1" applyFill="1" applyBorder="1" applyAlignment="1">
      <alignment horizontal="center" wrapText="1"/>
    </xf>
    <xf numFmtId="0" fontId="12" fillId="30" borderId="50" xfId="0" applyFont="1" applyFill="1" applyBorder="1" applyAlignment="1">
      <alignment horizontal="center" wrapText="1"/>
    </xf>
    <xf numFmtId="17" fontId="1" fillId="0" borderId="11" xfId="0" applyNumberFormat="1" applyFont="1" applyBorder="1" applyAlignment="1">
      <alignment horizontal="center"/>
    </xf>
    <xf numFmtId="3" fontId="0" fillId="0" borderId="11" xfId="0" applyNumberFormat="1" applyBorder="1"/>
    <xf numFmtId="0" fontId="0" fillId="0" borderId="0" xfId="0" applyAlignment="1">
      <alignment horizontal="center"/>
    </xf>
    <xf numFmtId="3" fontId="0" fillId="0" borderId="0" xfId="0" applyNumberFormat="1"/>
    <xf numFmtId="3" fontId="0" fillId="0" borderId="0" xfId="0" applyNumberFormat="1" applyAlignment="1">
      <alignment horizontal="center"/>
    </xf>
    <xf numFmtId="0" fontId="12" fillId="30" borderId="1" xfId="0" applyFont="1" applyFill="1" applyBorder="1" applyAlignment="1">
      <alignment horizontal="center" wrapText="1"/>
    </xf>
    <xf numFmtId="0" fontId="12" fillId="30" borderId="2" xfId="0" applyFont="1" applyFill="1" applyBorder="1" applyAlignment="1">
      <alignment horizontal="center" wrapText="1"/>
    </xf>
    <xf numFmtId="0" fontId="12" fillId="30" borderId="38" xfId="0" applyFont="1" applyFill="1" applyBorder="1" applyAlignment="1">
      <alignment horizontal="center" wrapText="1"/>
    </xf>
    <xf numFmtId="0" fontId="38" fillId="30" borderId="34" xfId="0" applyFont="1" applyFill="1" applyBorder="1" applyAlignment="1">
      <alignment horizontal="center" wrapText="1"/>
    </xf>
    <xf numFmtId="0" fontId="12" fillId="0" borderId="13" xfId="0" applyFont="1" applyBorder="1" applyAlignment="1">
      <alignment wrapText="1"/>
    </xf>
    <xf numFmtId="0" fontId="12" fillId="0" borderId="14" xfId="0" applyFont="1" applyBorder="1" applyAlignment="1">
      <alignment horizontal="center" wrapText="1"/>
    </xf>
    <xf numFmtId="0" fontId="12" fillId="0" borderId="34" xfId="0" applyFont="1" applyBorder="1" applyAlignment="1">
      <alignment horizontal="center" wrapText="1"/>
    </xf>
    <xf numFmtId="0" fontId="12" fillId="30" borderId="20" xfId="0" applyFont="1" applyFill="1" applyBorder="1" applyAlignment="1">
      <alignment horizontal="center" wrapText="1"/>
    </xf>
    <xf numFmtId="0" fontId="12" fillId="30" borderId="52" xfId="0" applyFont="1" applyFill="1" applyBorder="1" applyAlignment="1">
      <alignment horizontal="center" wrapText="1"/>
    </xf>
    <xf numFmtId="3" fontId="0" fillId="0" borderId="11" xfId="0" applyNumberFormat="1" applyBorder="1" applyAlignment="1">
      <alignment horizontal="right"/>
    </xf>
    <xf numFmtId="3" fontId="0" fillId="0" borderId="20" xfId="0" applyNumberFormat="1" applyBorder="1" applyAlignment="1">
      <alignment horizontal="right"/>
    </xf>
    <xf numFmtId="3" fontId="0" fillId="0" borderId="51" xfId="0" applyNumberFormat="1" applyBorder="1" applyAlignment="1">
      <alignment horizontal="right"/>
    </xf>
    <xf numFmtId="3" fontId="0" fillId="0" borderId="2" xfId="0" applyNumberFormat="1" applyBorder="1" applyAlignment="1">
      <alignment horizontal="right"/>
    </xf>
    <xf numFmtId="0" fontId="12" fillId="30" borderId="54" xfId="0" applyFont="1" applyFill="1" applyBorder="1" applyAlignment="1">
      <alignment horizontal="center" wrapText="1"/>
    </xf>
    <xf numFmtId="0" fontId="12" fillId="30" borderId="10" xfId="0" applyFont="1" applyFill="1" applyBorder="1" applyAlignment="1">
      <alignment horizontal="center" wrapText="1"/>
    </xf>
    <xf numFmtId="0" fontId="1" fillId="0" borderId="11" xfId="0" applyFont="1" applyBorder="1" applyAlignment="1">
      <alignment horizontal="center"/>
    </xf>
    <xf numFmtId="38" fontId="5" fillId="0" borderId="26" xfId="1" applyNumberFormat="1" applyFont="1" applyFill="1" applyBorder="1" applyAlignment="1" applyProtection="1">
      <alignment horizontal="right"/>
      <protection locked="0"/>
    </xf>
    <xf numFmtId="3" fontId="0" fillId="0" borderId="56" xfId="0" applyNumberFormat="1" applyBorder="1" applyAlignment="1">
      <alignment horizontal="right"/>
    </xf>
    <xf numFmtId="3" fontId="0" fillId="0" borderId="57" xfId="0" applyNumberFormat="1" applyBorder="1" applyAlignment="1">
      <alignment horizontal="right"/>
    </xf>
    <xf numFmtId="3" fontId="0" fillId="0" borderId="3" xfId="0" applyNumberFormat="1" applyFill="1" applyBorder="1" applyAlignment="1">
      <alignment horizontal="right"/>
    </xf>
    <xf numFmtId="3" fontId="0" fillId="0" borderId="11" xfId="0" applyNumberFormat="1" applyFill="1" applyBorder="1" applyAlignment="1">
      <alignment horizontal="right"/>
    </xf>
    <xf numFmtId="3" fontId="0" fillId="0" borderId="20" xfId="0" applyNumberFormat="1" applyFill="1" applyBorder="1" applyAlignment="1">
      <alignment horizontal="right"/>
    </xf>
    <xf numFmtId="0" fontId="12" fillId="30" borderId="57" xfId="0" applyFont="1" applyFill="1" applyBorder="1" applyAlignment="1">
      <alignment horizontal="center" wrapText="1"/>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5" fillId="2" borderId="0" xfId="3" applyFont="1" applyFill="1" applyAlignment="1" applyProtection="1">
      <alignment horizontal="center"/>
    </xf>
    <xf numFmtId="0" fontId="7" fillId="0" borderId="0" xfId="0" applyFont="1" applyAlignment="1" applyProtection="1"/>
    <xf numFmtId="0" fontId="10" fillId="2" borderId="0" xfId="0" applyFont="1" applyFill="1" applyAlignment="1" applyProtection="1">
      <alignment horizontal="left" vertical="top" wrapText="1"/>
    </xf>
    <xf numFmtId="0" fontId="2" fillId="2" borderId="0" xfId="3" applyFont="1" applyFill="1" applyBorder="1" applyAlignment="1" applyProtection="1">
      <alignment horizontal="center"/>
    </xf>
    <xf numFmtId="0" fontId="2" fillId="2" borderId="18"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2" fillId="2" borderId="16" xfId="3" applyFont="1" applyFill="1" applyBorder="1" applyAlignment="1" applyProtection="1">
      <alignment horizontal="left" wrapText="1"/>
    </xf>
    <xf numFmtId="0" fontId="12" fillId="0" borderId="21" xfId="4" applyFont="1" applyFill="1" applyBorder="1" applyAlignment="1">
      <alignment horizontal="center"/>
    </xf>
    <xf numFmtId="0" fontId="12" fillId="0" borderId="6" xfId="4" applyFont="1" applyFill="1" applyBorder="1" applyAlignment="1">
      <alignment horizontal="center"/>
    </xf>
    <xf numFmtId="0" fontId="12" fillId="0" borderId="22" xfId="4" applyFont="1" applyFill="1" applyBorder="1" applyAlignment="1">
      <alignment horizontal="center"/>
    </xf>
    <xf numFmtId="6" fontId="10" fillId="5" borderId="25" xfId="4" applyNumberFormat="1" applyFont="1" applyFill="1" applyBorder="1" applyAlignment="1">
      <alignment horizontal="center"/>
    </xf>
    <xf numFmtId="17" fontId="12" fillId="5" borderId="4" xfId="3" applyNumberFormat="1" applyFont="1" applyFill="1" applyBorder="1" applyAlignment="1" applyProtection="1">
      <alignment horizontal="center"/>
    </xf>
    <xf numFmtId="0" fontId="12" fillId="5" borderId="4" xfId="3" applyFont="1" applyFill="1" applyBorder="1" applyAlignment="1" applyProtection="1">
      <alignment horizontal="center"/>
    </xf>
    <xf numFmtId="1" fontId="12" fillId="5" borderId="4" xfId="3" applyNumberFormat="1" applyFont="1" applyFill="1" applyBorder="1" applyAlignment="1" applyProtection="1">
      <alignment horizontal="center"/>
    </xf>
    <xf numFmtId="0" fontId="12" fillId="0" borderId="13" xfId="4" applyFont="1" applyFill="1" applyBorder="1" applyAlignment="1">
      <alignment horizontal="center"/>
    </xf>
    <xf numFmtId="0" fontId="12" fillId="0" borderId="14" xfId="4" applyFont="1" applyFill="1" applyBorder="1" applyAlignment="1">
      <alignment horizontal="center"/>
    </xf>
    <xf numFmtId="0" fontId="12" fillId="0" borderId="34" xfId="4" applyFont="1" applyFill="1" applyBorder="1" applyAlignment="1">
      <alignment horizontal="center"/>
    </xf>
    <xf numFmtId="6" fontId="10" fillId="0" borderId="26" xfId="4" applyNumberFormat="1" applyFont="1" applyFill="1" applyBorder="1" applyAlignment="1">
      <alignment horizontal="center"/>
    </xf>
    <xf numFmtId="0" fontId="12" fillId="0" borderId="13" xfId="4" applyFont="1" applyFill="1" applyBorder="1" applyAlignment="1">
      <alignment horizontal="center" wrapText="1"/>
    </xf>
    <xf numFmtId="0" fontId="12" fillId="0" borderId="14" xfId="4" applyFont="1" applyFill="1" applyBorder="1" applyAlignment="1">
      <alignment horizontal="center" wrapText="1"/>
    </xf>
    <xf numFmtId="0" fontId="12" fillId="5" borderId="21" xfId="4" applyFont="1" applyFill="1" applyBorder="1" applyAlignment="1">
      <alignment horizontal="center"/>
    </xf>
    <xf numFmtId="0" fontId="12" fillId="5" borderId="6" xfId="4" applyFont="1" applyFill="1" applyBorder="1" applyAlignment="1">
      <alignment horizontal="center"/>
    </xf>
    <xf numFmtId="0" fontId="12" fillId="5" borderId="22" xfId="4" applyFont="1" applyFill="1" applyBorder="1" applyAlignment="1">
      <alignment horizontal="center"/>
    </xf>
    <xf numFmtId="6" fontId="10" fillId="5" borderId="27" xfId="4" applyNumberFormat="1" applyFont="1" applyFill="1" applyBorder="1" applyAlignment="1">
      <alignment horizontal="center"/>
    </xf>
    <xf numFmtId="6" fontId="10" fillId="5" borderId="28" xfId="4" applyNumberFormat="1" applyFont="1" applyFill="1" applyBorder="1" applyAlignment="1">
      <alignment horizontal="center"/>
    </xf>
    <xf numFmtId="0" fontId="12" fillId="30" borderId="51" xfId="0" applyFont="1" applyFill="1" applyBorder="1" applyAlignment="1">
      <alignment horizontal="center"/>
    </xf>
    <xf numFmtId="0" fontId="12" fillId="30" borderId="2" xfId="0" applyFont="1" applyFill="1" applyBorder="1" applyAlignment="1">
      <alignment horizontal="center"/>
    </xf>
    <xf numFmtId="0" fontId="12" fillId="30" borderId="53" xfId="0" applyFont="1" applyFill="1" applyBorder="1" applyAlignment="1">
      <alignment horizontal="center"/>
    </xf>
    <xf numFmtId="0" fontId="12" fillId="30" borderId="51" xfId="0" applyFont="1" applyFill="1" applyBorder="1" applyAlignment="1">
      <alignment horizontal="center" wrapText="1"/>
    </xf>
    <xf numFmtId="0" fontId="12" fillId="30" borderId="2" xfId="0" applyFont="1" applyFill="1" applyBorder="1" applyAlignment="1">
      <alignment horizontal="center" wrapText="1"/>
    </xf>
    <xf numFmtId="0" fontId="12" fillId="30" borderId="38" xfId="0" applyFont="1" applyFill="1" applyBorder="1" applyAlignment="1">
      <alignment horizontal="center" wrapText="1"/>
    </xf>
    <xf numFmtId="0" fontId="12" fillId="30" borderId="1" xfId="0" applyFont="1" applyFill="1" applyBorder="1" applyAlignment="1">
      <alignment horizontal="center" wrapText="1"/>
    </xf>
    <xf numFmtId="0" fontId="12" fillId="30" borderId="56" xfId="0" applyFont="1" applyFill="1" applyBorder="1" applyAlignment="1">
      <alignment horizontal="center" wrapText="1"/>
    </xf>
    <xf numFmtId="0" fontId="12" fillId="30" borderId="1" xfId="0" applyFont="1" applyFill="1" applyBorder="1" applyAlignment="1">
      <alignment horizontal="center"/>
    </xf>
    <xf numFmtId="0" fontId="12" fillId="30" borderId="55" xfId="0" applyFont="1" applyFill="1" applyBorder="1" applyAlignment="1">
      <alignment horizontal="center" wrapText="1"/>
    </xf>
    <xf numFmtId="0" fontId="38" fillId="30" borderId="27" xfId="0" applyFont="1" applyFill="1" applyBorder="1" applyAlignment="1">
      <alignment horizontal="center" wrapText="1"/>
    </xf>
    <xf numFmtId="0" fontId="38" fillId="30" borderId="29" xfId="0" applyFont="1" applyFill="1" applyBorder="1" applyAlignment="1">
      <alignment horizontal="center" wrapText="1"/>
    </xf>
    <xf numFmtId="0" fontId="38" fillId="30" borderId="28" xfId="0" applyFont="1" applyFill="1" applyBorder="1" applyAlignment="1">
      <alignment horizontal="center" wrapText="1"/>
    </xf>
    <xf numFmtId="0" fontId="12" fillId="30" borderId="18" xfId="0" applyFont="1" applyFill="1" applyBorder="1" applyAlignment="1">
      <alignment horizontal="center" wrapText="1"/>
    </xf>
    <xf numFmtId="0" fontId="12" fillId="30" borderId="15" xfId="0" applyFont="1" applyFill="1" applyBorder="1" applyAlignment="1">
      <alignment horizontal="center" wrapText="1"/>
    </xf>
    <xf numFmtId="0" fontId="12" fillId="30" borderId="17" xfId="0" applyFont="1" applyFill="1" applyBorder="1" applyAlignment="1">
      <alignment horizontal="center" wrapText="1"/>
    </xf>
    <xf numFmtId="0" fontId="38" fillId="30" borderId="18" xfId="0" applyFont="1" applyFill="1" applyBorder="1" applyAlignment="1">
      <alignment horizontal="center" wrapText="1"/>
    </xf>
    <xf numFmtId="0" fontId="38" fillId="30" borderId="15" xfId="0" applyFont="1" applyFill="1" applyBorder="1" applyAlignment="1">
      <alignment horizontal="center" wrapText="1"/>
    </xf>
    <xf numFmtId="0" fontId="38" fillId="30" borderId="17" xfId="0"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781050</xdr:colOff>
          <xdr:row>3</xdr:row>
          <xdr:rowOff>76200</xdr:rowOff>
        </xdr:from>
        <xdr:to>
          <xdr:col>5</xdr:col>
          <xdr:colOff>266700</xdr:colOff>
          <xdr:row>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0"/>
  <sheetViews>
    <sheetView showGridLines="0" tabSelected="1" zoomScaleNormal="100" zoomScaleSheetLayoutView="100" zoomScalePageLayoutView="90" workbookViewId="0">
      <selection activeCell="A2" sqref="A2"/>
    </sheetView>
  </sheetViews>
  <sheetFormatPr defaultColWidth="9.140625" defaultRowHeight="14.25"/>
  <cols>
    <col min="1" max="1" width="10" style="76" customWidth="1"/>
    <col min="2" max="2" width="38.28515625" style="76" customWidth="1"/>
    <col min="3" max="3" width="8" style="76" customWidth="1"/>
    <col min="4" max="4" width="1.7109375" style="76" customWidth="1"/>
    <col min="5" max="5" width="27.42578125" style="76" customWidth="1"/>
    <col min="6" max="6" width="21.7109375" style="76" customWidth="1"/>
    <col min="7" max="7" width="22.28515625" style="76" customWidth="1"/>
    <col min="8" max="16384" width="9.140625" style="76"/>
  </cols>
  <sheetData>
    <row r="1" spans="1:8" ht="15">
      <c r="A1" s="73"/>
      <c r="B1" s="73"/>
      <c r="C1" s="73"/>
      <c r="D1" s="73"/>
      <c r="E1" s="73"/>
      <c r="F1" s="74"/>
      <c r="G1" s="75"/>
      <c r="H1" s="215" t="b">
        <v>0</v>
      </c>
    </row>
    <row r="2" spans="1:8" ht="15">
      <c r="A2" s="77" t="s">
        <v>0</v>
      </c>
      <c r="B2" s="178"/>
      <c r="C2" s="73"/>
      <c r="D2" s="73"/>
      <c r="E2" s="77" t="s">
        <v>49</v>
      </c>
      <c r="F2" s="78"/>
      <c r="G2" s="157"/>
    </row>
    <row r="3" spans="1:8" ht="15">
      <c r="A3" s="77"/>
      <c r="B3" s="79"/>
      <c r="C3" s="77"/>
      <c r="D3" s="73"/>
      <c r="E3" s="73"/>
      <c r="F3" s="80"/>
    </row>
    <row r="4" spans="1:8" ht="15">
      <c r="A4" s="81" t="s">
        <v>1</v>
      </c>
      <c r="B4" s="179"/>
      <c r="C4" s="73"/>
      <c r="D4" s="73" t="s">
        <v>63</v>
      </c>
      <c r="E4" s="99"/>
      <c r="F4" s="82" t="s">
        <v>51</v>
      </c>
      <c r="G4" s="217"/>
    </row>
    <row r="5" spans="1:8">
      <c r="A5" s="83"/>
      <c r="B5" s="83"/>
      <c r="C5" s="83"/>
      <c r="D5" s="83"/>
      <c r="E5" s="83"/>
      <c r="F5" s="83"/>
      <c r="G5" s="83"/>
    </row>
    <row r="6" spans="1:8" ht="15">
      <c r="A6" s="77" t="s">
        <v>2</v>
      </c>
      <c r="B6" s="180"/>
      <c r="C6" s="84"/>
      <c r="D6" s="83"/>
      <c r="E6" s="77" t="s">
        <v>50</v>
      </c>
      <c r="F6" s="263" t="s">
        <v>82</v>
      </c>
      <c r="G6" s="263"/>
    </row>
    <row r="7" spans="1:8" ht="15">
      <c r="A7" s="3"/>
      <c r="B7" s="85"/>
      <c r="C7" s="1"/>
      <c r="D7" s="1"/>
      <c r="E7" s="2"/>
      <c r="F7" s="86"/>
      <c r="G7" s="86"/>
    </row>
    <row r="8" spans="1:8" s="89" customFormat="1" ht="11.25">
      <c r="A8" s="60"/>
      <c r="B8" s="60"/>
      <c r="C8" s="61"/>
      <c r="D8" s="62"/>
      <c r="E8" s="62"/>
      <c r="F8" s="62"/>
      <c r="G8" s="62"/>
    </row>
    <row r="9" spans="1:8" ht="14.25" customHeight="1">
      <c r="A9" s="264" t="s">
        <v>3</v>
      </c>
      <c r="B9" s="265"/>
      <c r="C9" s="265"/>
      <c r="D9" s="265"/>
      <c r="E9" s="265"/>
      <c r="F9" s="265"/>
      <c r="G9" s="265"/>
    </row>
    <row r="10" spans="1:8" ht="15.75">
      <c r="A10" s="266" t="s">
        <v>84</v>
      </c>
      <c r="B10" s="267"/>
      <c r="C10" s="267"/>
      <c r="D10" s="267"/>
      <c r="E10" s="267"/>
      <c r="F10" s="267"/>
      <c r="G10" s="267"/>
    </row>
    <row r="11" spans="1:8" s="89" customFormat="1" ht="5.25" customHeight="1" thickBot="1">
      <c r="A11" s="59"/>
      <c r="B11" s="59"/>
      <c r="C11" s="59"/>
      <c r="D11" s="59"/>
      <c r="E11" s="59"/>
      <c r="F11" s="59"/>
      <c r="G11" s="59"/>
    </row>
    <row r="12" spans="1:8" ht="15.95" customHeight="1">
      <c r="A12" s="18" t="s">
        <v>111</v>
      </c>
      <c r="B12" s="19"/>
      <c r="C12" s="19"/>
      <c r="D12" s="19"/>
      <c r="E12" s="19"/>
      <c r="F12" s="145" t="s">
        <v>4</v>
      </c>
      <c r="G12" s="144" t="s">
        <v>5</v>
      </c>
    </row>
    <row r="13" spans="1:8" ht="15.95" customHeight="1">
      <c r="A13" s="7" t="s">
        <v>6</v>
      </c>
      <c r="B13" s="142"/>
      <c r="C13" s="142"/>
      <c r="D13" s="142"/>
      <c r="E13" s="143"/>
      <c r="F13" s="11"/>
      <c r="G13" s="146">
        <f>SUM(F14:F15)</f>
        <v>0</v>
      </c>
    </row>
    <row r="14" spans="1:8" ht="15.95" customHeight="1">
      <c r="A14" s="156" t="s">
        <v>59</v>
      </c>
      <c r="B14" s="154"/>
      <c r="C14" s="154"/>
      <c r="D14" s="142"/>
      <c r="E14" s="143"/>
      <c r="F14" s="202"/>
      <c r="G14" s="90"/>
    </row>
    <row r="15" spans="1:8" ht="15.95" customHeight="1">
      <c r="A15" s="69" t="s">
        <v>60</v>
      </c>
      <c r="B15" s="142"/>
      <c r="C15" s="142"/>
      <c r="D15" s="142"/>
      <c r="E15" s="143"/>
      <c r="F15" s="202"/>
      <c r="G15" s="90"/>
    </row>
    <row r="16" spans="1:8" ht="15.95" customHeight="1">
      <c r="A16" s="5" t="s">
        <v>7</v>
      </c>
      <c r="B16" s="141"/>
      <c r="C16" s="141"/>
      <c r="D16" s="141"/>
      <c r="E16" s="12"/>
      <c r="F16" s="13"/>
      <c r="G16" s="146">
        <f>SUM(F17:F18)</f>
        <v>0</v>
      </c>
    </row>
    <row r="17" spans="1:10" ht="15.95" customHeight="1">
      <c r="A17" s="21" t="s">
        <v>55</v>
      </c>
      <c r="B17" s="141"/>
      <c r="C17" s="141"/>
      <c r="D17" s="141"/>
      <c r="E17" s="12"/>
      <c r="F17" s="201"/>
      <c r="G17" s="20"/>
    </row>
    <row r="18" spans="1:10" ht="15.95" customHeight="1">
      <c r="A18" s="21" t="s">
        <v>56</v>
      </c>
      <c r="B18" s="141"/>
      <c r="C18" s="141"/>
      <c r="D18" s="141"/>
      <c r="E18" s="141"/>
      <c r="F18" s="204"/>
      <c r="G18" s="20"/>
      <c r="J18" s="87"/>
    </row>
    <row r="19" spans="1:10">
      <c r="A19" s="5" t="s">
        <v>83</v>
      </c>
      <c r="B19" s="91"/>
      <c r="C19" s="91"/>
      <c r="D19" s="91"/>
      <c r="E19" s="91"/>
      <c r="F19" s="13"/>
      <c r="G19" s="203"/>
    </row>
    <row r="20" spans="1:10" ht="15.95" customHeight="1">
      <c r="A20" s="5" t="s">
        <v>8</v>
      </c>
      <c r="B20" s="141"/>
      <c r="C20" s="141"/>
      <c r="D20" s="141"/>
      <c r="E20" s="141"/>
      <c r="F20" s="13"/>
      <c r="G20" s="203"/>
    </row>
    <row r="21" spans="1:10" ht="15.95" customHeight="1">
      <c r="A21" s="5" t="s">
        <v>9</v>
      </c>
      <c r="B21" s="141"/>
      <c r="C21" s="141"/>
      <c r="D21" s="141"/>
      <c r="E21" s="141"/>
      <c r="F21" s="13"/>
      <c r="G21" s="203"/>
    </row>
    <row r="22" spans="1:10" ht="15.95" customHeight="1">
      <c r="A22" s="5" t="s">
        <v>10</v>
      </c>
      <c r="B22" s="141"/>
      <c r="C22" s="141"/>
      <c r="D22" s="141"/>
      <c r="E22" s="141"/>
      <c r="F22" s="13"/>
      <c r="G22" s="203"/>
    </row>
    <row r="23" spans="1:10" ht="15.95" customHeight="1">
      <c r="A23" s="5" t="s">
        <v>12</v>
      </c>
      <c r="B23" s="141"/>
      <c r="C23" s="141"/>
      <c r="D23" s="141"/>
      <c r="E23" s="141"/>
      <c r="F23" s="13"/>
      <c r="G23" s="203"/>
    </row>
    <row r="24" spans="1:10" ht="15.95" customHeight="1">
      <c r="A24" s="219" t="s">
        <v>11</v>
      </c>
      <c r="B24" s="141"/>
      <c r="C24" s="141"/>
      <c r="D24" s="141"/>
      <c r="E24" s="141"/>
      <c r="F24" s="13"/>
      <c r="G24" s="218"/>
    </row>
    <row r="25" spans="1:10" ht="15.95" customHeight="1" thickBot="1">
      <c r="A25" s="14" t="s">
        <v>13</v>
      </c>
      <c r="B25" s="15"/>
      <c r="C25" s="15"/>
      <c r="D25" s="9"/>
      <c r="E25" s="10"/>
      <c r="F25" s="16"/>
      <c r="G25" s="92">
        <f>SUM(G13:G24)</f>
        <v>0</v>
      </c>
    </row>
    <row r="26" spans="1:10">
      <c r="A26" s="60"/>
      <c r="B26" s="60"/>
      <c r="C26" s="61"/>
      <c r="D26" s="62"/>
      <c r="E26" s="62"/>
      <c r="F26" s="62"/>
      <c r="G26" s="62"/>
    </row>
    <row r="27" spans="1:10" ht="18.75" customHeight="1">
      <c r="A27" s="264" t="s">
        <v>80</v>
      </c>
      <c r="B27" s="265"/>
      <c r="C27" s="265"/>
      <c r="D27" s="265"/>
      <c r="E27" s="265"/>
      <c r="F27" s="265"/>
      <c r="G27" s="265"/>
    </row>
    <row r="28" spans="1:10" ht="15.75" customHeight="1">
      <c r="A28" s="266" t="s">
        <v>85</v>
      </c>
      <c r="B28" s="267"/>
      <c r="C28" s="267"/>
      <c r="D28" s="267"/>
      <c r="E28" s="267"/>
      <c r="F28" s="267"/>
      <c r="G28" s="267"/>
    </row>
    <row r="29" spans="1:10" ht="4.5" customHeight="1" thickBot="1">
      <c r="A29" s="125"/>
      <c r="B29" s="126"/>
      <c r="C29" s="126"/>
      <c r="D29" s="126"/>
      <c r="E29" s="126"/>
      <c r="F29" s="126"/>
      <c r="G29" s="126"/>
    </row>
    <row r="30" spans="1:10" s="87" customFormat="1" ht="15.95" customHeight="1">
      <c r="A30" s="149" t="s">
        <v>112</v>
      </c>
      <c r="B30" s="150"/>
      <c r="C30" s="150"/>
      <c r="D30" s="150"/>
      <c r="E30" s="150"/>
      <c r="F30" s="151" t="s">
        <v>4</v>
      </c>
      <c r="G30" s="152" t="s">
        <v>5</v>
      </c>
    </row>
    <row r="31" spans="1:10" ht="15.95" customHeight="1">
      <c r="A31" s="7" t="s">
        <v>6</v>
      </c>
      <c r="B31" s="142"/>
      <c r="C31" s="142"/>
      <c r="D31" s="142"/>
      <c r="E31" s="143"/>
      <c r="F31" s="148"/>
      <c r="G31" s="146">
        <f>SUM(F32+F33)</f>
        <v>0</v>
      </c>
    </row>
    <row r="32" spans="1:10" ht="15.95" customHeight="1">
      <c r="A32" s="69" t="s">
        <v>59</v>
      </c>
      <c r="B32" s="142"/>
      <c r="C32" s="142"/>
      <c r="D32" s="142"/>
      <c r="E32" s="143"/>
      <c r="F32" s="158"/>
      <c r="G32" s="147"/>
    </row>
    <row r="33" spans="1:7" ht="15.95" customHeight="1">
      <c r="A33" s="69" t="s">
        <v>60</v>
      </c>
      <c r="B33" s="142"/>
      <c r="C33" s="142"/>
      <c r="D33" s="142"/>
      <c r="E33" s="143"/>
      <c r="F33" s="204"/>
      <c r="G33" s="147"/>
    </row>
    <row r="34" spans="1:7" ht="15.95" customHeight="1">
      <c r="A34" s="7" t="s">
        <v>7</v>
      </c>
      <c r="B34" s="142"/>
      <c r="C34" s="142"/>
      <c r="D34" s="142"/>
      <c r="E34" s="143"/>
      <c r="F34" s="148"/>
      <c r="G34" s="123">
        <f>SUM(F35:F36)</f>
        <v>0</v>
      </c>
    </row>
    <row r="35" spans="1:7" ht="15.95" customHeight="1">
      <c r="A35" s="69" t="s">
        <v>55</v>
      </c>
      <c r="B35" s="142"/>
      <c r="C35" s="142"/>
      <c r="D35" s="142"/>
      <c r="E35" s="142"/>
      <c r="F35" s="204"/>
      <c r="G35" s="147"/>
    </row>
    <row r="36" spans="1:7" ht="15.95" customHeight="1">
      <c r="A36" s="69" t="s">
        <v>56</v>
      </c>
      <c r="B36" s="142"/>
      <c r="C36" s="142"/>
      <c r="D36" s="142"/>
      <c r="E36" s="142"/>
      <c r="F36" s="204"/>
      <c r="G36" s="147"/>
    </row>
    <row r="37" spans="1:7" ht="15.95" customHeight="1">
      <c r="A37" s="110" t="s">
        <v>8</v>
      </c>
      <c r="B37" s="142"/>
      <c r="C37" s="142"/>
      <c r="D37" s="142"/>
      <c r="E37" s="142"/>
      <c r="F37" s="148"/>
      <c r="G37" s="205"/>
    </row>
    <row r="38" spans="1:7" ht="15.95" customHeight="1">
      <c r="A38" s="110" t="s">
        <v>79</v>
      </c>
      <c r="B38" s="142"/>
      <c r="C38" s="142"/>
      <c r="D38" s="142"/>
      <c r="E38" s="142"/>
      <c r="F38" s="148"/>
      <c r="G38" s="205"/>
    </row>
    <row r="39" spans="1:7" ht="15.95" customHeight="1">
      <c r="A39" s="110" t="s">
        <v>10</v>
      </c>
      <c r="B39" s="142"/>
      <c r="C39" s="142"/>
      <c r="D39" s="142"/>
      <c r="E39" s="142"/>
      <c r="F39" s="148"/>
      <c r="G39" s="205"/>
    </row>
    <row r="40" spans="1:7" ht="15.95" customHeight="1">
      <c r="A40" s="5" t="s">
        <v>12</v>
      </c>
      <c r="B40" s="141"/>
      <c r="C40" s="141"/>
      <c r="D40" s="141"/>
      <c r="E40" s="141"/>
      <c r="F40" s="148"/>
      <c r="G40" s="205"/>
    </row>
    <row r="41" spans="1:7" ht="15.95" customHeight="1" thickBot="1">
      <c r="A41" s="116" t="s">
        <v>70</v>
      </c>
      <c r="B41" s="9"/>
      <c r="C41" s="9"/>
      <c r="D41" s="9"/>
      <c r="E41" s="9"/>
      <c r="F41" s="117"/>
      <c r="G41" s="92">
        <f>SUM(G31:G40)</f>
        <v>0</v>
      </c>
    </row>
    <row r="42" spans="1:7" ht="15.95" customHeight="1">
      <c r="A42" s="124"/>
      <c r="B42" s="86"/>
      <c r="C42" s="86"/>
      <c r="D42" s="86"/>
      <c r="E42" s="86"/>
      <c r="F42" s="121"/>
      <c r="G42" s="122"/>
    </row>
    <row r="43" spans="1:7" ht="15">
      <c r="A43" s="264" t="s">
        <v>81</v>
      </c>
      <c r="B43" s="265"/>
      <c r="C43" s="265"/>
      <c r="D43" s="265"/>
      <c r="E43" s="265"/>
      <c r="F43" s="265"/>
      <c r="G43" s="265"/>
    </row>
    <row r="44" spans="1:7" ht="15.75">
      <c r="A44" s="266" t="s">
        <v>86</v>
      </c>
      <c r="B44" s="267"/>
      <c r="C44" s="267"/>
      <c r="D44" s="267"/>
      <c r="E44" s="267"/>
      <c r="F44" s="267"/>
      <c r="G44" s="267"/>
    </row>
    <row r="45" spans="1:7" ht="7.5" customHeight="1" thickBot="1">
      <c r="A45" s="125"/>
      <c r="B45" s="126"/>
      <c r="C45" s="126"/>
      <c r="D45" s="126"/>
      <c r="E45" s="126"/>
      <c r="F45" s="126"/>
      <c r="G45" s="126"/>
    </row>
    <row r="46" spans="1:7" ht="15">
      <c r="A46" s="18" t="s">
        <v>113</v>
      </c>
      <c r="B46" s="19"/>
      <c r="C46" s="19"/>
      <c r="D46" s="19"/>
      <c r="E46" s="19"/>
      <c r="F46" s="145" t="s">
        <v>4</v>
      </c>
      <c r="G46" s="144" t="s">
        <v>5</v>
      </c>
    </row>
    <row r="47" spans="1:7" s="87" customFormat="1" ht="15">
      <c r="A47" s="153" t="s">
        <v>6</v>
      </c>
      <c r="B47" s="154"/>
      <c r="C47" s="154"/>
      <c r="D47" s="154"/>
      <c r="E47" s="155"/>
      <c r="F47" s="148"/>
      <c r="G47" s="146">
        <f>F48+F49</f>
        <v>0</v>
      </c>
    </row>
    <row r="48" spans="1:7" s="87" customFormat="1">
      <c r="A48" s="156" t="s">
        <v>59</v>
      </c>
      <c r="B48" s="154"/>
      <c r="C48" s="154"/>
      <c r="D48" s="154"/>
      <c r="E48" s="155"/>
      <c r="F48" s="158"/>
      <c r="G48" s="147"/>
    </row>
    <row r="49" spans="1:7" s="87" customFormat="1">
      <c r="A49" s="156" t="s">
        <v>60</v>
      </c>
      <c r="B49" s="154"/>
      <c r="C49" s="154"/>
      <c r="D49" s="154"/>
      <c r="E49" s="155"/>
      <c r="F49" s="204"/>
      <c r="G49" s="147"/>
    </row>
    <row r="50" spans="1:7" ht="15">
      <c r="A50" s="7" t="s">
        <v>7</v>
      </c>
      <c r="B50" s="142"/>
      <c r="C50" s="142"/>
      <c r="D50" s="142"/>
      <c r="E50" s="143"/>
      <c r="F50" s="148"/>
      <c r="G50" s="123">
        <f>SUM(F51:F52)</f>
        <v>0</v>
      </c>
    </row>
    <row r="51" spans="1:7" ht="15.95" customHeight="1">
      <c r="A51" s="69" t="s">
        <v>55</v>
      </c>
      <c r="B51" s="142"/>
      <c r="C51" s="142"/>
      <c r="D51" s="142"/>
      <c r="E51" s="142"/>
      <c r="F51" s="204"/>
      <c r="G51" s="147"/>
    </row>
    <row r="52" spans="1:7" ht="15.95" customHeight="1">
      <c r="A52" s="69" t="s">
        <v>56</v>
      </c>
      <c r="B52" s="142"/>
      <c r="C52" s="142"/>
      <c r="D52" s="142"/>
      <c r="E52" s="142"/>
      <c r="F52" s="204"/>
      <c r="G52" s="147"/>
    </row>
    <row r="53" spans="1:7" ht="15.95" customHeight="1">
      <c r="A53" s="110" t="s">
        <v>8</v>
      </c>
      <c r="B53" s="142"/>
      <c r="C53" s="142"/>
      <c r="D53" s="142"/>
      <c r="E53" s="142"/>
      <c r="F53" s="148"/>
      <c r="G53" s="205"/>
    </row>
    <row r="54" spans="1:7" ht="15.95" customHeight="1">
      <c r="A54" s="5" t="s">
        <v>79</v>
      </c>
      <c r="B54" s="141"/>
      <c r="C54" s="142"/>
      <c r="D54" s="142"/>
      <c r="E54" s="142"/>
      <c r="F54" s="148"/>
      <c r="G54" s="205"/>
    </row>
    <row r="55" spans="1:7" ht="15.95" customHeight="1">
      <c r="A55" s="5" t="s">
        <v>89</v>
      </c>
      <c r="B55" s="141"/>
      <c r="C55" s="141"/>
      <c r="D55" s="141"/>
      <c r="E55" s="141"/>
      <c r="F55" s="148"/>
      <c r="G55" s="205"/>
    </row>
    <row r="56" spans="1:7" ht="15.95" customHeight="1">
      <c r="A56" s="5" t="s">
        <v>12</v>
      </c>
      <c r="B56" s="141"/>
      <c r="C56" s="141"/>
      <c r="D56" s="141"/>
      <c r="E56" s="141"/>
      <c r="F56" s="148"/>
      <c r="G56" s="205"/>
    </row>
    <row r="57" spans="1:7" ht="15.95" customHeight="1" thickBot="1">
      <c r="A57" s="175" t="s">
        <v>71</v>
      </c>
      <c r="B57" s="174"/>
      <c r="C57" s="9"/>
      <c r="D57" s="9"/>
      <c r="E57" s="9"/>
      <c r="F57" s="117"/>
      <c r="G57" s="92">
        <f>SUM(G47:G56)</f>
        <v>0</v>
      </c>
    </row>
    <row r="58" spans="1:7" ht="12.6" customHeight="1">
      <c r="A58" s="222"/>
      <c r="B58" s="223"/>
      <c r="C58" s="86"/>
      <c r="D58" s="86"/>
      <c r="E58" s="86"/>
      <c r="F58" s="121"/>
      <c r="G58" s="122"/>
    </row>
    <row r="59" spans="1:7" ht="15.95" customHeight="1">
      <c r="A59" s="264" t="s">
        <v>87</v>
      </c>
      <c r="B59" s="265"/>
      <c r="C59" s="265"/>
      <c r="D59" s="265"/>
      <c r="E59" s="265"/>
      <c r="F59" s="265"/>
      <c r="G59" s="265"/>
    </row>
    <row r="60" spans="1:7" ht="15.95" customHeight="1">
      <c r="A60" s="266" t="s">
        <v>90</v>
      </c>
      <c r="B60" s="267"/>
      <c r="C60" s="267"/>
      <c r="D60" s="267"/>
      <c r="E60" s="267"/>
      <c r="F60" s="267"/>
      <c r="G60" s="267"/>
    </row>
    <row r="61" spans="1:7" ht="7.5" customHeight="1" thickBot="1">
      <c r="A61" s="59"/>
      <c r="B61" s="59"/>
      <c r="C61" s="59"/>
      <c r="D61" s="59"/>
      <c r="E61" s="59"/>
      <c r="F61" s="59"/>
      <c r="G61" s="59"/>
    </row>
    <row r="62" spans="1:7" ht="15.95" customHeight="1">
      <c r="A62" s="18" t="s">
        <v>114</v>
      </c>
      <c r="B62" s="19"/>
      <c r="C62" s="19"/>
      <c r="D62" s="19"/>
      <c r="E62" s="19"/>
      <c r="F62" s="145" t="s">
        <v>4</v>
      </c>
      <c r="G62" s="144" t="s">
        <v>5</v>
      </c>
    </row>
    <row r="63" spans="1:7" ht="15.95" customHeight="1">
      <c r="A63" s="7" t="s">
        <v>6</v>
      </c>
      <c r="B63" s="142"/>
      <c r="C63" s="142"/>
      <c r="D63" s="142"/>
      <c r="E63" s="143"/>
      <c r="F63" s="11"/>
      <c r="G63" s="146">
        <f>SUM(F64:F64)</f>
        <v>0</v>
      </c>
    </row>
    <row r="64" spans="1:7" ht="15.95" customHeight="1">
      <c r="A64" s="156" t="s">
        <v>59</v>
      </c>
      <c r="B64" s="154"/>
      <c r="C64" s="154"/>
      <c r="D64" s="142"/>
      <c r="E64" s="143"/>
      <c r="F64" s="202"/>
      <c r="G64" s="90"/>
    </row>
    <row r="65" spans="1:7" ht="15.95" customHeight="1">
      <c r="A65" s="5" t="s">
        <v>7</v>
      </c>
      <c r="B65" s="141"/>
      <c r="C65" s="141"/>
      <c r="D65" s="141"/>
      <c r="E65" s="12"/>
      <c r="F65" s="13"/>
      <c r="G65" s="146">
        <f>SUM(F66:F67)</f>
        <v>0</v>
      </c>
    </row>
    <row r="66" spans="1:7" ht="15.95" customHeight="1">
      <c r="A66" s="21" t="s">
        <v>55</v>
      </c>
      <c r="B66" s="141"/>
      <c r="C66" s="141"/>
      <c r="D66" s="141"/>
      <c r="E66" s="12"/>
      <c r="F66" s="201"/>
      <c r="G66" s="20"/>
    </row>
    <row r="67" spans="1:7" ht="15.95" customHeight="1">
      <c r="A67" s="21" t="s">
        <v>56</v>
      </c>
      <c r="B67" s="141"/>
      <c r="C67" s="141"/>
      <c r="D67" s="141"/>
      <c r="E67" s="141"/>
      <c r="F67" s="204"/>
      <c r="G67" s="20"/>
    </row>
    <row r="68" spans="1:7" ht="15.95" customHeight="1">
      <c r="A68" s="5" t="s">
        <v>9</v>
      </c>
      <c r="B68" s="141"/>
      <c r="C68" s="141"/>
      <c r="D68" s="141"/>
      <c r="E68" s="141"/>
      <c r="F68" s="13"/>
      <c r="G68" s="203"/>
    </row>
    <row r="69" spans="1:7" ht="15.95" customHeight="1">
      <c r="A69" s="5" t="s">
        <v>10</v>
      </c>
      <c r="B69" s="141"/>
      <c r="C69" s="141"/>
      <c r="D69" s="141"/>
      <c r="E69" s="141"/>
      <c r="F69" s="13"/>
      <c r="G69" s="203"/>
    </row>
    <row r="70" spans="1:7" ht="15.95" customHeight="1">
      <c r="A70" s="5" t="s">
        <v>12</v>
      </c>
      <c r="B70" s="141"/>
      <c r="C70" s="141"/>
      <c r="D70" s="141"/>
      <c r="E70" s="141"/>
      <c r="F70" s="13"/>
      <c r="G70" s="203"/>
    </row>
    <row r="71" spans="1:7" ht="15.95" customHeight="1">
      <c r="A71" s="219" t="s">
        <v>11</v>
      </c>
      <c r="B71" s="141"/>
      <c r="C71" s="141"/>
      <c r="D71" s="141"/>
      <c r="E71" s="141"/>
      <c r="F71" s="13"/>
      <c r="G71" s="218"/>
    </row>
    <row r="72" spans="1:7" ht="15.95" customHeight="1" thickBot="1">
      <c r="A72" s="14" t="s">
        <v>91</v>
      </c>
      <c r="B72" s="15"/>
      <c r="C72" s="15"/>
      <c r="D72" s="9"/>
      <c r="E72" s="10"/>
      <c r="F72" s="16"/>
      <c r="G72" s="92">
        <f>SUM(G63:G71)</f>
        <v>0</v>
      </c>
    </row>
    <row r="73" spans="1:7" ht="15.95" customHeight="1">
      <c r="A73" s="222"/>
      <c r="B73" s="223"/>
      <c r="C73" s="86"/>
      <c r="D73" s="86"/>
      <c r="E73" s="86"/>
      <c r="F73" s="121"/>
      <c r="G73" s="122"/>
    </row>
    <row r="74" spans="1:7" ht="15.95" customHeight="1">
      <c r="A74" s="264" t="s">
        <v>92</v>
      </c>
      <c r="B74" s="265"/>
      <c r="C74" s="265"/>
      <c r="D74" s="265"/>
      <c r="E74" s="265"/>
      <c r="F74" s="265"/>
      <c r="G74" s="265"/>
    </row>
    <row r="75" spans="1:7" ht="15.95" customHeight="1">
      <c r="A75" s="266" t="s">
        <v>88</v>
      </c>
      <c r="B75" s="267"/>
      <c r="C75" s="267"/>
      <c r="D75" s="267"/>
      <c r="E75" s="267"/>
      <c r="F75" s="267"/>
      <c r="G75" s="267"/>
    </row>
    <row r="76" spans="1:7" ht="7.5" customHeight="1" thickBot="1">
      <c r="A76" s="220"/>
      <c r="B76" s="221"/>
      <c r="C76" s="221"/>
      <c r="D76" s="221"/>
      <c r="E76" s="221"/>
      <c r="F76" s="221"/>
      <c r="G76" s="221"/>
    </row>
    <row r="77" spans="1:7" ht="15.95" customHeight="1">
      <c r="A77" s="149" t="s">
        <v>115</v>
      </c>
      <c r="B77" s="150"/>
      <c r="C77" s="150"/>
      <c r="D77" s="150"/>
      <c r="E77" s="150"/>
      <c r="F77" s="151" t="s">
        <v>4</v>
      </c>
      <c r="G77" s="152" t="s">
        <v>5</v>
      </c>
    </row>
    <row r="78" spans="1:7" ht="15.95" customHeight="1">
      <c r="A78" s="7" t="s">
        <v>7</v>
      </c>
      <c r="B78" s="142"/>
      <c r="C78" s="142"/>
      <c r="D78" s="142"/>
      <c r="E78" s="143"/>
      <c r="F78" s="148"/>
      <c r="G78" s="123">
        <f>SUM(F79:F79)</f>
        <v>0</v>
      </c>
    </row>
    <row r="79" spans="1:7" ht="15.95" customHeight="1">
      <c r="A79" s="69" t="s">
        <v>55</v>
      </c>
      <c r="B79" s="142"/>
      <c r="C79" s="142"/>
      <c r="D79" s="142"/>
      <c r="E79" s="142"/>
      <c r="F79" s="204"/>
      <c r="G79" s="147"/>
    </row>
    <row r="80" spans="1:7" ht="15.95" customHeight="1">
      <c r="A80" s="110" t="s">
        <v>8</v>
      </c>
      <c r="B80" s="142"/>
      <c r="C80" s="142"/>
      <c r="D80" s="142"/>
      <c r="E80" s="142"/>
      <c r="F80" s="148"/>
      <c r="G80" s="205"/>
    </row>
    <row r="81" spans="1:7" ht="15.95" customHeight="1">
      <c r="A81" s="110" t="s">
        <v>79</v>
      </c>
      <c r="B81" s="142"/>
      <c r="C81" s="142"/>
      <c r="D81" s="142"/>
      <c r="E81" s="142"/>
      <c r="F81" s="148"/>
      <c r="G81" s="205"/>
    </row>
    <row r="82" spans="1:7" ht="15.95" customHeight="1">
      <c r="A82" s="110" t="s">
        <v>10</v>
      </c>
      <c r="B82" s="142"/>
      <c r="C82" s="142"/>
      <c r="D82" s="142"/>
      <c r="E82" s="142"/>
      <c r="F82" s="148"/>
      <c r="G82" s="205"/>
    </row>
    <row r="83" spans="1:7" ht="15.95" customHeight="1">
      <c r="A83" s="5" t="s">
        <v>12</v>
      </c>
      <c r="B83" s="141"/>
      <c r="C83" s="141"/>
      <c r="D83" s="141"/>
      <c r="E83" s="141"/>
      <c r="F83" s="148"/>
      <c r="G83" s="205"/>
    </row>
    <row r="84" spans="1:7" ht="15.95" customHeight="1" thickBot="1">
      <c r="A84" s="116" t="s">
        <v>103</v>
      </c>
      <c r="B84" s="9"/>
      <c r="C84" s="9"/>
      <c r="D84" s="9"/>
      <c r="E84" s="9"/>
      <c r="F84" s="117"/>
      <c r="G84" s="92">
        <f>SUM(G78:G83)</f>
        <v>0</v>
      </c>
    </row>
    <row r="85" spans="1:7" ht="15.95" customHeight="1">
      <c r="A85" s="222"/>
      <c r="B85" s="223"/>
      <c r="C85" s="86"/>
      <c r="D85" s="86"/>
      <c r="E85" s="86"/>
      <c r="F85" s="121"/>
      <c r="G85" s="122"/>
    </row>
    <row r="86" spans="1:7" ht="15">
      <c r="A86" s="269" t="s">
        <v>41</v>
      </c>
      <c r="B86" s="269"/>
      <c r="C86" s="269"/>
      <c r="D86" s="269"/>
      <c r="E86" s="269"/>
      <c r="F86" s="269"/>
      <c r="G86" s="269"/>
    </row>
    <row r="87" spans="1:7" s="89" customFormat="1" ht="12" thickBot="1">
      <c r="A87" s="56"/>
      <c r="B87" s="57"/>
      <c r="C87" s="57"/>
      <c r="D87" s="57"/>
      <c r="E87" s="58"/>
      <c r="F87" s="58"/>
      <c r="G87" s="216"/>
    </row>
    <row r="88" spans="1:7" ht="31.5" customHeight="1">
      <c r="A88" s="270" t="s">
        <v>117</v>
      </c>
      <c r="B88" s="271"/>
      <c r="C88" s="271"/>
      <c r="D88" s="271"/>
      <c r="E88" s="272"/>
      <c r="F88" s="206"/>
      <c r="G88" s="230">
        <f>G25+G41+G57+G72+G84</f>
        <v>0</v>
      </c>
    </row>
    <row r="89" spans="1:7">
      <c r="A89" s="21" t="s">
        <v>57</v>
      </c>
      <c r="B89" s="141"/>
      <c r="C89" s="142"/>
      <c r="D89" s="141"/>
      <c r="E89" s="6"/>
      <c r="F89" s="93"/>
      <c r="G89" s="231"/>
    </row>
    <row r="90" spans="1:7" ht="15.75" thickBot="1">
      <c r="A90" s="14" t="s">
        <v>14</v>
      </c>
      <c r="B90" s="9"/>
      <c r="C90" s="8"/>
      <c r="D90" s="9"/>
      <c r="E90" s="10"/>
      <c r="F90" s="17"/>
      <c r="G90" s="88">
        <f>G88-G89</f>
        <v>0</v>
      </c>
    </row>
    <row r="91" spans="1:7">
      <c r="A91" s="4"/>
      <c r="B91" s="4"/>
      <c r="C91" s="4"/>
      <c r="D91" s="4"/>
      <c r="E91" s="4"/>
      <c r="F91" s="4"/>
      <c r="G91" s="4"/>
    </row>
    <row r="92" spans="1:7" ht="136.5" customHeight="1">
      <c r="A92" s="268" t="s">
        <v>54</v>
      </c>
      <c r="B92" s="268"/>
      <c r="C92" s="64"/>
      <c r="D92" s="268" t="s">
        <v>53</v>
      </c>
      <c r="E92" s="268"/>
      <c r="F92" s="268"/>
      <c r="G92" s="268"/>
    </row>
    <row r="93" spans="1:7" ht="14.25" customHeight="1">
      <c r="A93" s="63"/>
      <c r="B93" s="63"/>
      <c r="C93" s="64"/>
      <c r="D93" s="268"/>
      <c r="E93" s="268"/>
      <c r="F93" s="268"/>
      <c r="G93" s="268"/>
    </row>
    <row r="94" spans="1:7">
      <c r="A94" s="101"/>
      <c r="B94" s="94"/>
      <c r="C94" s="95"/>
      <c r="D94" s="95"/>
      <c r="E94" s="101"/>
      <c r="F94" s="94"/>
      <c r="G94" s="94"/>
    </row>
    <row r="95" spans="1:7">
      <c r="A95" s="96" t="s">
        <v>15</v>
      </c>
      <c r="B95" s="96"/>
      <c r="C95" s="95"/>
      <c r="D95" s="95"/>
      <c r="E95" s="96" t="s">
        <v>16</v>
      </c>
      <c r="F95" s="96"/>
      <c r="G95" s="96"/>
    </row>
    <row r="96" spans="1:7" ht="29.25" customHeight="1">
      <c r="A96" s="94"/>
      <c r="B96" s="94"/>
      <c r="C96" s="95"/>
      <c r="D96" s="96"/>
      <c r="E96" s="94"/>
      <c r="F96" s="94"/>
      <c r="G96" s="94"/>
    </row>
    <row r="97" spans="1:7">
      <c r="A97" s="96" t="s">
        <v>17</v>
      </c>
      <c r="B97" s="97"/>
      <c r="C97" s="96"/>
      <c r="D97" s="96"/>
      <c r="E97" s="96" t="s">
        <v>17</v>
      </c>
      <c r="F97" s="97"/>
      <c r="G97" s="96"/>
    </row>
    <row r="98" spans="1:7">
      <c r="A98" s="4"/>
      <c r="B98" s="4"/>
      <c r="C98" s="4"/>
      <c r="D98" s="4"/>
      <c r="E98" s="4"/>
      <c r="F98" s="4"/>
      <c r="G98" s="4"/>
    </row>
    <row r="99" spans="1:7">
      <c r="A99" s="4"/>
      <c r="B99" s="4"/>
      <c r="C99" s="4"/>
      <c r="D99" s="4"/>
      <c r="E99" s="4"/>
      <c r="F99" s="4"/>
      <c r="G99" s="4"/>
    </row>
    <row r="100" spans="1:7">
      <c r="A100" s="4"/>
      <c r="B100" s="4"/>
      <c r="C100" s="4"/>
      <c r="D100" s="4"/>
      <c r="E100" s="4"/>
      <c r="F100" s="4"/>
      <c r="G100" s="4"/>
    </row>
  </sheetData>
  <dataConsolidate/>
  <mergeCells count="15">
    <mergeCell ref="F6:G6"/>
    <mergeCell ref="A9:G9"/>
    <mergeCell ref="A10:G10"/>
    <mergeCell ref="A92:B92"/>
    <mergeCell ref="D92:G93"/>
    <mergeCell ref="A86:G86"/>
    <mergeCell ref="A27:G27"/>
    <mergeCell ref="A28:G28"/>
    <mergeCell ref="A43:G43"/>
    <mergeCell ref="A44:G44"/>
    <mergeCell ref="A88:E88"/>
    <mergeCell ref="A74:G74"/>
    <mergeCell ref="A75:G75"/>
    <mergeCell ref="A60:G60"/>
    <mergeCell ref="A59:G59"/>
  </mergeCells>
  <phoneticPr fontId="6" type="noConversion"/>
  <dataValidations disablePrompts="1" xWindow="632" yWindow="284" count="25">
    <dataValidation type="custom" allowBlank="1" showInputMessage="1" showErrorMessage="1" errorTitle="Invalid Field" error="This is not a valid field to enter data.  " sqref="F13 F16 F19:F25 F63 F65 F68:F72" xr:uid="{03144F9C-41A2-4B90-A81D-6068FA61A1C4}">
      <formula1>"xxx"</formula1>
    </dataValidation>
    <dataValidation type="whole" operator="greaterThanOrEqual" allowBlank="1" showInputMessage="1" showErrorMessage="1" errorTitle="Whole number" error="Value must be a whole number." sqref="F17:F18 F14:F15 G20:G23 F66:F67 F64 G68:G70" xr:uid="{970C423F-9557-4CDA-BC47-B76712115B82}">
      <formula1>-1000000000000</formula1>
    </dataValidation>
    <dataValidation type="date" operator="greaterThan" allowBlank="1" showInputMessage="1" showErrorMessage="1" error="Date must be entered using numeric values, and date must be 7/1/20 or later." prompt="Date entered must be 7/1/20 or later.  This Claim Form may only be used for SFY 2020/21." sqref="G2" xr:uid="{010242BA-9BB6-4620-9936-44D6B75318E8}">
      <formula1>44012</formula1>
    </dataValidation>
    <dataValidation type="custom" operator="greaterThanOrEqual" allowBlank="1" showInputMessage="1" showErrorMessage="1" errorTitle="Invalid Field" error="This is not a valid field to enter data.  " sqref="G17:G18 G14:G15 G66:G67 G64" xr:uid="{DD16D818-36A4-40F2-B757-C2FB66E2F47F}">
      <formula1>"xxx"</formula1>
    </dataValidation>
    <dataValidation type="whole" operator="greaterThanOrEqual" allowBlank="1" showErrorMessage="1" errorTitle="Whole Number" error="Value must be a whole number." sqref="G89" xr:uid="{9BB4EC43-C8CE-4379-9107-8D1039B8DB31}">
      <formula1>-1000000000000000000</formula1>
    </dataValidation>
    <dataValidation allowBlank="1" showInputMessage="1" showErrorMessage="1" prompt="Click the &quot;Adusted&quot; box for adjusted claims - do not check for original claims. " sqref="E4" xr:uid="{EBFC7E52-1C7B-436E-B259-3EF96EE7F5B6}"/>
    <dataValidation allowBlank="1" sqref="G42" xr:uid="{723B4C68-0476-4F19-BA7D-3BA7AAA4029B}"/>
    <dataValidation type="whole" operator="greaterThanOrEqual" allowBlank="1" showInputMessage="1" showErrorMessage="1" errorTitle="Whole Number" error="Value must be a whole number." sqref="F35:F36 F49 F51:F52 F33 F79" xr:uid="{9E72E508-8ABF-4CA6-A739-B0B979A07925}">
      <formula1>-100000000000000000</formula1>
    </dataValidation>
    <dataValidation type="whole" operator="greaterThanOrEqual" showInputMessage="1" showErrorMessage="1" errorTitle="Whole Number" error="Value must be a whole number." sqref="G53 G37:G39 G80:G82" xr:uid="{8C090191-0219-4997-8280-8FA547BD4B21}">
      <formula1>-1000000000000</formula1>
    </dataValidation>
    <dataValidation type="whole" operator="greaterThanOrEqual" allowBlank="1" showInputMessage="1" showErrorMessage="1" errorTitle="Whole Number" error="Value must be a whole number." sqref="F88 G54:G56 F32 G40 G83" xr:uid="{7A6874B8-3EDF-4502-8395-5686FD7FDF3F}">
      <formula1>-1000000000000</formula1>
    </dataValidation>
    <dataValidation type="custom" allowBlank="1" showInputMessage="1" showErrorMessage="1" sqref="F42 G88" xr:uid="{1350EA3E-C0C4-4D90-988F-E40A96F05E69}">
      <formula1>"xxx"</formula1>
    </dataValidation>
    <dataValidation type="custom" operator="greaterThanOrEqual" showInputMessage="1" showErrorMessage="1" errorTitle="Invalid Field" error="This is not a valid field to enter data.  " sqref="G65 G13 G16 G63" xr:uid="{8F5E4100-D26A-4C80-87FF-AB014A8E8217}">
      <formula1>"xxx"</formula1>
    </dataValidation>
    <dataValidation type="whole" operator="greaterThanOrEqual" allowBlank="1" showInputMessage="1" showErrorMessage="1" errorTitle="Whole Number" error="Value must be a whole number." sqref="G24 G71" xr:uid="{149656AF-C3F7-4473-9D13-DD9213B485E3}">
      <formula1>-100000000000</formula1>
    </dataValidation>
    <dataValidation type="custom" operator="greaterThanOrEqual" showInputMessage="1" showErrorMessage="1" errorTitle="Invalid Field" error="This is not a valid field to enter data." sqref="G47 G57 G31 G34 G90" xr:uid="{B0B646A7-F268-4C3B-982A-4851D3D16D43}">
      <formula1>"xxx"</formula1>
    </dataValidation>
    <dataValidation type="whole" operator="greaterThanOrEqual" allowBlank="1" showInputMessage="1" showErrorMessage="1" errorTitle="Whole Number" error="Value must be a whole number." sqref="F48" xr:uid="{5BFAF030-48D5-4B54-87C3-F96A0ACC392A}">
      <formula1>-1000000000000000000</formula1>
    </dataValidation>
    <dataValidation type="whole" operator="greaterThanOrEqual" allowBlank="1" showInputMessage="1" showErrorMessage="1" errorTitle="Whole Number" error="Value must be a whole number." sqref="G19" xr:uid="{842ABF48-3613-44E7-B492-E165A6545447}">
      <formula1>-100000000000000000000</formula1>
    </dataValidation>
    <dataValidation type="custom" allowBlank="1" showInputMessage="1" showErrorMessage="1" errorTitle="Invalid Field" error="This not a valid field to enter data." sqref="F89:F90 F31 G32:G33 F34 G35:G36 F47 G48:G49 F50 G51:G52 F73 F78 G79 F53:F58 F37:F41 F80:F85" xr:uid="{FEAC9BC5-78CC-4B42-8B43-EAD549F9303E}">
      <formula1>"xxx"</formula1>
    </dataValidation>
    <dataValidation type="custom" operator="greaterThanOrEqual" showInputMessage="1" showErrorMessage="1" errorTitle="Invalid Field" error="This is not a valid field to enter data._x000a_" sqref="G50" xr:uid="{C448DD44-AB53-4951-BEEB-0022D6A69556}">
      <formula1>"xxx"</formula1>
    </dataValidation>
    <dataValidation allowBlank="1" showInputMessage="1" showErrorMessage="1" prompt="If this is an adjusted claim - enter the adjustment number. Example: 1, 2, 3" sqref="G4" xr:uid="{4D248DD1-5DE9-44E1-A4F1-FA192541DFB7}"/>
    <dataValidation type="custom" operator="greaterThanOrEqual" showInputMessage="1" showErrorMessage="1" error="This is not a valid field to enter data.  " sqref="G25 G72" xr:uid="{DD4B9C5F-6527-4D42-908F-F9A6146C6B23}">
      <formula1>"xxx"</formula1>
    </dataValidation>
    <dataValidation type="custom" allowBlank="1" showInputMessage="1" showErrorMessage="1" errorTitle="Invalid Field" error="This is not a valid field to enter data." sqref="G41 G84" xr:uid="{7C94CEB3-FB90-4F8B-95CC-E280A7A50562}">
      <formula1>"xxx"</formula1>
    </dataValidation>
    <dataValidation type="custom" operator="greaterThanOrEqual" showInputMessage="1" showErrorMessage="1" errorTitle="Invalid Field" error="This is not a valid field to enter data." sqref="G58" xr:uid="{2211BC6D-4085-4557-857E-B44B8545AE07}">
      <formula1>SUM(G48:G57)</formula1>
    </dataValidation>
    <dataValidation type="custom" operator="greaterThanOrEqual" showInputMessage="1" showErrorMessage="1" errorTitle="Invalid Field" error="This is not a valid field to enter data." sqref="G73" xr:uid="{93666041-C6AF-4005-8B92-6FD010283F66}">
      <formula1>SUM(G52:G72)</formula1>
    </dataValidation>
    <dataValidation type="custom" operator="greaterThanOrEqual" showInputMessage="1" showErrorMessage="1" errorTitle="Invalid Field" error="This is not a valid field to enter data." sqref="G78" xr:uid="{5E478772-8089-4904-B6AF-0A883FACDBA3}">
      <formula1>F79+#REF!</formula1>
    </dataValidation>
    <dataValidation type="custom" operator="greaterThanOrEqual" showInputMessage="1" showErrorMessage="1" errorTitle="Invalid Field" error="This is not a valid field to enter data." sqref="G85" xr:uid="{B0BF78D3-711C-4DF5-B14A-21B622BB5B94}">
      <formula1>SUM(G51:G84)</formula1>
    </dataValidation>
  </dataValidations>
  <hyperlinks>
    <hyperlink ref="F6" r:id="rId1" xr:uid="{00000000-0004-0000-0000-000000000000}"/>
  </hyperlinks>
  <printOptions horizontalCentered="1"/>
  <pageMargins left="0.25" right="0.25" top="0.93263888888888891" bottom="0.39" header="0.42" footer="0.5"/>
  <pageSetup scale="79" fitToHeight="2" orientation="portrait" r:id="rId2"/>
  <headerFooter alignWithMargins="0">
    <oddHeader xml:space="preserve">&amp;C&amp;"Arial,Bold"&amp;11CalACES Maintenance and Operations
Monthly Expenditure Claim 
SFY 2020-21 </oddHeader>
    <oddFooter>&amp;F&amp;RPage &amp;P</oddFooter>
  </headerFooter>
  <rowBreaks count="1" manualBreakCount="1">
    <brk id="57"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632" yWindow="284" count="1">
        <x14:dataValidation type="list" allowBlank="1" showInputMessage="1" showErrorMessage="1" prompt="Select County Name and Number from the drop-down list (e.g., Alpine - 01)" xr:uid="{B97EEC0A-2E65-439F-8497-901A39A4A562}">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119"/>
  <sheetViews>
    <sheetView showGridLines="0" zoomScaleNormal="100" zoomScaleSheetLayoutView="100" workbookViewId="0">
      <selection activeCell="A3" sqref="A3"/>
    </sheetView>
  </sheetViews>
  <sheetFormatPr defaultRowHeight="12.75"/>
  <cols>
    <col min="1" max="1" width="25.28515625" customWidth="1"/>
    <col min="2" max="2" width="16.140625" customWidth="1"/>
    <col min="3" max="3" width="14.7109375" customWidth="1"/>
    <col min="4" max="4" width="14.140625" customWidth="1"/>
    <col min="5" max="6" width="14.7109375" customWidth="1"/>
    <col min="7" max="7" width="14.85546875" customWidth="1"/>
    <col min="8" max="9" width="12.7109375" customWidth="1"/>
    <col min="10" max="10" width="11.42578125" bestFit="1" customWidth="1"/>
  </cols>
  <sheetData>
    <row r="2" spans="1:21">
      <c r="A2" s="22"/>
      <c r="B2" s="22"/>
      <c r="C2" s="22"/>
      <c r="D2" s="22"/>
      <c r="E2" s="22"/>
      <c r="F2" s="22"/>
      <c r="G2" s="22"/>
      <c r="H2" s="22"/>
    </row>
    <row r="3" spans="1:21">
      <c r="A3" s="23" t="s">
        <v>0</v>
      </c>
      <c r="B3" s="278">
        <f>Claim!B2</f>
        <v>0</v>
      </c>
      <c r="C3" s="278"/>
      <c r="D3" s="22"/>
      <c r="E3" s="22" t="s">
        <v>43</v>
      </c>
      <c r="F3" s="23"/>
      <c r="G3" s="277">
        <f>Claim!G2</f>
        <v>0</v>
      </c>
      <c r="H3" s="278"/>
    </row>
    <row r="4" spans="1:21">
      <c r="A4" s="23"/>
      <c r="B4" s="24"/>
      <c r="C4" s="24"/>
      <c r="D4" s="22"/>
      <c r="E4" s="22"/>
      <c r="F4" s="23"/>
      <c r="G4" s="25"/>
      <c r="H4" s="24"/>
    </row>
    <row r="5" spans="1:21">
      <c r="A5" s="23"/>
      <c r="B5" s="24"/>
      <c r="C5" s="24"/>
      <c r="D5" s="27"/>
      <c r="E5" s="98" t="s">
        <v>65</v>
      </c>
      <c r="F5" s="26" t="s">
        <v>64</v>
      </c>
      <c r="G5" s="279">
        <f>Claim!G4</f>
        <v>0</v>
      </c>
      <c r="H5" s="279"/>
    </row>
    <row r="6" spans="1:21">
      <c r="A6" s="23"/>
      <c r="B6" s="24"/>
      <c r="C6" s="24"/>
      <c r="D6" s="27"/>
      <c r="E6" s="98"/>
      <c r="F6" s="26"/>
      <c r="G6" s="140"/>
      <c r="H6" s="140"/>
    </row>
    <row r="7" spans="1:21" ht="13.5" thickBot="1">
      <c r="A7" s="28"/>
      <c r="B7" s="28"/>
      <c r="C7" s="28"/>
      <c r="D7" s="28"/>
      <c r="E7" s="28"/>
      <c r="F7" s="28"/>
      <c r="G7" s="28"/>
      <c r="H7" s="28"/>
    </row>
    <row r="8" spans="1:21" s="182" customFormat="1">
      <c r="A8" s="280" t="s">
        <v>100</v>
      </c>
      <c r="B8" s="281"/>
      <c r="C8" s="281"/>
      <c r="D8" s="281"/>
      <c r="E8" s="281"/>
      <c r="F8" s="281"/>
      <c r="G8" s="281"/>
      <c r="H8" s="282"/>
      <c r="K8" s="184"/>
      <c r="L8" s="184"/>
      <c r="M8" s="184"/>
      <c r="N8" s="184"/>
      <c r="O8" s="184"/>
      <c r="P8" s="184"/>
      <c r="Q8" s="184"/>
      <c r="R8" s="184"/>
      <c r="S8" s="184"/>
      <c r="T8" s="184"/>
      <c r="U8" s="184"/>
    </row>
    <row r="9" spans="1:21" s="182" customFormat="1" ht="13.5" thickBot="1">
      <c r="A9" s="273" t="s">
        <v>200</v>
      </c>
      <c r="B9" s="274"/>
      <c r="C9" s="274"/>
      <c r="D9" s="274"/>
      <c r="E9" s="274"/>
      <c r="F9" s="274"/>
      <c r="G9" s="274"/>
      <c r="H9" s="275"/>
      <c r="K9" s="185"/>
      <c r="L9" s="184"/>
      <c r="M9" s="184"/>
      <c r="N9" s="184"/>
      <c r="O9" s="184"/>
      <c r="P9" s="184"/>
      <c r="Q9" s="184"/>
      <c r="R9" s="184"/>
      <c r="S9" s="184"/>
      <c r="T9" s="184"/>
      <c r="U9" s="184"/>
    </row>
    <row r="10" spans="1:21">
      <c r="A10" s="29"/>
      <c r="B10" s="29"/>
      <c r="C10" s="30"/>
      <c r="D10" s="30" t="s">
        <v>37</v>
      </c>
      <c r="E10" s="30"/>
      <c r="F10" s="30" t="s">
        <v>38</v>
      </c>
      <c r="G10" s="30" t="s">
        <v>38</v>
      </c>
      <c r="H10" s="30" t="s">
        <v>36</v>
      </c>
      <c r="K10" s="71"/>
      <c r="L10" s="71"/>
      <c r="M10" s="71"/>
      <c r="N10" s="71"/>
      <c r="O10" s="71"/>
      <c r="P10" s="71"/>
      <c r="Q10" s="71"/>
      <c r="R10" s="71"/>
      <c r="S10" s="71"/>
      <c r="T10" s="71"/>
      <c r="U10" s="71"/>
    </row>
    <row r="11" spans="1:21">
      <c r="A11" s="31"/>
      <c r="B11" s="31" t="s">
        <v>18</v>
      </c>
      <c r="C11" s="32" t="s">
        <v>18</v>
      </c>
      <c r="D11" s="32" t="s">
        <v>19</v>
      </c>
      <c r="E11" s="32" t="s">
        <v>20</v>
      </c>
      <c r="F11" s="32" t="s">
        <v>21</v>
      </c>
      <c r="G11" s="32" t="s">
        <v>22</v>
      </c>
      <c r="H11" s="32" t="s">
        <v>23</v>
      </c>
      <c r="K11" s="71"/>
      <c r="L11" s="71"/>
      <c r="M11" s="72"/>
      <c r="N11" s="71"/>
      <c r="O11" s="71"/>
      <c r="P11" s="71"/>
      <c r="Q11" s="71"/>
      <c r="R11" s="71"/>
      <c r="S11" s="71"/>
      <c r="T11" s="71"/>
      <c r="U11" s="71"/>
    </row>
    <row r="12" spans="1:21" ht="13.5" thickBot="1">
      <c r="A12" s="33" t="s">
        <v>18</v>
      </c>
      <c r="B12" s="33" t="s">
        <v>24</v>
      </c>
      <c r="C12" s="34" t="s">
        <v>25</v>
      </c>
      <c r="D12" s="34" t="s">
        <v>39</v>
      </c>
      <c r="E12" s="34" t="s">
        <v>26</v>
      </c>
      <c r="F12" s="34" t="s">
        <v>26</v>
      </c>
      <c r="G12" s="34" t="s">
        <v>26</v>
      </c>
      <c r="H12" s="34" t="s">
        <v>26</v>
      </c>
      <c r="M12" s="70"/>
    </row>
    <row r="13" spans="1:21">
      <c r="A13" s="159" t="s">
        <v>42</v>
      </c>
      <c r="B13" s="198">
        <v>0.04</v>
      </c>
      <c r="C13" s="37">
        <f>ROUND(C23*B13,0)</f>
        <v>0</v>
      </c>
      <c r="D13" s="196" t="s">
        <v>27</v>
      </c>
      <c r="E13" s="37">
        <f>C13</f>
        <v>0</v>
      </c>
      <c r="F13" s="108">
        <v>0</v>
      </c>
      <c r="G13" s="37">
        <v>0</v>
      </c>
      <c r="H13" s="37">
        <v>0</v>
      </c>
      <c r="M13" s="70"/>
    </row>
    <row r="14" spans="1:21" s="182" customFormat="1">
      <c r="A14" s="171" t="s">
        <v>58</v>
      </c>
      <c r="B14" s="198">
        <v>0.24840000000000001</v>
      </c>
      <c r="C14" s="108">
        <f>ROUND(C23*B14,0)</f>
        <v>0</v>
      </c>
      <c r="D14" s="196" t="s">
        <v>35</v>
      </c>
      <c r="E14" s="127">
        <f>ROUNDDOWN($C14*0.5,0)</f>
        <v>0</v>
      </c>
      <c r="F14" s="127">
        <f>C14-E14-G14-H14</f>
        <v>0</v>
      </c>
      <c r="G14" s="127">
        <f>ROUND($C14*0,0)</f>
        <v>0</v>
      </c>
      <c r="H14" s="127">
        <f>ROUNDDOWN($C14*0.15,0)</f>
        <v>0</v>
      </c>
      <c r="M14" s="183"/>
    </row>
    <row r="15" spans="1:21">
      <c r="A15" s="160" t="s">
        <v>61</v>
      </c>
      <c r="B15" s="198">
        <v>1.1999999999999999E-3</v>
      </c>
      <c r="C15" s="40">
        <f>ROUND(C23*B15,0)</f>
        <v>0</v>
      </c>
      <c r="D15" s="196" t="s">
        <v>28</v>
      </c>
      <c r="E15" s="127">
        <f>ROUND($C15*0,0)</f>
        <v>0</v>
      </c>
      <c r="F15" s="127">
        <f>C15</f>
        <v>0</v>
      </c>
      <c r="G15" s="127">
        <f>ROUND($C15*0,0)</f>
        <v>0</v>
      </c>
      <c r="H15" s="127">
        <f>ROUND($C15*0,0)</f>
        <v>0</v>
      </c>
    </row>
    <row r="16" spans="1:21" s="182" customFormat="1">
      <c r="A16" s="171" t="s">
        <v>32</v>
      </c>
      <c r="B16" s="198">
        <v>0.70520000000000005</v>
      </c>
      <c r="C16" s="108">
        <f>ROUND(C23-C13-C14-C15-C17-C18-C19-C20-C21-C22,0)</f>
        <v>0</v>
      </c>
      <c r="D16" s="196" t="s">
        <v>33</v>
      </c>
      <c r="E16" s="127">
        <f>ROUNDDOWN($C16*0.5,0)</f>
        <v>0</v>
      </c>
      <c r="F16" s="127">
        <v>0</v>
      </c>
      <c r="G16" s="127">
        <f>C16-E16-F16-H16</f>
        <v>0</v>
      </c>
      <c r="H16" s="127">
        <f>ROUND($C16*0,0)</f>
        <v>0</v>
      </c>
    </row>
    <row r="17" spans="1:9" s="182" customFormat="1">
      <c r="A17" s="171" t="s">
        <v>29</v>
      </c>
      <c r="B17" s="198">
        <v>2.3999999999999998E-3</v>
      </c>
      <c r="C17" s="108">
        <f>ROUND(C23*B17,0)</f>
        <v>0</v>
      </c>
      <c r="D17" s="196" t="s">
        <v>62</v>
      </c>
      <c r="E17" s="127">
        <f>ROUND($C17*0,0)</f>
        <v>0</v>
      </c>
      <c r="F17" s="127">
        <f>C17-E17-G17-H17</f>
        <v>0</v>
      </c>
      <c r="G17" s="127">
        <f>ROUND($C17*0,0)</f>
        <v>0</v>
      </c>
      <c r="H17" s="127">
        <f>ROUNDDOWN($C17*0.3,0)</f>
        <v>0</v>
      </c>
    </row>
    <row r="18" spans="1:9">
      <c r="A18" s="160" t="s">
        <v>34</v>
      </c>
      <c r="B18" s="198">
        <v>0</v>
      </c>
      <c r="C18" s="40">
        <f>ROUND(C23*B18,0)</f>
        <v>0</v>
      </c>
      <c r="D18" s="196" t="s">
        <v>27</v>
      </c>
      <c r="E18" s="127">
        <f>C18</f>
        <v>0</v>
      </c>
      <c r="F18" s="127">
        <f>ROUND($C18*0,0)</f>
        <v>0</v>
      </c>
      <c r="G18" s="127">
        <f>ROUND($C18*0,0)</f>
        <v>0</v>
      </c>
      <c r="H18" s="127">
        <f>ROUND($C18*0,0)</f>
        <v>0</v>
      </c>
    </row>
    <row r="19" spans="1:9">
      <c r="A19" s="160" t="s">
        <v>31</v>
      </c>
      <c r="B19" s="198">
        <v>2.0000000000000001E-4</v>
      </c>
      <c r="C19" s="40">
        <f>ROUND(C23*B19,0)</f>
        <v>0</v>
      </c>
      <c r="D19" s="196" t="s">
        <v>28</v>
      </c>
      <c r="E19" s="127">
        <f>ROUND($C19*0,0)</f>
        <v>0</v>
      </c>
      <c r="F19" s="127">
        <f>C19</f>
        <v>0</v>
      </c>
      <c r="G19" s="127">
        <f>ROUND($C19*0,0)</f>
        <v>0</v>
      </c>
      <c r="H19" s="127">
        <f>ROUND($C19*0,0)</f>
        <v>0</v>
      </c>
    </row>
    <row r="20" spans="1:9" ht="13.7" customHeight="1">
      <c r="A20" s="160" t="s">
        <v>30</v>
      </c>
      <c r="B20" s="198">
        <v>8.9999999999999998E-4</v>
      </c>
      <c r="C20" s="40">
        <f>ROUND(C23*B20,0)</f>
        <v>0</v>
      </c>
      <c r="D20" s="196" t="s">
        <v>28</v>
      </c>
      <c r="E20" s="127">
        <f>ROUND($C20*0,0)</f>
        <v>0</v>
      </c>
      <c r="F20" s="127">
        <f>C20</f>
        <v>0</v>
      </c>
      <c r="G20" s="127">
        <f>ROUND($C20*0,0)</f>
        <v>0</v>
      </c>
      <c r="H20" s="127">
        <f>ROUND($C20*0,0)</f>
        <v>0</v>
      </c>
    </row>
    <row r="21" spans="1:9" ht="13.7" customHeight="1">
      <c r="A21" s="160" t="s">
        <v>44</v>
      </c>
      <c r="B21" s="198">
        <v>1E-4</v>
      </c>
      <c r="C21" s="108">
        <f>ROUND(C23*B21,0)</f>
        <v>0</v>
      </c>
      <c r="D21" s="196" t="s">
        <v>45</v>
      </c>
      <c r="E21" s="127">
        <f>ROUND($C21*0,0)</f>
        <v>0</v>
      </c>
      <c r="F21" s="127">
        <v>0</v>
      </c>
      <c r="G21" s="127">
        <f>C21</f>
        <v>0</v>
      </c>
      <c r="H21" s="127">
        <f>ROUND($C21*0,0)</f>
        <v>0</v>
      </c>
    </row>
    <row r="22" spans="1:9" ht="13.7" customHeight="1" thickBot="1">
      <c r="A22" s="191" t="s">
        <v>73</v>
      </c>
      <c r="B22" s="199">
        <v>1.6000000000000001E-3</v>
      </c>
      <c r="C22" s="108">
        <f>ROUND(C23*B22,0)</f>
        <v>0</v>
      </c>
      <c r="D22" s="197" t="s">
        <v>66</v>
      </c>
      <c r="E22" s="127">
        <v>0</v>
      </c>
      <c r="F22" s="194">
        <v>0</v>
      </c>
      <c r="G22" s="127">
        <v>0</v>
      </c>
      <c r="H22" s="127">
        <f>C22</f>
        <v>0</v>
      </c>
    </row>
    <row r="23" spans="1:9" ht="13.7" customHeight="1" thickBot="1">
      <c r="A23" s="118" t="s">
        <v>47</v>
      </c>
      <c r="B23" s="189">
        <f>SUM(B13:B22)</f>
        <v>1</v>
      </c>
      <c r="C23" s="176">
        <f>Claim!G25</f>
        <v>0</v>
      </c>
      <c r="D23" s="42"/>
      <c r="E23" s="42">
        <f>SUM(E13:E22)</f>
        <v>0</v>
      </c>
      <c r="F23" s="42">
        <f>SUM(F13:F22)</f>
        <v>0</v>
      </c>
      <c r="G23" s="42">
        <f>SUM(G13:G22)</f>
        <v>0</v>
      </c>
      <c r="H23" s="42">
        <f>SUM(H13:H22)</f>
        <v>0</v>
      </c>
    </row>
    <row r="24" spans="1:9" ht="13.7" customHeight="1" thickBot="1">
      <c r="A24" s="45" t="s">
        <v>46</v>
      </c>
      <c r="B24" s="46"/>
      <c r="C24" s="47"/>
      <c r="D24" s="48"/>
      <c r="E24" s="49"/>
      <c r="F24" s="42">
        <f>H24*-1</f>
        <v>0</v>
      </c>
      <c r="G24" s="49"/>
      <c r="H24" s="42">
        <f>-H23</f>
        <v>0</v>
      </c>
    </row>
    <row r="25" spans="1:9" ht="13.7" customHeight="1" thickBot="1">
      <c r="A25" s="45" t="s">
        <v>109</v>
      </c>
      <c r="B25" s="46"/>
      <c r="C25" s="42">
        <f>SUM(C23:C24)</f>
        <v>0</v>
      </c>
      <c r="D25" s="42"/>
      <c r="E25" s="42">
        <f>SUM(E23:E24)</f>
        <v>0</v>
      </c>
      <c r="F25" s="42">
        <f>SUM(F23:F24)</f>
        <v>0</v>
      </c>
      <c r="G25" s="42">
        <f>SUM(G23:G24)</f>
        <v>0</v>
      </c>
      <c r="H25" s="42">
        <f>SUM(H23:H24)</f>
        <v>0</v>
      </c>
    </row>
    <row r="26" spans="1:9" ht="15.75" thickBot="1">
      <c r="A26" s="50" t="s">
        <v>40</v>
      </c>
      <c r="B26" s="51"/>
      <c r="C26" s="52"/>
      <c r="D26" s="53"/>
      <c r="E26" s="54"/>
      <c r="F26" s="276">
        <f>SUM(F25:G25)</f>
        <v>0</v>
      </c>
      <c r="G26" s="276"/>
      <c r="H26" s="54"/>
    </row>
    <row r="27" spans="1:9" s="192" customFormat="1" ht="16.149999999999999" customHeight="1" thickBot="1">
      <c r="A27" s="111"/>
      <c r="B27" s="112"/>
      <c r="C27" s="113"/>
      <c r="D27" s="113"/>
      <c r="E27" s="114"/>
      <c r="F27" s="115"/>
      <c r="G27" s="115"/>
      <c r="H27" s="114"/>
    </row>
    <row r="28" spans="1:9" s="192" customFormat="1" ht="13.7" customHeight="1">
      <c r="A28" s="280" t="s">
        <v>93</v>
      </c>
      <c r="B28" s="281"/>
      <c r="C28" s="281"/>
      <c r="D28" s="281"/>
      <c r="E28" s="281"/>
      <c r="F28" s="281"/>
      <c r="G28" s="281"/>
      <c r="H28" s="281"/>
      <c r="I28" s="282"/>
    </row>
    <row r="29" spans="1:9" s="192" customFormat="1" ht="13.7" customHeight="1" thickBot="1">
      <c r="A29" s="273" t="s">
        <v>201</v>
      </c>
      <c r="B29" s="274"/>
      <c r="C29" s="274"/>
      <c r="D29" s="274"/>
      <c r="E29" s="274"/>
      <c r="F29" s="274"/>
      <c r="G29" s="274"/>
      <c r="H29" s="274"/>
      <c r="I29" s="275"/>
    </row>
    <row r="30" spans="1:9" s="192" customFormat="1" ht="13.7" customHeight="1">
      <c r="A30" s="161"/>
      <c r="B30" s="161"/>
      <c r="C30" s="162"/>
      <c r="D30" s="162" t="s">
        <v>37</v>
      </c>
      <c r="E30" s="163"/>
      <c r="F30" s="162" t="s">
        <v>38</v>
      </c>
      <c r="G30" s="163" t="s">
        <v>38</v>
      </c>
      <c r="H30" s="163" t="s">
        <v>36</v>
      </c>
      <c r="I30" s="163" t="s">
        <v>36</v>
      </c>
    </row>
    <row r="31" spans="1:9" s="192" customFormat="1" ht="13.7" customHeight="1">
      <c r="A31" s="161"/>
      <c r="B31" s="161" t="s">
        <v>18</v>
      </c>
      <c r="C31" s="162" t="s">
        <v>18</v>
      </c>
      <c r="D31" s="162" t="s">
        <v>19</v>
      </c>
      <c r="E31" s="163" t="s">
        <v>20</v>
      </c>
      <c r="F31" s="162" t="s">
        <v>21</v>
      </c>
      <c r="G31" s="163" t="s">
        <v>22</v>
      </c>
      <c r="H31" s="163" t="s">
        <v>23</v>
      </c>
      <c r="I31" s="163" t="s">
        <v>74</v>
      </c>
    </row>
    <row r="32" spans="1:9" s="192" customFormat="1" ht="13.7" customHeight="1" thickBot="1">
      <c r="A32" s="164" t="s">
        <v>18</v>
      </c>
      <c r="B32" s="164" t="s">
        <v>24</v>
      </c>
      <c r="C32" s="165" t="s">
        <v>25</v>
      </c>
      <c r="D32" s="165" t="s">
        <v>75</v>
      </c>
      <c r="E32" s="166" t="s">
        <v>26</v>
      </c>
      <c r="F32" s="165" t="s">
        <v>26</v>
      </c>
      <c r="G32" s="166" t="s">
        <v>26</v>
      </c>
      <c r="H32" s="166" t="s">
        <v>26</v>
      </c>
      <c r="I32" s="166" t="s">
        <v>26</v>
      </c>
    </row>
    <row r="33" spans="1:10" s="192" customFormat="1" ht="13.7" customHeight="1">
      <c r="A33" s="195" t="s">
        <v>32</v>
      </c>
      <c r="B33" s="200">
        <v>0.87409999999999999</v>
      </c>
      <c r="C33" s="194">
        <f>ROUND(C35-C34,0)</f>
        <v>0</v>
      </c>
      <c r="D33" s="173" t="s">
        <v>76</v>
      </c>
      <c r="E33" s="207">
        <f>ROUNDDOWN($C33*0.75,0)</f>
        <v>0</v>
      </c>
      <c r="F33" s="207">
        <v>0</v>
      </c>
      <c r="G33" s="207">
        <f>C33-E33-F33-H33</f>
        <v>0</v>
      </c>
      <c r="H33" s="207">
        <f>ROUND($C33*0,0)</f>
        <v>0</v>
      </c>
      <c r="I33" s="207">
        <f>ROUND($C33*0,0)</f>
        <v>0</v>
      </c>
    </row>
    <row r="34" spans="1:10" s="192" customFormat="1" ht="13.7" customHeight="1" thickBot="1">
      <c r="A34" s="195" t="s">
        <v>74</v>
      </c>
      <c r="B34" s="199">
        <v>0.12590000000000001</v>
      </c>
      <c r="C34" s="194">
        <f>ROUND(B34*C35,0)</f>
        <v>0</v>
      </c>
      <c r="D34" s="208" t="s">
        <v>77</v>
      </c>
      <c r="E34" s="207">
        <f>ROUNDDOWN($C34*0,0)</f>
        <v>0</v>
      </c>
      <c r="F34" s="207">
        <v>0</v>
      </c>
      <c r="G34" s="207">
        <f>C34-E34-F34-H34-I34</f>
        <v>0</v>
      </c>
      <c r="H34" s="207">
        <f>ROUND($C34*0,0)</f>
        <v>0</v>
      </c>
      <c r="I34" s="207">
        <f>ROUND($C34*1,0)</f>
        <v>0</v>
      </c>
    </row>
    <row r="35" spans="1:10" s="192" customFormat="1" ht="13.7" customHeight="1" thickBot="1">
      <c r="A35" s="118" t="s">
        <v>47</v>
      </c>
      <c r="B35" s="168">
        <f>SUM(B33:B34)</f>
        <v>1</v>
      </c>
      <c r="C35" s="172">
        <f>Claim!F35</f>
        <v>0</v>
      </c>
      <c r="D35" s="172"/>
      <c r="E35" s="172">
        <f t="shared" ref="E35:H35" si="0">SUM(E33:E34)</f>
        <v>0</v>
      </c>
      <c r="F35" s="172">
        <f t="shared" si="0"/>
        <v>0</v>
      </c>
      <c r="G35" s="172">
        <f t="shared" si="0"/>
        <v>0</v>
      </c>
      <c r="H35" s="172">
        <f t="shared" si="0"/>
        <v>0</v>
      </c>
      <c r="I35" s="172">
        <f>SUM(I33:I34)</f>
        <v>0</v>
      </c>
    </row>
    <row r="36" spans="1:10" s="192" customFormat="1" ht="13.7" customHeight="1" thickBot="1">
      <c r="A36" s="169" t="s">
        <v>72</v>
      </c>
      <c r="B36" s="168"/>
      <c r="C36" s="172"/>
      <c r="D36" s="172"/>
      <c r="E36" s="172"/>
      <c r="F36" s="209"/>
      <c r="G36" s="209"/>
      <c r="H36" s="209"/>
      <c r="I36" s="209"/>
    </row>
    <row r="37" spans="1:10" s="192" customFormat="1" ht="13.5" customHeight="1" thickBot="1">
      <c r="A37" s="167" t="s">
        <v>78</v>
      </c>
      <c r="B37" s="168"/>
      <c r="C37" s="172">
        <f>SUM(C35:C36)</f>
        <v>0</v>
      </c>
      <c r="D37" s="172"/>
      <c r="E37" s="172">
        <f>SUM(E35:E36)</f>
        <v>0</v>
      </c>
      <c r="F37" s="172">
        <f t="shared" ref="F37:I37" si="1">SUM(F35:F36)</f>
        <v>0</v>
      </c>
      <c r="G37" s="172">
        <f t="shared" si="1"/>
        <v>0</v>
      </c>
      <c r="H37" s="172">
        <f t="shared" si="1"/>
        <v>0</v>
      </c>
      <c r="I37" s="172">
        <f t="shared" si="1"/>
        <v>0</v>
      </c>
    </row>
    <row r="38" spans="1:10" s="192" customFormat="1" ht="16.899999999999999" customHeight="1" thickBot="1">
      <c r="A38" s="210"/>
      <c r="B38" s="211"/>
      <c r="C38" s="212"/>
      <c r="D38" s="212"/>
      <c r="E38" s="212"/>
      <c r="F38" s="212"/>
      <c r="G38" s="212"/>
      <c r="H38" s="212"/>
      <c r="I38" s="212"/>
    </row>
    <row r="39" spans="1:10" s="192" customFormat="1" ht="13.7" customHeight="1">
      <c r="A39" s="280" t="s">
        <v>104</v>
      </c>
      <c r="B39" s="281"/>
      <c r="C39" s="281"/>
      <c r="D39" s="281"/>
      <c r="E39" s="281"/>
      <c r="F39" s="281"/>
      <c r="G39" s="281"/>
      <c r="H39" s="281"/>
      <c r="I39" s="282"/>
    </row>
    <row r="40" spans="1:10" s="192" customFormat="1" ht="13.7" customHeight="1" thickBot="1">
      <c r="A40" s="273" t="s">
        <v>202</v>
      </c>
      <c r="B40" s="274"/>
      <c r="C40" s="274"/>
      <c r="D40" s="274"/>
      <c r="E40" s="274"/>
      <c r="F40" s="274"/>
      <c r="G40" s="274"/>
      <c r="H40" s="274"/>
      <c r="I40" s="275"/>
    </row>
    <row r="41" spans="1:10" s="192" customFormat="1" ht="13.7" customHeight="1">
      <c r="A41" s="161"/>
      <c r="B41" s="161"/>
      <c r="C41" s="162"/>
      <c r="D41" s="162" t="s">
        <v>37</v>
      </c>
      <c r="E41" s="163"/>
      <c r="F41" s="162" t="s">
        <v>38</v>
      </c>
      <c r="G41" s="163" t="s">
        <v>38</v>
      </c>
      <c r="H41" s="163" t="s">
        <v>36</v>
      </c>
      <c r="I41" s="163" t="s">
        <v>36</v>
      </c>
    </row>
    <row r="42" spans="1:10" s="192" customFormat="1" ht="13.7" customHeight="1">
      <c r="A42" s="161"/>
      <c r="B42" s="161" t="s">
        <v>18</v>
      </c>
      <c r="C42" s="162" t="s">
        <v>18</v>
      </c>
      <c r="D42" s="162" t="s">
        <v>19</v>
      </c>
      <c r="E42" s="163" t="s">
        <v>20</v>
      </c>
      <c r="F42" s="162" t="s">
        <v>21</v>
      </c>
      <c r="G42" s="163" t="s">
        <v>22</v>
      </c>
      <c r="H42" s="163" t="s">
        <v>23</v>
      </c>
      <c r="I42" s="163" t="s">
        <v>74</v>
      </c>
    </row>
    <row r="43" spans="1:10" s="192" customFormat="1" ht="13.7" customHeight="1" thickBot="1">
      <c r="A43" s="164" t="s">
        <v>18</v>
      </c>
      <c r="B43" s="164" t="s">
        <v>24</v>
      </c>
      <c r="C43" s="165" t="s">
        <v>25</v>
      </c>
      <c r="D43" s="165" t="s">
        <v>75</v>
      </c>
      <c r="E43" s="166" t="s">
        <v>26</v>
      </c>
      <c r="F43" s="165" t="s">
        <v>26</v>
      </c>
      <c r="G43" s="166" t="s">
        <v>26</v>
      </c>
      <c r="H43" s="166" t="s">
        <v>26</v>
      </c>
      <c r="I43" s="166" t="s">
        <v>26</v>
      </c>
    </row>
    <row r="44" spans="1:10" s="192" customFormat="1" ht="13.7" customHeight="1" thickBot="1">
      <c r="A44" s="195" t="s">
        <v>32</v>
      </c>
      <c r="B44" s="200">
        <v>1</v>
      </c>
      <c r="C44" s="194">
        <f>ROUND(B44*C45,0)</f>
        <v>0</v>
      </c>
      <c r="D44" s="173" t="s">
        <v>76</v>
      </c>
      <c r="E44" s="207">
        <f>ROUNDDOWN($C44*0.75,0)</f>
        <v>0</v>
      </c>
      <c r="F44" s="207">
        <v>0</v>
      </c>
      <c r="G44" s="207">
        <f>C44-E44-F44-H44</f>
        <v>0</v>
      </c>
      <c r="H44" s="207">
        <f>ROUND($C44*0,0)</f>
        <v>0</v>
      </c>
      <c r="I44" s="207">
        <f>ROUND($C44*0,0)</f>
        <v>0</v>
      </c>
    </row>
    <row r="45" spans="1:10" s="192" customFormat="1" ht="13.7" customHeight="1" thickBot="1">
      <c r="A45" s="118" t="s">
        <v>47</v>
      </c>
      <c r="B45" s="168">
        <f>SUM(B44:B44)</f>
        <v>1</v>
      </c>
      <c r="C45" s="172">
        <f>Claim!F32+Claim!F33+Claim!F36+Claim!G37+Claim!G38+Claim!G39+Claim!G40</f>
        <v>0</v>
      </c>
      <c r="D45" s="172"/>
      <c r="E45" s="172">
        <f>SUM(E44:E44)</f>
        <v>0</v>
      </c>
      <c r="F45" s="172">
        <f>SUM(F44:F44)</f>
        <v>0</v>
      </c>
      <c r="G45" s="172">
        <f>SUM(G44:G44)</f>
        <v>0</v>
      </c>
      <c r="H45" s="172">
        <f>SUM(H44:H44)</f>
        <v>0</v>
      </c>
      <c r="I45" s="172">
        <f>SUM(I44:I44)</f>
        <v>0</v>
      </c>
    </row>
    <row r="46" spans="1:10" s="192" customFormat="1" ht="13.7" customHeight="1" thickBot="1">
      <c r="A46" s="169" t="s">
        <v>72</v>
      </c>
      <c r="B46" s="168"/>
      <c r="C46" s="172"/>
      <c r="D46" s="172"/>
      <c r="E46" s="172"/>
      <c r="F46" s="209"/>
      <c r="G46" s="209"/>
      <c r="H46" s="209"/>
      <c r="I46" s="209"/>
    </row>
    <row r="47" spans="1:10" ht="16.5" customHeight="1" thickBot="1">
      <c r="A47" s="169" t="s">
        <v>105</v>
      </c>
      <c r="B47" s="168"/>
      <c r="C47" s="172">
        <f>SUM(C45:C46)</f>
        <v>0</v>
      </c>
      <c r="D47" s="172"/>
      <c r="E47" s="172">
        <f t="shared" ref="E47:I47" si="2">SUM(E45:E46)</f>
        <v>0</v>
      </c>
      <c r="F47" s="172">
        <f t="shared" si="2"/>
        <v>0</v>
      </c>
      <c r="G47" s="172">
        <f t="shared" si="2"/>
        <v>0</v>
      </c>
      <c r="H47" s="172">
        <f t="shared" si="2"/>
        <v>0</v>
      </c>
      <c r="I47" s="172">
        <f t="shared" si="2"/>
        <v>0</v>
      </c>
    </row>
    <row r="48" spans="1:10" ht="16.899999999999999" customHeight="1" thickBot="1">
      <c r="A48" s="111"/>
      <c r="B48" s="112"/>
      <c r="C48" s="113"/>
      <c r="D48" s="113"/>
      <c r="E48" s="114"/>
      <c r="F48" s="115"/>
      <c r="G48" s="115"/>
      <c r="H48" s="114"/>
      <c r="J48" s="177"/>
    </row>
    <row r="49" spans="1:10">
      <c r="A49" s="280" t="s">
        <v>68</v>
      </c>
      <c r="B49" s="281"/>
      <c r="C49" s="281"/>
      <c r="D49" s="281"/>
      <c r="E49" s="281"/>
      <c r="F49" s="281"/>
      <c r="G49" s="281"/>
      <c r="H49" s="282"/>
      <c r="J49" s="177"/>
    </row>
    <row r="50" spans="1:10" ht="13.5" thickBot="1">
      <c r="A50" s="286" t="s">
        <v>200</v>
      </c>
      <c r="B50" s="287"/>
      <c r="C50" s="287"/>
      <c r="D50" s="287"/>
      <c r="E50" s="287"/>
      <c r="F50" s="287"/>
      <c r="G50" s="287"/>
      <c r="H50" s="288"/>
      <c r="J50" s="177"/>
    </row>
    <row r="51" spans="1:10">
      <c r="A51" s="128"/>
      <c r="B51" s="128"/>
      <c r="C51" s="129"/>
      <c r="D51" s="129" t="s">
        <v>37</v>
      </c>
      <c r="E51" s="130"/>
      <c r="F51" s="129" t="s">
        <v>38</v>
      </c>
      <c r="G51" s="130" t="s">
        <v>38</v>
      </c>
      <c r="H51" s="130" t="s">
        <v>36</v>
      </c>
      <c r="J51" s="177"/>
    </row>
    <row r="52" spans="1:10">
      <c r="A52" s="131"/>
      <c r="B52" s="131" t="s">
        <v>18</v>
      </c>
      <c r="C52" s="132" t="s">
        <v>18</v>
      </c>
      <c r="D52" s="132" t="s">
        <v>19</v>
      </c>
      <c r="E52" s="133" t="s">
        <v>20</v>
      </c>
      <c r="F52" s="132" t="s">
        <v>21</v>
      </c>
      <c r="G52" s="133" t="s">
        <v>22</v>
      </c>
      <c r="H52" s="133" t="s">
        <v>23</v>
      </c>
      <c r="J52" s="177"/>
    </row>
    <row r="53" spans="1:10" ht="13.5" thickBot="1">
      <c r="A53" s="134" t="s">
        <v>18</v>
      </c>
      <c r="B53" s="134" t="s">
        <v>24</v>
      </c>
      <c r="C53" s="135" t="s">
        <v>25</v>
      </c>
      <c r="D53" s="135" t="s">
        <v>39</v>
      </c>
      <c r="E53" s="136" t="s">
        <v>26</v>
      </c>
      <c r="F53" s="135" t="s">
        <v>26</v>
      </c>
      <c r="G53" s="136" t="s">
        <v>26</v>
      </c>
      <c r="H53" s="136" t="s">
        <v>26</v>
      </c>
      <c r="J53" s="177"/>
    </row>
    <row r="54" spans="1:10" s="182" customFormat="1" ht="13.5" thickBot="1">
      <c r="A54" s="170" t="s">
        <v>32</v>
      </c>
      <c r="B54" s="181">
        <v>1</v>
      </c>
      <c r="C54" s="127">
        <f>ROUND(C55*B54,0)</f>
        <v>0</v>
      </c>
      <c r="D54" s="173" t="s">
        <v>67</v>
      </c>
      <c r="E54" s="109">
        <f>ROUNDDOWN(C54*0.75,0)</f>
        <v>0</v>
      </c>
      <c r="F54" s="108">
        <f>ROUND($C54*0,0)</f>
        <v>0</v>
      </c>
      <c r="G54" s="127">
        <f>C54-E54-F54-H54</f>
        <v>0</v>
      </c>
      <c r="H54" s="109">
        <f>ROUND($C54*0,0)</f>
        <v>0</v>
      </c>
      <c r="J54" s="188"/>
    </row>
    <row r="55" spans="1:10" ht="13.5" thickBot="1">
      <c r="A55" s="119" t="s">
        <v>47</v>
      </c>
      <c r="B55" s="138">
        <v>1</v>
      </c>
      <c r="C55" s="172">
        <f>Claim!G57</f>
        <v>0</v>
      </c>
      <c r="D55" s="139"/>
      <c r="E55" s="42">
        <f t="shared" ref="E55:H56" si="3">SUM(E54:E54)</f>
        <v>0</v>
      </c>
      <c r="F55" s="42">
        <f t="shared" si="3"/>
        <v>0</v>
      </c>
      <c r="G55" s="42">
        <f t="shared" si="3"/>
        <v>0</v>
      </c>
      <c r="H55" s="42">
        <f t="shared" si="3"/>
        <v>0</v>
      </c>
      <c r="J55" s="177"/>
    </row>
    <row r="56" spans="1:10" ht="13.5" thickBot="1">
      <c r="A56" s="137" t="s">
        <v>69</v>
      </c>
      <c r="B56" s="138"/>
      <c r="C56" s="139">
        <f>SUM(C55:C55)</f>
        <v>0</v>
      </c>
      <c r="D56" s="139"/>
      <c r="E56" s="42">
        <f t="shared" si="3"/>
        <v>0</v>
      </c>
      <c r="F56" s="42">
        <f t="shared" si="3"/>
        <v>0</v>
      </c>
      <c r="G56" s="42">
        <f t="shared" si="3"/>
        <v>0</v>
      </c>
      <c r="H56" s="42">
        <f t="shared" si="3"/>
        <v>0</v>
      </c>
      <c r="J56" s="177"/>
    </row>
    <row r="57" spans="1:10" ht="15.75" thickBot="1">
      <c r="A57" s="50" t="s">
        <v>40</v>
      </c>
      <c r="B57" s="51"/>
      <c r="C57" s="52"/>
      <c r="D57" s="53"/>
      <c r="E57" s="54"/>
      <c r="F57" s="289">
        <f>SUM(F56:G56)</f>
        <v>0</v>
      </c>
      <c r="G57" s="290"/>
      <c r="H57" s="54"/>
      <c r="J57" s="177"/>
    </row>
    <row r="58" spans="1:10" s="192" customFormat="1" ht="16.899999999999999" customHeight="1" thickBot="1">
      <c r="A58" s="111"/>
      <c r="B58" s="112"/>
      <c r="C58" s="113"/>
      <c r="D58" s="113"/>
      <c r="E58" s="114"/>
      <c r="F58" s="115"/>
      <c r="G58" s="115"/>
      <c r="H58" s="114"/>
      <c r="J58" s="177"/>
    </row>
    <row r="59" spans="1:10" s="192" customFormat="1">
      <c r="A59" s="280" t="s">
        <v>99</v>
      </c>
      <c r="B59" s="281"/>
      <c r="C59" s="281"/>
      <c r="D59" s="281"/>
      <c r="E59" s="281"/>
      <c r="F59" s="281"/>
      <c r="G59" s="281"/>
      <c r="H59" s="282"/>
      <c r="J59" s="177"/>
    </row>
    <row r="60" spans="1:10" s="182" customFormat="1" ht="13.5" thickBot="1">
      <c r="A60" s="273" t="s">
        <v>200</v>
      </c>
      <c r="B60" s="274"/>
      <c r="C60" s="274"/>
      <c r="D60" s="274"/>
      <c r="E60" s="274"/>
      <c r="F60" s="274"/>
      <c r="G60" s="274"/>
      <c r="H60" s="275"/>
      <c r="J60" s="188"/>
    </row>
    <row r="61" spans="1:10" s="192" customFormat="1">
      <c r="A61" s="29"/>
      <c r="B61" s="29"/>
      <c r="C61" s="30"/>
      <c r="D61" s="30" t="s">
        <v>37</v>
      </c>
      <c r="E61" s="30"/>
      <c r="F61" s="30" t="s">
        <v>38</v>
      </c>
      <c r="G61" s="30" t="s">
        <v>38</v>
      </c>
      <c r="H61" s="30" t="s">
        <v>36</v>
      </c>
      <c r="J61" s="177"/>
    </row>
    <row r="62" spans="1:10" s="192" customFormat="1">
      <c r="A62" s="31"/>
      <c r="B62" s="31" t="s">
        <v>18</v>
      </c>
      <c r="C62" s="193" t="s">
        <v>18</v>
      </c>
      <c r="D62" s="193" t="s">
        <v>19</v>
      </c>
      <c r="E62" s="193" t="s">
        <v>20</v>
      </c>
      <c r="F62" s="193" t="s">
        <v>21</v>
      </c>
      <c r="G62" s="193" t="s">
        <v>22</v>
      </c>
      <c r="H62" s="193" t="s">
        <v>23</v>
      </c>
      <c r="J62" s="177"/>
    </row>
    <row r="63" spans="1:10" s="192" customFormat="1" ht="13.5" thickBot="1">
      <c r="A63" s="33" t="s">
        <v>18</v>
      </c>
      <c r="B63" s="33" t="s">
        <v>24</v>
      </c>
      <c r="C63" s="34" t="s">
        <v>25</v>
      </c>
      <c r="D63" s="34" t="s">
        <v>39</v>
      </c>
      <c r="E63" s="34" t="s">
        <v>26</v>
      </c>
      <c r="F63" s="34" t="s">
        <v>26</v>
      </c>
      <c r="G63" s="34" t="s">
        <v>26</v>
      </c>
      <c r="H63" s="34" t="s">
        <v>26</v>
      </c>
      <c r="J63" s="177"/>
    </row>
    <row r="64" spans="1:10" s="192" customFormat="1">
      <c r="A64" s="195" t="s">
        <v>42</v>
      </c>
      <c r="B64" s="200">
        <v>3.7499999999999999E-2</v>
      </c>
      <c r="C64" s="37">
        <f>ROUND(C73*B64,0)</f>
        <v>0</v>
      </c>
      <c r="D64" s="196" t="s">
        <v>94</v>
      </c>
      <c r="E64" s="37">
        <f>C64</f>
        <v>0</v>
      </c>
      <c r="F64" s="108">
        <v>0</v>
      </c>
      <c r="G64" s="37">
        <v>0</v>
      </c>
      <c r="H64" s="37">
        <v>0</v>
      </c>
      <c r="J64" s="177"/>
    </row>
    <row r="65" spans="1:10" s="192" customFormat="1">
      <c r="A65" s="171" t="s">
        <v>58</v>
      </c>
      <c r="B65" s="198">
        <v>0.20349999999999999</v>
      </c>
      <c r="C65" s="108">
        <f>ROUND(C73*B65,0)</f>
        <v>0</v>
      </c>
      <c r="D65" s="196" t="s">
        <v>95</v>
      </c>
      <c r="E65" s="194">
        <f>ROUNDDOWN($C65*0.5,0)</f>
        <v>0</v>
      </c>
      <c r="F65" s="194">
        <f>C65-E65-G65-H65</f>
        <v>0</v>
      </c>
      <c r="G65" s="194">
        <f>ROUND($C65*0,0)</f>
        <v>0</v>
      </c>
      <c r="H65" s="194">
        <f>ROUNDDOWN($C65*0.15,0)</f>
        <v>0</v>
      </c>
      <c r="J65" s="177"/>
    </row>
    <row r="66" spans="1:10" s="192" customFormat="1">
      <c r="A66" s="171" t="s">
        <v>61</v>
      </c>
      <c r="B66" s="198">
        <v>2.7000000000000001E-3</v>
      </c>
      <c r="C66" s="40">
        <f>ROUND(C73*B66,0)</f>
        <v>0</v>
      </c>
      <c r="D66" s="196" t="s">
        <v>96</v>
      </c>
      <c r="E66" s="194">
        <f>ROUND($C66*0,0)</f>
        <v>0</v>
      </c>
      <c r="F66" s="194">
        <f>C66</f>
        <v>0</v>
      </c>
      <c r="G66" s="194">
        <f>ROUND($C66*0,0)</f>
        <v>0</v>
      </c>
      <c r="H66" s="194">
        <f>ROUND($C66*0,0)</f>
        <v>0</v>
      </c>
      <c r="J66" s="177"/>
    </row>
    <row r="67" spans="1:10" s="192" customFormat="1">
      <c r="A67" s="171" t="s">
        <v>32</v>
      </c>
      <c r="B67" s="198">
        <v>0.73419999999999996</v>
      </c>
      <c r="C67" s="108">
        <f>ROUND(C73-C64-C65-C66-C68-C69-C70-C71-C72,0)</f>
        <v>0</v>
      </c>
      <c r="D67" s="196" t="s">
        <v>76</v>
      </c>
      <c r="E67" s="194">
        <f>ROUNDDOWN($C67*0.75,0)</f>
        <v>0</v>
      </c>
      <c r="F67" s="194">
        <v>0</v>
      </c>
      <c r="G67" s="194">
        <f>C67-E67-F67-H67</f>
        <v>0</v>
      </c>
      <c r="H67" s="194">
        <f>ROUND($C67*0,0)</f>
        <v>0</v>
      </c>
      <c r="J67" s="177"/>
    </row>
    <row r="68" spans="1:10" s="192" customFormat="1">
      <c r="A68" s="171" t="s">
        <v>29</v>
      </c>
      <c r="B68" s="198">
        <v>2E-3</v>
      </c>
      <c r="C68" s="108">
        <f>ROUND(C73*B68,0)</f>
        <v>0</v>
      </c>
      <c r="D68" s="196" t="s">
        <v>97</v>
      </c>
      <c r="E68" s="194">
        <f>ROUND($C68*0,0)</f>
        <v>0</v>
      </c>
      <c r="F68" s="194">
        <f>C68-E68-G68-H68</f>
        <v>0</v>
      </c>
      <c r="G68" s="194">
        <f>ROUND($C68*0,0)</f>
        <v>0</v>
      </c>
      <c r="H68" s="194">
        <f>ROUNDDOWN($C68*0.3,0)</f>
        <v>0</v>
      </c>
      <c r="J68" s="177"/>
    </row>
    <row r="69" spans="1:10" s="192" customFormat="1">
      <c r="A69" s="171" t="s">
        <v>34</v>
      </c>
      <c r="B69" s="198">
        <v>0</v>
      </c>
      <c r="C69" s="40">
        <f>ROUND(C73*B69,0)</f>
        <v>0</v>
      </c>
      <c r="D69" s="196" t="s">
        <v>94</v>
      </c>
      <c r="E69" s="194">
        <f>C69</f>
        <v>0</v>
      </c>
      <c r="F69" s="194">
        <f>ROUND($C69*0,0)</f>
        <v>0</v>
      </c>
      <c r="G69" s="194">
        <f>ROUND($C69*0,0)</f>
        <v>0</v>
      </c>
      <c r="H69" s="194">
        <f>ROUND($C69*0,0)</f>
        <v>0</v>
      </c>
      <c r="J69" s="177"/>
    </row>
    <row r="70" spans="1:10" s="192" customFormat="1">
      <c r="A70" s="171" t="s">
        <v>31</v>
      </c>
      <c r="B70" s="198">
        <v>1.1999999999999999E-3</v>
      </c>
      <c r="C70" s="40">
        <f>ROUND(C73*B70,0)</f>
        <v>0</v>
      </c>
      <c r="D70" s="196" t="s">
        <v>96</v>
      </c>
      <c r="E70" s="194">
        <f>ROUND($C70*0,0)</f>
        <v>0</v>
      </c>
      <c r="F70" s="194">
        <f>C70</f>
        <v>0</v>
      </c>
      <c r="G70" s="194">
        <f>ROUND($C70*0,0)</f>
        <v>0</v>
      </c>
      <c r="H70" s="194">
        <f>ROUND($C70*0,0)</f>
        <v>0</v>
      </c>
      <c r="J70" s="177"/>
    </row>
    <row r="71" spans="1:10" s="192" customFormat="1">
      <c r="A71" s="171" t="s">
        <v>30</v>
      </c>
      <c r="B71" s="198">
        <v>2.2000000000000001E-3</v>
      </c>
      <c r="C71" s="40">
        <f>ROUND(C73*B71,0)</f>
        <v>0</v>
      </c>
      <c r="D71" s="196" t="s">
        <v>96</v>
      </c>
      <c r="E71" s="194">
        <f>ROUND($C71*0,0)</f>
        <v>0</v>
      </c>
      <c r="F71" s="194">
        <f>C71</f>
        <v>0</v>
      </c>
      <c r="G71" s="194">
        <f>ROUND($C71*0,0)</f>
        <v>0</v>
      </c>
      <c r="H71" s="194">
        <f>ROUND($C71*0,0)</f>
        <v>0</v>
      </c>
      <c r="J71" s="177"/>
    </row>
    <row r="72" spans="1:10" s="192" customFormat="1" ht="13.5" thickBot="1">
      <c r="A72" s="191" t="s">
        <v>73</v>
      </c>
      <c r="B72" s="199">
        <v>1.67E-2</v>
      </c>
      <c r="C72" s="108">
        <f>ROUND(C73*B72,0)</f>
        <v>0</v>
      </c>
      <c r="D72" s="197" t="s">
        <v>98</v>
      </c>
      <c r="E72" s="194">
        <v>0</v>
      </c>
      <c r="F72" s="194">
        <v>0</v>
      </c>
      <c r="G72" s="194">
        <v>0</v>
      </c>
      <c r="H72" s="194">
        <f>C72</f>
        <v>0</v>
      </c>
      <c r="J72" s="177"/>
    </row>
    <row r="73" spans="1:10" s="192" customFormat="1" ht="13.5" thickBot="1">
      <c r="A73" s="118" t="s">
        <v>47</v>
      </c>
      <c r="B73" s="229">
        <f>SUM(B64:B72)</f>
        <v>1</v>
      </c>
      <c r="C73" s="176">
        <f>Claim!G72</f>
        <v>0</v>
      </c>
      <c r="D73" s="42"/>
      <c r="E73" s="42">
        <f>SUM(E64:E72)</f>
        <v>0</v>
      </c>
      <c r="F73" s="42">
        <f>SUM(F64:F72)</f>
        <v>0</v>
      </c>
      <c r="G73" s="42">
        <f>SUM(G64:G72)</f>
        <v>0</v>
      </c>
      <c r="H73" s="42">
        <f>SUM(H64:H72)</f>
        <v>0</v>
      </c>
      <c r="J73" s="177"/>
    </row>
    <row r="74" spans="1:10" s="192" customFormat="1" ht="15.75" thickBot="1">
      <c r="A74" s="45" t="s">
        <v>46</v>
      </c>
      <c r="B74" s="46"/>
      <c r="C74" s="47"/>
      <c r="D74" s="48"/>
      <c r="E74" s="49"/>
      <c r="F74" s="42">
        <f>H74*-1</f>
        <v>0</v>
      </c>
      <c r="G74" s="49"/>
      <c r="H74" s="42">
        <f>-H73</f>
        <v>0</v>
      </c>
      <c r="J74" s="177"/>
    </row>
    <row r="75" spans="1:10" s="192" customFormat="1" ht="15.75" thickBot="1">
      <c r="A75" s="45" t="s">
        <v>108</v>
      </c>
      <c r="B75" s="46"/>
      <c r="C75" s="42">
        <f>SUM(C73:C74)</f>
        <v>0</v>
      </c>
      <c r="D75" s="42"/>
      <c r="E75" s="42">
        <f>SUM(E73:E74)</f>
        <v>0</v>
      </c>
      <c r="F75" s="42">
        <f>SUM(F73:F74)</f>
        <v>0</v>
      </c>
      <c r="G75" s="42">
        <f>SUM(G73:G74)</f>
        <v>0</v>
      </c>
      <c r="H75" s="42">
        <f>SUM(H73:H74)</f>
        <v>0</v>
      </c>
      <c r="J75" s="177"/>
    </row>
    <row r="76" spans="1:10" s="192" customFormat="1" ht="15.75" thickBot="1">
      <c r="A76" s="50" t="s">
        <v>40</v>
      </c>
      <c r="B76" s="51"/>
      <c r="C76" s="52"/>
      <c r="D76" s="53"/>
      <c r="E76" s="54"/>
      <c r="F76" s="276">
        <f>SUM(F75:G75)</f>
        <v>0</v>
      </c>
      <c r="G76" s="276"/>
      <c r="H76" s="54"/>
      <c r="J76" s="177"/>
    </row>
    <row r="77" spans="1:10" s="192" customFormat="1" ht="20.45" customHeight="1" thickBot="1">
      <c r="A77" s="111"/>
      <c r="B77" s="112"/>
      <c r="C77" s="113"/>
      <c r="D77" s="113"/>
      <c r="E77" s="114"/>
      <c r="F77" s="115"/>
      <c r="G77" s="115"/>
      <c r="H77" s="114"/>
      <c r="J77" s="177"/>
    </row>
    <row r="78" spans="1:10" s="192" customFormat="1">
      <c r="A78" s="280" t="s">
        <v>101</v>
      </c>
      <c r="B78" s="281"/>
      <c r="C78" s="281"/>
      <c r="D78" s="281"/>
      <c r="E78" s="281"/>
      <c r="F78" s="281"/>
      <c r="G78" s="281"/>
      <c r="H78" s="281"/>
      <c r="I78" s="282"/>
      <c r="J78" s="177"/>
    </row>
    <row r="79" spans="1:10" s="192" customFormat="1" ht="13.5" thickBot="1">
      <c r="A79" s="273" t="s">
        <v>120</v>
      </c>
      <c r="B79" s="274"/>
      <c r="C79" s="274"/>
      <c r="D79" s="274"/>
      <c r="E79" s="274"/>
      <c r="F79" s="274"/>
      <c r="G79" s="274"/>
      <c r="H79" s="274"/>
      <c r="I79" s="275"/>
      <c r="J79" s="177"/>
    </row>
    <row r="80" spans="1:10" s="192" customFormat="1">
      <c r="A80" s="161"/>
      <c r="B80" s="161"/>
      <c r="C80" s="162"/>
      <c r="D80" s="162" t="s">
        <v>37</v>
      </c>
      <c r="E80" s="163"/>
      <c r="F80" s="162" t="s">
        <v>38</v>
      </c>
      <c r="G80" s="163" t="s">
        <v>38</v>
      </c>
      <c r="H80" s="163" t="s">
        <v>36</v>
      </c>
      <c r="I80" s="163" t="s">
        <v>36</v>
      </c>
      <c r="J80" s="177"/>
    </row>
    <row r="81" spans="1:10" s="192" customFormat="1">
      <c r="A81" s="161"/>
      <c r="B81" s="161" t="s">
        <v>18</v>
      </c>
      <c r="C81" s="162" t="s">
        <v>18</v>
      </c>
      <c r="D81" s="162" t="s">
        <v>19</v>
      </c>
      <c r="E81" s="163" t="s">
        <v>20</v>
      </c>
      <c r="F81" s="162" t="s">
        <v>21</v>
      </c>
      <c r="G81" s="163" t="s">
        <v>22</v>
      </c>
      <c r="H81" s="163" t="s">
        <v>23</v>
      </c>
      <c r="I81" s="163" t="s">
        <v>74</v>
      </c>
      <c r="J81" s="177"/>
    </row>
    <row r="82" spans="1:10" s="192" customFormat="1" ht="13.5" thickBot="1">
      <c r="A82" s="164" t="s">
        <v>18</v>
      </c>
      <c r="B82" s="164" t="s">
        <v>24</v>
      </c>
      <c r="C82" s="165" t="s">
        <v>25</v>
      </c>
      <c r="D82" s="165" t="s">
        <v>75</v>
      </c>
      <c r="E82" s="166" t="s">
        <v>26</v>
      </c>
      <c r="F82" s="165" t="s">
        <v>26</v>
      </c>
      <c r="G82" s="166" t="s">
        <v>26</v>
      </c>
      <c r="H82" s="166" t="s">
        <v>26</v>
      </c>
      <c r="I82" s="166" t="s">
        <v>26</v>
      </c>
      <c r="J82" s="177"/>
    </row>
    <row r="83" spans="1:10" s="192" customFormat="1">
      <c r="A83" s="195" t="s">
        <v>32</v>
      </c>
      <c r="B83" s="200">
        <v>0.87409999999999999</v>
      </c>
      <c r="C83" s="194">
        <f>ROUND(B83*C85,0)</f>
        <v>0</v>
      </c>
      <c r="D83" s="173" t="s">
        <v>76</v>
      </c>
      <c r="E83" s="207">
        <f>ROUNDDOWN($C83*0.75,0)</f>
        <v>0</v>
      </c>
      <c r="F83" s="207">
        <v>0</v>
      </c>
      <c r="G83" s="207">
        <f>C83-E83-F83-H83</f>
        <v>0</v>
      </c>
      <c r="H83" s="207">
        <f>ROUND($C83*0,0)</f>
        <v>0</v>
      </c>
      <c r="I83" s="207">
        <f>ROUND($C83*0,0)</f>
        <v>0</v>
      </c>
      <c r="J83" s="177"/>
    </row>
    <row r="84" spans="1:10" s="192" customFormat="1" ht="13.5" thickBot="1">
      <c r="A84" s="195" t="s">
        <v>74</v>
      </c>
      <c r="B84" s="199">
        <v>0.12590000000000001</v>
      </c>
      <c r="C84" s="194">
        <f>ROUND(B84*C85,0)</f>
        <v>0</v>
      </c>
      <c r="D84" s="208" t="s">
        <v>77</v>
      </c>
      <c r="E84" s="207">
        <f>ROUNDDOWN($C84*0,0)</f>
        <v>0</v>
      </c>
      <c r="F84" s="207">
        <v>0</v>
      </c>
      <c r="G84" s="207">
        <f>C84-E84-F84-H84-I84</f>
        <v>0</v>
      </c>
      <c r="H84" s="207">
        <f>ROUND($C84*0,0)</f>
        <v>0</v>
      </c>
      <c r="I84" s="207">
        <f>ROUND($C84*1,0)</f>
        <v>0</v>
      </c>
      <c r="J84" s="177"/>
    </row>
    <row r="85" spans="1:10" s="192" customFormat="1" ht="13.5" thickBot="1">
      <c r="A85" s="118" t="s">
        <v>47</v>
      </c>
      <c r="B85" s="168">
        <f>SUM(B83:B84)</f>
        <v>1</v>
      </c>
      <c r="C85" s="172">
        <f>Claim!F79</f>
        <v>0</v>
      </c>
      <c r="D85" s="172"/>
      <c r="E85" s="172">
        <f>SUM(E83:E84)</f>
        <v>0</v>
      </c>
      <c r="F85" s="172">
        <f t="shared" ref="F85:I85" si="4">SUM(F83:F84)</f>
        <v>0</v>
      </c>
      <c r="G85" s="172">
        <f t="shared" si="4"/>
        <v>0</v>
      </c>
      <c r="H85" s="172">
        <f t="shared" si="4"/>
        <v>0</v>
      </c>
      <c r="I85" s="172">
        <f t="shared" si="4"/>
        <v>0</v>
      </c>
      <c r="J85" s="177"/>
    </row>
    <row r="86" spans="1:10" s="192" customFormat="1" ht="13.5" thickBot="1">
      <c r="A86" s="169" t="s">
        <v>72</v>
      </c>
      <c r="B86" s="168"/>
      <c r="C86" s="172"/>
      <c r="D86" s="172"/>
      <c r="E86" s="172"/>
      <c r="F86" s="209"/>
      <c r="G86" s="209"/>
      <c r="H86" s="209"/>
      <c r="I86" s="209"/>
      <c r="J86" s="177"/>
    </row>
    <row r="87" spans="1:10" s="192" customFormat="1" ht="13.5" thickBot="1">
      <c r="A87" s="167" t="s">
        <v>107</v>
      </c>
      <c r="B87" s="168"/>
      <c r="C87" s="172">
        <f>SUM(C85:C86)</f>
        <v>0</v>
      </c>
      <c r="D87" s="172"/>
      <c r="E87" s="172">
        <f t="shared" ref="E87:I87" si="5">SUM(E85:E86)</f>
        <v>0</v>
      </c>
      <c r="F87" s="172">
        <f t="shared" si="5"/>
        <v>0</v>
      </c>
      <c r="G87" s="172">
        <f t="shared" si="5"/>
        <v>0</v>
      </c>
      <c r="H87" s="172">
        <f t="shared" si="5"/>
        <v>0</v>
      </c>
      <c r="I87" s="172">
        <f t="shared" si="5"/>
        <v>0</v>
      </c>
      <c r="J87" s="177"/>
    </row>
    <row r="88" spans="1:10" s="192" customFormat="1" ht="16.149999999999999" customHeight="1" thickBot="1">
      <c r="A88" s="213"/>
      <c r="B88" s="214"/>
      <c r="C88" s="190"/>
      <c r="D88" s="190"/>
      <c r="E88" s="190"/>
      <c r="F88" s="190"/>
      <c r="G88" s="190"/>
      <c r="H88" s="190"/>
      <c r="I88" s="190"/>
      <c r="J88" s="177"/>
    </row>
    <row r="89" spans="1:10" s="192" customFormat="1">
      <c r="A89" s="280" t="s">
        <v>102</v>
      </c>
      <c r="B89" s="281"/>
      <c r="C89" s="281"/>
      <c r="D89" s="281"/>
      <c r="E89" s="281"/>
      <c r="F89" s="281"/>
      <c r="G89" s="281"/>
      <c r="H89" s="281"/>
      <c r="I89" s="282"/>
      <c r="J89" s="177"/>
    </row>
    <row r="90" spans="1:10" s="192" customFormat="1" ht="13.5" thickBot="1">
      <c r="A90" s="273" t="s">
        <v>119</v>
      </c>
      <c r="B90" s="274"/>
      <c r="C90" s="274"/>
      <c r="D90" s="274"/>
      <c r="E90" s="274"/>
      <c r="F90" s="274"/>
      <c r="G90" s="274"/>
      <c r="H90" s="274"/>
      <c r="I90" s="275"/>
      <c r="J90" s="177"/>
    </row>
    <row r="91" spans="1:10" s="192" customFormat="1">
      <c r="A91" s="161"/>
      <c r="B91" s="161"/>
      <c r="C91" s="162"/>
      <c r="D91" s="162" t="s">
        <v>37</v>
      </c>
      <c r="E91" s="163"/>
      <c r="F91" s="162" t="s">
        <v>38</v>
      </c>
      <c r="G91" s="163" t="s">
        <v>38</v>
      </c>
      <c r="H91" s="163" t="s">
        <v>36</v>
      </c>
      <c r="I91" s="163" t="s">
        <v>36</v>
      </c>
      <c r="J91" s="177"/>
    </row>
    <row r="92" spans="1:10" s="192" customFormat="1">
      <c r="A92" s="161"/>
      <c r="B92" s="161" t="s">
        <v>18</v>
      </c>
      <c r="C92" s="162" t="s">
        <v>18</v>
      </c>
      <c r="D92" s="162" t="s">
        <v>19</v>
      </c>
      <c r="E92" s="163" t="s">
        <v>20</v>
      </c>
      <c r="F92" s="162" t="s">
        <v>21</v>
      </c>
      <c r="G92" s="163" t="s">
        <v>22</v>
      </c>
      <c r="H92" s="163" t="s">
        <v>23</v>
      </c>
      <c r="I92" s="163" t="s">
        <v>74</v>
      </c>
      <c r="J92" s="177"/>
    </row>
    <row r="93" spans="1:10" s="192" customFormat="1" ht="13.5" thickBot="1">
      <c r="A93" s="164" t="s">
        <v>18</v>
      </c>
      <c r="B93" s="164" t="s">
        <v>24</v>
      </c>
      <c r="C93" s="165" t="s">
        <v>25</v>
      </c>
      <c r="D93" s="165" t="s">
        <v>75</v>
      </c>
      <c r="E93" s="166" t="s">
        <v>26</v>
      </c>
      <c r="F93" s="165" t="s">
        <v>26</v>
      </c>
      <c r="G93" s="166" t="s">
        <v>26</v>
      </c>
      <c r="H93" s="166" t="s">
        <v>26</v>
      </c>
      <c r="I93" s="166" t="s">
        <v>26</v>
      </c>
      <c r="J93" s="177"/>
    </row>
    <row r="94" spans="1:10" s="192" customFormat="1" ht="13.5" thickBot="1">
      <c r="A94" s="195" t="s">
        <v>32</v>
      </c>
      <c r="B94" s="200">
        <v>1</v>
      </c>
      <c r="C94" s="194">
        <f>ROUND(B94*C95,0)</f>
        <v>0</v>
      </c>
      <c r="D94" s="173" t="s">
        <v>76</v>
      </c>
      <c r="E94" s="207">
        <f>ROUNDDOWN($C94*0.75,0)</f>
        <v>0</v>
      </c>
      <c r="F94" s="207">
        <v>0</v>
      </c>
      <c r="G94" s="207">
        <f>C94-E94-F94-H94</f>
        <v>0</v>
      </c>
      <c r="H94" s="207">
        <f>ROUND($C94*0,0)</f>
        <v>0</v>
      </c>
      <c r="I94" s="207">
        <f>ROUND($C94*0,0)</f>
        <v>0</v>
      </c>
      <c r="J94" s="177"/>
    </row>
    <row r="95" spans="1:10" s="192" customFormat="1" ht="13.5" thickBot="1">
      <c r="A95" s="118" t="s">
        <v>47</v>
      </c>
      <c r="B95" s="168">
        <f>SUM(B94:B94)</f>
        <v>1</v>
      </c>
      <c r="C95" s="172">
        <f>Claim!G80+Claim!G81+Claim!G82+Claim!G83</f>
        <v>0</v>
      </c>
      <c r="D95" s="172"/>
      <c r="E95" s="172">
        <f>SUM(E94:E94)</f>
        <v>0</v>
      </c>
      <c r="F95" s="172">
        <f>SUM(F94:F94)</f>
        <v>0</v>
      </c>
      <c r="G95" s="172">
        <f>SUM(G94:G94)</f>
        <v>0</v>
      </c>
      <c r="H95" s="172">
        <f>SUM(H94:H94)</f>
        <v>0</v>
      </c>
      <c r="I95" s="172">
        <f>SUM(I94:I94)</f>
        <v>0</v>
      </c>
      <c r="J95" s="177"/>
    </row>
    <row r="96" spans="1:10" s="192" customFormat="1" ht="13.5" thickBot="1">
      <c r="A96" s="169" t="s">
        <v>72</v>
      </c>
      <c r="B96" s="168"/>
      <c r="C96" s="172"/>
      <c r="D96" s="172"/>
      <c r="E96" s="172"/>
      <c r="F96" s="209"/>
      <c r="G96" s="209"/>
      <c r="H96" s="209"/>
      <c r="I96" s="209"/>
      <c r="J96" s="177"/>
    </row>
    <row r="97" spans="1:11" s="192" customFormat="1" ht="13.5" thickBot="1">
      <c r="A97" s="167" t="s">
        <v>106</v>
      </c>
      <c r="B97" s="168"/>
      <c r="C97" s="172">
        <f>SUM(C95:C96)</f>
        <v>0</v>
      </c>
      <c r="D97" s="172"/>
      <c r="E97" s="172">
        <f t="shared" ref="E97:I97" si="6">SUM(E95:E96)</f>
        <v>0</v>
      </c>
      <c r="F97" s="172">
        <f t="shared" si="6"/>
        <v>0</v>
      </c>
      <c r="G97" s="172">
        <f t="shared" si="6"/>
        <v>0</v>
      </c>
      <c r="H97" s="172">
        <f t="shared" si="6"/>
        <v>0</v>
      </c>
      <c r="I97" s="172">
        <f t="shared" si="6"/>
        <v>0</v>
      </c>
      <c r="J97" s="177"/>
    </row>
    <row r="98" spans="1:11" s="192" customFormat="1" ht="16.899999999999999" customHeight="1" thickBot="1">
      <c r="A98" s="210"/>
      <c r="B98" s="211"/>
      <c r="C98" s="212"/>
      <c r="D98" s="212"/>
      <c r="E98" s="212"/>
      <c r="F98" s="212"/>
      <c r="G98" s="212"/>
      <c r="H98" s="212"/>
      <c r="I98" s="212"/>
      <c r="J98" s="177"/>
    </row>
    <row r="99" spans="1:11" s="182" customFormat="1" ht="13.5" customHeight="1">
      <c r="A99" s="284" t="s">
        <v>110</v>
      </c>
      <c r="B99" s="285"/>
      <c r="C99" s="285"/>
      <c r="D99" s="285"/>
      <c r="E99" s="285"/>
      <c r="F99" s="285"/>
      <c r="G99" s="285"/>
      <c r="H99" s="285"/>
      <c r="I99" s="225"/>
    </row>
    <row r="100" spans="1:11" s="182" customFormat="1" ht="13.5" customHeight="1" thickBot="1">
      <c r="A100" s="273" t="s">
        <v>118</v>
      </c>
      <c r="B100" s="274"/>
      <c r="C100" s="274"/>
      <c r="D100" s="274"/>
      <c r="E100" s="274"/>
      <c r="F100" s="274"/>
      <c r="G100" s="274"/>
      <c r="H100" s="274"/>
      <c r="I100" s="226"/>
    </row>
    <row r="101" spans="1:11">
      <c r="A101" s="31"/>
      <c r="B101" s="31"/>
      <c r="C101" s="193" t="s">
        <v>36</v>
      </c>
      <c r="D101" s="193" t="s">
        <v>37</v>
      </c>
      <c r="E101" s="193"/>
      <c r="F101" s="193" t="s">
        <v>38</v>
      </c>
      <c r="G101" s="193" t="s">
        <v>38</v>
      </c>
      <c r="H101" s="193" t="s">
        <v>36</v>
      </c>
      <c r="I101" s="163" t="s">
        <v>36</v>
      </c>
    </row>
    <row r="102" spans="1:11">
      <c r="A102" s="31"/>
      <c r="B102" s="31" t="s">
        <v>18</v>
      </c>
      <c r="C102" s="32" t="s">
        <v>18</v>
      </c>
      <c r="D102" s="32" t="s">
        <v>19</v>
      </c>
      <c r="E102" s="32" t="s">
        <v>20</v>
      </c>
      <c r="F102" s="32" t="s">
        <v>21</v>
      </c>
      <c r="G102" s="32" t="s">
        <v>22</v>
      </c>
      <c r="H102" s="32" t="s">
        <v>23</v>
      </c>
      <c r="I102" s="163" t="s">
        <v>74</v>
      </c>
    </row>
    <row r="103" spans="1:11" ht="13.5" thickBot="1">
      <c r="A103" s="33" t="s">
        <v>18</v>
      </c>
      <c r="B103" s="33" t="s">
        <v>24</v>
      </c>
      <c r="C103" s="34" t="s">
        <v>25</v>
      </c>
      <c r="D103" s="34" t="s">
        <v>39</v>
      </c>
      <c r="E103" s="34" t="s">
        <v>26</v>
      </c>
      <c r="F103" s="34" t="s">
        <v>26</v>
      </c>
      <c r="G103" s="34" t="s">
        <v>26</v>
      </c>
      <c r="H103" s="34" t="s">
        <v>26</v>
      </c>
      <c r="I103" s="166" t="s">
        <v>26</v>
      </c>
    </row>
    <row r="104" spans="1:11">
      <c r="A104" s="35" t="s">
        <v>42</v>
      </c>
      <c r="B104" s="36"/>
      <c r="C104" s="108">
        <f t="shared" ref="C104:C114" si="7">SUMIF($A$13:$A$98,$A104,C$13:C$98)</f>
        <v>0</v>
      </c>
      <c r="D104" s="196"/>
      <c r="E104" s="108">
        <f t="shared" ref="E104:I114" si="8">SUMIF($A$13:$A$98,$A104,E$13:E$98)</f>
        <v>0</v>
      </c>
      <c r="F104" s="108">
        <f t="shared" si="8"/>
        <v>0</v>
      </c>
      <c r="G104" s="108">
        <f t="shared" si="8"/>
        <v>0</v>
      </c>
      <c r="H104" s="108">
        <f t="shared" si="8"/>
        <v>0</v>
      </c>
      <c r="I104" s="108">
        <f t="shared" si="8"/>
        <v>0</v>
      </c>
      <c r="J104" s="177"/>
      <c r="K104" s="177"/>
    </row>
    <row r="105" spans="1:11" s="182" customFormat="1">
      <c r="A105" s="186" t="s">
        <v>58</v>
      </c>
      <c r="B105" s="187"/>
      <c r="C105" s="108">
        <f t="shared" si="7"/>
        <v>0</v>
      </c>
      <c r="D105" s="196"/>
      <c r="E105" s="108">
        <f t="shared" si="8"/>
        <v>0</v>
      </c>
      <c r="F105" s="108">
        <f t="shared" si="8"/>
        <v>0</v>
      </c>
      <c r="G105" s="108">
        <f t="shared" si="8"/>
        <v>0</v>
      </c>
      <c r="H105" s="108">
        <f t="shared" si="8"/>
        <v>0</v>
      </c>
      <c r="I105" s="108">
        <f t="shared" si="8"/>
        <v>0</v>
      </c>
    </row>
    <row r="106" spans="1:11">
      <c r="A106" s="186" t="s">
        <v>61</v>
      </c>
      <c r="B106" s="39"/>
      <c r="C106" s="108">
        <f t="shared" si="7"/>
        <v>0</v>
      </c>
      <c r="D106" s="196"/>
      <c r="E106" s="108">
        <f t="shared" si="8"/>
        <v>0</v>
      </c>
      <c r="F106" s="108">
        <f t="shared" si="8"/>
        <v>0</v>
      </c>
      <c r="G106" s="108">
        <f t="shared" si="8"/>
        <v>0</v>
      </c>
      <c r="H106" s="108">
        <f t="shared" si="8"/>
        <v>0</v>
      </c>
      <c r="I106" s="108">
        <f t="shared" si="8"/>
        <v>0</v>
      </c>
    </row>
    <row r="107" spans="1:11">
      <c r="A107" s="171" t="s">
        <v>32</v>
      </c>
      <c r="B107" s="39"/>
      <c r="C107" s="108">
        <f t="shared" si="7"/>
        <v>0</v>
      </c>
      <c r="D107" s="196"/>
      <c r="E107" s="108">
        <f t="shared" si="8"/>
        <v>0</v>
      </c>
      <c r="F107" s="108">
        <f t="shared" si="8"/>
        <v>0</v>
      </c>
      <c r="G107" s="108">
        <f t="shared" si="8"/>
        <v>0</v>
      </c>
      <c r="H107" s="108">
        <f t="shared" si="8"/>
        <v>0</v>
      </c>
      <c r="I107" s="108">
        <f t="shared" si="8"/>
        <v>0</v>
      </c>
    </row>
    <row r="108" spans="1:11" s="182" customFormat="1">
      <c r="A108" s="171" t="s">
        <v>74</v>
      </c>
      <c r="B108" s="187"/>
      <c r="C108" s="108">
        <f t="shared" si="7"/>
        <v>0</v>
      </c>
      <c r="D108" s="196"/>
      <c r="E108" s="108">
        <f t="shared" si="8"/>
        <v>0</v>
      </c>
      <c r="F108" s="108">
        <f t="shared" si="8"/>
        <v>0</v>
      </c>
      <c r="G108" s="108">
        <f t="shared" si="8"/>
        <v>0</v>
      </c>
      <c r="H108" s="108">
        <f t="shared" si="8"/>
        <v>0</v>
      </c>
      <c r="I108" s="108">
        <f t="shared" si="8"/>
        <v>0</v>
      </c>
    </row>
    <row r="109" spans="1:11">
      <c r="A109" s="38" t="s">
        <v>29</v>
      </c>
      <c r="B109" s="39"/>
      <c r="C109" s="108">
        <f t="shared" si="7"/>
        <v>0</v>
      </c>
      <c r="D109" s="196"/>
      <c r="E109" s="108">
        <f t="shared" si="8"/>
        <v>0</v>
      </c>
      <c r="F109" s="108">
        <f t="shared" si="8"/>
        <v>0</v>
      </c>
      <c r="G109" s="108">
        <f t="shared" si="8"/>
        <v>0</v>
      </c>
      <c r="H109" s="108">
        <f t="shared" si="8"/>
        <v>0</v>
      </c>
      <c r="I109" s="108">
        <f t="shared" si="8"/>
        <v>0</v>
      </c>
    </row>
    <row r="110" spans="1:11">
      <c r="A110" s="38" t="s">
        <v>34</v>
      </c>
      <c r="B110" s="39"/>
      <c r="C110" s="108">
        <f t="shared" si="7"/>
        <v>0</v>
      </c>
      <c r="D110" s="196"/>
      <c r="E110" s="108">
        <f t="shared" si="8"/>
        <v>0</v>
      </c>
      <c r="F110" s="108">
        <f t="shared" si="8"/>
        <v>0</v>
      </c>
      <c r="G110" s="108">
        <f t="shared" si="8"/>
        <v>0</v>
      </c>
      <c r="H110" s="108">
        <f t="shared" si="8"/>
        <v>0</v>
      </c>
      <c r="I110" s="108">
        <f t="shared" si="8"/>
        <v>0</v>
      </c>
    </row>
    <row r="111" spans="1:11">
      <c r="A111" s="38" t="s">
        <v>31</v>
      </c>
      <c r="B111" s="39"/>
      <c r="C111" s="108">
        <f t="shared" si="7"/>
        <v>0</v>
      </c>
      <c r="D111" s="196"/>
      <c r="E111" s="108">
        <f t="shared" si="8"/>
        <v>0</v>
      </c>
      <c r="F111" s="108">
        <f t="shared" si="8"/>
        <v>0</v>
      </c>
      <c r="G111" s="108">
        <f t="shared" si="8"/>
        <v>0</v>
      </c>
      <c r="H111" s="108">
        <f t="shared" si="8"/>
        <v>0</v>
      </c>
      <c r="I111" s="108">
        <f t="shared" si="8"/>
        <v>0</v>
      </c>
    </row>
    <row r="112" spans="1:11">
      <c r="A112" s="38" t="s">
        <v>30</v>
      </c>
      <c r="B112" s="39"/>
      <c r="C112" s="108">
        <f t="shared" si="7"/>
        <v>0</v>
      </c>
      <c r="D112" s="196"/>
      <c r="E112" s="108">
        <f t="shared" si="8"/>
        <v>0</v>
      </c>
      <c r="F112" s="108">
        <f t="shared" si="8"/>
        <v>0</v>
      </c>
      <c r="G112" s="108">
        <f t="shared" si="8"/>
        <v>0</v>
      </c>
      <c r="H112" s="108">
        <f t="shared" si="8"/>
        <v>0</v>
      </c>
      <c r="I112" s="108">
        <f t="shared" si="8"/>
        <v>0</v>
      </c>
    </row>
    <row r="113" spans="1:10">
      <c r="A113" s="38" t="s">
        <v>44</v>
      </c>
      <c r="B113" s="39"/>
      <c r="C113" s="108">
        <f t="shared" si="7"/>
        <v>0</v>
      </c>
      <c r="D113" s="196"/>
      <c r="E113" s="108">
        <f t="shared" si="8"/>
        <v>0</v>
      </c>
      <c r="F113" s="108">
        <f t="shared" si="8"/>
        <v>0</v>
      </c>
      <c r="G113" s="108">
        <f t="shared" si="8"/>
        <v>0</v>
      </c>
      <c r="H113" s="108">
        <f t="shared" si="8"/>
        <v>0</v>
      </c>
      <c r="I113" s="108">
        <f t="shared" si="8"/>
        <v>0</v>
      </c>
    </row>
    <row r="114" spans="1:10" ht="13.5" thickBot="1">
      <c r="A114" s="100" t="s">
        <v>73</v>
      </c>
      <c r="C114" s="108">
        <f t="shared" si="7"/>
        <v>0</v>
      </c>
      <c r="D114" s="196"/>
      <c r="E114" s="108">
        <f t="shared" si="8"/>
        <v>0</v>
      </c>
      <c r="F114" s="108">
        <f t="shared" si="8"/>
        <v>0</v>
      </c>
      <c r="G114" s="108">
        <f t="shared" si="8"/>
        <v>0</v>
      </c>
      <c r="H114" s="108">
        <f t="shared" si="8"/>
        <v>0</v>
      </c>
      <c r="I114" s="108">
        <f t="shared" si="8"/>
        <v>0</v>
      </c>
    </row>
    <row r="115" spans="1:10" ht="13.5" thickBot="1">
      <c r="A115" s="120" t="s">
        <v>48</v>
      </c>
      <c r="B115" s="41"/>
      <c r="C115" s="65">
        <f>SUM(C104:C114)</f>
        <v>0</v>
      </c>
      <c r="D115" s="65"/>
      <c r="E115" s="104">
        <f>SUM(E104:E114)</f>
        <v>0</v>
      </c>
      <c r="F115" s="104">
        <f>SUM(F104:F114)</f>
        <v>0</v>
      </c>
      <c r="G115" s="104">
        <f>SUM(G104:G114)</f>
        <v>0</v>
      </c>
      <c r="H115" s="104">
        <f>SUM(H104:H114)</f>
        <v>0</v>
      </c>
      <c r="I115" s="104">
        <f>SUM(I104:I114)</f>
        <v>0</v>
      </c>
    </row>
    <row r="116" spans="1:10" ht="16.5" thickBot="1">
      <c r="A116" s="45" t="s">
        <v>46</v>
      </c>
      <c r="B116" s="46"/>
      <c r="C116" s="66"/>
      <c r="D116" s="67"/>
      <c r="E116" s="68"/>
      <c r="F116" s="104">
        <f>H116*-1</f>
        <v>0</v>
      </c>
      <c r="G116" s="256"/>
      <c r="H116" s="104">
        <f>-H115</f>
        <v>0</v>
      </c>
      <c r="I116" s="104"/>
      <c r="J116" s="177"/>
    </row>
    <row r="117" spans="1:10" s="106" customFormat="1" ht="13.5" thickBot="1">
      <c r="A117" s="102" t="s">
        <v>52</v>
      </c>
      <c r="B117" s="103"/>
      <c r="C117" s="104">
        <f>SUM(C115:C116)</f>
        <v>0</v>
      </c>
      <c r="D117" s="105"/>
      <c r="E117" s="104">
        <f>SUM(E115:E116)</f>
        <v>0</v>
      </c>
      <c r="F117" s="104">
        <f>SUM(F115:F116)</f>
        <v>0</v>
      </c>
      <c r="G117" s="104">
        <f>SUM(G115:G116)</f>
        <v>0</v>
      </c>
      <c r="H117" s="104">
        <f>SUM(H115:H116)</f>
        <v>0</v>
      </c>
      <c r="I117" s="104">
        <f>SUM(I115:I116)</f>
        <v>0</v>
      </c>
      <c r="J117" s="107"/>
    </row>
    <row r="118" spans="1:10" ht="15.75" thickBot="1">
      <c r="A118" s="50" t="s">
        <v>40</v>
      </c>
      <c r="B118" s="55"/>
      <c r="C118" s="43"/>
      <c r="D118" s="43"/>
      <c r="E118" s="44"/>
      <c r="F118" s="283">
        <f>SUM(F117:G117)</f>
        <v>0</v>
      </c>
      <c r="G118" s="283"/>
      <c r="H118" s="44"/>
      <c r="I118" s="44"/>
      <c r="J118" s="177"/>
    </row>
    <row r="119" spans="1:10" s="192" customFormat="1" ht="15">
      <c r="A119" s="111"/>
      <c r="B119" s="112"/>
      <c r="C119" s="113"/>
      <c r="D119" s="113"/>
      <c r="E119" s="114"/>
      <c r="F119" s="224"/>
      <c r="G119" s="224"/>
      <c r="H119" s="114"/>
      <c r="I119" s="114"/>
      <c r="J119" s="177"/>
    </row>
  </sheetData>
  <sheetProtection algorithmName="SHA-512" hashValue="YuGN5K4TBbenxm+/YdmRxCVozZ6isYQ2yK6uTPZtl4DzJ5lmJ4SGui+VrU1ytzcn0xO3BoxeYj3jMGFe9VUU9g==" saltValue="JwiMMoaw1t9tfz4XkVn5Gw==" spinCount="100000" sheet="1" objects="1" scenarios="1"/>
  <mergeCells count="23">
    <mergeCell ref="F118:G118"/>
    <mergeCell ref="F26:G26"/>
    <mergeCell ref="A99:H99"/>
    <mergeCell ref="A100:H100"/>
    <mergeCell ref="A50:H50"/>
    <mergeCell ref="A49:H49"/>
    <mergeCell ref="F57:G57"/>
    <mergeCell ref="A28:I28"/>
    <mergeCell ref="A29:I29"/>
    <mergeCell ref="A89:I89"/>
    <mergeCell ref="A90:I90"/>
    <mergeCell ref="A78:I78"/>
    <mergeCell ref="A79:I79"/>
    <mergeCell ref="A39:I39"/>
    <mergeCell ref="A40:I40"/>
    <mergeCell ref="A59:H59"/>
    <mergeCell ref="A60:H60"/>
    <mergeCell ref="F76:G76"/>
    <mergeCell ref="G3:H3"/>
    <mergeCell ref="B3:C3"/>
    <mergeCell ref="G5:H5"/>
    <mergeCell ref="A8:H8"/>
    <mergeCell ref="A9:H9"/>
  </mergeCells>
  <phoneticPr fontId="6" type="noConversion"/>
  <printOptions horizontalCentered="1"/>
  <pageMargins left="0.37" right="0.41" top="0.8783333333333333" bottom="1" header="0.5" footer="0.5"/>
  <pageSetup scale="62" orientation="portrait" r:id="rId1"/>
  <headerFooter alignWithMargins="0">
    <oddHeader xml:space="preserve">&amp;C&amp;"Arial,Bold"&amp;11SAWS - CalACES
Maintenance and Operations Cost Allocation Plan
SFY 2020-21
</oddHeader>
    <oddFooter>&amp;A&amp;RPage &amp;P</oddFooter>
  </headerFooter>
  <rowBreaks count="1" manualBreakCount="1">
    <brk id="76" max="8" man="1"/>
  </rowBreaks>
  <ignoredErrors>
    <ignoredError sqref="E15:E16 E18 F15 F17 F19:F20 G16 H17 G5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781050</xdr:colOff>
                    <xdr:row>3</xdr:row>
                    <xdr:rowOff>76200</xdr:rowOff>
                  </from>
                  <to>
                    <xdr:col>5</xdr:col>
                    <xdr:colOff>266700</xdr:colOff>
                    <xdr:row>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E833-6EBA-494B-A1A0-38A4913D056D}">
  <dimension ref="A1:CA40"/>
  <sheetViews>
    <sheetView workbookViewId="0">
      <selection activeCell="BJ26" sqref="BJ26"/>
    </sheetView>
  </sheetViews>
  <sheetFormatPr defaultRowHeight="12.75"/>
  <cols>
    <col min="1" max="1" width="17.42578125" style="192" customWidth="1"/>
    <col min="2" max="3" width="9.140625" style="237"/>
    <col min="4" max="5" width="11" style="192" customWidth="1"/>
    <col min="6" max="6" width="12.42578125" style="192" customWidth="1"/>
    <col min="7" max="13" width="11" style="192" customWidth="1"/>
    <col min="14" max="14" width="11.5703125" style="192" customWidth="1"/>
    <col min="15" max="15" width="11.28515625" style="192" customWidth="1"/>
    <col min="16" max="16" width="12.7109375" style="192" customWidth="1"/>
    <col min="17" max="21" width="10.7109375" style="192" customWidth="1"/>
    <col min="22" max="23" width="11.85546875" style="192" customWidth="1"/>
    <col min="24" max="24" width="12.42578125" style="192" customWidth="1"/>
    <col min="25" max="30" width="11.85546875" style="192" customWidth="1"/>
    <col min="31" max="31" width="12.42578125" style="192" customWidth="1"/>
    <col min="32" max="36" width="11.85546875" style="192" customWidth="1"/>
    <col min="37" max="37" width="13" style="192" customWidth="1"/>
    <col min="38" max="41" width="11.85546875" style="192" customWidth="1"/>
    <col min="42" max="42" width="10.42578125" customWidth="1"/>
    <col min="43" max="43" width="13" customWidth="1"/>
    <col min="44" max="44" width="11.42578125" customWidth="1"/>
    <col min="49" max="49" width="10.5703125" style="192" customWidth="1"/>
    <col min="50" max="51" width="9.140625" style="192"/>
    <col min="54" max="54" width="10.85546875" customWidth="1"/>
    <col min="64" max="64" width="10.5703125" customWidth="1"/>
    <col min="69" max="69" width="9.7109375" customWidth="1"/>
    <col min="76" max="76" width="10.42578125" customWidth="1"/>
    <col min="77" max="77" width="10" customWidth="1"/>
  </cols>
  <sheetData>
    <row r="1" spans="1:79" ht="48.75" customHeight="1" thickBot="1">
      <c r="A1" s="244"/>
      <c r="B1" s="245"/>
      <c r="C1" s="246"/>
      <c r="D1" s="304" t="str">
        <f>Claim!A10</f>
        <v>C-IV Maintenance and Operations</v>
      </c>
      <c r="E1" s="305"/>
      <c r="F1" s="305"/>
      <c r="G1" s="305"/>
      <c r="H1" s="305"/>
      <c r="I1" s="305"/>
      <c r="J1" s="305"/>
      <c r="K1" s="305"/>
      <c r="L1" s="305"/>
      <c r="M1" s="306"/>
      <c r="N1" s="304" t="str">
        <f>Claim!A28</f>
        <v>C-IV CalHEERS M&amp;O</v>
      </c>
      <c r="O1" s="305"/>
      <c r="P1" s="305"/>
      <c r="Q1" s="305"/>
      <c r="R1" s="305"/>
      <c r="S1" s="305"/>
      <c r="T1" s="305"/>
      <c r="U1" s="306"/>
      <c r="V1" s="307" t="str">
        <f>Claim!A44</f>
        <v>C-IV Covered CA CSC M&amp;O</v>
      </c>
      <c r="W1" s="308"/>
      <c r="X1" s="308"/>
      <c r="Y1" s="308"/>
      <c r="Z1" s="308"/>
      <c r="AA1" s="308"/>
      <c r="AB1" s="308"/>
      <c r="AC1" s="243"/>
      <c r="AD1" s="307" t="str">
        <f>Claim!A60</f>
        <v>LRS Maintenance and Operations</v>
      </c>
      <c r="AE1" s="308"/>
      <c r="AF1" s="308"/>
      <c r="AG1" s="308"/>
      <c r="AH1" s="308"/>
      <c r="AI1" s="308"/>
      <c r="AJ1" s="309"/>
      <c r="AK1" s="307" t="str">
        <f>Claim!A75</f>
        <v>LRS CalHEERS M&amp;O</v>
      </c>
      <c r="AL1" s="308"/>
      <c r="AM1" s="308"/>
      <c r="AN1" s="308"/>
      <c r="AO1" s="308"/>
      <c r="AP1" s="297" t="s">
        <v>191</v>
      </c>
      <c r="AQ1" s="298"/>
      <c r="AR1" s="296"/>
      <c r="AS1" s="301" t="s">
        <v>194</v>
      </c>
      <c r="AT1" s="302"/>
      <c r="AU1" s="302"/>
      <c r="AV1" s="302"/>
      <c r="AW1" s="302"/>
      <c r="AX1" s="302"/>
      <c r="AY1" s="303"/>
      <c r="AZ1" s="299" t="s">
        <v>192</v>
      </c>
      <c r="BA1" s="292"/>
      <c r="BB1" s="293"/>
      <c r="BC1" s="294" t="s">
        <v>195</v>
      </c>
      <c r="BD1" s="295"/>
      <c r="BE1" s="291" t="s">
        <v>193</v>
      </c>
      <c r="BF1" s="292"/>
      <c r="BG1" s="292"/>
      <c r="BH1" s="291" t="s">
        <v>196</v>
      </c>
      <c r="BI1" s="292"/>
      <c r="BJ1" s="292"/>
      <c r="BK1" s="292"/>
      <c r="BL1" s="292"/>
      <c r="BM1" s="292"/>
      <c r="BN1" s="293"/>
      <c r="BO1" s="300" t="s">
        <v>197</v>
      </c>
      <c r="BP1" s="298"/>
      <c r="BQ1" s="298"/>
      <c r="BR1" s="300" t="s">
        <v>198</v>
      </c>
      <c r="BS1" s="298"/>
      <c r="BT1" s="294" t="s">
        <v>199</v>
      </c>
      <c r="BU1" s="295"/>
      <c r="BV1" s="295"/>
      <c r="BW1" s="295"/>
      <c r="BX1" s="295"/>
      <c r="BY1" s="295"/>
      <c r="BZ1" s="295"/>
      <c r="CA1" s="296"/>
    </row>
    <row r="2" spans="1:79" ht="51">
      <c r="A2" s="232" t="s">
        <v>179</v>
      </c>
      <c r="B2" s="233" t="s">
        <v>180</v>
      </c>
      <c r="C2" s="247" t="s">
        <v>181</v>
      </c>
      <c r="D2" s="240" t="str">
        <f>Claim!A14</f>
        <v>County Consortium Staff</v>
      </c>
      <c r="E2" s="233" t="str">
        <f>Claim!A15</f>
        <v>Contracted Consortium Staff</v>
      </c>
      <c r="F2" s="234" t="str">
        <f>Claim!A17</f>
        <v>Application Maintenance</v>
      </c>
      <c r="G2" s="234" t="str">
        <f>Claim!A18</f>
        <v>Quality Assurance</v>
      </c>
      <c r="H2" s="234" t="str">
        <f>Claim!A19</f>
        <v>Legal Counsel</v>
      </c>
      <c r="I2" s="234" t="str">
        <f>Claim!A20</f>
        <v>Facilities</v>
      </c>
      <c r="J2" s="233" t="str">
        <f>Claim!A21</f>
        <v>Hardware</v>
      </c>
      <c r="K2" s="241" t="str">
        <f>Claim!A22</f>
        <v>Software</v>
      </c>
      <c r="L2" s="234" t="str">
        <f>Claim!A23</f>
        <v>Production and Operations</v>
      </c>
      <c r="M2" s="247" t="str">
        <f>Claim!A24</f>
        <v>Travel</v>
      </c>
      <c r="N2" s="240" t="str">
        <f>Claim!A32</f>
        <v>County Consortium Staff</v>
      </c>
      <c r="O2" s="233" t="str">
        <f>Claim!A33</f>
        <v>Contracted Consortium Staff</v>
      </c>
      <c r="P2" s="234" t="str">
        <f>Claim!A35</f>
        <v>Application Maintenance</v>
      </c>
      <c r="Q2" s="234" t="str">
        <f>Claim!A36</f>
        <v>Quality Assurance</v>
      </c>
      <c r="R2" s="234" t="str">
        <f>Claim!A37</f>
        <v>Facilities</v>
      </c>
      <c r="S2" s="234" t="str">
        <f>Claim!A38</f>
        <v xml:space="preserve">Hardware </v>
      </c>
      <c r="T2" s="233" t="str">
        <f>Claim!A39</f>
        <v>Software</v>
      </c>
      <c r="U2" s="242" t="str">
        <f>Claim!A40</f>
        <v>Production and Operations</v>
      </c>
      <c r="V2" s="240" t="str">
        <f>Claim!A48</f>
        <v>County Consortium Staff</v>
      </c>
      <c r="W2" s="233" t="str">
        <f>Claim!A49</f>
        <v>Contracted Consortium Staff</v>
      </c>
      <c r="X2" s="233" t="str">
        <f>Claim!A51</f>
        <v>Application Maintenance</v>
      </c>
      <c r="Y2" s="233" t="str">
        <f>Claim!A52</f>
        <v>Quality Assurance</v>
      </c>
      <c r="Z2" s="233" t="str">
        <f>Claim!A53</f>
        <v>Facilities</v>
      </c>
      <c r="AA2" s="233" t="str">
        <f>Claim!A54</f>
        <v xml:space="preserve">Hardware </v>
      </c>
      <c r="AB2" s="233" t="str">
        <f>Claim!A55</f>
        <v xml:space="preserve">Software </v>
      </c>
      <c r="AC2" s="247" t="str">
        <f>Claim!A56</f>
        <v>Production and Operations</v>
      </c>
      <c r="AD2" s="232" t="str">
        <f>Claim!A64</f>
        <v>County Consortium Staff</v>
      </c>
      <c r="AE2" s="233" t="str">
        <f>Claim!A51</f>
        <v>Application Maintenance</v>
      </c>
      <c r="AF2" s="233" t="str">
        <f>Claim!A52</f>
        <v>Quality Assurance</v>
      </c>
      <c r="AG2" s="233" t="str">
        <f>Claim!A54</f>
        <v xml:space="preserve">Hardware </v>
      </c>
      <c r="AH2" s="234" t="str">
        <f>Claim!A55</f>
        <v xml:space="preserve">Software </v>
      </c>
      <c r="AI2" s="233" t="str">
        <f>Claim!A70</f>
        <v>Production and Operations</v>
      </c>
      <c r="AJ2" s="247" t="str">
        <f>Claim!A71</f>
        <v>Travel</v>
      </c>
      <c r="AK2" s="233" t="str">
        <f>Claim!A79</f>
        <v>Application Maintenance</v>
      </c>
      <c r="AL2" s="233" t="str">
        <f>Claim!A80</f>
        <v>Facilities</v>
      </c>
      <c r="AM2" s="233" t="str">
        <f>Claim!A81</f>
        <v xml:space="preserve">Hardware </v>
      </c>
      <c r="AN2" s="233" t="str">
        <f>Claim!A82</f>
        <v>Software</v>
      </c>
      <c r="AO2" s="247" t="str">
        <f>Claim!A83</f>
        <v>Production and Operations</v>
      </c>
      <c r="AP2" s="232" t="s">
        <v>191</v>
      </c>
      <c r="AQ2" s="262" t="s">
        <v>182</v>
      </c>
      <c r="AR2" s="247" t="s">
        <v>14</v>
      </c>
      <c r="AS2" s="253" t="s">
        <v>183</v>
      </c>
      <c r="AT2" s="254" t="s">
        <v>184</v>
      </c>
      <c r="AU2" s="254" t="s">
        <v>185</v>
      </c>
      <c r="AV2" s="254" t="s">
        <v>186</v>
      </c>
      <c r="AW2" s="254" t="s">
        <v>189</v>
      </c>
      <c r="AX2" s="254" t="s">
        <v>190</v>
      </c>
      <c r="AY2" s="247" t="s">
        <v>188</v>
      </c>
      <c r="AZ2" s="233" t="s">
        <v>183</v>
      </c>
      <c r="BA2" s="233" t="s">
        <v>185</v>
      </c>
      <c r="BB2" s="233" t="s">
        <v>187</v>
      </c>
      <c r="BC2" s="248" t="s">
        <v>183</v>
      </c>
      <c r="BD2" s="233" t="s">
        <v>185</v>
      </c>
      <c r="BE2" s="248" t="s">
        <v>183</v>
      </c>
      <c r="BF2" s="233" t="s">
        <v>185</v>
      </c>
      <c r="BG2" s="233" t="s">
        <v>186</v>
      </c>
      <c r="BH2" s="248" t="s">
        <v>183</v>
      </c>
      <c r="BI2" s="233" t="s">
        <v>184</v>
      </c>
      <c r="BJ2" s="233" t="s">
        <v>185</v>
      </c>
      <c r="BK2" s="233" t="s">
        <v>186</v>
      </c>
      <c r="BL2" s="233" t="s">
        <v>189</v>
      </c>
      <c r="BM2" s="233" t="s">
        <v>190</v>
      </c>
      <c r="BN2" s="247" t="s">
        <v>188</v>
      </c>
      <c r="BO2" s="248" t="s">
        <v>183</v>
      </c>
      <c r="BP2" s="233" t="s">
        <v>185</v>
      </c>
      <c r="BQ2" s="233" t="s">
        <v>187</v>
      </c>
      <c r="BR2" s="248" t="s">
        <v>183</v>
      </c>
      <c r="BS2" s="233" t="s">
        <v>185</v>
      </c>
      <c r="BT2" s="248" t="s">
        <v>183</v>
      </c>
      <c r="BU2" s="233" t="s">
        <v>184</v>
      </c>
      <c r="BV2" s="233" t="s">
        <v>185</v>
      </c>
      <c r="BW2" s="233" t="s">
        <v>186</v>
      </c>
      <c r="BX2" s="233" t="s">
        <v>187</v>
      </c>
      <c r="BY2" s="233" t="s">
        <v>189</v>
      </c>
      <c r="BZ2" s="233" t="s">
        <v>190</v>
      </c>
      <c r="CA2" s="247" t="s">
        <v>188</v>
      </c>
    </row>
    <row r="3" spans="1:79" ht="36" customHeight="1">
      <c r="A3" s="255">
        <f>Claim!B2</f>
        <v>0</v>
      </c>
      <c r="B3" s="235">
        <f>Claim!G2</f>
        <v>0</v>
      </c>
      <c r="C3" s="250">
        <f>Claim!G4</f>
        <v>0</v>
      </c>
      <c r="D3" s="236">
        <f>Claim!F14</f>
        <v>0</v>
      </c>
      <c r="E3" s="236">
        <f>Claim!F15</f>
        <v>0</v>
      </c>
      <c r="F3" s="236">
        <f>Claim!F17</f>
        <v>0</v>
      </c>
      <c r="G3" s="236">
        <f>Claim!F18</f>
        <v>0</v>
      </c>
      <c r="H3" s="236">
        <f>Claim!G19</f>
        <v>0</v>
      </c>
      <c r="I3" s="236">
        <f>Claim!G20</f>
        <v>0</v>
      </c>
      <c r="J3" s="236">
        <f>Claim!G21</f>
        <v>0</v>
      </c>
      <c r="K3" s="236">
        <f>Claim!G22</f>
        <v>0</v>
      </c>
      <c r="L3" s="236">
        <f>Claim!G23</f>
        <v>0</v>
      </c>
      <c r="M3" s="250">
        <f>Claim!G24</f>
        <v>0</v>
      </c>
      <c r="N3" s="236">
        <f>Claim!F32</f>
        <v>0</v>
      </c>
      <c r="O3" s="236">
        <f>Claim!F33</f>
        <v>0</v>
      </c>
      <c r="P3" s="236">
        <f>Claim!F35</f>
        <v>0</v>
      </c>
      <c r="Q3" s="236">
        <f>Claim!F36</f>
        <v>0</v>
      </c>
      <c r="R3" s="236">
        <f>Claim!G37</f>
        <v>0</v>
      </c>
      <c r="S3" s="236">
        <f>Claim!G38</f>
        <v>0</v>
      </c>
      <c r="T3" s="236">
        <f>Claim!G39</f>
        <v>0</v>
      </c>
      <c r="U3" s="250">
        <f>Claim!G40</f>
        <v>0</v>
      </c>
      <c r="V3" s="236">
        <f>Claim!F48</f>
        <v>0</v>
      </c>
      <c r="W3" s="236">
        <f>Claim!F49</f>
        <v>0</v>
      </c>
      <c r="X3" s="236">
        <f>Claim!F51</f>
        <v>0</v>
      </c>
      <c r="Y3" s="236">
        <f>Claim!F52</f>
        <v>0</v>
      </c>
      <c r="Z3" s="236">
        <f>Claim!G53</f>
        <v>0</v>
      </c>
      <c r="AA3" s="236">
        <f>Claim!G54</f>
        <v>0</v>
      </c>
      <c r="AB3" s="236">
        <f>Claim!G55</f>
        <v>0</v>
      </c>
      <c r="AC3" s="250">
        <f>Claim!G56</f>
        <v>0</v>
      </c>
      <c r="AD3" s="236">
        <f>Claim!F64</f>
        <v>0</v>
      </c>
      <c r="AE3" s="236">
        <f>Claim!F66</f>
        <v>0</v>
      </c>
      <c r="AF3" s="236">
        <f>Claim!F67</f>
        <v>0</v>
      </c>
      <c r="AG3" s="236">
        <f>Claim!G68</f>
        <v>0</v>
      </c>
      <c r="AH3" s="236">
        <f>Claim!G69</f>
        <v>0</v>
      </c>
      <c r="AI3" s="236">
        <f>Claim!G70</f>
        <v>0</v>
      </c>
      <c r="AJ3" s="250">
        <f>Claim!G71</f>
        <v>0</v>
      </c>
      <c r="AK3" s="236">
        <f>Claim!F79</f>
        <v>0</v>
      </c>
      <c r="AL3" s="236">
        <f>Claim!G80</f>
        <v>0</v>
      </c>
      <c r="AM3" s="236">
        <f>Claim!G81</f>
        <v>0</v>
      </c>
      <c r="AN3" s="236">
        <f>Claim!G82</f>
        <v>0</v>
      </c>
      <c r="AO3" s="250">
        <f>Claim!G83</f>
        <v>0</v>
      </c>
      <c r="AP3" s="259">
        <f>Claim!G88</f>
        <v>0</v>
      </c>
      <c r="AQ3" s="260">
        <f>Claim!G89</f>
        <v>0</v>
      </c>
      <c r="AR3" s="261">
        <f>Claim!G90</f>
        <v>0</v>
      </c>
      <c r="AS3" s="251">
        <f>'SFY 20-21 CAP'!E23</f>
        <v>0</v>
      </c>
      <c r="AT3" s="249">
        <f>'SFY 20-21 CAP'!F23</f>
        <v>0</v>
      </c>
      <c r="AU3" s="249">
        <f>'SFY 20-21 CAP'!G23</f>
        <v>0</v>
      </c>
      <c r="AV3" s="249">
        <f>'SFY 20-21 CAP'!H23</f>
        <v>0</v>
      </c>
      <c r="AW3" s="249">
        <f>'SFY 20-21 CAP'!H14</f>
        <v>0</v>
      </c>
      <c r="AX3" s="249">
        <f>'SFY 20-21 CAP'!H17</f>
        <v>0</v>
      </c>
      <c r="AY3" s="250">
        <f>'SFY 20-21 CAP'!H22</f>
        <v>0</v>
      </c>
      <c r="AZ3" s="249">
        <f>'SFY 20-21 CAP'!E35</f>
        <v>0</v>
      </c>
      <c r="BA3" s="249">
        <f>'SFY 20-21 CAP'!G35</f>
        <v>0</v>
      </c>
      <c r="BB3" s="252">
        <f>'SFY 20-21 CAP'!I35</f>
        <v>0</v>
      </c>
      <c r="BC3" s="251">
        <f>'SFY 20-21 CAP'!E47</f>
        <v>0</v>
      </c>
      <c r="BD3" s="249">
        <f>'SFY 20-21 CAP'!G47</f>
        <v>0</v>
      </c>
      <c r="BE3" s="251">
        <f>'SFY 20-21 CAP'!E55</f>
        <v>0</v>
      </c>
      <c r="BF3" s="249">
        <f>'SFY 20-21 CAP'!G55</f>
        <v>0</v>
      </c>
      <c r="BG3" s="249">
        <f>'SFY 20-21 CAP'!H55</f>
        <v>0</v>
      </c>
      <c r="BH3" s="251">
        <f>'SFY 20-21 CAP'!E73</f>
        <v>0</v>
      </c>
      <c r="BI3" s="249">
        <f>'SFY 20-21 CAP'!F73</f>
        <v>0</v>
      </c>
      <c r="BJ3" s="249">
        <f>'SFY 20-21 CAP'!G73</f>
        <v>0</v>
      </c>
      <c r="BK3" s="249">
        <f>'SFY 20-21 CAP'!H73</f>
        <v>0</v>
      </c>
      <c r="BL3" s="249">
        <f>'SFY 20-21 CAP'!H65</f>
        <v>0</v>
      </c>
      <c r="BM3" s="249">
        <f>'SFY 20-21 CAP'!H68</f>
        <v>0</v>
      </c>
      <c r="BN3" s="250">
        <f>'SFY 20-21 CAP'!H72</f>
        <v>0</v>
      </c>
      <c r="BO3" s="251">
        <f>'SFY 20-21 CAP'!E85</f>
        <v>0</v>
      </c>
      <c r="BP3" s="258">
        <f>'SFY 20-21 CAP'!G85</f>
        <v>0</v>
      </c>
      <c r="BQ3" s="257">
        <f>'SFY 20-21 CAP'!I85</f>
        <v>0</v>
      </c>
      <c r="BR3" s="251">
        <f>'SFY 20-21 CAP'!E95</f>
        <v>0</v>
      </c>
      <c r="BS3" s="258">
        <f>'SFY 20-21 CAP'!G95</f>
        <v>0</v>
      </c>
      <c r="BT3" s="251">
        <f>'SFY 20-21 CAP'!E115</f>
        <v>0</v>
      </c>
      <c r="BU3" s="258">
        <f>'SFY 20-21 CAP'!F115</f>
        <v>0</v>
      </c>
      <c r="BV3" s="258">
        <f>'SFY 20-21 CAP'!G115</f>
        <v>0</v>
      </c>
      <c r="BW3" s="258">
        <f>'SFY 20-21 CAP'!H115</f>
        <v>0</v>
      </c>
      <c r="BX3" s="257">
        <f>'SFY 20-21 CAP'!I115</f>
        <v>0</v>
      </c>
      <c r="BY3" s="249">
        <f>'SFY 20-21 CAP'!H105</f>
        <v>0</v>
      </c>
      <c r="BZ3" s="249">
        <f>'SFY 20-21 CAP'!H109</f>
        <v>0</v>
      </c>
      <c r="CA3" s="250">
        <f>'SFY 20-21 CAP'!H114</f>
        <v>0</v>
      </c>
    </row>
    <row r="4" spans="1:79" ht="12.75" customHeight="1">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row>
    <row r="5" spans="1:79" ht="12.75" customHeight="1">
      <c r="A5" s="237"/>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row>
    <row r="6" spans="1:79" ht="12.75" customHeight="1">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row>
    <row r="7" spans="1:79" ht="12.75" customHeight="1">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row>
    <row r="8" spans="1:79" ht="12.75" customHeight="1">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row>
    <row r="9" spans="1:79" ht="12.75" customHeight="1">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row>
    <row r="10" spans="1:79" ht="12.75" customHeight="1">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row>
    <row r="11" spans="1:79" ht="12.75" customHeight="1">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row>
    <row r="12" spans="1:79" ht="12.75" customHeight="1">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row>
    <row r="13" spans="1:79" ht="12.75" customHeight="1">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row>
    <row r="14" spans="1:79" ht="12.75" customHeight="1">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row>
    <row r="15" spans="1:79" ht="12.75" customHeight="1">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row>
    <row r="16" spans="1:79" ht="12.75" customHeight="1">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row>
    <row r="17" spans="4:41" ht="12.75" customHeight="1">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row>
    <row r="18" spans="4:41" ht="12.75" customHeight="1">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row>
    <row r="19" spans="4:41" ht="12.75" customHeight="1">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row>
    <row r="20" spans="4:41" ht="12.75" customHeight="1">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row>
    <row r="21" spans="4:41" ht="12.75" customHeight="1">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row>
    <row r="22" spans="4:41" ht="12.75" customHeight="1">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row>
    <row r="23" spans="4:41" ht="12.75" customHeight="1">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row>
    <row r="24" spans="4:41" ht="12.75" customHeight="1">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row>
    <row r="25" spans="4:41" ht="12.75" customHeight="1">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row>
    <row r="26" spans="4:41" ht="12.75" customHeight="1">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row>
    <row r="27" spans="4:41" ht="12.75" customHeight="1">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row>
    <row r="28" spans="4:41" ht="12.75" customHeight="1">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row>
    <row r="29" spans="4:41" ht="12.75" customHeight="1">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row>
    <row r="30" spans="4:41" ht="12.75" customHeight="1">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row>
    <row r="31" spans="4:41" ht="12.75" customHeight="1">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row>
    <row r="32" spans="4:41" ht="12.75" customHeight="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row>
    <row r="33" spans="4:41" ht="12.75" customHeight="1">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row>
    <row r="34" spans="4:41" ht="12.75" customHeight="1">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row>
    <row r="35" spans="4:41" ht="12.75" customHeight="1">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row>
    <row r="36" spans="4:41" ht="12.75" customHeight="1">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row>
    <row r="37" spans="4:41" ht="12.75" customHeight="1">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row>
    <row r="38" spans="4:41" ht="12.75" customHeight="1">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row>
    <row r="39" spans="4:41" ht="12.75" customHeight="1"/>
    <row r="40" spans="4:41" ht="12.75" customHeight="1"/>
  </sheetData>
  <mergeCells count="14">
    <mergeCell ref="D1:M1"/>
    <mergeCell ref="V1:AB1"/>
    <mergeCell ref="N1:U1"/>
    <mergeCell ref="AK1:AO1"/>
    <mergeCell ref="AD1:AJ1"/>
    <mergeCell ref="BH1:BN1"/>
    <mergeCell ref="BT1:CA1"/>
    <mergeCell ref="AP1:AR1"/>
    <mergeCell ref="AZ1:BB1"/>
    <mergeCell ref="BC1:BD1"/>
    <mergeCell ref="BE1:BG1"/>
    <mergeCell ref="BO1:BQ1"/>
    <mergeCell ref="AS1:AY1"/>
    <mergeCell ref="BR1:BS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workbookViewId="0">
      <selection activeCell="E35" sqref="E35"/>
    </sheetView>
  </sheetViews>
  <sheetFormatPr defaultRowHeight="12.75"/>
  <cols>
    <col min="1" max="1" width="23.140625" style="192" customWidth="1"/>
  </cols>
  <sheetData>
    <row r="1" spans="1:1">
      <c r="A1" s="227" t="s">
        <v>116</v>
      </c>
    </row>
    <row r="2" spans="1:1">
      <c r="A2" s="228" t="s">
        <v>121</v>
      </c>
    </row>
    <row r="3" spans="1:1">
      <c r="A3" s="228" t="s">
        <v>122</v>
      </c>
    </row>
    <row r="4" spans="1:1">
      <c r="A4" s="228" t="s">
        <v>123</v>
      </c>
    </row>
    <row r="5" spans="1:1">
      <c r="A5" s="228" t="s">
        <v>124</v>
      </c>
    </row>
    <row r="6" spans="1:1">
      <c r="A6" s="228" t="s">
        <v>125</v>
      </c>
    </row>
    <row r="7" spans="1:1">
      <c r="A7" s="228" t="s">
        <v>126</v>
      </c>
    </row>
    <row r="8" spans="1:1">
      <c r="A8" s="228" t="s">
        <v>127</v>
      </c>
    </row>
    <row r="9" spans="1:1">
      <c r="A9" s="228" t="s">
        <v>128</v>
      </c>
    </row>
    <row r="10" spans="1:1">
      <c r="A10" s="228" t="s">
        <v>129</v>
      </c>
    </row>
    <row r="11" spans="1:1">
      <c r="A11" s="228" t="s">
        <v>130</v>
      </c>
    </row>
    <row r="12" spans="1:1">
      <c r="A12" s="228" t="s">
        <v>131</v>
      </c>
    </row>
    <row r="13" spans="1:1">
      <c r="A13" s="228" t="s">
        <v>132</v>
      </c>
    </row>
    <row r="14" spans="1:1">
      <c r="A14" s="228" t="s">
        <v>133</v>
      </c>
    </row>
    <row r="15" spans="1:1">
      <c r="A15" s="228" t="s">
        <v>134</v>
      </c>
    </row>
    <row r="16" spans="1:1">
      <c r="A16" s="228" t="s">
        <v>135</v>
      </c>
    </row>
    <row r="17" spans="1:1">
      <c r="A17" s="228" t="s">
        <v>136</v>
      </c>
    </row>
    <row r="18" spans="1:1">
      <c r="A18" s="228" t="s">
        <v>137</v>
      </c>
    </row>
    <row r="19" spans="1:1">
      <c r="A19" s="228" t="s">
        <v>138</v>
      </c>
    </row>
    <row r="20" spans="1:1">
      <c r="A20" s="228" t="s">
        <v>139</v>
      </c>
    </row>
    <row r="21" spans="1:1">
      <c r="A21" s="228" t="s">
        <v>140</v>
      </c>
    </row>
    <row r="22" spans="1:1">
      <c r="A22" s="228" t="s">
        <v>141</v>
      </c>
    </row>
    <row r="23" spans="1:1">
      <c r="A23" s="228" t="s">
        <v>142</v>
      </c>
    </row>
    <row r="24" spans="1:1">
      <c r="A24" s="228" t="s">
        <v>143</v>
      </c>
    </row>
    <row r="25" spans="1:1">
      <c r="A25" s="228" t="s">
        <v>144</v>
      </c>
    </row>
    <row r="26" spans="1:1">
      <c r="A26" s="228" t="s">
        <v>145</v>
      </c>
    </row>
    <row r="27" spans="1:1">
      <c r="A27" s="228" t="s">
        <v>146</v>
      </c>
    </row>
    <row r="28" spans="1:1">
      <c r="A28" s="228" t="s">
        <v>147</v>
      </c>
    </row>
    <row r="29" spans="1:1">
      <c r="A29" s="228" t="s">
        <v>148</v>
      </c>
    </row>
    <row r="30" spans="1:1">
      <c r="A30" s="228" t="s">
        <v>149</v>
      </c>
    </row>
    <row r="31" spans="1:1">
      <c r="A31" s="228" t="s">
        <v>150</v>
      </c>
    </row>
    <row r="32" spans="1:1">
      <c r="A32" s="228" t="s">
        <v>151</v>
      </c>
    </row>
    <row r="33" spans="1:1">
      <c r="A33" s="228" t="s">
        <v>152</v>
      </c>
    </row>
    <row r="34" spans="1:1">
      <c r="A34" s="228" t="s">
        <v>153</v>
      </c>
    </row>
    <row r="35" spans="1:1">
      <c r="A35" s="228" t="s">
        <v>154</v>
      </c>
    </row>
    <row r="36" spans="1:1">
      <c r="A36" s="228" t="s">
        <v>155</v>
      </c>
    </row>
    <row r="37" spans="1:1">
      <c r="A37" s="228" t="s">
        <v>156</v>
      </c>
    </row>
    <row r="38" spans="1:1">
      <c r="A38" s="228" t="s">
        <v>157</v>
      </c>
    </row>
    <row r="39" spans="1:1">
      <c r="A39" s="228" t="s">
        <v>158</v>
      </c>
    </row>
    <row r="40" spans="1:1">
      <c r="A40" s="228" t="s">
        <v>159</v>
      </c>
    </row>
    <row r="41" spans="1:1">
      <c r="A41" s="228" t="s">
        <v>160</v>
      </c>
    </row>
    <row r="42" spans="1:1">
      <c r="A42" s="228" t="s">
        <v>161</v>
      </c>
    </row>
    <row r="43" spans="1:1">
      <c r="A43" s="228" t="s">
        <v>162</v>
      </c>
    </row>
    <row r="44" spans="1:1">
      <c r="A44" s="228" t="s">
        <v>163</v>
      </c>
    </row>
    <row r="45" spans="1:1">
      <c r="A45" s="228" t="s">
        <v>164</v>
      </c>
    </row>
    <row r="46" spans="1:1">
      <c r="A46" s="228" t="s">
        <v>165</v>
      </c>
    </row>
    <row r="47" spans="1:1">
      <c r="A47" s="228" t="s">
        <v>166</v>
      </c>
    </row>
    <row r="48" spans="1:1">
      <c r="A48" s="228" t="s">
        <v>167</v>
      </c>
    </row>
    <row r="49" spans="1:1">
      <c r="A49" s="228" t="s">
        <v>168</v>
      </c>
    </row>
    <row r="50" spans="1:1">
      <c r="A50" s="228" t="s">
        <v>169</v>
      </c>
    </row>
    <row r="51" spans="1:1">
      <c r="A51" s="228" t="s">
        <v>170</v>
      </c>
    </row>
    <row r="52" spans="1:1">
      <c r="A52" s="228" t="s">
        <v>171</v>
      </c>
    </row>
    <row r="53" spans="1:1">
      <c r="A53" s="228" t="s">
        <v>172</v>
      </c>
    </row>
    <row r="54" spans="1:1">
      <c r="A54" s="228" t="s">
        <v>173</v>
      </c>
    </row>
    <row r="55" spans="1:1">
      <c r="A55" s="228" t="s">
        <v>174</v>
      </c>
    </row>
    <row r="56" spans="1:1">
      <c r="A56" s="228" t="s">
        <v>175</v>
      </c>
    </row>
    <row r="57" spans="1:1">
      <c r="A57" s="228" t="s">
        <v>176</v>
      </c>
    </row>
    <row r="58" spans="1:1">
      <c r="A58" s="228" t="s">
        <v>177</v>
      </c>
    </row>
    <row r="59" spans="1:1">
      <c r="A59" s="228"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6E5BE9-795B-415E-BC18-0A4146C8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2681F-5E2F-47DD-B2F6-B5C9C7A680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f49c8b-ae3c-47f7-9493-43c1622cf57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1C49EF2-A62F-444F-A8E9-7769F51BA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20-21 CAP</vt:lpstr>
      <vt:lpstr>Internal Data</vt:lpstr>
      <vt:lpstr>County List</vt:lpstr>
      <vt:lpstr>Claim!Print_Area</vt:lpstr>
      <vt:lpstr>'SFY 20-21 CAP'!Print_Area</vt:lpstr>
      <vt:lpstr>'SFY 20-21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Tina Weinmeister</cp:lastModifiedBy>
  <cp:lastPrinted>2020-06-10T22:07:12Z</cp:lastPrinted>
  <dcterms:created xsi:type="dcterms:W3CDTF">2005-05-10T18:20:30Z</dcterms:created>
  <dcterms:modified xsi:type="dcterms:W3CDTF">2020-08-04T21:12:31Z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