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/>
  <xr:revisionPtr revIDLastSave="0" documentId="13_ncr:1_{74BCBA7A-CDB9-4529-918C-B99FCBD5529E}" xr6:coauthVersionLast="47" xr6:coauthVersionMax="47" xr10:uidLastSave="{00000000-0000-0000-0000-000000000000}"/>
  <bookViews>
    <workbookView xWindow="495" yWindow="465" windowWidth="24375" windowHeight="14460" tabRatio="840" firstSheet="1" activeTab="1" xr2:uid="{00000000-000D-0000-FFFF-FFFF00000000}"/>
  </bookViews>
  <sheets>
    <sheet name=" Master" sheetId="8" state="hidden" r:id="rId1"/>
    <sheet name="Summary Total" sheetId="1" r:id="rId2"/>
    <sheet name="Infrastructure Proposal Scores" sheetId="11" r:id="rId3"/>
    <sheet name="M&amp;E Proposal Scores" sheetId="21" r:id="rId4"/>
    <sheet name="Infra Business Score" sheetId="3" r:id="rId5"/>
    <sheet name="M&amp;E Business Score" sheetId="22" r:id="rId6"/>
    <sheet name="Consolidated Price Score" sheetId="24" r:id="rId7"/>
    <sheet name="Infra Price Score" sheetId="2" r:id="rId8"/>
    <sheet name="M&amp;E Price Score" sheetId="23" r:id="rId9"/>
  </sheets>
  <definedNames>
    <definedName name="_xlnm.Print_Area" localSheetId="6">'Consolidated Price Score'!$A$1:$L$7</definedName>
    <definedName name="_xlnm.Print_Area" localSheetId="4">'Infra Business Score'!$A$1:$J$10</definedName>
    <definedName name="_xlnm.Print_Area" localSheetId="7">'Infra Price Score'!$A$1:$F$9</definedName>
    <definedName name="_xlnm.Print_Area" localSheetId="5">'M&amp;E Business Score'!$A$1:$J$9</definedName>
    <definedName name="_xlnm.Print_Area" localSheetId="8">'M&amp;E Price Score'!$A$1:$L$9</definedName>
    <definedName name="_xlnm.Print_Area" localSheetId="1">'Summary Total'!$A$2:$E$22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4" l="1"/>
  <c r="F7" i="24" s="1"/>
  <c r="F6" i="24"/>
  <c r="F4" i="24"/>
  <c r="K1" i="24" l="1"/>
  <c r="F10" i="24"/>
  <c r="B10" i="24"/>
  <c r="F9" i="24"/>
  <c r="G6" i="24" s="1"/>
  <c r="B9" i="24"/>
  <c r="D4" i="24" s="1"/>
  <c r="L6" i="24"/>
  <c r="K6" i="24"/>
  <c r="L5" i="24"/>
  <c r="K5" i="24"/>
  <c r="L4" i="24"/>
  <c r="K4" i="24"/>
  <c r="G4" i="24" l="1"/>
  <c r="G5" i="24"/>
  <c r="D6" i="24"/>
  <c r="I6" i="24" s="1"/>
  <c r="C20" i="1" s="1"/>
  <c r="D5" i="24"/>
  <c r="I4" i="24"/>
  <c r="C18" i="1" s="1"/>
  <c r="I5" i="24" l="1"/>
  <c r="C19" i="1" s="1"/>
  <c r="I3" i="21"/>
  <c r="I4" i="21"/>
  <c r="I5" i="21"/>
  <c r="I6" i="21"/>
  <c r="H6" i="21"/>
  <c r="H5" i="21"/>
  <c r="H4" i="21"/>
  <c r="H3" i="21"/>
  <c r="G6" i="21"/>
  <c r="G5" i="21"/>
  <c r="G4" i="21"/>
  <c r="G3" i="21"/>
  <c r="L6" i="23"/>
  <c r="K6" i="23"/>
  <c r="L5" i="23"/>
  <c r="K5" i="23"/>
  <c r="L4" i="23"/>
  <c r="K4" i="23"/>
  <c r="F9" i="23"/>
  <c r="B9" i="23"/>
  <c r="F8" i="23"/>
  <c r="G5" i="23" s="1"/>
  <c r="V12" i="1" s="1"/>
  <c r="B8" i="23"/>
  <c r="D6" i="23" s="1"/>
  <c r="G4" i="23" l="1"/>
  <c r="V11" i="1" s="1"/>
  <c r="G6" i="23"/>
  <c r="V13" i="1" s="1"/>
  <c r="D4" i="23"/>
  <c r="I4" i="23" s="1"/>
  <c r="C11" i="1" s="1"/>
  <c r="D5" i="23"/>
  <c r="I5" i="23" s="1"/>
  <c r="C12" i="1" s="1"/>
  <c r="F8" i="2"/>
  <c r="F7" i="2"/>
  <c r="F6" i="2"/>
  <c r="F5" i="2"/>
  <c r="F4" i="2"/>
  <c r="B12" i="2"/>
  <c r="B11" i="2"/>
  <c r="K1" i="11"/>
  <c r="U6" i="1"/>
  <c r="A5" i="2"/>
  <c r="A6" i="2"/>
  <c r="A7" i="2"/>
  <c r="A8" i="2"/>
  <c r="A4" i="2"/>
  <c r="A19" i="1"/>
  <c r="A20" i="1"/>
  <c r="A18" i="1"/>
  <c r="A12" i="1"/>
  <c r="A13" i="1"/>
  <c r="A11" i="1"/>
  <c r="A4" i="1"/>
  <c r="A5" i="1"/>
  <c r="A6" i="1"/>
  <c r="A7" i="1"/>
  <c r="A3" i="1"/>
  <c r="I6" i="23" l="1"/>
  <c r="G12" i="21"/>
  <c r="H12" i="21"/>
  <c r="C13" i="1" l="1"/>
  <c r="I12" i="21"/>
  <c r="N12" i="1"/>
  <c r="N13" i="1"/>
  <c r="N11" i="1"/>
  <c r="R12" i="1"/>
  <c r="R13" i="1"/>
  <c r="R11" i="1"/>
  <c r="A7" i="22"/>
  <c r="A6" i="22"/>
  <c r="A5" i="22"/>
  <c r="E4" i="22"/>
  <c r="D4" i="22"/>
  <c r="C4" i="22"/>
  <c r="B4" i="22"/>
  <c r="E3" i="22"/>
  <c r="D3" i="22"/>
  <c r="C3" i="22"/>
  <c r="B3" i="22"/>
  <c r="E13" i="21"/>
  <c r="D11" i="21"/>
  <c r="E7" i="21"/>
  <c r="E9" i="21" s="1"/>
  <c r="C6" i="21"/>
  <c r="B6" i="21"/>
  <c r="C5" i="21"/>
  <c r="B5" i="21"/>
  <c r="C4" i="21"/>
  <c r="B4" i="21"/>
  <c r="C3" i="21"/>
  <c r="B3" i="21"/>
  <c r="I1" i="21"/>
  <c r="H1" i="21"/>
  <c r="G1" i="21"/>
  <c r="D32" i="8"/>
  <c r="D36" i="8" s="1"/>
  <c r="D21" i="8"/>
  <c r="D25" i="8" s="1"/>
  <c r="U11" i="1" l="1"/>
  <c r="U12" i="1"/>
  <c r="D2" i="21"/>
  <c r="D14" i="21" s="1"/>
  <c r="U13" i="1"/>
  <c r="S13" i="1"/>
  <c r="S12" i="1"/>
  <c r="S11" i="1"/>
  <c r="P12" i="1"/>
  <c r="P13" i="1"/>
  <c r="P11" i="1"/>
  <c r="E14" i="21"/>
  <c r="E4" i="3" l="1"/>
  <c r="D4" i="3"/>
  <c r="C4" i="3"/>
  <c r="B4" i="3"/>
  <c r="B4" i="11"/>
  <c r="C4" i="11"/>
  <c r="B5" i="11"/>
  <c r="C5" i="11"/>
  <c r="B6" i="11"/>
  <c r="C6" i="11"/>
  <c r="C3" i="11"/>
  <c r="B3" i="11"/>
  <c r="A7" i="3"/>
  <c r="I1" i="11"/>
  <c r="K6" i="11" l="1"/>
  <c r="O12" i="1"/>
  <c r="O11" i="1"/>
  <c r="O13" i="1"/>
  <c r="N4" i="1"/>
  <c r="N7" i="1"/>
  <c r="N3" i="1"/>
  <c r="N6" i="1"/>
  <c r="N5" i="1"/>
  <c r="P6" i="1" l="1"/>
  <c r="P7" i="1"/>
  <c r="O5" i="1"/>
  <c r="P5" i="1"/>
  <c r="P4" i="1"/>
  <c r="P3" i="1"/>
  <c r="O4" i="1"/>
  <c r="O7" i="1"/>
  <c r="O3" i="1"/>
  <c r="O6" i="1"/>
  <c r="U7" i="1" l="1"/>
  <c r="U4" i="1" l="1"/>
  <c r="U5" i="1" l="1"/>
  <c r="U3" i="1" l="1"/>
  <c r="J1" i="11" l="1"/>
  <c r="H1" i="11"/>
  <c r="G1" i="11"/>
  <c r="I6" i="11" l="1"/>
  <c r="E13" i="11" l="1"/>
  <c r="D11" i="11"/>
  <c r="D2" i="11" l="1"/>
  <c r="E7" i="11" l="1"/>
  <c r="E9" i="11" s="1"/>
  <c r="D14" i="11"/>
  <c r="E14" i="11" l="1"/>
  <c r="E3" i="3" l="1"/>
  <c r="D3" i="3"/>
  <c r="C3" i="3"/>
  <c r="B3" i="3"/>
  <c r="D9" i="8"/>
  <c r="D13" i="8" s="1"/>
  <c r="F7" i="22" l="1"/>
  <c r="D4" i="2"/>
  <c r="D7" i="2"/>
  <c r="A8" i="3"/>
  <c r="A6" i="3"/>
  <c r="A5" i="3"/>
  <c r="A9" i="3"/>
  <c r="J6" i="11"/>
  <c r="D8" i="2"/>
  <c r="K12" i="11" s="1"/>
  <c r="K13" i="11" s="1"/>
  <c r="D6" i="2"/>
  <c r="D5" i="2"/>
  <c r="G6" i="11"/>
  <c r="J12" i="11" l="1"/>
  <c r="J13" i="11" s="1"/>
  <c r="C6" i="1"/>
  <c r="C7" i="1"/>
  <c r="C3" i="1"/>
  <c r="G13" i="21"/>
  <c r="I13" i="21"/>
  <c r="C5" i="1"/>
  <c r="I12" i="11"/>
  <c r="I13" i="11" s="1"/>
  <c r="C4" i="1"/>
  <c r="H13" i="21"/>
  <c r="H12" i="11"/>
  <c r="H13" i="11" s="1"/>
  <c r="F6" i="22"/>
  <c r="F5" i="22"/>
  <c r="K4" i="11"/>
  <c r="K3" i="11"/>
  <c r="I3" i="11"/>
  <c r="G12" i="11"/>
  <c r="G13" i="11" s="1"/>
  <c r="H6" i="11"/>
  <c r="I4" i="11" l="1"/>
  <c r="K5" i="11"/>
  <c r="I7" i="21"/>
  <c r="R5" i="1"/>
  <c r="I5" i="11"/>
  <c r="I7" i="11" s="1"/>
  <c r="F12" i="22"/>
  <c r="F11" i="22"/>
  <c r="H5" i="22" s="1"/>
  <c r="H3" i="11"/>
  <c r="R3" i="1"/>
  <c r="J3" i="11"/>
  <c r="H4" i="11"/>
  <c r="G4" i="11"/>
  <c r="G3" i="11"/>
  <c r="J4" i="11"/>
  <c r="R7" i="1"/>
  <c r="H5" i="11"/>
  <c r="R4" i="1"/>
  <c r="J5" i="11"/>
  <c r="R6" i="1"/>
  <c r="G5" i="11"/>
  <c r="F5" i="3"/>
  <c r="F9" i="3"/>
  <c r="F8" i="3"/>
  <c r="F7" i="3"/>
  <c r="F6" i="3"/>
  <c r="B11" i="1" l="1"/>
  <c r="G9" i="21"/>
  <c r="K7" i="11"/>
  <c r="F13" i="3"/>
  <c r="F12" i="3"/>
  <c r="S6" i="1"/>
  <c r="S7" i="1"/>
  <c r="S4" i="1"/>
  <c r="S5" i="1"/>
  <c r="S3" i="1"/>
  <c r="H7" i="11"/>
  <c r="H7" i="22"/>
  <c r="H6" i="22"/>
  <c r="J7" i="11"/>
  <c r="G7" i="21"/>
  <c r="H7" i="21"/>
  <c r="G7" i="11"/>
  <c r="B13" i="1" l="1"/>
  <c r="I9" i="21"/>
  <c r="B12" i="1"/>
  <c r="H9" i="21"/>
  <c r="H7" i="3"/>
  <c r="D13" i="1"/>
  <c r="J5" i="22"/>
  <c r="J7" i="22"/>
  <c r="J6" i="22"/>
  <c r="H9" i="3"/>
  <c r="K9" i="11" s="1"/>
  <c r="K14" i="11" s="1"/>
  <c r="H5" i="3"/>
  <c r="H6" i="3"/>
  <c r="H8" i="3"/>
  <c r="J9" i="11" s="1"/>
  <c r="J11" i="1" l="1"/>
  <c r="L13" i="1"/>
  <c r="L12" i="1"/>
  <c r="J13" i="1"/>
  <c r="J12" i="1"/>
  <c r="L11" i="1"/>
  <c r="J8" i="3"/>
  <c r="J9" i="3"/>
  <c r="H14" i="21"/>
  <c r="J6" i="3"/>
  <c r="J14" i="11" s="1"/>
  <c r="I14" i="21"/>
  <c r="J7" i="3"/>
  <c r="G14" i="21"/>
  <c r="J5" i="3"/>
  <c r="B5" i="1"/>
  <c r="I9" i="11"/>
  <c r="I14" i="11" s="1"/>
  <c r="G9" i="11"/>
  <c r="G14" i="11" s="1"/>
  <c r="B7" i="1"/>
  <c r="B6" i="1"/>
  <c r="B4" i="1"/>
  <c r="B3" i="1"/>
  <c r="H9" i="11"/>
  <c r="H14" i="11" s="1"/>
  <c r="L7" i="1" l="1"/>
  <c r="L4" i="1"/>
  <c r="L6" i="1"/>
  <c r="L5" i="1"/>
  <c r="L3" i="1"/>
  <c r="J7" i="1"/>
  <c r="J6" i="1"/>
  <c r="B20" i="1"/>
  <c r="J5" i="1"/>
  <c r="B19" i="1"/>
  <c r="J4" i="1"/>
  <c r="B18" i="1"/>
  <c r="J3" i="1"/>
  <c r="D5" i="1"/>
  <c r="D11" i="1"/>
  <c r="D12" i="1"/>
  <c r="D7" i="1"/>
  <c r="D4" i="1"/>
  <c r="D6" i="1"/>
  <c r="D3" i="1"/>
  <c r="E3" i="1" l="1"/>
  <c r="W3" i="1" s="1"/>
  <c r="E4" i="1"/>
  <c r="W4" i="1" s="1"/>
  <c r="E6" i="1"/>
  <c r="W6" i="1" s="1"/>
  <c r="E7" i="1"/>
  <c r="W7" i="1" s="1"/>
  <c r="E5" i="1"/>
  <c r="W5" i="1" s="1"/>
  <c r="E12" i="1"/>
  <c r="E13" i="1"/>
  <c r="E11" i="1"/>
  <c r="W13" i="1" l="1"/>
  <c r="X13" i="1"/>
  <c r="X11" i="1"/>
  <c r="W11" i="1"/>
  <c r="X12" i="1"/>
  <c r="W12" i="1"/>
  <c r="W9" i="1"/>
  <c r="H13" i="1"/>
  <c r="G13" i="1"/>
  <c r="G11" i="1"/>
  <c r="H11" i="1"/>
  <c r="H12" i="1"/>
  <c r="G12" i="1"/>
  <c r="G4" i="1"/>
  <c r="H4" i="1"/>
  <c r="G6" i="1"/>
  <c r="H6" i="1"/>
  <c r="G5" i="1"/>
  <c r="H5" i="1"/>
  <c r="G7" i="1"/>
  <c r="H7" i="1"/>
  <c r="G3" i="1"/>
  <c r="H3" i="1"/>
  <c r="W15" i="1" l="1"/>
  <c r="B7" i="24"/>
  <c r="X15" i="1"/>
  <c r="G7" i="24" s="1"/>
  <c r="H15" i="1"/>
  <c r="G15" i="1"/>
  <c r="H9" i="1"/>
  <c r="G9" i="1"/>
  <c r="D7" i="24" l="1"/>
  <c r="I7" i="24" s="1"/>
  <c r="C22" i="1" s="1"/>
  <c r="K7" i="24"/>
  <c r="L7" i="24"/>
  <c r="B22" i="1"/>
  <c r="D18" i="1" l="1"/>
  <c r="D20" i="1"/>
  <c r="D19" i="1"/>
  <c r="D22" i="1"/>
  <c r="E22" i="1" l="1"/>
  <c r="E19" i="1"/>
  <c r="E20" i="1"/>
  <c r="E18" i="1"/>
</calcChain>
</file>

<file path=xl/sharedStrings.xml><?xml version="1.0" encoding="utf-8"?>
<sst xmlns="http://schemas.openxmlformats.org/spreadsheetml/2006/main" count="156" uniqueCount="78">
  <si>
    <t xml:space="preserve"> </t>
  </si>
  <si>
    <t>Total</t>
  </si>
  <si>
    <t>Vendor</t>
  </si>
  <si>
    <t>Maximum Business Points</t>
  </si>
  <si>
    <t>Maximum Raw Score</t>
  </si>
  <si>
    <t>Category/Subcategory</t>
  </si>
  <si>
    <t>Subcategory Weight</t>
  </si>
  <si>
    <t>Overall Weight</t>
  </si>
  <si>
    <t>Total Possible Points</t>
  </si>
  <si>
    <t>Business Proposal</t>
  </si>
  <si>
    <t>Lowest Price</t>
  </si>
  <si>
    <t>Proposal Evaluation Weight Distribution</t>
  </si>
  <si>
    <t>Business Proposal Weight</t>
  </si>
  <si>
    <t>Weight</t>
  </si>
  <si>
    <t>Business Proposal Raw Scores</t>
  </si>
  <si>
    <t>Business Proposal Normalized Scores</t>
  </si>
  <si>
    <t>Total Raw Business Score</t>
  </si>
  <si>
    <t>Total Normalized Business Score</t>
  </si>
  <si>
    <t>Price Proposal</t>
  </si>
  <si>
    <t>Price Proposal Scores</t>
  </si>
  <si>
    <t>Business Proposal + Price Proposal Total</t>
  </si>
  <si>
    <t>Price Score</t>
  </si>
  <si>
    <t>Maximum Price Points</t>
  </si>
  <si>
    <t>Price Proposal Weight</t>
  </si>
  <si>
    <t>Average Price Per Month</t>
  </si>
  <si>
    <t>Highest Price</t>
  </si>
  <si>
    <t>Business Score: 70%</t>
  </si>
  <si>
    <t>Price Score: 
30%</t>
  </si>
  <si>
    <t>Oral Presentations</t>
  </si>
  <si>
    <t>Key Staff Interviews</t>
  </si>
  <si>
    <t>Understanding and Approach</t>
  </si>
  <si>
    <t>Staff Qualifications and Experience</t>
  </si>
  <si>
    <t>Rank</t>
  </si>
  <si>
    <t>Bus 
Rank</t>
  </si>
  <si>
    <t>Bus Score Diff</t>
  </si>
  <si>
    <t>Minimum Raw Score</t>
  </si>
  <si>
    <t>U&amp;A Score</t>
  </si>
  <si>
    <t>U&amp;A Score Diff</t>
  </si>
  <si>
    <t>Key Int. Score</t>
  </si>
  <si>
    <t>Key Int. Diff</t>
  </si>
  <si>
    <t>U&amp;A Rank</t>
  </si>
  <si>
    <t>Infrastructure Vendors</t>
  </si>
  <si>
    <t>M&amp;E Vendors</t>
  </si>
  <si>
    <t>Consolidated Vendors</t>
  </si>
  <si>
    <t>Infrastructure Business Proposal</t>
  </si>
  <si>
    <t>M&amp;E Business Proposals</t>
  </si>
  <si>
    <t>M&amp;E Business Proposal Score</t>
  </si>
  <si>
    <t>Infrastructure Business Proposal Score</t>
  </si>
  <si>
    <t>Infrastructure High Scores</t>
  </si>
  <si>
    <t>Business Score</t>
  </si>
  <si>
    <t>Price</t>
  </si>
  <si>
    <t>High Score Price</t>
  </si>
  <si>
    <t>6-Year Base Contract Period</t>
  </si>
  <si>
    <t>Price Points</t>
  </si>
  <si>
    <t>Infrastructure Price Score</t>
  </si>
  <si>
    <t>Consolidated Price Score</t>
  </si>
  <si>
    <t>Accenture</t>
  </si>
  <si>
    <t>Deloitte</t>
  </si>
  <si>
    <t>Gainwell</t>
  </si>
  <si>
    <t>Kyndryl</t>
  </si>
  <si>
    <t>Peraton</t>
  </si>
  <si>
    <t>6-Year Base Contract Period - Transition-In Deliverables</t>
  </si>
  <si>
    <t>M&amp;E Price Points</t>
  </si>
  <si>
    <t>M&amp;E SCR Price</t>
  </si>
  <si>
    <t>M&amp;E SCR Price Points</t>
  </si>
  <si>
    <t>Total Weighted M&amp;E Price Points</t>
  </si>
  <si>
    <t>Average Price Per Year</t>
  </si>
  <si>
    <t>Consolidated Price Points</t>
  </si>
  <si>
    <t>SCR Price Points</t>
  </si>
  <si>
    <t>Maximum Points</t>
  </si>
  <si>
    <t>Total Weighted Consolidated Price Points</t>
  </si>
  <si>
    <t>High Score SCR Points</t>
  </si>
  <si>
    <t>SCR Points</t>
  </si>
  <si>
    <t>Total Score
(100 pts)</t>
  </si>
  <si>
    <t>Total Score
(200 pts)</t>
  </si>
  <si>
    <t>High Score Comparator</t>
  </si>
  <si>
    <t>Average Annual Price</t>
  </si>
  <si>
    <t>Average Monthly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</si>
</sst>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%"/>
    <numFmt numFmtId="167" formatCode="_(* #,##0.0_);_(* \(#,##0.0\);_(* &quot;-&quot;?_);_(@_)"/>
    <numFmt numFmtId="168" formatCode="_(* #,##0.00_);_(* \(#,##0.00\);_(* &quot;-&quot;?_);_(@_)"/>
    <numFmt numFmtId="169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1"/>
      <color theme="0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sz val="11"/>
      <color rgb="FF0070C0"/>
      <name val="Century Gothic"/>
      <family val="2"/>
    </font>
    <font>
      <sz val="8"/>
      <name val="Calibri"/>
      <family val="2"/>
      <scheme val="minor"/>
    </font>
    <font>
      <b/>
      <i/>
      <sz val="11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9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9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0" fontId="3" fillId="0" borderId="0" xfId="0" applyFont="1"/>
    <xf numFmtId="0" fontId="3" fillId="2" borderId="1" xfId="0" applyFont="1" applyFill="1" applyBorder="1"/>
    <xf numFmtId="9" fontId="3" fillId="2" borderId="1" xfId="3" applyFont="1" applyFill="1" applyBorder="1"/>
    <xf numFmtId="0" fontId="2" fillId="2" borderId="1" xfId="0" applyFont="1" applyFill="1" applyBorder="1"/>
    <xf numFmtId="0" fontId="3" fillId="0" borderId="1" xfId="0" applyFont="1" applyBorder="1"/>
    <xf numFmtId="0" fontId="2" fillId="0" borderId="1" xfId="0" applyFont="1" applyBorder="1"/>
    <xf numFmtId="9" fontId="3" fillId="0" borderId="1" xfId="3" applyFont="1" applyBorder="1"/>
    <xf numFmtId="0" fontId="3" fillId="0" borderId="0" xfId="0" applyFont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10" fontId="3" fillId="0" borderId="0" xfId="3" applyNumberFormat="1" applyFont="1" applyFill="1"/>
    <xf numFmtId="0" fontId="2" fillId="0" borderId="0" xfId="0" applyFont="1"/>
    <xf numFmtId="0" fontId="3" fillId="0" borderId="0" xfId="0" applyFont="1" applyAlignment="1">
      <alignment wrapText="1"/>
    </xf>
    <xf numFmtId="4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43" fontId="3" fillId="0" borderId="1" xfId="1" applyFont="1" applyBorder="1" applyAlignment="1"/>
    <xf numFmtId="0" fontId="2" fillId="0" borderId="1" xfId="0" applyFont="1" applyBorder="1" applyAlignment="1">
      <alignment horizontal="right"/>
    </xf>
    <xf numFmtId="43" fontId="2" fillId="0" borderId="1" xfId="1" applyFont="1" applyBorder="1"/>
    <xf numFmtId="165" fontId="3" fillId="0" borderId="0" xfId="1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 indent="1"/>
    </xf>
    <xf numFmtId="166" fontId="5" fillId="0" borderId="1" xfId="0" applyNumberFormat="1" applyFont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66" fontId="5" fillId="3" borderId="1" xfId="0" applyNumberFormat="1" applyFont="1" applyFill="1" applyBorder="1" applyAlignment="1">
      <alignment horizontal="left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7" fontId="5" fillId="3" borderId="1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167" fontId="4" fillId="3" borderId="1" xfId="1" applyNumberFormat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  <xf numFmtId="10" fontId="3" fillId="0" borderId="0" xfId="3" applyNumberFormat="1" applyFont="1" applyFill="1" applyAlignment="1">
      <alignment vertical="center"/>
    </xf>
    <xf numFmtId="0" fontId="7" fillId="0" borderId="0" xfId="0" applyFont="1" applyAlignment="1">
      <alignment wrapText="1"/>
    </xf>
    <xf numFmtId="1" fontId="3" fillId="0" borderId="0" xfId="0" applyNumberFormat="1" applyFont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2" xfId="0" applyFont="1" applyBorder="1"/>
    <xf numFmtId="166" fontId="3" fillId="0" borderId="0" xfId="3" applyNumberFormat="1" applyFont="1"/>
    <xf numFmtId="10" fontId="3" fillId="0" borderId="0" xfId="3" applyNumberFormat="1" applyFont="1"/>
    <xf numFmtId="0" fontId="3" fillId="0" borderId="7" xfId="0" applyFont="1" applyBorder="1"/>
    <xf numFmtId="43" fontId="3" fillId="0" borderId="7" xfId="1" applyFont="1" applyBorder="1"/>
    <xf numFmtId="169" fontId="3" fillId="0" borderId="1" xfId="2" applyNumberFormat="1" applyFont="1" applyFill="1" applyBorder="1"/>
    <xf numFmtId="169" fontId="3" fillId="0" borderId="0" xfId="0" applyNumberFormat="1" applyFont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2" xfId="0" applyFont="1" applyFill="1" applyBorder="1"/>
    <xf numFmtId="0" fontId="3" fillId="0" borderId="10" xfId="0" applyFont="1" applyBorder="1"/>
    <xf numFmtId="0" fontId="9" fillId="0" borderId="0" xfId="0" applyFont="1"/>
    <xf numFmtId="0" fontId="8" fillId="0" borderId="0" xfId="0" applyFont="1"/>
    <xf numFmtId="168" fontId="5" fillId="0" borderId="1" xfId="1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166" fontId="6" fillId="4" borderId="5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wrapText="1"/>
    </xf>
    <xf numFmtId="2" fontId="3" fillId="0" borderId="0" xfId="0" applyNumberFormat="1" applyFont="1"/>
    <xf numFmtId="43" fontId="3" fillId="0" borderId="0" xfId="0" applyNumberFormat="1" applyFont="1"/>
    <xf numFmtId="0" fontId="3" fillId="0" borderId="0" xfId="0" applyFont="1" applyAlignment="1">
      <alignment vertical="top"/>
    </xf>
    <xf numFmtId="0" fontId="6" fillId="4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9" fontId="3" fillId="0" borderId="0" xfId="3" applyFont="1"/>
    <xf numFmtId="169" fontId="3" fillId="0" borderId="2" xfId="0" applyNumberFormat="1" applyFont="1" applyBorder="1"/>
    <xf numFmtId="0" fontId="3" fillId="0" borderId="3" xfId="0" applyFont="1" applyBorder="1"/>
    <xf numFmtId="0" fontId="3" fillId="0" borderId="1" xfId="0" applyFont="1" applyBorder="1" applyAlignment="1">
      <alignment vertical="top"/>
    </xf>
    <xf numFmtId="169" fontId="3" fillId="0" borderId="1" xfId="2" applyNumberFormat="1" applyFont="1" applyFill="1" applyBorder="1" applyAlignment="1">
      <alignment vertical="top"/>
    </xf>
    <xf numFmtId="0" fontId="3" fillId="0" borderId="11" xfId="0" applyFont="1" applyBorder="1"/>
    <xf numFmtId="9" fontId="5" fillId="0" borderId="1" xfId="3" applyFont="1" applyFill="1" applyBorder="1" applyAlignment="1">
      <alignment horizontal="left" vertical="top" wrapText="1" indent="1"/>
    </xf>
    <xf numFmtId="9" fontId="5" fillId="0" borderId="1" xfId="3" applyFont="1" applyFill="1" applyBorder="1" applyAlignment="1">
      <alignment horizontal="center" vertical="top" wrapText="1"/>
    </xf>
    <xf numFmtId="0" fontId="3" fillId="2" borderId="0" xfId="0" applyFont="1" applyFill="1"/>
    <xf numFmtId="164" fontId="3" fillId="0" borderId="1" xfId="0" applyNumberFormat="1" applyFont="1" applyBorder="1" applyAlignment="1">
      <alignment horizontal="center"/>
    </xf>
    <xf numFmtId="10" fontId="3" fillId="0" borderId="0" xfId="3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2" fontId="3" fillId="0" borderId="12" xfId="0" applyNumberFormat="1" applyFont="1" applyBorder="1"/>
    <xf numFmtId="0" fontId="3" fillId="2" borderId="3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0" fontId="3" fillId="0" borderId="0" xfId="3" applyNumberFormat="1" applyFont="1" applyBorder="1"/>
    <xf numFmtId="10" fontId="3" fillId="0" borderId="0" xfId="3" applyNumberFormat="1" applyFont="1" applyBorder="1" applyAlignment="1">
      <alignment wrapText="1"/>
    </xf>
    <xf numFmtId="165" fontId="3" fillId="0" borderId="0" xfId="1" applyNumberFormat="1" applyFont="1" applyAlignment="1">
      <alignment horizontal="center" wrapText="1"/>
    </xf>
    <xf numFmtId="165" fontId="11" fillId="0" borderId="0" xfId="1" applyNumberFormat="1" applyFont="1"/>
    <xf numFmtId="0" fontId="3" fillId="0" borderId="5" xfId="0" applyFont="1" applyBorder="1"/>
    <xf numFmtId="0" fontId="3" fillId="0" borderId="6" xfId="0" applyFont="1" applyBorder="1"/>
    <xf numFmtId="0" fontId="6" fillId="4" borderId="4" xfId="0" applyFont="1" applyFill="1" applyBorder="1" applyAlignment="1">
      <alignment horizontal="righ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9" fontId="3" fillId="0" borderId="1" xfId="0" applyNumberFormat="1" applyFont="1" applyBorder="1"/>
    <xf numFmtId="9" fontId="6" fillId="4" borderId="1" xfId="0" applyNumberFormat="1" applyFont="1" applyFill="1" applyBorder="1" applyAlignment="1">
      <alignment horizontal="center" wrapText="1"/>
    </xf>
    <xf numFmtId="169" fontId="3" fillId="5" borderId="1" xfId="2" applyNumberFormat="1" applyFont="1" applyFill="1" applyBorder="1" applyAlignment="1">
      <alignment vertical="top"/>
    </xf>
    <xf numFmtId="0" fontId="3" fillId="0" borderId="3" xfId="0" applyFont="1" applyBorder="1" applyAlignment="1">
      <alignment vertical="top" wrapText="1"/>
    </xf>
    <xf numFmtId="43" fontId="3" fillId="0" borderId="0" xfId="1" applyFont="1"/>
    <xf numFmtId="43" fontId="11" fillId="0" borderId="0" xfId="1" applyFont="1"/>
    <xf numFmtId="44" fontId="3" fillId="0" borderId="0" xfId="2" applyFont="1"/>
    <xf numFmtId="169" fontId="3" fillId="0" borderId="0" xfId="2" applyNumberFormat="1" applyFont="1"/>
    <xf numFmtId="169" fontId="3" fillId="0" borderId="1" xfId="2" applyNumberFormat="1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9" fontId="3" fillId="0" borderId="1" xfId="2" applyNumberFormat="1" applyFont="1" applyFill="1" applyBorder="1" applyAlignment="1"/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0" borderId="7" xfId="1" applyNumberFormat="1" applyFont="1" applyFill="1" applyBorder="1" applyAlignment="1">
      <alignment horizontal="center" vertical="center" wrapText="1"/>
    </xf>
    <xf numFmtId="168" fontId="4" fillId="0" borderId="4" xfId="1" applyNumberFormat="1" applyFont="1" applyFill="1" applyBorder="1" applyAlignment="1">
      <alignment horizontal="center" vertical="center" wrapText="1"/>
    </xf>
    <xf numFmtId="167" fontId="5" fillId="3" borderId="3" xfId="1" applyNumberFormat="1" applyFont="1" applyFill="1" applyBorder="1" applyAlignment="1">
      <alignment horizontal="center" vertical="center" wrapText="1"/>
    </xf>
    <xf numFmtId="167" fontId="5" fillId="3" borderId="7" xfId="1" applyNumberFormat="1" applyFont="1" applyFill="1" applyBorder="1" applyAlignment="1">
      <alignment horizontal="center" vertical="center" wrapText="1"/>
    </xf>
    <xf numFmtId="167" fontId="5" fillId="3" borderId="4" xfId="1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90">
    <cellStyle name="Comma" xfId="1" builtinId="3"/>
    <cellStyle name="Comma 10" xfId="14" xr:uid="{DAC73001-48CD-4A5F-B507-A1CFA0A4A3D0}"/>
    <cellStyle name="Comma 2" xfId="8" xr:uid="{39692155-1BDB-440D-B0DD-644E648E0FF3}"/>
    <cellStyle name="Comma 3" xfId="15" xr:uid="{F7D6FD81-DE9E-49E9-B11D-F566700DF27A}"/>
    <cellStyle name="Comma 3 2" xfId="32" xr:uid="{90AFE9AB-93EF-4427-8643-8BD0685DC2C3}"/>
    <cellStyle name="Comma 3 2 2" xfId="62" xr:uid="{66D6BA19-DC4C-4498-BB38-7D4E656C069B}"/>
    <cellStyle name="Comma 3 3" xfId="47" xr:uid="{275B064C-F467-483E-98CA-E077526A9207}"/>
    <cellStyle name="Comma 4" xfId="10" xr:uid="{78C2C74B-60B4-4DC1-A899-C3FA21DEC499}"/>
    <cellStyle name="Currency" xfId="2" builtinId="4"/>
    <cellStyle name="Currency 10" xfId="9" xr:uid="{5B8B270D-3B41-4728-A143-200B4A0DADC6}"/>
    <cellStyle name="Currency 2" xfId="7" xr:uid="{1761B319-46A8-4A9D-B9E5-7AA8F098EE1A}"/>
    <cellStyle name="Currency 3" xfId="20" xr:uid="{530EAE80-9A4B-411B-AB23-6B0B89E6FF7D}"/>
    <cellStyle name="Currency 3 2" xfId="35" xr:uid="{B7DC5D0F-AE50-4B2F-BCB3-9F3BFD8BAF13}"/>
    <cellStyle name="Currency 3 2 2" xfId="65" xr:uid="{ECFA2157-9E18-4A08-9B2F-CA8ED221F678}"/>
    <cellStyle name="Currency 3 3" xfId="50" xr:uid="{3955E010-A929-4800-BC06-F644E15C4982}"/>
    <cellStyle name="Currency 4" xfId="24" xr:uid="{6583D915-040E-437A-B54D-38CC07461C1A}"/>
    <cellStyle name="Currency 4 2" xfId="28" xr:uid="{74B1B3A9-8944-4DC7-B02D-78417017132A}"/>
    <cellStyle name="Currency 4 2 2" xfId="43" xr:uid="{8C2D8099-C4A7-4DB2-B65F-26A914EFC641}"/>
    <cellStyle name="Currency 4 2 2 2" xfId="73" xr:uid="{C98802D1-4913-4CB6-89F4-693F75BFC182}"/>
    <cellStyle name="Currency 4 2 3" xfId="58" xr:uid="{0C2E7594-4079-46F7-B7FB-2ADAE7A5CE72}"/>
    <cellStyle name="Currency 4 2 4" xfId="82" xr:uid="{74D1DC82-B60E-483D-99BB-F6EB94875420}"/>
    <cellStyle name="Currency 4 3" xfId="39" xr:uid="{A521EF23-4074-4A5F-885D-9E85A82CF488}"/>
    <cellStyle name="Currency 4 3 2" xfId="69" xr:uid="{2D0F7356-5916-4072-9DDD-D4F2348536EF}"/>
    <cellStyle name="Currency 4 4" xfId="54" xr:uid="{9C28F14D-1AE3-43D2-9398-F2274FCB9839}"/>
    <cellStyle name="Currency 5" xfId="11" xr:uid="{A907D9E3-45DB-453A-B0E0-5AB5D0B54748}"/>
    <cellStyle name="Currency 7" xfId="22" xr:uid="{194651F5-A680-467C-8582-CF63D05DF5EC}"/>
    <cellStyle name="Currency 7 2" xfId="27" xr:uid="{F9DCE180-9CF7-475E-949B-8A1F75A67275}"/>
    <cellStyle name="Currency 7 2 2" xfId="30" xr:uid="{39D71598-2F21-42A1-8A87-1BBADF4B9E4A}"/>
    <cellStyle name="Currency 7 2 2 2" xfId="60" xr:uid="{7FB5BECE-8AA8-4CB8-B755-F7C4AA7B6827}"/>
    <cellStyle name="Currency 7 2 2 3" xfId="81" xr:uid="{978C8311-D9C0-4CCB-9875-80D43B33702F}"/>
    <cellStyle name="Currency 7 2 3" xfId="42" xr:uid="{0252157E-7CE4-4049-8FF0-42AB7371A8AB}"/>
    <cellStyle name="Currency 7 2 3 2" xfId="72" xr:uid="{22CD8985-C035-432A-9D4D-EDF99BED3766}"/>
    <cellStyle name="Currency 7 2 4" xfId="57" xr:uid="{19401567-88BB-4ECD-98B7-DA7C2ED37734}"/>
    <cellStyle name="Currency 7 2 4 2" xfId="79" xr:uid="{0F80CAFC-DB67-4E5B-B081-AB9C3C6ED32D}"/>
    <cellStyle name="Currency 7 2 5" xfId="77" xr:uid="{CA3A0C80-A43B-41A5-89C3-94D2DD8F1F45}"/>
    <cellStyle name="Currency 7 2 5 2" xfId="88" xr:uid="{6E463BF0-A912-45D7-BD51-858956566DE8}"/>
    <cellStyle name="Currency 7 2 6" xfId="86" xr:uid="{BF5E0E12-E0C9-4DA4-B173-7B8458F20D2A}"/>
    <cellStyle name="Currency 7 3" xfId="37" xr:uid="{FDC8187E-F122-4284-895C-BA536FD3166D}"/>
    <cellStyle name="Currency 7 3 2" xfId="67" xr:uid="{3A6C7A09-221E-4AA9-8037-A04A097EED9C}"/>
    <cellStyle name="Currency 7 4" xfId="52" xr:uid="{A6A76E1F-2621-4ACB-AC54-217981C7AC02}"/>
    <cellStyle name="Normal" xfId="0" builtinId="0"/>
    <cellStyle name="Normal - Style1 2" xfId="16" xr:uid="{C7DA9FBD-5148-43A4-AE00-AD662E5F329D}"/>
    <cellStyle name="Normal 2" xfId="13" xr:uid="{0E6B40D1-A4BC-4F0E-B981-EABC5FB3FB78}"/>
    <cellStyle name="Normal 2 2" xfId="31" xr:uid="{1807F333-BDAB-4DD2-BCCF-1221C2D30188}"/>
    <cellStyle name="Normal 2 2 2" xfId="61" xr:uid="{8A87C2DD-2B04-45CB-A5A6-755BBC346776}"/>
    <cellStyle name="Normal 2 3" xfId="46" xr:uid="{7866CD17-D6B1-4626-9623-76747B20535D}"/>
    <cellStyle name="Normal 3" xfId="19" xr:uid="{8C8C4009-FD1B-4545-AF68-9C3089B1D5D6}"/>
    <cellStyle name="Normal 3 2" xfId="34" xr:uid="{5FA3D555-B9AB-4C03-A0AE-EA7ABB7ACC08}"/>
    <cellStyle name="Normal 3 2 2" xfId="64" xr:uid="{DC58A807-AEC4-4263-908D-1CB76F02E2E4}"/>
    <cellStyle name="Normal 3 3" xfId="49" xr:uid="{DD8CF040-3FD9-4C28-B4FB-3F4CA8B496BC}"/>
    <cellStyle name="Normal 3 4" xfId="80" xr:uid="{1357BC45-7EAE-4EF3-92CF-1336D14637C1}"/>
    <cellStyle name="Normal 4" xfId="17" xr:uid="{0ADEA3DA-CC64-433A-B14F-F9C3B51E90BD}"/>
    <cellStyle name="Normal 5" xfId="23" xr:uid="{63F67D84-1E71-4002-BF6C-CB2ECD0385E6}"/>
    <cellStyle name="Normal 5 2" xfId="38" xr:uid="{6A77A884-607E-4AC2-93E1-2109143B8099}"/>
    <cellStyle name="Normal 5 2 2" xfId="68" xr:uid="{B78D1783-9BC5-4C94-9B76-F43B804C7DE3}"/>
    <cellStyle name="Normal 5 3" xfId="53" xr:uid="{7B85A075-87E0-4A86-A2AE-DD8A2EDB532C}"/>
    <cellStyle name="Normal 5 5" xfId="21" xr:uid="{AB43BE6E-8204-42A2-9AEE-18EEFAFC6A02}"/>
    <cellStyle name="Normal 5 5 2" xfId="26" xr:uid="{8400C8C9-19E4-464C-88F1-CFA8DFFA8F2A}"/>
    <cellStyle name="Normal 5 5 2 2" xfId="41" xr:uid="{B4A18E15-3083-451E-A3FC-9CAF6811FC9D}"/>
    <cellStyle name="Normal 5 5 2 2 2" xfId="71" xr:uid="{9B3B9620-5E17-4655-8344-5D2AA3B0EF21}"/>
    <cellStyle name="Normal 5 5 2 3" xfId="56" xr:uid="{6A47B8D0-D19B-4354-9411-FF6CA0ECBBB8}"/>
    <cellStyle name="Normal 5 5 2 3 2" xfId="78" xr:uid="{3B714B6E-5B48-4ED4-A0B6-B75D429038AF}"/>
    <cellStyle name="Normal 5 5 2 3 2 2" xfId="89" xr:uid="{F86D93D3-32FD-457A-B77C-E3616DC4AF7F}"/>
    <cellStyle name="Normal 5 5 2 3 3" xfId="85" xr:uid="{D3003857-6D92-4E1F-9A58-1A5AC8CFE248}"/>
    <cellStyle name="Normal 5 5 2 4" xfId="76" xr:uid="{2CCDEB5C-AE2C-4C69-A023-BA742C3EC67D}"/>
    <cellStyle name="Normal 5 5 2 4 2" xfId="87" xr:uid="{6A8DB3DB-A431-4C55-8A75-F823522D31BE}"/>
    <cellStyle name="Normal 5 5 2 5" xfId="84" xr:uid="{DD20720E-0CDB-4C5A-859B-97688C830637}"/>
    <cellStyle name="Normal 5 5 3" xfId="36" xr:uid="{9FAFA760-0263-42CB-9BF0-8A18C7860913}"/>
    <cellStyle name="Normal 5 5 3 2" xfId="66" xr:uid="{3E85F359-FED8-4C67-87F5-04A536CF4504}"/>
    <cellStyle name="Normal 5 5 4" xfId="51" xr:uid="{FD5456E3-78FD-4BA7-BCFF-0A8CF41A3F39}"/>
    <cellStyle name="Normal 6" xfId="45" xr:uid="{6E843782-DE70-4B16-9D5A-7D26F6204BBD}"/>
    <cellStyle name="Normal 7" xfId="6" xr:uid="{655D0A45-D3C6-4995-ADE2-1EC664EF6A51}"/>
    <cellStyle name="Normal 8" xfId="75" xr:uid="{26F19AB3-BCDE-46B7-9A07-25E4D36E9A09}"/>
    <cellStyle name="Normal 9" xfId="4" xr:uid="{51AAE875-95C4-4D47-B392-810F1EE3C554}"/>
    <cellStyle name="Percent" xfId="3" builtinId="5"/>
    <cellStyle name="Percent 2" xfId="5" xr:uid="{A5EDC9C2-C8A7-4C50-AA1A-727B57D5DA87}"/>
    <cellStyle name="Percent 3" xfId="18" xr:uid="{4C9C17A9-7D37-4CF6-8483-3B63CA48D519}"/>
    <cellStyle name="Percent 3 2" xfId="33" xr:uid="{80D57D7E-4695-48D3-8D67-BE3A64ABBC10}"/>
    <cellStyle name="Percent 3 2 2" xfId="63" xr:uid="{884E07F6-C2F1-43D2-AEF1-05F270D1CAAC}"/>
    <cellStyle name="Percent 3 3" xfId="48" xr:uid="{CE68F841-0C3B-4E87-890C-2018576D6C3E}"/>
    <cellStyle name="Percent 4" xfId="25" xr:uid="{06790E4E-7816-4776-A401-A58988397666}"/>
    <cellStyle name="Percent 4 2" xfId="29" xr:uid="{6DE7B14B-EDFC-4915-8666-664C336D02C1}"/>
    <cellStyle name="Percent 4 2 2" xfId="44" xr:uid="{1A0B3801-E971-4BC8-BAF2-BD6C93B9F6AF}"/>
    <cellStyle name="Percent 4 2 2 2" xfId="74" xr:uid="{62882890-2064-406B-8EF5-31CEFC58898E}"/>
    <cellStyle name="Percent 4 2 3" xfId="59" xr:uid="{95AD5469-8ECE-43F3-ACDC-34A39EA9F909}"/>
    <cellStyle name="Percent 4 2 4" xfId="83" xr:uid="{3EE3D8E8-8087-4882-AB64-9AF36693278A}"/>
    <cellStyle name="Percent 4 3" xfId="40" xr:uid="{6E3BF1CC-D785-4F9A-B7CA-A92606E2F8E5}"/>
    <cellStyle name="Percent 4 3 2" xfId="70" xr:uid="{63F97C8A-E3F8-4597-84F9-17214D6BEF4A}"/>
    <cellStyle name="Percent 4 4" xfId="55" xr:uid="{CE12B590-B88E-447F-9FE4-0AA3B6960399}"/>
    <cellStyle name="Percent 5" xfId="12" xr:uid="{6C0E0213-8CBD-4699-B9C1-E52B32B17557}"/>
  </cellStyles>
  <dxfs count="0"/>
  <tableStyles count="0" defaultTableStyle="TableStyleMedium2" defaultPivotStyle="PivotStyleLight16"/>
  <colors>
    <mruColors>
      <color rgb="FF1A3292"/>
      <color rgb="FF548DD4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9.140625" defaultRowHeight="16.5" x14ac:dyDescent="0.3"/>
  <cols>
    <col min="1" max="1" width="20.7109375" style="1" customWidth="1"/>
    <col min="2" max="2" width="2.7109375" style="1" customWidth="1"/>
    <col min="3" max="3" width="50.7109375" style="1" customWidth="1"/>
    <col min="4" max="4" width="10.7109375" style="1" customWidth="1"/>
    <col min="5" max="16384" width="9.140625" style="1"/>
  </cols>
  <sheetData>
    <row r="2" spans="1:5" ht="35.1" customHeight="1" x14ac:dyDescent="0.3">
      <c r="A2" s="62" t="s">
        <v>41</v>
      </c>
      <c r="B2" s="61"/>
      <c r="C2" s="115" t="s">
        <v>11</v>
      </c>
      <c r="D2" s="116"/>
      <c r="E2" s="57"/>
    </row>
    <row r="3" spans="1:5" x14ac:dyDescent="0.3">
      <c r="A3" s="2" t="s">
        <v>56</v>
      </c>
      <c r="B3" s="53"/>
      <c r="C3" s="2" t="s">
        <v>31</v>
      </c>
      <c r="D3" s="3">
        <v>0.05</v>
      </c>
    </row>
    <row r="4" spans="1:5" x14ac:dyDescent="0.3">
      <c r="A4" s="2" t="s">
        <v>57</v>
      </c>
      <c r="B4" s="54"/>
      <c r="C4" s="2" t="s">
        <v>28</v>
      </c>
      <c r="D4" s="3">
        <v>0.05</v>
      </c>
    </row>
    <row r="5" spans="1:5" x14ac:dyDescent="0.3">
      <c r="A5" s="2" t="s">
        <v>58</v>
      </c>
      <c r="B5" s="54"/>
      <c r="C5" s="2" t="s">
        <v>29</v>
      </c>
      <c r="D5" s="3">
        <v>0.1</v>
      </c>
    </row>
    <row r="6" spans="1:5" x14ac:dyDescent="0.3">
      <c r="A6" s="2" t="s">
        <v>59</v>
      </c>
      <c r="B6" s="55"/>
      <c r="C6" s="70" t="s">
        <v>30</v>
      </c>
      <c r="D6" s="3">
        <v>0.5</v>
      </c>
    </row>
    <row r="7" spans="1:5" x14ac:dyDescent="0.3">
      <c r="A7" s="2" t="s">
        <v>60</v>
      </c>
      <c r="B7" s="44"/>
      <c r="C7" s="70"/>
      <c r="D7" s="3"/>
    </row>
    <row r="8" spans="1:5" x14ac:dyDescent="0.3">
      <c r="A8" s="2"/>
      <c r="B8" s="44"/>
      <c r="C8" s="44"/>
      <c r="D8" s="45"/>
    </row>
    <row r="9" spans="1:5" x14ac:dyDescent="0.3">
      <c r="A9" s="85"/>
      <c r="B9" s="2"/>
      <c r="C9" s="4" t="s">
        <v>12</v>
      </c>
      <c r="D9" s="3">
        <f>SUM(D3:D7)</f>
        <v>0.7</v>
      </c>
    </row>
    <row r="10" spans="1:5" ht="6.95" customHeight="1" x14ac:dyDescent="0.3">
      <c r="A10" s="112"/>
      <c r="B10" s="113"/>
      <c r="C10" s="113"/>
      <c r="D10" s="114"/>
    </row>
    <row r="11" spans="1:5" x14ac:dyDescent="0.3">
      <c r="A11" s="43"/>
      <c r="B11" s="2"/>
      <c r="C11" s="4" t="s">
        <v>23</v>
      </c>
      <c r="D11" s="3">
        <v>0.3</v>
      </c>
    </row>
    <row r="12" spans="1:5" ht="6.95" customHeight="1" x14ac:dyDescent="0.3">
      <c r="A12" s="112"/>
      <c r="B12" s="113"/>
      <c r="C12" s="113"/>
      <c r="D12" s="114"/>
    </row>
    <row r="13" spans="1:5" x14ac:dyDescent="0.3">
      <c r="A13" s="16"/>
      <c r="B13" s="5"/>
      <c r="C13" s="6" t="s">
        <v>1</v>
      </c>
      <c r="D13" s="7">
        <f>SUM(D9:D12)</f>
        <v>1</v>
      </c>
    </row>
    <row r="15" spans="1:5" ht="35.1" customHeight="1" x14ac:dyDescent="0.3">
      <c r="A15" s="62" t="s">
        <v>42</v>
      </c>
      <c r="B15" s="61"/>
      <c r="C15" s="115" t="s">
        <v>11</v>
      </c>
      <c r="D15" s="116"/>
    </row>
    <row r="16" spans="1:5" x14ac:dyDescent="0.3">
      <c r="A16" s="2" t="s">
        <v>56</v>
      </c>
      <c r="B16" s="53"/>
      <c r="C16" s="2" t="s">
        <v>31</v>
      </c>
      <c r="D16" s="3">
        <v>0.05</v>
      </c>
    </row>
    <row r="17" spans="1:4" x14ac:dyDescent="0.3">
      <c r="A17" s="2" t="s">
        <v>57</v>
      </c>
      <c r="B17" s="54"/>
      <c r="C17" s="2" t="s">
        <v>28</v>
      </c>
      <c r="D17" s="3">
        <v>0.05</v>
      </c>
    </row>
    <row r="18" spans="1:4" x14ac:dyDescent="0.3">
      <c r="A18" s="2" t="s">
        <v>58</v>
      </c>
      <c r="B18" s="54"/>
      <c r="C18" s="2" t="s">
        <v>29</v>
      </c>
      <c r="D18" s="3">
        <v>0.1</v>
      </c>
    </row>
    <row r="19" spans="1:4" x14ac:dyDescent="0.3">
      <c r="A19" s="2"/>
      <c r="B19" s="55"/>
      <c r="C19" s="70" t="s">
        <v>30</v>
      </c>
      <c r="D19" s="3">
        <v>0.5</v>
      </c>
    </row>
    <row r="20" spans="1:4" x14ac:dyDescent="0.3">
      <c r="A20" s="2"/>
      <c r="B20" s="44"/>
      <c r="C20" s="44"/>
      <c r="D20" s="45"/>
    </row>
    <row r="21" spans="1:4" x14ac:dyDescent="0.3">
      <c r="A21" s="43" t="s">
        <v>0</v>
      </c>
      <c r="B21" s="2"/>
      <c r="C21" s="4" t="s">
        <v>12</v>
      </c>
      <c r="D21" s="3">
        <f>SUM(D16:D20)</f>
        <v>0.7</v>
      </c>
    </row>
    <row r="22" spans="1:4" ht="6.95" customHeight="1" x14ac:dyDescent="0.3">
      <c r="A22" s="112"/>
      <c r="B22" s="113"/>
      <c r="C22" s="113"/>
      <c r="D22" s="114"/>
    </row>
    <row r="23" spans="1:4" x14ac:dyDescent="0.3">
      <c r="A23" s="43"/>
      <c r="B23" s="2"/>
      <c r="C23" s="4" t="s">
        <v>23</v>
      </c>
      <c r="D23" s="3">
        <v>0.3</v>
      </c>
    </row>
    <row r="24" spans="1:4" ht="6.95" customHeight="1" x14ac:dyDescent="0.3">
      <c r="A24" s="112"/>
      <c r="B24" s="113"/>
      <c r="C24" s="113"/>
      <c r="D24" s="114"/>
    </row>
    <row r="25" spans="1:4" x14ac:dyDescent="0.3">
      <c r="A25" s="16"/>
      <c r="B25" s="5"/>
      <c r="C25" s="6" t="s">
        <v>1</v>
      </c>
      <c r="D25" s="7">
        <f>SUM(D21:D24)</f>
        <v>1</v>
      </c>
    </row>
    <row r="27" spans="1:4" ht="35.1" customHeight="1" x14ac:dyDescent="0.3">
      <c r="A27" s="62" t="s">
        <v>43</v>
      </c>
      <c r="B27" s="61"/>
      <c r="C27" s="115" t="s">
        <v>11</v>
      </c>
      <c r="D27" s="116"/>
    </row>
    <row r="28" spans="1:4" x14ac:dyDescent="0.3">
      <c r="A28" s="2" t="s">
        <v>56</v>
      </c>
      <c r="B28" s="53"/>
      <c r="C28" s="2" t="s">
        <v>44</v>
      </c>
      <c r="D28" s="3">
        <v>0.35</v>
      </c>
    </row>
    <row r="29" spans="1:4" x14ac:dyDescent="0.3">
      <c r="A29" s="2" t="s">
        <v>57</v>
      </c>
      <c r="B29" s="54"/>
      <c r="C29" s="2" t="s">
        <v>45</v>
      </c>
      <c r="D29" s="3">
        <v>0.35</v>
      </c>
    </row>
    <row r="30" spans="1:4" x14ac:dyDescent="0.3">
      <c r="A30" s="2" t="s">
        <v>58</v>
      </c>
      <c r="B30" s="54"/>
      <c r="C30" s="2"/>
      <c r="D30" s="3"/>
    </row>
    <row r="31" spans="1:4" x14ac:dyDescent="0.3">
      <c r="A31" s="2"/>
      <c r="B31" s="54"/>
      <c r="C31" s="44"/>
      <c r="D31" s="45"/>
    </row>
    <row r="32" spans="1:4" x14ac:dyDescent="0.3">
      <c r="A32" s="2"/>
      <c r="B32" s="55"/>
      <c r="C32" s="4" t="s">
        <v>12</v>
      </c>
      <c r="D32" s="3">
        <f>SUM(D28:D30)</f>
        <v>0.7</v>
      </c>
    </row>
    <row r="33" spans="1:4" ht="6.95" customHeight="1" x14ac:dyDescent="0.3">
      <c r="A33" s="112"/>
      <c r="B33" s="113"/>
      <c r="C33" s="113"/>
      <c r="D33" s="114"/>
    </row>
    <row r="34" spans="1:4" x14ac:dyDescent="0.3">
      <c r="A34" s="43" t="s">
        <v>0</v>
      </c>
      <c r="B34" s="2"/>
      <c r="C34" s="4" t="s">
        <v>23</v>
      </c>
      <c r="D34" s="3">
        <v>0.3</v>
      </c>
    </row>
    <row r="35" spans="1:4" ht="6.95" customHeight="1" x14ac:dyDescent="0.3">
      <c r="A35" s="112"/>
      <c r="B35" s="113"/>
      <c r="C35" s="113"/>
      <c r="D35" s="114"/>
    </row>
    <row r="36" spans="1:4" x14ac:dyDescent="0.3">
      <c r="A36" s="43"/>
      <c r="B36" s="2"/>
      <c r="C36" s="6" t="s">
        <v>1</v>
      </c>
      <c r="D36" s="7">
        <f>SUM(D32:D35)</f>
        <v>1</v>
      </c>
    </row>
    <row r="37" spans="1:4" x14ac:dyDescent="0.3">
      <c r="A37" s="80"/>
      <c r="B37" s="10"/>
    </row>
    <row r="38" spans="1:4" x14ac:dyDescent="0.3">
      <c r="A38" s="10"/>
    </row>
  </sheetData>
  <mergeCells count="9">
    <mergeCell ref="A35:D35"/>
    <mergeCell ref="A33:D33"/>
    <mergeCell ref="C2:D2"/>
    <mergeCell ref="C15:D15"/>
    <mergeCell ref="C27:D27"/>
    <mergeCell ref="A10:D10"/>
    <mergeCell ref="A12:D12"/>
    <mergeCell ref="A24:D24"/>
    <mergeCell ref="A22:D22"/>
  </mergeCells>
  <phoneticPr fontId="1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Y12" sqref="Y12"/>
    </sheetView>
  </sheetViews>
  <sheetFormatPr defaultColWidth="9.140625" defaultRowHeight="16.5" x14ac:dyDescent="0.3"/>
  <cols>
    <col min="1" max="1" width="20.7109375" style="1" customWidth="1"/>
    <col min="2" max="4" width="16.7109375" style="10" customWidth="1"/>
    <col min="5" max="5" width="12.7109375" style="10" customWidth="1"/>
    <col min="6" max="6" width="9.140625" style="1"/>
    <col min="7" max="8" width="10.7109375" style="1" hidden="1" customWidth="1"/>
    <col min="9" max="9" width="3.140625" style="1" hidden="1" customWidth="1"/>
    <col min="10" max="10" width="9.140625" style="1" hidden="1" customWidth="1"/>
    <col min="11" max="11" width="2.5703125" style="1" hidden="1" customWidth="1"/>
    <col min="12" max="12" width="11.7109375" style="1" hidden="1" customWidth="1"/>
    <col min="13" max="13" width="7.28515625" style="1" hidden="1" customWidth="1"/>
    <col min="14" max="16" width="11.7109375" style="1" hidden="1" customWidth="1"/>
    <col min="17" max="17" width="3" style="1" hidden="1" customWidth="1"/>
    <col min="18" max="19" width="11.7109375" style="1" hidden="1" customWidth="1"/>
    <col min="20" max="20" width="9.140625" style="1" hidden="1" customWidth="1"/>
    <col min="21" max="22" width="13.7109375" style="1" hidden="1" customWidth="1"/>
    <col min="23" max="23" width="15.140625" style="1" hidden="1" customWidth="1"/>
    <col min="24" max="24" width="12.42578125" style="1" hidden="1" customWidth="1"/>
    <col min="25" max="25" width="9.140625" style="1" customWidth="1"/>
    <col min="26" max="16384" width="9.140625" style="1"/>
  </cols>
  <sheetData>
    <row r="1" spans="1:24" ht="28.9" customHeight="1" x14ac:dyDescent="0.3">
      <c r="G1" s="117" t="s">
        <v>48</v>
      </c>
      <c r="H1" s="117"/>
    </row>
    <row r="2" spans="1:24" s="8" customFormat="1" ht="35.1" customHeight="1" x14ac:dyDescent="0.3">
      <c r="A2" s="61" t="s">
        <v>41</v>
      </c>
      <c r="B2" s="61" t="s">
        <v>26</v>
      </c>
      <c r="C2" s="61" t="s">
        <v>27</v>
      </c>
      <c r="D2" s="61" t="s">
        <v>73</v>
      </c>
      <c r="E2" s="61" t="s">
        <v>32</v>
      </c>
      <c r="G2" s="8" t="s">
        <v>49</v>
      </c>
      <c r="H2" s="8" t="s">
        <v>21</v>
      </c>
      <c r="J2" s="8" t="s">
        <v>33</v>
      </c>
      <c r="L2" s="8" t="s">
        <v>34</v>
      </c>
      <c r="N2" s="8" t="s">
        <v>36</v>
      </c>
      <c r="O2" s="8" t="s">
        <v>40</v>
      </c>
      <c r="P2" s="8" t="s">
        <v>37</v>
      </c>
      <c r="R2" s="8" t="s">
        <v>38</v>
      </c>
      <c r="S2" s="8" t="s">
        <v>39</v>
      </c>
      <c r="U2" s="8" t="s">
        <v>50</v>
      </c>
      <c r="W2" s="8" t="s">
        <v>51</v>
      </c>
    </row>
    <row r="3" spans="1:24" x14ac:dyDescent="0.3">
      <c r="A3" s="5" t="str">
        <f>' Master'!A3</f>
        <v>Accenture</v>
      </c>
      <c r="B3" s="9">
        <f>'Infra Business Score'!H5</f>
        <v>66.977270539843673</v>
      </c>
      <c r="C3" s="9">
        <f>'Infra Price Score'!D4</f>
        <v>25.692829746435123</v>
      </c>
      <c r="D3" s="9">
        <f>B3+C3</f>
        <v>92.670100286278796</v>
      </c>
      <c r="E3" s="16">
        <f>_xlfn.RANK.AVG(D3,$D$3:$D$8)</f>
        <v>3</v>
      </c>
      <c r="G3" s="66">
        <f>IF(E3=1, B3,0)</f>
        <v>0</v>
      </c>
      <c r="H3" s="66">
        <f>IF(E3=1, C3,0)</f>
        <v>0</v>
      </c>
      <c r="J3" s="16">
        <f>_xlfn.RANK.AVG(B3,$B$3:$B$8)</f>
        <v>3</v>
      </c>
      <c r="L3" s="48">
        <f>(MAX(B$3:B$8)-B3)/70</f>
        <v>4.3181849430804678E-2</v>
      </c>
      <c r="N3" s="66">
        <f>'Infra Business Score'!E5</f>
        <v>38.854166666666664</v>
      </c>
      <c r="O3" s="10">
        <f>_xlfn.RANK.AVG(N3,$N$3:$N$8)</f>
        <v>3</v>
      </c>
      <c r="P3" s="48">
        <f>(MAX(N$3:N$8)-N3)/50</f>
        <v>7.0833333333333429E-2</v>
      </c>
      <c r="Q3" s="66"/>
      <c r="R3" s="66">
        <f>'Infra Business Score'!D5</f>
        <v>8.5</v>
      </c>
      <c r="S3" s="48">
        <f>(MAX(R$3:R$8)-R3)/50</f>
        <v>0</v>
      </c>
      <c r="T3" s="66"/>
      <c r="U3" s="21">
        <f>'Infra Price Score'!B4</f>
        <v>506737076.78934187</v>
      </c>
      <c r="V3" s="21"/>
      <c r="W3" s="21">
        <f>IF(E3=1, U3,0)</f>
        <v>0</v>
      </c>
    </row>
    <row r="4" spans="1:24" x14ac:dyDescent="0.3">
      <c r="A4" s="5" t="str">
        <f>' Master'!A4</f>
        <v>Deloitte</v>
      </c>
      <c r="B4" s="9">
        <f>'Infra Business Score'!H6</f>
        <v>69.649142136376753</v>
      </c>
      <c r="C4" s="9">
        <f>'Infra Price Score'!D5</f>
        <v>26.271608923688344</v>
      </c>
      <c r="D4" s="9">
        <f t="shared" ref="D4:D7" si="0">B4+C4</f>
        <v>95.920751060065101</v>
      </c>
      <c r="E4" s="16">
        <f t="shared" ref="E4:E7" si="1">_xlfn.RANK.AVG(D4,$D$3:$D$8)</f>
        <v>2</v>
      </c>
      <c r="G4" s="66">
        <f t="shared" ref="G4:G7" si="2">IF(E4=1, B4,0)</f>
        <v>0</v>
      </c>
      <c r="H4" s="66">
        <f t="shared" ref="H4:H7" si="3">IF(E4=1, C4,0)</f>
        <v>0</v>
      </c>
      <c r="J4" s="16">
        <f t="shared" ref="J4:J7" si="4">_xlfn.RANK.AVG(B4,$B$3:$B$8)</f>
        <v>2</v>
      </c>
      <c r="L4" s="48">
        <f t="shared" ref="L4:L7" si="5">(MAX(B$3:B$8)-B4)/70</f>
        <v>5.012255194617816E-3</v>
      </c>
      <c r="N4" s="66">
        <f>'Infra Business Score'!E6</f>
        <v>41.875</v>
      </c>
      <c r="O4" s="10">
        <f t="shared" ref="O4:O7" si="6">_xlfn.RANK.AVG(N4,$N$3:$N$8)</f>
        <v>2</v>
      </c>
      <c r="P4" s="48">
        <f t="shared" ref="P4:P7" si="7">(MAX(N$3:N$8)-N4)/50</f>
        <v>1.0416666666666715E-2</v>
      </c>
      <c r="Q4" s="66"/>
      <c r="R4" s="66">
        <f>'Infra Business Score'!D6</f>
        <v>8</v>
      </c>
      <c r="S4" s="48">
        <f t="shared" ref="S4:S7" si="8">(MAX(R$3:R$8)-R4)/50</f>
        <v>0.01</v>
      </c>
      <c r="T4" s="66"/>
      <c r="U4" s="21">
        <f>'Infra Price Score'!B5</f>
        <v>495573357.45872307</v>
      </c>
      <c r="V4" s="21"/>
      <c r="W4" s="21">
        <f>IF(E4=1, U4,0)</f>
        <v>0</v>
      </c>
    </row>
    <row r="5" spans="1:24" x14ac:dyDescent="0.3">
      <c r="A5" s="6" t="str">
        <f>' Master'!A5</f>
        <v>Gainwell</v>
      </c>
      <c r="B5" s="108">
        <f>'Infra Business Score'!H7</f>
        <v>70</v>
      </c>
      <c r="C5" s="108">
        <f>'Infra Price Score'!D6</f>
        <v>28.373620921071925</v>
      </c>
      <c r="D5" s="108">
        <f t="shared" ref="D5" si="9">B5+C5</f>
        <v>98.373620921071932</v>
      </c>
      <c r="E5" s="110">
        <f t="shared" si="1"/>
        <v>1</v>
      </c>
      <c r="G5" s="66">
        <f t="shared" si="2"/>
        <v>70</v>
      </c>
      <c r="H5" s="66">
        <f t="shared" si="3"/>
        <v>28.373620921071925</v>
      </c>
      <c r="J5" s="16">
        <f t="shared" si="4"/>
        <v>1</v>
      </c>
      <c r="L5" s="48">
        <f t="shared" si="5"/>
        <v>0</v>
      </c>
      <c r="N5" s="66">
        <f>'Infra Business Score'!E7</f>
        <v>42.395833333333336</v>
      </c>
      <c r="O5" s="10">
        <f t="shared" si="6"/>
        <v>1</v>
      </c>
      <c r="P5" s="48">
        <f t="shared" si="7"/>
        <v>0</v>
      </c>
      <c r="R5" s="66">
        <f>'Infra Business Score'!D7</f>
        <v>7.2500000000000009</v>
      </c>
      <c r="S5" s="48">
        <f t="shared" si="8"/>
        <v>2.4999999999999981E-2</v>
      </c>
      <c r="U5" s="21">
        <f>'Infra Price Score'!B6</f>
        <v>458859638.5484845</v>
      </c>
      <c r="V5" s="21"/>
      <c r="W5" s="21">
        <f>IF(E5=1, U5,0)</f>
        <v>458859638.5484845</v>
      </c>
    </row>
    <row r="6" spans="1:24" x14ac:dyDescent="0.3">
      <c r="A6" s="5" t="str">
        <f>' Master'!A6</f>
        <v>Kyndryl</v>
      </c>
      <c r="B6" s="9">
        <f>'Infra Business Score'!H8</f>
        <v>53.915515503345837</v>
      </c>
      <c r="C6" s="9">
        <f>'Infra Price Score'!D7</f>
        <v>24.141616098472639</v>
      </c>
      <c r="D6" s="9">
        <f t="shared" si="0"/>
        <v>78.057131601818469</v>
      </c>
      <c r="E6" s="16">
        <f t="shared" si="1"/>
        <v>5</v>
      </c>
      <c r="G6" s="66">
        <f t="shared" si="2"/>
        <v>0</v>
      </c>
      <c r="H6" s="66">
        <f t="shared" si="3"/>
        <v>0</v>
      </c>
      <c r="J6" s="16">
        <f t="shared" si="4"/>
        <v>5</v>
      </c>
      <c r="L6" s="48">
        <f t="shared" si="5"/>
        <v>0.22977834995220234</v>
      </c>
      <c r="N6" s="66">
        <f>'Infra Business Score'!E8</f>
        <v>31.354166666666668</v>
      </c>
      <c r="O6" s="10">
        <f t="shared" si="6"/>
        <v>5</v>
      </c>
      <c r="P6" s="48">
        <f t="shared" si="7"/>
        <v>0.22083333333333335</v>
      </c>
      <c r="R6" s="66">
        <f>'Infra Business Score'!D8</f>
        <v>6.3750000000000009</v>
      </c>
      <c r="S6" s="48">
        <f t="shared" si="8"/>
        <v>4.2499999999999982E-2</v>
      </c>
      <c r="U6" s="21">
        <f>'Infra Price Score'!B7</f>
        <v>539297343.93293095</v>
      </c>
      <c r="V6" s="21"/>
      <c r="W6" s="21">
        <f>IF(E6=1, U6,0)</f>
        <v>0</v>
      </c>
    </row>
    <row r="7" spans="1:24" x14ac:dyDescent="0.3">
      <c r="A7" s="5" t="str">
        <f>' Master'!A7</f>
        <v>Peraton</v>
      </c>
      <c r="B7" s="9">
        <f>'Infra Business Score'!H9</f>
        <v>60.785729120759434</v>
      </c>
      <c r="C7" s="9">
        <f>'Infra Price Score'!D8</f>
        <v>30</v>
      </c>
      <c r="D7" s="9">
        <f t="shared" si="0"/>
        <v>90.785729120759441</v>
      </c>
      <c r="E7" s="16">
        <f t="shared" si="1"/>
        <v>4</v>
      </c>
      <c r="G7" s="66">
        <f t="shared" si="2"/>
        <v>0</v>
      </c>
      <c r="H7" s="66">
        <f t="shared" si="3"/>
        <v>0</v>
      </c>
      <c r="J7" s="16">
        <f t="shared" si="4"/>
        <v>4</v>
      </c>
      <c r="L7" s="48">
        <f t="shared" si="5"/>
        <v>0.13163244113200809</v>
      </c>
      <c r="N7" s="66">
        <f>'Infra Business Score'!E9</f>
        <v>36.875</v>
      </c>
      <c r="O7" s="10">
        <f t="shared" si="6"/>
        <v>4</v>
      </c>
      <c r="P7" s="48">
        <f t="shared" si="7"/>
        <v>0.11041666666666672</v>
      </c>
      <c r="R7" s="66">
        <f>'Infra Business Score'!D9</f>
        <v>6.3750000000000009</v>
      </c>
      <c r="S7" s="48">
        <f t="shared" si="8"/>
        <v>4.2499999999999982E-2</v>
      </c>
      <c r="U7" s="21">
        <f>'Infra Price Score'!B8</f>
        <v>433983648.00515938</v>
      </c>
      <c r="V7" s="21"/>
      <c r="W7" s="21">
        <f>IF(E7=1, U7,0)</f>
        <v>0</v>
      </c>
    </row>
    <row r="8" spans="1:24" ht="17.25" thickBot="1" x14ac:dyDescent="0.35">
      <c r="A8" s="5"/>
      <c r="B8" s="9"/>
      <c r="C8" s="9"/>
      <c r="D8" s="9"/>
      <c r="E8" s="16"/>
      <c r="G8" s="84"/>
      <c r="H8" s="84"/>
      <c r="J8" s="16"/>
      <c r="L8" s="48"/>
      <c r="N8" s="66"/>
      <c r="O8" s="10"/>
      <c r="P8" s="48"/>
      <c r="R8" s="66"/>
      <c r="S8" s="48"/>
      <c r="U8" s="21"/>
      <c r="V8" s="21"/>
      <c r="W8" s="21"/>
    </row>
    <row r="9" spans="1:24" x14ac:dyDescent="0.3">
      <c r="G9" s="66">
        <f>SUM(G3:G8)</f>
        <v>70</v>
      </c>
      <c r="H9" s="66">
        <f>SUM(H3:H8)</f>
        <v>28.373620921071925</v>
      </c>
      <c r="U9" s="21"/>
      <c r="V9" s="21"/>
      <c r="W9" s="91">
        <f>SUM(W3:W8)</f>
        <v>458859638.5484845</v>
      </c>
    </row>
    <row r="10" spans="1:24" s="8" customFormat="1" ht="35.1" customHeight="1" x14ac:dyDescent="0.3">
      <c r="A10" s="61" t="s">
        <v>42</v>
      </c>
      <c r="B10" s="61" t="s">
        <v>26</v>
      </c>
      <c r="C10" s="61" t="s">
        <v>27</v>
      </c>
      <c r="D10" s="61" t="s">
        <v>73</v>
      </c>
      <c r="E10" s="61" t="s">
        <v>32</v>
      </c>
      <c r="J10" s="8" t="s">
        <v>33</v>
      </c>
      <c r="L10" s="8" t="s">
        <v>34</v>
      </c>
      <c r="N10" s="8" t="s">
        <v>36</v>
      </c>
      <c r="O10" s="8" t="s">
        <v>40</v>
      </c>
      <c r="P10" s="8" t="s">
        <v>37</v>
      </c>
      <c r="R10" s="8" t="s">
        <v>38</v>
      </c>
      <c r="S10" s="8" t="s">
        <v>39</v>
      </c>
      <c r="U10" s="90" t="s">
        <v>50</v>
      </c>
      <c r="V10" s="90" t="s">
        <v>72</v>
      </c>
      <c r="W10" s="90" t="s">
        <v>51</v>
      </c>
      <c r="X10" s="8" t="s">
        <v>71</v>
      </c>
    </row>
    <row r="11" spans="1:24" x14ac:dyDescent="0.3">
      <c r="A11" s="5" t="str">
        <f>' Master'!A16</f>
        <v>Accenture</v>
      </c>
      <c r="B11" s="9">
        <f>'M&amp;E Business Score'!H5</f>
        <v>65.124920150642311</v>
      </c>
      <c r="C11" s="9">
        <f>'M&amp;E Price Score'!I4</f>
        <v>24.929007222287055</v>
      </c>
      <c r="D11" s="9">
        <f>B11+C11</f>
        <v>90.053927372929365</v>
      </c>
      <c r="E11" s="16">
        <f>_xlfn.RANK.AVG(D11,$D$11:$D$15)</f>
        <v>2</v>
      </c>
      <c r="G11" s="66">
        <f>IF(E11=1, B11,0)</f>
        <v>0</v>
      </c>
      <c r="H11" s="66">
        <f>IF(E11=1, C11,0)</f>
        <v>0</v>
      </c>
      <c r="J11" s="16">
        <f>_xlfn.RANK.AVG(B11,$B$11:$B$15)</f>
        <v>2</v>
      </c>
      <c r="L11" s="48">
        <f>(MAX(B$11:B$15)-B11)/70</f>
        <v>6.9643997847966987E-2</v>
      </c>
      <c r="N11" s="66">
        <f>'M&amp;E Business Score'!E5</f>
        <v>36.75</v>
      </c>
      <c r="O11" s="10">
        <f>_xlfn.RANK.AVG(N11,$N$11:$N$15)</f>
        <v>2</v>
      </c>
      <c r="P11" s="48">
        <f>(MAX(N$11:N$15)-N11)/50</f>
        <v>0.1</v>
      </c>
      <c r="Q11" s="66"/>
      <c r="R11" s="66">
        <f>'M&amp;E Business Score'!D5</f>
        <v>8.4166666666666661</v>
      </c>
      <c r="S11" s="48">
        <f>(MAX(R$11:R$15)-R11)/50</f>
        <v>0</v>
      </c>
      <c r="T11" s="66"/>
      <c r="U11" s="21">
        <f>'M&amp;E Price Score'!B4</f>
        <v>312747006.45091504</v>
      </c>
      <c r="V11" s="101">
        <f>'M&amp;E Price Score'!G4</f>
        <v>5</v>
      </c>
      <c r="W11" s="21">
        <f>IF($E11=1, U11,0)</f>
        <v>0</v>
      </c>
      <c r="X11" s="101">
        <f>IF($E11=1, V11,0)</f>
        <v>0</v>
      </c>
    </row>
    <row r="12" spans="1:24" x14ac:dyDescent="0.3">
      <c r="A12" s="6" t="str">
        <f>' Master'!A17</f>
        <v>Deloitte</v>
      </c>
      <c r="B12" s="108">
        <f>'M&amp;E Business Score'!H6</f>
        <v>70</v>
      </c>
      <c r="C12" s="108">
        <f>'M&amp;E Price Score'!I5</f>
        <v>21.442940024173279</v>
      </c>
      <c r="D12" s="108">
        <f t="shared" ref="D12:D13" si="10">B12+C12</f>
        <v>91.442940024173282</v>
      </c>
      <c r="E12" s="110">
        <f t="shared" ref="E12:E13" si="11">_xlfn.RANK.AVG(D12,$D$11:$D$15)</f>
        <v>1</v>
      </c>
      <c r="G12" s="66">
        <f t="shared" ref="G12:G13" si="12">IF(E12=1, B12,0)</f>
        <v>70</v>
      </c>
      <c r="H12" s="66">
        <f t="shared" ref="H12:H13" si="13">IF(E12=1, C12,0)</f>
        <v>21.442940024173279</v>
      </c>
      <c r="J12" s="16">
        <f>_xlfn.RANK.AVG(B12,$B$11:$B$15)</f>
        <v>1</v>
      </c>
      <c r="L12" s="48">
        <f>(MAX(B$11:B$15)-B12)/70</f>
        <v>0</v>
      </c>
      <c r="N12" s="66">
        <f>'M&amp;E Business Score'!E6</f>
        <v>41.75</v>
      </c>
      <c r="O12" s="10">
        <f>_xlfn.RANK.AVG(N12,$N$11:$N$15)</f>
        <v>1</v>
      </c>
      <c r="P12" s="48">
        <f t="shared" ref="P12:P13" si="14">(MAX(N$11:N$15)-N12)/50</f>
        <v>0</v>
      </c>
      <c r="Q12" s="66"/>
      <c r="R12" s="66">
        <f>'M&amp;E Business Score'!D6</f>
        <v>8.25</v>
      </c>
      <c r="S12" s="48">
        <f t="shared" ref="S12:S13" si="15">(MAX(R$11:R$15)-R12)/50</f>
        <v>3.3333333333333214E-3</v>
      </c>
      <c r="T12" s="66"/>
      <c r="U12" s="21">
        <f>'M&amp;E Price Score'!B5</f>
        <v>318924501.79426736</v>
      </c>
      <c r="V12" s="101">
        <f>'M&amp;E Price Score'!G5</f>
        <v>1.8999531566118388</v>
      </c>
      <c r="W12" s="21">
        <f t="shared" ref="W12:X13" si="16">IF($E12=1, U12,0)</f>
        <v>318924501.79426736</v>
      </c>
      <c r="X12" s="101">
        <f t="shared" si="16"/>
        <v>1.8999531566118388</v>
      </c>
    </row>
    <row r="13" spans="1:24" x14ac:dyDescent="0.3">
      <c r="A13" s="5" t="str">
        <f>' Master'!A18</f>
        <v>Gainwell</v>
      </c>
      <c r="B13" s="9">
        <f>'M&amp;E Business Score'!H7</f>
        <v>57.842889099740795</v>
      </c>
      <c r="C13" s="9">
        <f>'M&amp;E Price Score'!I6</f>
        <v>29.241316502514152</v>
      </c>
      <c r="D13" s="9">
        <f t="shared" si="10"/>
        <v>87.08420560225494</v>
      </c>
      <c r="E13" s="16">
        <f t="shared" si="11"/>
        <v>3</v>
      </c>
      <c r="G13" s="66">
        <f t="shared" si="12"/>
        <v>0</v>
      </c>
      <c r="H13" s="66">
        <f t="shared" si="13"/>
        <v>0</v>
      </c>
      <c r="J13" s="16">
        <f>_xlfn.RANK.AVG(B13,$B$11:$B$15)</f>
        <v>3</v>
      </c>
      <c r="L13" s="48">
        <f>(MAX(B$11:B$15)-B13)/70</f>
        <v>0.1736730128608458</v>
      </c>
      <c r="N13" s="66">
        <f>'M&amp;E Business Score'!E7</f>
        <v>33.583333333333336</v>
      </c>
      <c r="O13" s="10">
        <f>_xlfn.RANK.AVG(N13,$N$11:$N$15)</f>
        <v>3</v>
      </c>
      <c r="P13" s="48">
        <f t="shared" si="14"/>
        <v>0.16333333333333327</v>
      </c>
      <c r="R13" s="66">
        <f>'M&amp;E Business Score'!D7</f>
        <v>6.9166666666666679</v>
      </c>
      <c r="S13" s="48">
        <f t="shared" si="15"/>
        <v>2.9999999999999964E-2</v>
      </c>
      <c r="U13" s="21">
        <f>'M&amp;E Price Score'!B6</f>
        <v>249309494.01235768</v>
      </c>
      <c r="V13" s="101">
        <f>'M&amp;E Price Score'!G6</f>
        <v>4.2413165025141506</v>
      </c>
      <c r="W13" s="21">
        <f t="shared" si="16"/>
        <v>0</v>
      </c>
      <c r="X13" s="101">
        <f t="shared" si="16"/>
        <v>0</v>
      </c>
    </row>
    <row r="14" spans="1:24" ht="17.25" thickBot="1" x14ac:dyDescent="0.35">
      <c r="A14" s="5"/>
      <c r="B14" s="9"/>
      <c r="C14" s="9"/>
      <c r="D14" s="9"/>
      <c r="E14" s="16"/>
      <c r="G14" s="84"/>
      <c r="H14" s="84"/>
      <c r="J14" s="16"/>
      <c r="L14" s="48"/>
      <c r="N14" s="66"/>
      <c r="O14" s="10"/>
      <c r="P14" s="48"/>
      <c r="R14" s="66"/>
      <c r="S14" s="48"/>
      <c r="U14" s="21"/>
      <c r="V14" s="21"/>
      <c r="W14" s="21"/>
    </row>
    <row r="15" spans="1:24" x14ac:dyDescent="0.3">
      <c r="A15" s="5"/>
      <c r="B15" s="9"/>
      <c r="C15" s="9"/>
      <c r="D15" s="9"/>
      <c r="E15" s="16"/>
      <c r="G15" s="66">
        <f>SUM(G11:G14)</f>
        <v>70</v>
      </c>
      <c r="H15" s="66">
        <f>SUM(H11:H14)</f>
        <v>21.442940024173279</v>
      </c>
      <c r="J15" s="16"/>
      <c r="L15" s="48"/>
      <c r="N15" s="66"/>
      <c r="O15" s="10"/>
      <c r="P15" s="48"/>
      <c r="R15" s="66"/>
      <c r="S15" s="48"/>
      <c r="W15" s="91">
        <f>SUM(W11:W14)</f>
        <v>318924501.79426736</v>
      </c>
      <c r="X15" s="102">
        <f>SUM(X11:X14)</f>
        <v>1.8999531566118388</v>
      </c>
    </row>
    <row r="17" spans="1:19" ht="35.1" customHeight="1" x14ac:dyDescent="0.3">
      <c r="A17" s="61" t="s">
        <v>43</v>
      </c>
      <c r="B17" s="61" t="s">
        <v>26</v>
      </c>
      <c r="C17" s="61" t="s">
        <v>27</v>
      </c>
      <c r="D17" s="61" t="s">
        <v>74</v>
      </c>
      <c r="E17" s="61" t="s">
        <v>32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3">
      <c r="A18" s="5" t="str">
        <f>' Master'!A28</f>
        <v>Accenture</v>
      </c>
      <c r="B18" s="9">
        <f>B3+B11</f>
        <v>132.102190690486</v>
      </c>
      <c r="C18" s="9">
        <f>'Consolidated Price Score'!I4</f>
        <v>56.468797329582365</v>
      </c>
      <c r="D18" s="9">
        <f>B18+C18</f>
        <v>188.57098802006837</v>
      </c>
      <c r="E18" s="16">
        <f>_xlfn.RANK.AVG(D18,$D$18:$D$22)</f>
        <v>3</v>
      </c>
      <c r="J18" s="10"/>
      <c r="L18" s="88"/>
      <c r="N18" s="66"/>
      <c r="O18" s="10"/>
      <c r="P18" s="48"/>
      <c r="Q18" s="66"/>
      <c r="R18" s="66"/>
      <c r="S18" s="48"/>
    </row>
    <row r="19" spans="1:19" x14ac:dyDescent="0.3">
      <c r="A19" s="5" t="str">
        <f>' Master'!A29</f>
        <v>Deloitte</v>
      </c>
      <c r="B19" s="9">
        <f>B4+B12</f>
        <v>139.64914213637675</v>
      </c>
      <c r="C19" s="9">
        <f>'Consolidated Price Score'!I5</f>
        <v>49.50277550358949</v>
      </c>
      <c r="D19" s="9">
        <f t="shared" ref="D19:D20" si="17">B19+C19</f>
        <v>189.15191763996626</v>
      </c>
      <c r="E19" s="16">
        <f t="shared" ref="E19:E22" si="18">_xlfn.RANK.AVG(D19,$D$18:$D$22)</f>
        <v>2</v>
      </c>
      <c r="J19" s="10"/>
      <c r="L19" s="88"/>
      <c r="N19" s="66"/>
      <c r="O19" s="10"/>
      <c r="P19" s="48"/>
      <c r="Q19" s="66"/>
      <c r="R19" s="66"/>
      <c r="S19" s="48"/>
    </row>
    <row r="20" spans="1:19" x14ac:dyDescent="0.3">
      <c r="A20" s="5" t="str">
        <f>' Master'!A30</f>
        <v>Gainwell</v>
      </c>
      <c r="B20" s="9">
        <f>B5+B13</f>
        <v>127.8428890997408</v>
      </c>
      <c r="C20" s="9">
        <f>'Consolidated Price Score'!I6</f>
        <v>59.241316502514152</v>
      </c>
      <c r="D20" s="9">
        <f t="shared" si="17"/>
        <v>187.08420560225494</v>
      </c>
      <c r="E20" s="16">
        <f t="shared" si="18"/>
        <v>4</v>
      </c>
      <c r="J20" s="10"/>
      <c r="L20" s="88"/>
      <c r="N20" s="66"/>
      <c r="O20" s="10"/>
      <c r="P20" s="48"/>
      <c r="R20" s="66"/>
      <c r="S20" s="48"/>
    </row>
    <row r="21" spans="1:19" ht="12.4" customHeight="1" x14ac:dyDescent="0.3">
      <c r="A21" s="5"/>
      <c r="B21" s="9"/>
      <c r="C21" s="9"/>
      <c r="D21" s="9"/>
      <c r="E21" s="16"/>
      <c r="J21" s="10"/>
      <c r="L21" s="88"/>
      <c r="N21" s="66"/>
      <c r="O21" s="10"/>
      <c r="P21" s="48"/>
      <c r="R21" s="66"/>
      <c r="S21" s="48"/>
    </row>
    <row r="22" spans="1:19" s="14" customFormat="1" ht="30" x14ac:dyDescent="0.3">
      <c r="A22" s="106" t="s">
        <v>75</v>
      </c>
      <c r="B22" s="107">
        <f>G9+G15</f>
        <v>140</v>
      </c>
      <c r="C22" s="108">
        <f>'Consolidated Price Score'!I7</f>
        <v>50.867595384719301</v>
      </c>
      <c r="D22" s="107">
        <f>SUM(B22:C22)</f>
        <v>190.86759538471929</v>
      </c>
      <c r="E22" s="109">
        <f t="shared" si="18"/>
        <v>1</v>
      </c>
      <c r="J22" s="8"/>
      <c r="L22" s="89"/>
      <c r="N22" s="83"/>
      <c r="O22" s="8"/>
      <c r="P22" s="82"/>
      <c r="R22" s="83"/>
      <c r="S22" s="82"/>
    </row>
  </sheetData>
  <mergeCells count="1">
    <mergeCell ref="G1:H1"/>
  </mergeCells>
  <phoneticPr fontId="10" type="noConversion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8" sqref="E18"/>
    </sheetView>
  </sheetViews>
  <sheetFormatPr defaultColWidth="9.140625" defaultRowHeight="16.5" x14ac:dyDescent="0.3"/>
  <cols>
    <col min="1" max="1" width="3.7109375" style="11" customWidth="1"/>
    <col min="2" max="2" width="49.5703125" style="1" customWidth="1"/>
    <col min="3" max="3" width="14.7109375" style="1" customWidth="1"/>
    <col min="4" max="5" width="12.7109375" style="1" customWidth="1"/>
    <col min="6" max="6" width="2.42578125" style="1" customWidth="1"/>
    <col min="7" max="11" width="12.7109375" style="1" customWidth="1"/>
    <col min="12" max="12" width="12.7109375" style="1" hidden="1" customWidth="1"/>
    <col min="13" max="13" width="2.42578125" style="1" customWidth="1"/>
    <col min="14" max="14" width="9.85546875" style="1" customWidth="1"/>
    <col min="15" max="15" width="105.42578125" style="1" customWidth="1"/>
    <col min="16" max="16384" width="9.140625" style="1"/>
  </cols>
  <sheetData>
    <row r="1" spans="1:15" ht="47.1" customHeight="1" x14ac:dyDescent="0.3">
      <c r="A1" s="62"/>
      <c r="B1" s="62" t="s">
        <v>5</v>
      </c>
      <c r="C1" s="62" t="s">
        <v>6</v>
      </c>
      <c r="D1" s="62" t="s">
        <v>7</v>
      </c>
      <c r="E1" s="62" t="s">
        <v>8</v>
      </c>
      <c r="F1" s="132"/>
      <c r="G1" s="62" t="str">
        <f>' Master'!A3</f>
        <v>Accenture</v>
      </c>
      <c r="H1" s="62" t="str">
        <f>' Master'!A4</f>
        <v>Deloitte</v>
      </c>
      <c r="I1" s="62" t="str">
        <f>' Master'!A5</f>
        <v>Gainwell</v>
      </c>
      <c r="J1" s="62" t="str">
        <f>' Master'!A6</f>
        <v>Kyndryl</v>
      </c>
      <c r="K1" s="62" t="str">
        <f>' Master'!A7</f>
        <v>Peraton</v>
      </c>
      <c r="L1" s="62"/>
    </row>
    <row r="2" spans="1:15" s="26" customFormat="1" ht="18" customHeight="1" x14ac:dyDescent="0.25">
      <c r="A2" s="27"/>
      <c r="B2" s="28" t="s">
        <v>9</v>
      </c>
      <c r="C2" s="29"/>
      <c r="D2" s="30">
        <f>SUM(C3:C6)</f>
        <v>0.7</v>
      </c>
      <c r="E2" s="34"/>
      <c r="F2" s="133"/>
      <c r="G2" s="127"/>
      <c r="H2" s="128"/>
      <c r="I2" s="128"/>
      <c r="J2" s="128"/>
      <c r="K2" s="128"/>
      <c r="L2" s="129"/>
    </row>
    <row r="3" spans="1:15" ht="16.5" customHeight="1" x14ac:dyDescent="0.3">
      <c r="A3" s="22">
        <v>1</v>
      </c>
      <c r="B3" s="78" t="str">
        <f>' Master'!C3</f>
        <v>Staff Qualifications and Experience</v>
      </c>
      <c r="C3" s="79">
        <f>' Master'!D3</f>
        <v>0.05</v>
      </c>
      <c r="D3" s="24"/>
      <c r="E3" s="32">
        <v>5</v>
      </c>
      <c r="F3" s="133"/>
      <c r="G3" s="33">
        <f>'Infra Business Score'!B5</f>
        <v>4.2371499999999997</v>
      </c>
      <c r="H3" s="33">
        <f>'Infra Business Score'!B6</f>
        <v>4.4140312499999999</v>
      </c>
      <c r="I3" s="33">
        <f>'Infra Business Score'!B7</f>
        <v>3.9317916666666672</v>
      </c>
      <c r="J3" s="33">
        <f>'Infra Business Score'!B8</f>
        <v>2.6183666666666667</v>
      </c>
      <c r="K3" s="33">
        <f>'Infra Business Score'!B9</f>
        <v>3.7485416666666667</v>
      </c>
      <c r="L3" s="33"/>
    </row>
    <row r="4" spans="1:15" ht="16.5" customHeight="1" x14ac:dyDescent="0.3">
      <c r="A4" s="22">
        <v>2</v>
      </c>
      <c r="B4" s="78" t="str">
        <f>' Master'!C4</f>
        <v>Oral Presentations</v>
      </c>
      <c r="C4" s="79">
        <f>' Master'!D4</f>
        <v>0.05</v>
      </c>
      <c r="D4" s="24"/>
      <c r="E4" s="32">
        <v>5</v>
      </c>
      <c r="F4" s="133"/>
      <c r="G4" s="33">
        <f>'Infra Business Score'!C5</f>
        <v>3.5000000000000004</v>
      </c>
      <c r="H4" s="33">
        <f>'Infra Business Score'!C6</f>
        <v>3.0000000000000004</v>
      </c>
      <c r="I4" s="33">
        <f>'Infra Business Score'!C7</f>
        <v>4</v>
      </c>
      <c r="J4" s="33">
        <f>'Infra Business Score'!C8</f>
        <v>4</v>
      </c>
      <c r="K4" s="33">
        <f>'Infra Business Score'!C9</f>
        <v>3.0000000000000004</v>
      </c>
      <c r="L4" s="33"/>
    </row>
    <row r="5" spans="1:15" ht="16.5" customHeight="1" x14ac:dyDescent="0.3">
      <c r="A5" s="22">
        <v>3</v>
      </c>
      <c r="B5" s="78" t="str">
        <f>' Master'!C5</f>
        <v>Key Staff Interviews</v>
      </c>
      <c r="C5" s="79">
        <f>' Master'!D5</f>
        <v>0.1</v>
      </c>
      <c r="D5" s="24"/>
      <c r="E5" s="32">
        <v>10</v>
      </c>
      <c r="F5" s="133"/>
      <c r="G5" s="33">
        <f>'Infra Business Score'!D5</f>
        <v>8.5</v>
      </c>
      <c r="H5" s="33">
        <f>'Infra Business Score'!D6</f>
        <v>8</v>
      </c>
      <c r="I5" s="33">
        <f>'Infra Business Score'!D7</f>
        <v>7.2500000000000009</v>
      </c>
      <c r="J5" s="33">
        <f>'Infra Business Score'!D8</f>
        <v>6.3750000000000009</v>
      </c>
      <c r="K5" s="33">
        <f>'Infra Business Score'!D9</f>
        <v>6.3750000000000009</v>
      </c>
      <c r="L5" s="33"/>
    </row>
    <row r="6" spans="1:15" ht="16.5" customHeight="1" x14ac:dyDescent="0.3">
      <c r="A6" s="22">
        <v>4</v>
      </c>
      <c r="B6" s="78" t="str">
        <f>' Master'!C6</f>
        <v>Understanding and Approach</v>
      </c>
      <c r="C6" s="79">
        <f>' Master'!D6</f>
        <v>0.5</v>
      </c>
      <c r="D6" s="24"/>
      <c r="E6" s="32">
        <v>50</v>
      </c>
      <c r="F6" s="133"/>
      <c r="G6" s="33">
        <f>'Infra Business Score'!E5</f>
        <v>38.854166666666664</v>
      </c>
      <c r="H6" s="33">
        <f>'Infra Business Score'!E6</f>
        <v>41.875</v>
      </c>
      <c r="I6" s="33">
        <f>'Infra Business Score'!E7</f>
        <v>42.395833333333336</v>
      </c>
      <c r="J6" s="33">
        <f>'Infra Business Score'!E8</f>
        <v>31.354166666666668</v>
      </c>
      <c r="K6" s="33">
        <f>'Infra Business Score'!E9</f>
        <v>36.875</v>
      </c>
      <c r="L6" s="33"/>
    </row>
    <row r="7" spans="1:15" s="26" customFormat="1" ht="18" customHeight="1" x14ac:dyDescent="0.25">
      <c r="A7" s="27"/>
      <c r="B7" s="131" t="s">
        <v>14</v>
      </c>
      <c r="C7" s="131"/>
      <c r="D7" s="35"/>
      <c r="E7" s="36">
        <f>SUM(E3:E6)</f>
        <v>70</v>
      </c>
      <c r="F7" s="133"/>
      <c r="G7" s="37">
        <f t="shared" ref="G7:K7" si="0">SUM(G3:G6)</f>
        <v>55.091316666666664</v>
      </c>
      <c r="H7" s="37">
        <f t="shared" si="0"/>
        <v>57.289031250000001</v>
      </c>
      <c r="I7" s="37">
        <f t="shared" si="0"/>
        <v>57.577625000000005</v>
      </c>
      <c r="J7" s="37">
        <f t="shared" si="0"/>
        <v>44.347533333333331</v>
      </c>
      <c r="K7" s="37">
        <f t="shared" si="0"/>
        <v>49.998541666666668</v>
      </c>
      <c r="L7" s="37"/>
      <c r="N7" s="40"/>
    </row>
    <row r="8" spans="1:15" ht="8.1" customHeight="1" x14ac:dyDescent="0.3">
      <c r="A8" s="118"/>
      <c r="B8" s="119"/>
      <c r="C8" s="119"/>
      <c r="D8" s="119"/>
      <c r="E8" s="120"/>
      <c r="F8" s="133"/>
      <c r="G8" s="118"/>
      <c r="H8" s="119"/>
      <c r="I8" s="119"/>
      <c r="J8" s="119"/>
      <c r="K8" s="119"/>
      <c r="L8" s="120"/>
    </row>
    <row r="9" spans="1:15" ht="18" customHeight="1" x14ac:dyDescent="0.3">
      <c r="A9" s="27"/>
      <c r="B9" s="131" t="s">
        <v>15</v>
      </c>
      <c r="C9" s="131"/>
      <c r="D9" s="35"/>
      <c r="E9" s="36">
        <f>E7</f>
        <v>70</v>
      </c>
      <c r="F9" s="133"/>
      <c r="G9" s="37">
        <f>'Infra Business Score'!H5</f>
        <v>66.977270539843673</v>
      </c>
      <c r="H9" s="37">
        <f>'Infra Business Score'!H6</f>
        <v>69.649142136376753</v>
      </c>
      <c r="I9" s="37">
        <f>'Infra Business Score'!H7</f>
        <v>70</v>
      </c>
      <c r="J9" s="37">
        <f>'Infra Business Score'!H8</f>
        <v>53.915515503345837</v>
      </c>
      <c r="K9" s="37">
        <f>'Infra Business Score'!H9</f>
        <v>60.785729120759434</v>
      </c>
      <c r="L9" s="37"/>
      <c r="N9" s="40"/>
      <c r="O9" s="26"/>
    </row>
    <row r="10" spans="1:15" ht="8.1" customHeight="1" x14ac:dyDescent="0.3">
      <c r="A10" s="135"/>
      <c r="B10" s="136"/>
      <c r="C10" s="136"/>
      <c r="D10" s="136"/>
      <c r="E10" s="137"/>
      <c r="F10" s="133"/>
      <c r="G10" s="121"/>
      <c r="H10" s="122"/>
      <c r="I10" s="122"/>
      <c r="J10" s="122"/>
      <c r="K10" s="122"/>
      <c r="L10" s="123"/>
    </row>
    <row r="11" spans="1:15" s="26" customFormat="1" ht="18" customHeight="1" x14ac:dyDescent="0.25">
      <c r="A11" s="27"/>
      <c r="B11" s="28" t="s">
        <v>18</v>
      </c>
      <c r="C11" s="29"/>
      <c r="D11" s="30">
        <f>SUM(C12:C12)</f>
        <v>0.3</v>
      </c>
      <c r="E11" s="31"/>
      <c r="F11" s="133"/>
      <c r="G11" s="124"/>
      <c r="H11" s="125"/>
      <c r="I11" s="125"/>
      <c r="J11" s="125"/>
      <c r="K11" s="125"/>
      <c r="L11" s="126"/>
    </row>
    <row r="12" spans="1:15" ht="16.5" customHeight="1" x14ac:dyDescent="0.3">
      <c r="A12" s="22">
        <v>5</v>
      </c>
      <c r="B12" s="23" t="s">
        <v>52</v>
      </c>
      <c r="C12" s="24">
        <v>0.3</v>
      </c>
      <c r="D12" s="24"/>
      <c r="E12" s="25">
        <v>30</v>
      </c>
      <c r="F12" s="133"/>
      <c r="G12" s="59">
        <f>'Infra Price Score'!D4</f>
        <v>25.692829746435123</v>
      </c>
      <c r="H12" s="59">
        <f>'Infra Price Score'!D5</f>
        <v>26.271608923688344</v>
      </c>
      <c r="I12" s="59">
        <f>'Infra Price Score'!D6</f>
        <v>28.373620921071925</v>
      </c>
      <c r="J12" s="59">
        <f>'Infra Price Score'!D7</f>
        <v>24.141616098472639</v>
      </c>
      <c r="K12" s="59">
        <f>'Infra Price Score'!D8</f>
        <v>30</v>
      </c>
      <c r="L12" s="59"/>
    </row>
    <row r="13" spans="1:15" s="26" customFormat="1" x14ac:dyDescent="0.25">
      <c r="A13" s="27"/>
      <c r="B13" s="131" t="s">
        <v>19</v>
      </c>
      <c r="C13" s="131"/>
      <c r="D13" s="35"/>
      <c r="E13" s="36">
        <f>SUM(E12:E12)</f>
        <v>30</v>
      </c>
      <c r="F13" s="133"/>
      <c r="G13" s="37">
        <f t="shared" ref="G13:K13" si="1">SUM(G12:G12)</f>
        <v>25.692829746435123</v>
      </c>
      <c r="H13" s="37">
        <f t="shared" si="1"/>
        <v>26.271608923688344</v>
      </c>
      <c r="I13" s="37">
        <f t="shared" si="1"/>
        <v>28.373620921071925</v>
      </c>
      <c r="J13" s="37">
        <f t="shared" si="1"/>
        <v>24.141616098472639</v>
      </c>
      <c r="K13" s="37">
        <f t="shared" si="1"/>
        <v>30</v>
      </c>
      <c r="L13" s="37"/>
      <c r="N13" s="40"/>
    </row>
    <row r="14" spans="1:15" s="26" customFormat="1" ht="19.5" customHeight="1" x14ac:dyDescent="0.25">
      <c r="A14" s="27"/>
      <c r="B14" s="130" t="s">
        <v>20</v>
      </c>
      <c r="C14" s="130"/>
      <c r="D14" s="30">
        <f>SUM(D2,D11)</f>
        <v>1</v>
      </c>
      <c r="E14" s="38">
        <f>SUM(E7,E13)</f>
        <v>100</v>
      </c>
      <c r="F14" s="134"/>
      <c r="G14" s="39">
        <f t="shared" ref="G14:K14" si="2">SUM(G9,G13)</f>
        <v>92.670100286278796</v>
      </c>
      <c r="H14" s="39">
        <f t="shared" si="2"/>
        <v>95.920751060065101</v>
      </c>
      <c r="I14" s="39">
        <f t="shared" si="2"/>
        <v>98.373620921071932</v>
      </c>
      <c r="J14" s="39">
        <f t="shared" si="2"/>
        <v>78.057131601818469</v>
      </c>
      <c r="K14" s="39">
        <f t="shared" si="2"/>
        <v>90.785729120759441</v>
      </c>
      <c r="L14" s="39"/>
      <c r="N14" s="40"/>
    </row>
    <row r="15" spans="1:15" x14ac:dyDescent="0.3">
      <c r="N15" s="40"/>
    </row>
    <row r="16" spans="1:15" x14ac:dyDescent="0.3">
      <c r="L16" s="67"/>
      <c r="N16" s="67"/>
    </row>
    <row r="17" spans="2:12" x14ac:dyDescent="0.3">
      <c r="L17" s="12"/>
    </row>
    <row r="18" spans="2:12" x14ac:dyDescent="0.3">
      <c r="B18" s="13"/>
    </row>
  </sheetData>
  <mergeCells count="11">
    <mergeCell ref="G8:L8"/>
    <mergeCell ref="G10:L10"/>
    <mergeCell ref="G11:L11"/>
    <mergeCell ref="G2:L2"/>
    <mergeCell ref="B14:C14"/>
    <mergeCell ref="B7:C7"/>
    <mergeCell ref="B9:C9"/>
    <mergeCell ref="B13:C13"/>
    <mergeCell ref="F1:F14"/>
    <mergeCell ref="A8:E8"/>
    <mergeCell ref="A10:E10"/>
  </mergeCells>
  <pageMargins left="0.5" right="0.5" top="0.75" bottom="0.75" header="0.3" footer="0.3"/>
  <pageSetup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68908-3952-4E7A-9FBB-57ED0E420A41}">
  <dimension ref="A1:M1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L21" sqref="L21"/>
    </sheetView>
  </sheetViews>
  <sheetFormatPr defaultColWidth="9.140625" defaultRowHeight="16.5" x14ac:dyDescent="0.3"/>
  <cols>
    <col min="1" max="1" width="3.7109375" style="11" customWidth="1"/>
    <col min="2" max="2" width="49.5703125" style="1" customWidth="1"/>
    <col min="3" max="3" width="14.7109375" style="1" customWidth="1"/>
    <col min="4" max="5" width="12.7109375" style="1" customWidth="1"/>
    <col min="6" max="6" width="2.42578125" style="1" customWidth="1"/>
    <col min="7" max="9" width="12.7109375" style="1" customWidth="1"/>
    <col min="10" max="10" width="12.7109375" style="1" hidden="1" customWidth="1"/>
    <col min="11" max="11" width="2.42578125" style="1" customWidth="1"/>
    <col min="12" max="12" width="9.85546875" style="1" customWidth="1"/>
    <col min="13" max="13" width="105.42578125" style="1" customWidth="1"/>
    <col min="14" max="16384" width="9.140625" style="1"/>
  </cols>
  <sheetData>
    <row r="1" spans="1:13" ht="47.1" customHeight="1" x14ac:dyDescent="0.3">
      <c r="A1" s="62"/>
      <c r="B1" s="62" t="s">
        <v>5</v>
      </c>
      <c r="C1" s="62" t="s">
        <v>6</v>
      </c>
      <c r="D1" s="62" t="s">
        <v>7</v>
      </c>
      <c r="E1" s="62" t="s">
        <v>8</v>
      </c>
      <c r="F1" s="132"/>
      <c r="G1" s="62" t="str">
        <f>' Master'!A3</f>
        <v>Accenture</v>
      </c>
      <c r="H1" s="62" t="str">
        <f>' Master'!A4</f>
        <v>Deloitte</v>
      </c>
      <c r="I1" s="62" t="str">
        <f>' Master'!A5</f>
        <v>Gainwell</v>
      </c>
      <c r="J1" s="62"/>
    </row>
    <row r="2" spans="1:13" s="26" customFormat="1" ht="18" customHeight="1" x14ac:dyDescent="0.25">
      <c r="A2" s="27"/>
      <c r="B2" s="28" t="s">
        <v>9</v>
      </c>
      <c r="C2" s="29"/>
      <c r="D2" s="30">
        <f>SUM(C3:C6)</f>
        <v>0.7</v>
      </c>
      <c r="E2" s="34"/>
      <c r="F2" s="133"/>
      <c r="G2" s="127"/>
      <c r="H2" s="128"/>
      <c r="I2" s="128"/>
      <c r="J2" s="129"/>
    </row>
    <row r="3" spans="1:13" ht="16.5" customHeight="1" x14ac:dyDescent="0.3">
      <c r="A3" s="22">
        <v>1</v>
      </c>
      <c r="B3" s="78" t="str">
        <f>' Master'!C3</f>
        <v>Staff Qualifications and Experience</v>
      </c>
      <c r="C3" s="79">
        <f>' Master'!D3</f>
        <v>0.05</v>
      </c>
      <c r="D3" s="24"/>
      <c r="E3" s="32">
        <v>5</v>
      </c>
      <c r="F3" s="133"/>
      <c r="G3" s="33">
        <f>'M&amp;E Business Score'!B5</f>
        <v>4.6805555555555562</v>
      </c>
      <c r="H3" s="33">
        <f>'M&amp;E Business Score'!B6</f>
        <v>4.3780833333333344</v>
      </c>
      <c r="I3" s="33">
        <f>'M&amp;E Business Score'!B7</f>
        <v>4.3262222222222233</v>
      </c>
      <c r="J3" s="33"/>
    </row>
    <row r="4" spans="1:13" ht="16.5" customHeight="1" x14ac:dyDescent="0.3">
      <c r="A4" s="22">
        <v>2</v>
      </c>
      <c r="B4" s="78" t="str">
        <f>' Master'!C4</f>
        <v>Oral Presentations</v>
      </c>
      <c r="C4" s="79">
        <f>' Master'!D4</f>
        <v>0.05</v>
      </c>
      <c r="D4" s="24"/>
      <c r="E4" s="32">
        <v>5</v>
      </c>
      <c r="F4" s="133"/>
      <c r="G4" s="33">
        <f>'M&amp;E Business Score'!C5</f>
        <v>4</v>
      </c>
      <c r="H4" s="33">
        <f>'M&amp;E Business Score'!C6</f>
        <v>3.5000000000000004</v>
      </c>
      <c r="I4" s="33">
        <f>'M&amp;E Business Score'!C7</f>
        <v>3.0000000000000004</v>
      </c>
      <c r="J4" s="33"/>
    </row>
    <row r="5" spans="1:13" ht="16.5" customHeight="1" x14ac:dyDescent="0.3">
      <c r="A5" s="22">
        <v>3</v>
      </c>
      <c r="B5" s="78" t="str">
        <f>' Master'!C5</f>
        <v>Key Staff Interviews</v>
      </c>
      <c r="C5" s="79">
        <f>' Master'!D5</f>
        <v>0.1</v>
      </c>
      <c r="D5" s="24"/>
      <c r="E5" s="32">
        <v>10</v>
      </c>
      <c r="F5" s="133"/>
      <c r="G5" s="33">
        <f>'M&amp;E Business Score'!D5</f>
        <v>8.4166666666666661</v>
      </c>
      <c r="H5" s="33">
        <f>'M&amp;E Business Score'!D6</f>
        <v>8.25</v>
      </c>
      <c r="I5" s="33">
        <f>'M&amp;E Business Score'!D7</f>
        <v>6.9166666666666679</v>
      </c>
      <c r="J5" s="33"/>
    </row>
    <row r="6" spans="1:13" ht="16.5" customHeight="1" x14ac:dyDescent="0.3">
      <c r="A6" s="22">
        <v>4</v>
      </c>
      <c r="B6" s="78" t="str">
        <f>' Master'!C6</f>
        <v>Understanding and Approach</v>
      </c>
      <c r="C6" s="79">
        <f>' Master'!D6</f>
        <v>0.5</v>
      </c>
      <c r="D6" s="24"/>
      <c r="E6" s="32">
        <v>50</v>
      </c>
      <c r="F6" s="133"/>
      <c r="G6" s="33">
        <f>'M&amp;E Business Score'!E5</f>
        <v>36.75</v>
      </c>
      <c r="H6" s="33">
        <f>'M&amp;E Business Score'!E6</f>
        <v>41.75</v>
      </c>
      <c r="I6" s="33">
        <f>'M&amp;E Business Score'!E7</f>
        <v>33.583333333333336</v>
      </c>
      <c r="J6" s="33"/>
    </row>
    <row r="7" spans="1:13" s="26" customFormat="1" ht="18" customHeight="1" x14ac:dyDescent="0.25">
      <c r="A7" s="27"/>
      <c r="B7" s="131" t="s">
        <v>14</v>
      </c>
      <c r="C7" s="131"/>
      <c r="D7" s="35"/>
      <c r="E7" s="36">
        <f>SUM(E3:E6)</f>
        <v>70</v>
      </c>
      <c r="F7" s="133"/>
      <c r="G7" s="37">
        <f>SUM(G3:G6)</f>
        <v>53.847222222222221</v>
      </c>
      <c r="H7" s="37">
        <f>SUM(H3:H6)</f>
        <v>57.878083333333336</v>
      </c>
      <c r="I7" s="37">
        <f>SUM(I3:I6)</f>
        <v>47.826222222222228</v>
      </c>
      <c r="J7" s="37"/>
      <c r="L7" s="40"/>
    </row>
    <row r="8" spans="1:13" ht="8.1" customHeight="1" x14ac:dyDescent="0.3">
      <c r="A8" s="118"/>
      <c r="B8" s="119"/>
      <c r="C8" s="119"/>
      <c r="D8" s="119"/>
      <c r="E8" s="120"/>
      <c r="F8" s="133"/>
      <c r="G8" s="118"/>
      <c r="H8" s="119"/>
      <c r="I8" s="119"/>
      <c r="J8" s="120"/>
    </row>
    <row r="9" spans="1:13" ht="18" customHeight="1" x14ac:dyDescent="0.3">
      <c r="A9" s="27"/>
      <c r="B9" s="131" t="s">
        <v>15</v>
      </c>
      <c r="C9" s="131"/>
      <c r="D9" s="35"/>
      <c r="E9" s="36">
        <f>E7</f>
        <v>70</v>
      </c>
      <c r="F9" s="133"/>
      <c r="G9" s="37">
        <f>'M&amp;E Business Score'!H5</f>
        <v>65.124920150642311</v>
      </c>
      <c r="H9" s="37">
        <f>'M&amp;E Business Score'!H6</f>
        <v>70</v>
      </c>
      <c r="I9" s="37">
        <f>'M&amp;E Business Score'!H7</f>
        <v>57.842889099740795</v>
      </c>
      <c r="J9" s="37"/>
      <c r="L9" s="40"/>
      <c r="M9" s="26"/>
    </row>
    <row r="10" spans="1:13" ht="8.1" customHeight="1" x14ac:dyDescent="0.3">
      <c r="A10" s="135"/>
      <c r="B10" s="136"/>
      <c r="C10" s="136"/>
      <c r="D10" s="136"/>
      <c r="E10" s="137"/>
      <c r="F10" s="133"/>
      <c r="G10" s="121"/>
      <c r="H10" s="122"/>
      <c r="I10" s="122"/>
      <c r="J10" s="123"/>
    </row>
    <row r="11" spans="1:13" s="26" customFormat="1" ht="18" customHeight="1" x14ac:dyDescent="0.25">
      <c r="A11" s="27"/>
      <c r="B11" s="28" t="s">
        <v>18</v>
      </c>
      <c r="C11" s="29"/>
      <c r="D11" s="30">
        <f>SUM(C12:C12)</f>
        <v>0.3</v>
      </c>
      <c r="E11" s="31"/>
      <c r="F11" s="133"/>
      <c r="G11" s="124"/>
      <c r="H11" s="125"/>
      <c r="I11" s="125"/>
      <c r="J11" s="126"/>
    </row>
    <row r="12" spans="1:13" ht="16.5" customHeight="1" x14ac:dyDescent="0.3">
      <c r="A12" s="22">
        <v>5</v>
      </c>
      <c r="B12" s="23" t="s">
        <v>52</v>
      </c>
      <c r="C12" s="24">
        <v>0.3</v>
      </c>
      <c r="D12" s="24"/>
      <c r="E12" s="25">
        <v>30</v>
      </c>
      <c r="F12" s="133"/>
      <c r="G12" s="59">
        <f>'M&amp;E Price Score'!I4</f>
        <v>24.929007222287055</v>
      </c>
      <c r="H12" s="59">
        <f>'M&amp;E Price Score'!I5</f>
        <v>21.442940024173279</v>
      </c>
      <c r="I12" s="59">
        <f>'M&amp;E Price Score'!I6</f>
        <v>29.241316502514152</v>
      </c>
      <c r="J12" s="59"/>
    </row>
    <row r="13" spans="1:13" s="26" customFormat="1" x14ac:dyDescent="0.25">
      <c r="A13" s="27"/>
      <c r="B13" s="131" t="s">
        <v>19</v>
      </c>
      <c r="C13" s="131"/>
      <c r="D13" s="35"/>
      <c r="E13" s="36">
        <f>SUM(E12:E12)</f>
        <v>30</v>
      </c>
      <c r="F13" s="133"/>
      <c r="G13" s="37">
        <f>SUM(G12:G12)</f>
        <v>24.929007222287055</v>
      </c>
      <c r="H13" s="37">
        <f>SUM(H12:H12)</f>
        <v>21.442940024173279</v>
      </c>
      <c r="I13" s="37">
        <f>SUM(I12:I12)</f>
        <v>29.241316502514152</v>
      </c>
      <c r="J13" s="37"/>
      <c r="L13" s="40"/>
    </row>
    <row r="14" spans="1:13" s="26" customFormat="1" ht="19.5" customHeight="1" x14ac:dyDescent="0.25">
      <c r="A14" s="27"/>
      <c r="B14" s="130" t="s">
        <v>20</v>
      </c>
      <c r="C14" s="130"/>
      <c r="D14" s="30">
        <f>SUM(D2,D11)</f>
        <v>1</v>
      </c>
      <c r="E14" s="38">
        <f>SUM(E7,E13)</f>
        <v>100</v>
      </c>
      <c r="F14" s="134"/>
      <c r="G14" s="39">
        <f>SUM(G9,G13)</f>
        <v>90.053927372929365</v>
      </c>
      <c r="H14" s="39">
        <f>SUM(H9,H13)</f>
        <v>91.442940024173282</v>
      </c>
      <c r="I14" s="39">
        <f>SUM(I9,I13)</f>
        <v>87.08420560225494</v>
      </c>
      <c r="J14" s="39"/>
      <c r="L14" s="40"/>
    </row>
    <row r="15" spans="1:13" x14ac:dyDescent="0.3">
      <c r="L15" s="40"/>
    </row>
    <row r="16" spans="1:13" x14ac:dyDescent="0.3">
      <c r="L16" s="67"/>
    </row>
    <row r="18" spans="2:2" x14ac:dyDescent="0.3">
      <c r="B18" s="13"/>
    </row>
  </sheetData>
  <mergeCells count="11">
    <mergeCell ref="B14:C14"/>
    <mergeCell ref="F1:F14"/>
    <mergeCell ref="G2:J2"/>
    <mergeCell ref="B7:C7"/>
    <mergeCell ref="A8:E8"/>
    <mergeCell ref="G8:J8"/>
    <mergeCell ref="B9:C9"/>
    <mergeCell ref="A10:E10"/>
    <mergeCell ref="G10:J10"/>
    <mergeCell ref="G11:J11"/>
    <mergeCell ref="B13:C13"/>
  </mergeCells>
  <pageMargins left="0.5" right="0.5" top="0.75" bottom="0.75" header="0.3" footer="0.3"/>
  <pageSetup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3" sqref="B23"/>
    </sheetView>
  </sheetViews>
  <sheetFormatPr defaultColWidth="9.140625" defaultRowHeight="16.5" x14ac:dyDescent="0.3"/>
  <cols>
    <col min="1" max="1" width="18.7109375" style="1" customWidth="1"/>
    <col min="2" max="4" width="15.7109375" style="1" customWidth="1"/>
    <col min="5" max="5" width="16.7109375" style="1" customWidth="1"/>
    <col min="6" max="6" width="15.7109375" style="1" customWidth="1"/>
    <col min="7" max="7" width="2.42578125" style="1" customWidth="1"/>
    <col min="8" max="8" width="15.7109375" style="1" customWidth="1"/>
    <col min="9" max="9" width="2.42578125" style="1" customWidth="1"/>
    <col min="10" max="10" width="12.7109375" style="1" customWidth="1"/>
    <col min="11" max="16384" width="9.140625" style="1"/>
  </cols>
  <sheetData>
    <row r="1" spans="1:10" s="13" customFormat="1" ht="33" customHeight="1" x14ac:dyDescent="0.2">
      <c r="A1" s="115" t="s">
        <v>47</v>
      </c>
      <c r="B1" s="116"/>
      <c r="C1" s="62"/>
      <c r="D1" s="115" t="s">
        <v>3</v>
      </c>
      <c r="E1" s="116"/>
      <c r="F1" s="62">
        <v>70</v>
      </c>
      <c r="G1" s="138"/>
      <c r="H1" s="139"/>
      <c r="I1" s="139"/>
      <c r="J1" s="139"/>
    </row>
    <row r="2" spans="1:10" ht="8.1" customHeight="1" x14ac:dyDescent="0.3">
      <c r="A2" s="145"/>
      <c r="B2" s="146"/>
      <c r="C2" s="146"/>
      <c r="D2" s="146"/>
      <c r="E2" s="146"/>
      <c r="F2" s="147"/>
      <c r="G2" s="140"/>
      <c r="H2" s="141"/>
      <c r="I2" s="141"/>
      <c r="J2" s="141"/>
    </row>
    <row r="3" spans="1:10" s="10" customFormat="1" ht="16.5" customHeight="1" x14ac:dyDescent="0.3">
      <c r="A3" s="63"/>
      <c r="B3" s="64">
        <f>' Master'!D3</f>
        <v>0.05</v>
      </c>
      <c r="C3" s="64">
        <f>' Master'!D4</f>
        <v>0.05</v>
      </c>
      <c r="D3" s="64">
        <f>' Master'!D5</f>
        <v>0.1</v>
      </c>
      <c r="E3" s="64">
        <f>' Master'!D6</f>
        <v>0.5</v>
      </c>
      <c r="F3" s="132" t="s">
        <v>16</v>
      </c>
      <c r="G3" s="132"/>
      <c r="H3" s="132" t="s">
        <v>17</v>
      </c>
      <c r="I3" s="132"/>
      <c r="J3" s="132" t="s">
        <v>32</v>
      </c>
    </row>
    <row r="4" spans="1:10" s="13" customFormat="1" ht="57" x14ac:dyDescent="0.2">
      <c r="A4" s="65" t="s">
        <v>2</v>
      </c>
      <c r="B4" s="65" t="str">
        <f>' Master'!C3</f>
        <v>Staff Qualifications and Experience</v>
      </c>
      <c r="C4" s="65" t="str">
        <f>' Master'!C4</f>
        <v>Oral Presentations</v>
      </c>
      <c r="D4" s="65" t="str">
        <f>' Master'!C5</f>
        <v>Key Staff Interviews</v>
      </c>
      <c r="E4" s="65" t="str">
        <f>' Master'!C6</f>
        <v>Understanding and Approach</v>
      </c>
      <c r="F4" s="134"/>
      <c r="G4" s="134"/>
      <c r="H4" s="134"/>
      <c r="I4" s="134"/>
      <c r="J4" s="134"/>
    </row>
    <row r="5" spans="1:10" x14ac:dyDescent="0.3">
      <c r="A5" s="5" t="str">
        <f>'Summary Total'!A3</f>
        <v>Accenture</v>
      </c>
      <c r="B5" s="9">
        <v>4.2371499999999997</v>
      </c>
      <c r="C5" s="9">
        <v>3.5000000000000004</v>
      </c>
      <c r="D5" s="9">
        <v>8.5</v>
      </c>
      <c r="E5" s="9">
        <v>38.854166666666664</v>
      </c>
      <c r="F5" s="17">
        <f>SUM(B5:E5)</f>
        <v>55.091316666666664</v>
      </c>
      <c r="G5" s="92"/>
      <c r="H5" s="9">
        <f t="shared" ref="H5:H9" si="0">F5/$F$12*$F$1</f>
        <v>66.977270539843673</v>
      </c>
      <c r="I5" s="148"/>
      <c r="J5" s="16">
        <f>_xlfn.RANK.AVG(H5,$H$5:$H$10)</f>
        <v>3</v>
      </c>
    </row>
    <row r="6" spans="1:10" x14ac:dyDescent="0.3">
      <c r="A6" s="5" t="str">
        <f>'Summary Total'!A4</f>
        <v>Deloitte</v>
      </c>
      <c r="B6" s="9">
        <v>4.4140312499999999</v>
      </c>
      <c r="C6" s="9">
        <v>3.0000000000000004</v>
      </c>
      <c r="D6" s="9">
        <v>8</v>
      </c>
      <c r="E6" s="9">
        <v>41.875</v>
      </c>
      <c r="F6" s="17">
        <f t="shared" ref="F6:F9" si="1">SUM(B6:E6)</f>
        <v>57.289031250000001</v>
      </c>
      <c r="G6" s="93"/>
      <c r="H6" s="9">
        <f t="shared" si="0"/>
        <v>69.649142136376753</v>
      </c>
      <c r="I6" s="149"/>
      <c r="J6" s="16">
        <f t="shared" ref="J6:J9" si="2">_xlfn.RANK.AVG(H6,$H$5:$H$10)</f>
        <v>2</v>
      </c>
    </row>
    <row r="7" spans="1:10" x14ac:dyDescent="0.3">
      <c r="A7" s="5" t="str">
        <f>'Summary Total'!A5</f>
        <v>Gainwell</v>
      </c>
      <c r="B7" s="9">
        <v>3.9317916666666672</v>
      </c>
      <c r="C7" s="9">
        <v>4</v>
      </c>
      <c r="D7" s="9">
        <v>7.2500000000000009</v>
      </c>
      <c r="E7" s="9">
        <v>42.395833333333336</v>
      </c>
      <c r="F7" s="17">
        <f t="shared" ref="F7" si="3">SUM(B7:E7)</f>
        <v>57.577625000000005</v>
      </c>
      <c r="G7" s="93"/>
      <c r="H7" s="9">
        <f t="shared" si="0"/>
        <v>70</v>
      </c>
      <c r="I7" s="149"/>
      <c r="J7" s="16">
        <f t="shared" si="2"/>
        <v>1</v>
      </c>
    </row>
    <row r="8" spans="1:10" x14ac:dyDescent="0.3">
      <c r="A8" s="5" t="str">
        <f>'Summary Total'!A6</f>
        <v>Kyndryl</v>
      </c>
      <c r="B8" s="9">
        <v>2.6183666666666667</v>
      </c>
      <c r="C8" s="9">
        <v>4</v>
      </c>
      <c r="D8" s="9">
        <v>6.3750000000000009</v>
      </c>
      <c r="E8" s="9">
        <v>31.354166666666668</v>
      </c>
      <c r="F8" s="18">
        <f t="shared" si="1"/>
        <v>44.347533333333331</v>
      </c>
      <c r="G8" s="93"/>
      <c r="H8" s="9">
        <f t="shared" si="0"/>
        <v>53.915515503345837</v>
      </c>
      <c r="I8" s="149"/>
      <c r="J8" s="16">
        <f t="shared" si="2"/>
        <v>5</v>
      </c>
    </row>
    <row r="9" spans="1:10" x14ac:dyDescent="0.3">
      <c r="A9" s="5" t="str">
        <f>'Summary Total'!A7</f>
        <v>Peraton</v>
      </c>
      <c r="B9" s="9">
        <v>3.7485416666666667</v>
      </c>
      <c r="C9" s="9">
        <v>3.0000000000000004</v>
      </c>
      <c r="D9" s="9">
        <v>6.3750000000000009</v>
      </c>
      <c r="E9" s="9">
        <v>36.875</v>
      </c>
      <c r="F9" s="18">
        <f t="shared" si="1"/>
        <v>49.998541666666668</v>
      </c>
      <c r="G9" s="93"/>
      <c r="H9" s="9">
        <f t="shared" si="0"/>
        <v>60.785729120759434</v>
      </c>
      <c r="I9" s="149"/>
      <c r="J9" s="16">
        <f t="shared" si="2"/>
        <v>4</v>
      </c>
    </row>
    <row r="10" spans="1:10" x14ac:dyDescent="0.3">
      <c r="A10" s="5"/>
      <c r="B10" s="9"/>
      <c r="C10" s="9"/>
      <c r="D10" s="9"/>
      <c r="E10" s="9"/>
      <c r="F10" s="18"/>
      <c r="G10" s="87"/>
      <c r="H10" s="9"/>
      <c r="I10" s="150"/>
      <c r="J10" s="16"/>
    </row>
    <row r="11" spans="1:10" ht="8.1" hidden="1" customHeight="1" x14ac:dyDescent="0.3">
      <c r="A11" s="142"/>
      <c r="B11" s="143"/>
      <c r="C11" s="143"/>
      <c r="D11" s="143"/>
      <c r="E11" s="143"/>
      <c r="F11" s="143"/>
      <c r="G11" s="143"/>
      <c r="H11" s="143"/>
      <c r="I11" s="143"/>
      <c r="J11" s="144"/>
    </row>
    <row r="12" spans="1:10" ht="16.5" hidden="1" customHeight="1" x14ac:dyDescent="0.3">
      <c r="A12" s="142"/>
      <c r="B12" s="143"/>
      <c r="C12" s="144"/>
      <c r="D12" s="5"/>
      <c r="E12" s="19" t="s">
        <v>4</v>
      </c>
      <c r="F12" s="20">
        <f>MAX(F5:F10)</f>
        <v>57.577625000000005</v>
      </c>
      <c r="G12" s="5"/>
      <c r="H12" s="5"/>
      <c r="I12" s="5"/>
      <c r="J12" s="5"/>
    </row>
    <row r="13" spans="1:10" ht="16.5" hidden="1" customHeight="1" x14ac:dyDescent="0.3">
      <c r="D13" s="74"/>
      <c r="E13" s="19" t="s">
        <v>35</v>
      </c>
      <c r="F13" s="20">
        <f>MIN(F5:F10)</f>
        <v>44.347533333333331</v>
      </c>
    </row>
  </sheetData>
  <mergeCells count="12">
    <mergeCell ref="I3:I4"/>
    <mergeCell ref="J3:J4"/>
    <mergeCell ref="G1:J2"/>
    <mergeCell ref="A12:C12"/>
    <mergeCell ref="A2:F2"/>
    <mergeCell ref="D1:E1"/>
    <mergeCell ref="A1:B1"/>
    <mergeCell ref="F3:F4"/>
    <mergeCell ref="H3:H4"/>
    <mergeCell ref="G3:G4"/>
    <mergeCell ref="A11:J11"/>
    <mergeCell ref="I5:I10"/>
  </mergeCells>
  <pageMargins left="0.7" right="0.7" top="0.75" bottom="0.75" header="0.3" footer="0.3"/>
  <pageSetup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5DAF3-8480-40BC-A620-56787DC29CD6}">
  <sheetPr>
    <pageSetUpPr fitToPage="1"/>
  </sheetPr>
  <dimension ref="A1:J1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0" sqref="A10:XFD12"/>
    </sheetView>
  </sheetViews>
  <sheetFormatPr defaultColWidth="9.140625" defaultRowHeight="16.5" x14ac:dyDescent="0.3"/>
  <cols>
    <col min="1" max="1" width="18.7109375" style="1" customWidth="1"/>
    <col min="2" max="4" width="15.7109375" style="1" customWidth="1"/>
    <col min="5" max="5" width="16.7109375" style="1" customWidth="1"/>
    <col min="6" max="6" width="15.7109375" style="1" customWidth="1"/>
    <col min="7" max="7" width="2.42578125" style="1" customWidth="1"/>
    <col min="8" max="8" width="15.7109375" style="1" customWidth="1"/>
    <col min="9" max="9" width="2.42578125" style="1" customWidth="1"/>
    <col min="10" max="10" width="12.7109375" style="1" customWidth="1"/>
    <col min="11" max="16384" width="9.140625" style="1"/>
  </cols>
  <sheetData>
    <row r="1" spans="1:10" s="13" customFormat="1" ht="33" customHeight="1" x14ac:dyDescent="0.2">
      <c r="A1" s="115" t="s">
        <v>46</v>
      </c>
      <c r="B1" s="116"/>
      <c r="C1" s="62"/>
      <c r="D1" s="115" t="s">
        <v>3</v>
      </c>
      <c r="E1" s="116"/>
      <c r="F1" s="62">
        <v>70</v>
      </c>
      <c r="G1" s="138"/>
      <c r="H1" s="139"/>
      <c r="I1" s="139"/>
      <c r="J1" s="139"/>
    </row>
    <row r="2" spans="1:10" ht="8.1" customHeight="1" x14ac:dyDescent="0.3">
      <c r="A2" s="145"/>
      <c r="B2" s="146"/>
      <c r="C2" s="146"/>
      <c r="D2" s="146"/>
      <c r="E2" s="146"/>
      <c r="F2" s="147"/>
      <c r="G2" s="140"/>
      <c r="H2" s="141"/>
      <c r="I2" s="141"/>
      <c r="J2" s="141"/>
    </row>
    <row r="3" spans="1:10" s="10" customFormat="1" ht="16.5" customHeight="1" x14ac:dyDescent="0.3">
      <c r="A3" s="63"/>
      <c r="B3" s="64">
        <f>' Master'!D3</f>
        <v>0.05</v>
      </c>
      <c r="C3" s="64">
        <f>' Master'!D4</f>
        <v>0.05</v>
      </c>
      <c r="D3" s="64">
        <f>' Master'!D5</f>
        <v>0.1</v>
      </c>
      <c r="E3" s="64">
        <f>' Master'!D6</f>
        <v>0.5</v>
      </c>
      <c r="F3" s="132" t="s">
        <v>16</v>
      </c>
      <c r="G3" s="132"/>
      <c r="H3" s="132" t="s">
        <v>17</v>
      </c>
      <c r="I3" s="132"/>
      <c r="J3" s="132" t="s">
        <v>32</v>
      </c>
    </row>
    <row r="4" spans="1:10" s="13" customFormat="1" ht="57" x14ac:dyDescent="0.2">
      <c r="A4" s="65" t="s">
        <v>2</v>
      </c>
      <c r="B4" s="65" t="str">
        <f>' Master'!C3</f>
        <v>Staff Qualifications and Experience</v>
      </c>
      <c r="C4" s="65" t="str">
        <f>' Master'!C4</f>
        <v>Oral Presentations</v>
      </c>
      <c r="D4" s="65" t="str">
        <f>' Master'!C5</f>
        <v>Key Staff Interviews</v>
      </c>
      <c r="E4" s="65" t="str">
        <f>' Master'!C6</f>
        <v>Understanding and Approach</v>
      </c>
      <c r="F4" s="134"/>
      <c r="G4" s="134"/>
      <c r="H4" s="134"/>
      <c r="I4" s="134"/>
      <c r="J4" s="134"/>
    </row>
    <row r="5" spans="1:10" x14ac:dyDescent="0.3">
      <c r="A5" s="5" t="str">
        <f>'Summary Total'!A3</f>
        <v>Accenture</v>
      </c>
      <c r="B5" s="9">
        <v>4.6805555555555562</v>
      </c>
      <c r="C5" s="9">
        <v>4</v>
      </c>
      <c r="D5" s="9">
        <v>8.4166666666666661</v>
      </c>
      <c r="E5" s="9">
        <v>36.75</v>
      </c>
      <c r="F5" s="17">
        <f>SUM(B5:E5)</f>
        <v>53.847222222222221</v>
      </c>
      <c r="G5" s="148"/>
      <c r="H5" s="9">
        <f>F5/$F$11*$F$1</f>
        <v>65.124920150642311</v>
      </c>
      <c r="I5" s="148"/>
      <c r="J5" s="16">
        <f>_xlfn.RANK.AVG(H5,$H$5:$H$9)</f>
        <v>2</v>
      </c>
    </row>
    <row r="6" spans="1:10" x14ac:dyDescent="0.3">
      <c r="A6" s="5" t="str">
        <f>'Summary Total'!A4</f>
        <v>Deloitte</v>
      </c>
      <c r="B6" s="9">
        <v>4.3780833333333344</v>
      </c>
      <c r="C6" s="9">
        <v>3.5000000000000004</v>
      </c>
      <c r="D6" s="9">
        <v>8.25</v>
      </c>
      <c r="E6" s="9">
        <v>41.75</v>
      </c>
      <c r="F6" s="17">
        <f t="shared" ref="F6:F7" si="0">SUM(B6:E6)</f>
        <v>57.878083333333336</v>
      </c>
      <c r="G6" s="149"/>
      <c r="H6" s="9">
        <f>F6/$F$11*$F$1</f>
        <v>70</v>
      </c>
      <c r="I6" s="149"/>
      <c r="J6" s="16">
        <f t="shared" ref="J6:J7" si="1">_xlfn.RANK.AVG(H6,$H$5:$H$9)</f>
        <v>1</v>
      </c>
    </row>
    <row r="7" spans="1:10" x14ac:dyDescent="0.3">
      <c r="A7" s="5" t="str">
        <f>'Summary Total'!A5</f>
        <v>Gainwell</v>
      </c>
      <c r="B7" s="9">
        <v>4.3262222222222233</v>
      </c>
      <c r="C7" s="9">
        <v>3.0000000000000004</v>
      </c>
      <c r="D7" s="9">
        <v>6.9166666666666679</v>
      </c>
      <c r="E7" s="9">
        <v>33.583333333333336</v>
      </c>
      <c r="F7" s="17">
        <f t="shared" si="0"/>
        <v>47.826222222222228</v>
      </c>
      <c r="G7" s="149"/>
      <c r="H7" s="9">
        <f>F7/$F$11*$F$1</f>
        <v>57.842889099740795</v>
      </c>
      <c r="I7" s="149"/>
      <c r="J7" s="16">
        <f t="shared" si="1"/>
        <v>3</v>
      </c>
    </row>
    <row r="8" spans="1:10" x14ac:dyDescent="0.3">
      <c r="A8" s="5"/>
      <c r="B8" s="81"/>
      <c r="C8" s="81"/>
      <c r="D8" s="81"/>
      <c r="E8" s="81"/>
      <c r="F8" s="18"/>
      <c r="G8" s="149"/>
      <c r="H8" s="9"/>
      <c r="I8" s="149"/>
      <c r="J8" s="16"/>
    </row>
    <row r="9" spans="1:10" x14ac:dyDescent="0.3">
      <c r="A9" s="5"/>
      <c r="B9" s="81"/>
      <c r="C9" s="81"/>
      <c r="D9" s="81"/>
      <c r="E9" s="81"/>
      <c r="F9" s="18"/>
      <c r="G9" s="149"/>
      <c r="H9" s="9"/>
      <c r="I9" s="150"/>
      <c r="J9" s="16"/>
    </row>
    <row r="10" spans="1:10" ht="8.1" hidden="1" customHeight="1" x14ac:dyDescent="0.3">
      <c r="A10" s="142"/>
      <c r="B10" s="143"/>
      <c r="C10" s="143"/>
      <c r="D10" s="143"/>
      <c r="E10" s="143"/>
      <c r="F10" s="143"/>
      <c r="G10" s="143"/>
      <c r="H10" s="143"/>
      <c r="I10" s="143"/>
      <c r="J10" s="144"/>
    </row>
    <row r="11" spans="1:10" hidden="1" x14ac:dyDescent="0.3">
      <c r="A11" s="142"/>
      <c r="B11" s="143"/>
      <c r="C11" s="144"/>
      <c r="D11" s="5"/>
      <c r="E11" s="19" t="s">
        <v>4</v>
      </c>
      <c r="F11" s="20">
        <f>MAX(F5:F9)</f>
        <v>57.878083333333336</v>
      </c>
      <c r="G11" s="5"/>
      <c r="H11" s="5"/>
      <c r="I11" s="5"/>
      <c r="J11" s="5"/>
    </row>
    <row r="12" spans="1:10" hidden="1" x14ac:dyDescent="0.3">
      <c r="D12" s="74"/>
      <c r="E12" s="19" t="s">
        <v>35</v>
      </c>
      <c r="F12" s="20">
        <f>MIN(F6:F10)</f>
        <v>47.826222222222228</v>
      </c>
    </row>
  </sheetData>
  <mergeCells count="13">
    <mergeCell ref="G5:G9"/>
    <mergeCell ref="I5:I9"/>
    <mergeCell ref="A11:C11"/>
    <mergeCell ref="A1:B1"/>
    <mergeCell ref="D1:E1"/>
    <mergeCell ref="G1:J2"/>
    <mergeCell ref="A2:F2"/>
    <mergeCell ref="F3:F4"/>
    <mergeCell ref="G3:G4"/>
    <mergeCell ref="H3:H4"/>
    <mergeCell ref="I3:I4"/>
    <mergeCell ref="J3:J4"/>
    <mergeCell ref="A10:J10"/>
  </mergeCells>
  <pageMargins left="0.7" right="0.7" top="0.75" bottom="0.75" header="0.3" footer="0.3"/>
  <pageSetup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12003-AD80-44AD-B9DD-2D1408741B4C}">
  <sheetPr>
    <pageSetUpPr fitToPage="1"/>
  </sheetPr>
  <dimension ref="A1:L2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1" sqref="D21"/>
    </sheetView>
  </sheetViews>
  <sheetFormatPr defaultColWidth="9.140625" defaultRowHeight="16.5" x14ac:dyDescent="0.3"/>
  <cols>
    <col min="1" max="1" width="24.7109375" style="1" customWidth="1"/>
    <col min="2" max="2" width="18.7109375" style="1" customWidth="1"/>
    <col min="3" max="3" width="2.42578125" style="1" customWidth="1"/>
    <col min="4" max="4" width="15.7109375" style="1" customWidth="1"/>
    <col min="5" max="5" width="2.42578125" style="1" customWidth="1"/>
    <col min="6" max="6" width="15.7109375" style="1" customWidth="1"/>
    <col min="7" max="7" width="14.28515625" style="1" customWidth="1"/>
    <col min="8" max="8" width="2.42578125" style="1" customWidth="1"/>
    <col min="9" max="9" width="18.140625" style="1" customWidth="1"/>
    <col min="10" max="10" width="2.42578125" style="1" customWidth="1"/>
    <col min="11" max="11" width="15.140625" style="1" bestFit="1" customWidth="1"/>
    <col min="12" max="12" width="14" style="1" bestFit="1" customWidth="1"/>
    <col min="13" max="16384" width="9.140625" style="1"/>
  </cols>
  <sheetData>
    <row r="1" spans="1:12" s="13" customFormat="1" ht="32.1" customHeight="1" x14ac:dyDescent="0.2">
      <c r="A1" s="62" t="s">
        <v>55</v>
      </c>
      <c r="B1" s="86" t="s">
        <v>67</v>
      </c>
      <c r="C1" s="69"/>
      <c r="D1" s="62">
        <v>55</v>
      </c>
      <c r="E1" s="62"/>
      <c r="F1" s="62" t="s">
        <v>68</v>
      </c>
      <c r="G1" s="62">
        <v>5</v>
      </c>
      <c r="I1" s="62" t="s">
        <v>69</v>
      </c>
      <c r="J1" s="62"/>
      <c r="K1" s="62">
        <f>D1+G1</f>
        <v>60</v>
      </c>
    </row>
    <row r="2" spans="1:12" ht="6.95" customHeight="1" x14ac:dyDescent="0.3">
      <c r="A2" s="49"/>
      <c r="B2" s="49"/>
      <c r="C2" s="49"/>
      <c r="D2" s="50"/>
      <c r="E2" s="49"/>
    </row>
    <row r="3" spans="1:12" s="13" customFormat="1" ht="57" x14ac:dyDescent="0.2">
      <c r="A3" s="62" t="s">
        <v>2</v>
      </c>
      <c r="B3" s="62" t="s">
        <v>61</v>
      </c>
      <c r="C3" s="62"/>
      <c r="D3" s="62" t="s">
        <v>67</v>
      </c>
      <c r="E3" s="62"/>
      <c r="F3" s="62" t="s">
        <v>63</v>
      </c>
      <c r="G3" s="62" t="s">
        <v>64</v>
      </c>
      <c r="H3" s="62"/>
      <c r="I3" s="62" t="s">
        <v>70</v>
      </c>
      <c r="J3" s="62"/>
      <c r="K3" s="62" t="s">
        <v>76</v>
      </c>
      <c r="L3" s="62" t="s">
        <v>77</v>
      </c>
    </row>
    <row r="4" spans="1:12" x14ac:dyDescent="0.3">
      <c r="A4" s="75" t="s">
        <v>56</v>
      </c>
      <c r="B4" s="76">
        <v>739987283.38479018</v>
      </c>
      <c r="C4" s="148"/>
      <c r="D4" s="9">
        <f>$B$9/B4*($D$1)</f>
        <v>51.468797329582365</v>
      </c>
      <c r="E4" s="148"/>
      <c r="F4" s="76">
        <f>'M&amp;E Price Score'!F4</f>
        <v>165808</v>
      </c>
      <c r="G4" s="9">
        <f>$F$9/F4*($G$1)</f>
        <v>5</v>
      </c>
      <c r="H4" s="95"/>
      <c r="I4" s="9">
        <f>SUM(D4,G4)</f>
        <v>56.468797329582365</v>
      </c>
      <c r="J4" s="95"/>
      <c r="K4" s="51">
        <f>B4/6</f>
        <v>123331213.89746504</v>
      </c>
      <c r="L4" s="51">
        <f>B4/72</f>
        <v>10277601.158122085</v>
      </c>
    </row>
    <row r="5" spans="1:12" x14ac:dyDescent="0.3">
      <c r="A5" s="75" t="s">
        <v>57</v>
      </c>
      <c r="B5" s="76">
        <v>800083979</v>
      </c>
      <c r="C5" s="149"/>
      <c r="D5" s="9">
        <f t="shared" ref="D5:D7" si="0">$B$9/B5*($D$1)</f>
        <v>47.602822346977653</v>
      </c>
      <c r="E5" s="149"/>
      <c r="F5" s="76">
        <f>'M&amp;E Price Score'!F5</f>
        <v>436347.6</v>
      </c>
      <c r="G5" s="9">
        <f t="shared" ref="G5:G6" si="1">$F$9/F5*($G$1)</f>
        <v>1.8999531566118388</v>
      </c>
      <c r="H5" s="96"/>
      <c r="I5" s="9">
        <f t="shared" ref="I5:I7" si="2">SUM(D5,G5)</f>
        <v>49.50277550358949</v>
      </c>
      <c r="J5" s="96"/>
      <c r="K5" s="51">
        <f t="shared" ref="K5:K6" si="3">B5/6</f>
        <v>133347329.83333333</v>
      </c>
      <c r="L5" s="51">
        <f>B5/72</f>
        <v>11112277.486111112</v>
      </c>
    </row>
    <row r="6" spans="1:12" x14ac:dyDescent="0.3">
      <c r="A6" s="75" t="s">
        <v>58</v>
      </c>
      <c r="B6" s="76">
        <v>692477373</v>
      </c>
      <c r="C6" s="149"/>
      <c r="D6" s="9">
        <f t="shared" si="0"/>
        <v>55</v>
      </c>
      <c r="E6" s="149"/>
      <c r="F6" s="76">
        <f>'M&amp;E Price Score'!F6</f>
        <v>195467.61</v>
      </c>
      <c r="G6" s="9">
        <f t="shared" si="1"/>
        <v>4.2413165025141506</v>
      </c>
      <c r="H6" s="96"/>
      <c r="I6" s="9">
        <f t="shared" si="2"/>
        <v>59.241316502514152</v>
      </c>
      <c r="J6" s="96"/>
      <c r="K6" s="51">
        <f t="shared" si="3"/>
        <v>115412895.5</v>
      </c>
      <c r="L6" s="51">
        <f>B6/72</f>
        <v>9617741.291666666</v>
      </c>
    </row>
    <row r="7" spans="1:12" ht="33" x14ac:dyDescent="0.3">
      <c r="A7" s="100" t="s">
        <v>75</v>
      </c>
      <c r="B7" s="111">
        <f>'Summary Total'!W9+'Summary Total'!W15</f>
        <v>777784140.34275186</v>
      </c>
      <c r="C7" s="10"/>
      <c r="D7" s="9">
        <f t="shared" si="0"/>
        <v>48.967642228107465</v>
      </c>
      <c r="E7" s="10"/>
      <c r="F7" s="111">
        <f>F5</f>
        <v>436347.6</v>
      </c>
      <c r="G7" s="9">
        <f>'Summary Total'!X15</f>
        <v>1.8999531566118388</v>
      </c>
      <c r="H7" s="10"/>
      <c r="I7" s="9">
        <f t="shared" si="2"/>
        <v>50.867595384719301</v>
      </c>
      <c r="J7" s="10"/>
      <c r="K7" s="51">
        <f t="shared" ref="K7" si="4">B7/6</f>
        <v>129630690.05712532</v>
      </c>
      <c r="L7" s="51">
        <f>B7/72</f>
        <v>10802557.504760442</v>
      </c>
    </row>
    <row r="8" spans="1:12" hidden="1" x14ac:dyDescent="0.3">
      <c r="A8" s="74"/>
      <c r="B8" s="49"/>
      <c r="C8" s="56"/>
      <c r="D8" s="56"/>
      <c r="E8"/>
      <c r="F8"/>
      <c r="G8"/>
      <c r="H8"/>
      <c r="I8"/>
      <c r="J8"/>
      <c r="K8"/>
      <c r="L8"/>
    </row>
    <row r="9" spans="1:12" hidden="1" x14ac:dyDescent="0.3">
      <c r="A9" s="46" t="s">
        <v>10</v>
      </c>
      <c r="B9" s="73">
        <f>MIN(B4:B6)</f>
        <v>692477373</v>
      </c>
      <c r="C9" s="77"/>
      <c r="D9" s="10"/>
      <c r="E9" s="10"/>
      <c r="F9" s="97">
        <f>MIN(F4:F6)</f>
        <v>165808</v>
      </c>
      <c r="G9" s="10"/>
      <c r="H9" s="10"/>
      <c r="I9" s="10"/>
      <c r="J9" s="10"/>
      <c r="K9" s="10"/>
      <c r="L9" s="10"/>
    </row>
    <row r="10" spans="1:12" ht="17.25" hidden="1" customHeight="1" x14ac:dyDescent="0.3">
      <c r="A10" s="46" t="s">
        <v>25</v>
      </c>
      <c r="B10" s="73">
        <f>MAX(B4:B6)</f>
        <v>800083979</v>
      </c>
      <c r="C10" s="77"/>
      <c r="D10"/>
      <c r="E10"/>
      <c r="F10" s="73">
        <f>MAX(F4:F6)</f>
        <v>436347.6</v>
      </c>
      <c r="G10"/>
      <c r="H10"/>
      <c r="I10"/>
      <c r="J10"/>
      <c r="K10"/>
      <c r="L10"/>
    </row>
    <row r="11" spans="1:12" hidden="1" x14ac:dyDescent="0.3">
      <c r="A11"/>
      <c r="B11"/>
      <c r="C11"/>
      <c r="D11"/>
      <c r="E11"/>
      <c r="F11"/>
      <c r="G11"/>
      <c r="H11"/>
      <c r="I11"/>
      <c r="J11"/>
      <c r="K11"/>
      <c r="L11"/>
    </row>
    <row r="12" spans="1:12" x14ac:dyDescent="0.3">
      <c r="A12" s="58"/>
      <c r="B12" s="52"/>
      <c r="I12" s="14"/>
    </row>
    <row r="13" spans="1:12" x14ac:dyDescent="0.3">
      <c r="A13" s="58"/>
      <c r="B13" s="47"/>
      <c r="I13" s="41"/>
    </row>
    <row r="14" spans="1:12" hidden="1" x14ac:dyDescent="0.3">
      <c r="A14" s="58"/>
      <c r="B14" s="104">
        <v>739987283.38479018</v>
      </c>
      <c r="D14" s="99">
        <v>861831308</v>
      </c>
      <c r="I14" s="14"/>
    </row>
    <row r="15" spans="1:12" hidden="1" x14ac:dyDescent="0.3">
      <c r="A15" s="60"/>
      <c r="B15" s="104">
        <v>800083979</v>
      </c>
      <c r="D15" s="99">
        <v>813228088.84799302</v>
      </c>
    </row>
    <row r="16" spans="1:12" hidden="1" x14ac:dyDescent="0.3">
      <c r="A16" s="71"/>
      <c r="B16" s="104">
        <v>692477373</v>
      </c>
      <c r="D16" s="99">
        <v>785537829</v>
      </c>
    </row>
    <row r="17" spans="1:2" ht="15.95" customHeight="1" x14ac:dyDescent="0.3">
      <c r="A17" s="60"/>
      <c r="B17" s="72"/>
    </row>
    <row r="18" spans="1:2" ht="15.75" customHeight="1" x14ac:dyDescent="0.3">
      <c r="A18" s="60"/>
    </row>
    <row r="19" spans="1:2" ht="16.5" customHeight="1" x14ac:dyDescent="0.3">
      <c r="B19" s="15"/>
    </row>
    <row r="20" spans="1:2" x14ac:dyDescent="0.3">
      <c r="B20" s="52"/>
    </row>
  </sheetData>
  <mergeCells count="2">
    <mergeCell ref="C4:C6"/>
    <mergeCell ref="E4:E6"/>
  </mergeCells>
  <pageMargins left="0.7" right="0.7" top="0.75" bottom="0.75" header="0.3" footer="0.3"/>
  <pageSetup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0" sqref="A10:XFD13"/>
    </sheetView>
  </sheetViews>
  <sheetFormatPr defaultColWidth="9.140625" defaultRowHeight="16.5" x14ac:dyDescent="0.3"/>
  <cols>
    <col min="1" max="2" width="18.7109375" style="1" customWidth="1"/>
    <col min="3" max="3" width="2.42578125" style="1" customWidth="1"/>
    <col min="4" max="4" width="15.7109375" style="1" customWidth="1"/>
    <col min="5" max="5" width="2.42578125" style="1" customWidth="1"/>
    <col min="6" max="6" width="15.7109375" style="1" customWidth="1"/>
    <col min="7" max="7" width="2.42578125" style="1" customWidth="1"/>
    <col min="8" max="16384" width="9.140625" style="1"/>
  </cols>
  <sheetData>
    <row r="1" spans="1:7" s="13" customFormat="1" ht="32.1" customHeight="1" x14ac:dyDescent="0.2">
      <c r="A1" s="62" t="s">
        <v>54</v>
      </c>
      <c r="B1" s="86" t="s">
        <v>22</v>
      </c>
      <c r="C1" s="94"/>
      <c r="D1" s="62">
        <v>30</v>
      </c>
      <c r="E1" s="62"/>
      <c r="F1" s="62"/>
    </row>
    <row r="2" spans="1:7" ht="6.95" customHeight="1" x14ac:dyDescent="0.3">
      <c r="A2" s="49"/>
      <c r="B2" s="49"/>
      <c r="C2" s="49"/>
      <c r="D2" s="50"/>
      <c r="E2" s="49"/>
    </row>
    <row r="3" spans="1:7" s="13" customFormat="1" ht="42.75" x14ac:dyDescent="0.2">
      <c r="A3" s="62" t="s">
        <v>2</v>
      </c>
      <c r="B3" s="62" t="s">
        <v>52</v>
      </c>
      <c r="C3" s="62"/>
      <c r="D3" s="62" t="s">
        <v>53</v>
      </c>
      <c r="E3" s="62"/>
      <c r="F3" s="62" t="s">
        <v>24</v>
      </c>
    </row>
    <row r="4" spans="1:7" x14ac:dyDescent="0.3">
      <c r="A4" s="75" t="str">
        <f>' Master'!A3</f>
        <v>Accenture</v>
      </c>
      <c r="B4" s="105">
        <v>506737076.78934187</v>
      </c>
      <c r="C4" s="148"/>
      <c r="D4" s="9">
        <f t="shared" ref="D4:D8" si="0">$B$11/B4*$D$1</f>
        <v>25.692829746435123</v>
      </c>
      <c r="E4" s="92"/>
      <c r="F4" s="51">
        <f t="shared" ref="F4:F8" si="1">B4/72</f>
        <v>7038014.9554075263</v>
      </c>
      <c r="G4" s="42"/>
    </row>
    <row r="5" spans="1:7" x14ac:dyDescent="0.3">
      <c r="A5" s="75" t="str">
        <f>' Master'!A4</f>
        <v>Deloitte</v>
      </c>
      <c r="B5" s="105">
        <v>495573357.45872307</v>
      </c>
      <c r="C5" s="149"/>
      <c r="D5" s="9">
        <f t="shared" si="0"/>
        <v>26.271608923688344</v>
      </c>
      <c r="E5" s="93"/>
      <c r="F5" s="51">
        <f t="shared" si="1"/>
        <v>6882963.2980378205</v>
      </c>
      <c r="G5" s="42"/>
    </row>
    <row r="6" spans="1:7" x14ac:dyDescent="0.3">
      <c r="A6" s="75" t="str">
        <f>' Master'!A5</f>
        <v>Gainwell</v>
      </c>
      <c r="B6" s="105">
        <v>458859638.5484845</v>
      </c>
      <c r="C6" s="149"/>
      <c r="D6" s="9">
        <f t="shared" si="0"/>
        <v>28.373620921071925</v>
      </c>
      <c r="E6" s="93"/>
      <c r="F6" s="51">
        <f t="shared" si="1"/>
        <v>6373050.5353956185</v>
      </c>
      <c r="G6" s="42"/>
    </row>
    <row r="7" spans="1:7" x14ac:dyDescent="0.3">
      <c r="A7" s="75" t="str">
        <f>' Master'!A6</f>
        <v>Kyndryl</v>
      </c>
      <c r="B7" s="105">
        <v>539297343.93293095</v>
      </c>
      <c r="C7" s="149"/>
      <c r="D7" s="9">
        <f t="shared" si="0"/>
        <v>24.141616098472639</v>
      </c>
      <c r="E7" s="93"/>
      <c r="F7" s="51">
        <f t="shared" si="1"/>
        <v>7490240.8879573746</v>
      </c>
      <c r="G7" s="42"/>
    </row>
    <row r="8" spans="1:7" x14ac:dyDescent="0.3">
      <c r="A8" s="75" t="str">
        <f>' Master'!A7</f>
        <v>Peraton</v>
      </c>
      <c r="B8" s="105">
        <v>433983648.00515938</v>
      </c>
      <c r="C8" s="149"/>
      <c r="D8" s="9">
        <f t="shared" si="0"/>
        <v>30</v>
      </c>
      <c r="E8" s="93"/>
      <c r="F8" s="51">
        <f t="shared" si="1"/>
        <v>6027550.6667383248</v>
      </c>
      <c r="G8" s="42"/>
    </row>
    <row r="9" spans="1:7" x14ac:dyDescent="0.3">
      <c r="A9" s="75"/>
      <c r="B9" s="76"/>
      <c r="C9" s="10"/>
      <c r="D9" s="9"/>
      <c r="E9" s="10"/>
      <c r="F9" s="51"/>
      <c r="G9" s="42"/>
    </row>
    <row r="10" spans="1:7" ht="17.25" hidden="1" customHeight="1" x14ac:dyDescent="0.3">
      <c r="A10" s="74"/>
      <c r="B10" s="49"/>
      <c r="C10" s="56"/>
      <c r="D10" s="56"/>
    </row>
    <row r="11" spans="1:7" hidden="1" x14ac:dyDescent="0.3">
      <c r="A11" s="46" t="s">
        <v>10</v>
      </c>
      <c r="B11" s="73">
        <f>MIN(B4:B9)</f>
        <v>433983648.00515938</v>
      </c>
      <c r="C11" s="77"/>
      <c r="D11" s="151"/>
      <c r="E11" s="151"/>
      <c r="F11" s="151"/>
    </row>
    <row r="12" spans="1:7" hidden="1" x14ac:dyDescent="0.3">
      <c r="A12" s="46" t="s">
        <v>25</v>
      </c>
      <c r="B12" s="73">
        <f>MAX(B4:B9)</f>
        <v>539297343.93293095</v>
      </c>
      <c r="C12" s="77"/>
    </row>
    <row r="13" spans="1:7" hidden="1" x14ac:dyDescent="0.3"/>
    <row r="14" spans="1:7" x14ac:dyDescent="0.3">
      <c r="A14" s="58"/>
      <c r="D14" s="66"/>
    </row>
    <row r="15" spans="1:7" x14ac:dyDescent="0.3">
      <c r="A15" s="60"/>
      <c r="B15" s="52"/>
    </row>
    <row r="16" spans="1:7" x14ac:dyDescent="0.3">
      <c r="A16" s="71"/>
      <c r="B16" s="72"/>
      <c r="D16" s="66"/>
    </row>
    <row r="17" spans="1:2" ht="15.95" customHeight="1" x14ac:dyDescent="0.3">
      <c r="A17" s="68"/>
      <c r="B17" s="103"/>
    </row>
    <row r="18" spans="1:2" ht="15.75" customHeight="1" x14ac:dyDescent="0.3">
      <c r="A18" s="68"/>
      <c r="B18" s="103"/>
    </row>
    <row r="19" spans="1:2" ht="16.5" customHeight="1" x14ac:dyDescent="0.3">
      <c r="A19" s="68"/>
      <c r="B19" s="103"/>
    </row>
    <row r="20" spans="1:2" x14ac:dyDescent="0.3">
      <c r="A20" s="68"/>
      <c r="B20" s="103"/>
    </row>
    <row r="21" spans="1:2" x14ac:dyDescent="0.3">
      <c r="A21" s="68"/>
      <c r="B21" s="103"/>
    </row>
  </sheetData>
  <mergeCells count="2">
    <mergeCell ref="C4:C8"/>
    <mergeCell ref="D11:F11"/>
  </mergeCells>
  <phoneticPr fontId="10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4CFCC-AC3A-4459-B4E9-8A0D354347D9}">
  <sheetPr>
    <pageSetUpPr fitToPage="1"/>
  </sheetPr>
  <dimension ref="A1:L1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6" sqref="B16"/>
    </sheetView>
  </sheetViews>
  <sheetFormatPr defaultColWidth="9.140625" defaultRowHeight="16.5" x14ac:dyDescent="0.3"/>
  <cols>
    <col min="1" max="2" width="18.7109375" style="1" customWidth="1"/>
    <col min="3" max="3" width="2.42578125" style="1" customWidth="1"/>
    <col min="4" max="4" width="15.7109375" style="1" customWidth="1"/>
    <col min="5" max="5" width="2.42578125" style="1" customWidth="1"/>
    <col min="6" max="7" width="15.7109375" style="1" customWidth="1"/>
    <col min="8" max="8" width="2.42578125" style="1" customWidth="1"/>
    <col min="9" max="9" width="15.28515625" style="1" customWidth="1"/>
    <col min="10" max="10" width="3" style="1" customWidth="1"/>
    <col min="11" max="11" width="14" style="1" bestFit="1" customWidth="1"/>
    <col min="12" max="12" width="12.7109375" style="1" bestFit="1" customWidth="1"/>
    <col min="13" max="16384" width="9.140625" style="1"/>
  </cols>
  <sheetData>
    <row r="1" spans="1:12" s="13" customFormat="1" ht="32.1" customHeight="1" x14ac:dyDescent="0.2">
      <c r="A1" s="62" t="s">
        <v>21</v>
      </c>
      <c r="B1" s="115" t="s">
        <v>13</v>
      </c>
      <c r="C1" s="116"/>
      <c r="D1" s="98">
        <v>0.25</v>
      </c>
      <c r="E1" s="62"/>
      <c r="F1" s="98"/>
      <c r="G1" s="98">
        <v>0.05</v>
      </c>
      <c r="H1" s="62"/>
      <c r="I1" s="98">
        <v>0.3</v>
      </c>
      <c r="J1" s="62"/>
      <c r="K1" s="62"/>
      <c r="L1" s="62"/>
    </row>
    <row r="2" spans="1:12" ht="6.95" customHeight="1" x14ac:dyDescent="0.3">
      <c r="A2" s="49"/>
      <c r="B2" s="49"/>
      <c r="C2" s="49"/>
      <c r="D2" s="50"/>
      <c r="E2" s="49"/>
      <c r="F2" s="50"/>
      <c r="G2" s="50"/>
      <c r="H2"/>
      <c r="I2"/>
      <c r="J2"/>
      <c r="K2"/>
      <c r="L2"/>
    </row>
    <row r="3" spans="1:12" s="13" customFormat="1" ht="57" x14ac:dyDescent="0.2">
      <c r="A3" s="62" t="s">
        <v>2</v>
      </c>
      <c r="B3" s="62" t="s">
        <v>61</v>
      </c>
      <c r="C3" s="62"/>
      <c r="D3" s="62" t="s">
        <v>62</v>
      </c>
      <c r="E3" s="62"/>
      <c r="F3" s="62" t="s">
        <v>63</v>
      </c>
      <c r="G3" s="62" t="s">
        <v>64</v>
      </c>
      <c r="H3" s="62"/>
      <c r="I3" s="62" t="s">
        <v>65</v>
      </c>
      <c r="J3" s="62"/>
      <c r="K3" s="62" t="s">
        <v>66</v>
      </c>
      <c r="L3" s="62" t="s">
        <v>24</v>
      </c>
    </row>
    <row r="4" spans="1:12" x14ac:dyDescent="0.3">
      <c r="A4" s="75" t="s">
        <v>56</v>
      </c>
      <c r="B4" s="76">
        <v>312747006.45091504</v>
      </c>
      <c r="C4" s="148"/>
      <c r="D4" s="9">
        <f>$B$8/B4*($D$1*100)</f>
        <v>19.929007222287055</v>
      </c>
      <c r="E4" s="148"/>
      <c r="F4" s="76">
        <v>165808</v>
      </c>
      <c r="G4" s="9">
        <f>$F$8/F4*($G$1*100)</f>
        <v>5</v>
      </c>
      <c r="H4" s="95"/>
      <c r="I4" s="9">
        <f>SUM(D4,G4)</f>
        <v>24.929007222287055</v>
      </c>
      <c r="J4" s="95"/>
      <c r="K4" s="51">
        <f>B4/6</f>
        <v>52124501.075152509</v>
      </c>
      <c r="L4" s="51">
        <f>B4/72</f>
        <v>4343708.4229293754</v>
      </c>
    </row>
    <row r="5" spans="1:12" x14ac:dyDescent="0.3">
      <c r="A5" s="75" t="s">
        <v>57</v>
      </c>
      <c r="B5" s="76">
        <v>318924501.79426736</v>
      </c>
      <c r="C5" s="149"/>
      <c r="D5" s="9">
        <f t="shared" ref="D5:D6" si="0">$B$8/B5*($D$1*100)</f>
        <v>19.542986867561439</v>
      </c>
      <c r="E5" s="149"/>
      <c r="F5" s="76">
        <v>436347.6</v>
      </c>
      <c r="G5" s="9">
        <f t="shared" ref="G5:G6" si="1">$F$8/F5*($G$1*100)</f>
        <v>1.8999531566118388</v>
      </c>
      <c r="H5" s="96"/>
      <c r="I5" s="9">
        <f t="shared" ref="I5:I6" si="2">SUM(D5,G5)</f>
        <v>21.442940024173279</v>
      </c>
      <c r="J5" s="96"/>
      <c r="K5" s="51">
        <f t="shared" ref="K5:K6" si="3">B5/6</f>
        <v>53154083.632377893</v>
      </c>
      <c r="L5" s="51">
        <f>B5/72</f>
        <v>4429506.9693648247</v>
      </c>
    </row>
    <row r="6" spans="1:12" x14ac:dyDescent="0.3">
      <c r="A6" s="75" t="s">
        <v>58</v>
      </c>
      <c r="B6" s="76">
        <v>249309494.01235768</v>
      </c>
      <c r="C6" s="149"/>
      <c r="D6" s="9">
        <f t="shared" si="0"/>
        <v>25</v>
      </c>
      <c r="E6" s="149"/>
      <c r="F6" s="76">
        <v>195467.61</v>
      </c>
      <c r="G6" s="9">
        <f t="shared" si="1"/>
        <v>4.2413165025141506</v>
      </c>
      <c r="H6" s="96"/>
      <c r="I6" s="9">
        <f t="shared" si="2"/>
        <v>29.241316502514152</v>
      </c>
      <c r="J6" s="96"/>
      <c r="K6" s="51">
        <f t="shared" si="3"/>
        <v>41551582.335392945</v>
      </c>
      <c r="L6" s="51">
        <f>B6/72</f>
        <v>3462631.8612827454</v>
      </c>
    </row>
    <row r="7" spans="1:12" x14ac:dyDescent="0.3">
      <c r="A7" s="74"/>
      <c r="B7" s="49"/>
      <c r="C7" s="56"/>
      <c r="D7" s="56"/>
      <c r="E7"/>
      <c r="F7"/>
      <c r="G7"/>
      <c r="H7"/>
      <c r="I7"/>
      <c r="J7"/>
      <c r="K7"/>
      <c r="L7"/>
    </row>
    <row r="8" spans="1:12" x14ac:dyDescent="0.3">
      <c r="A8" s="46" t="s">
        <v>10</v>
      </c>
      <c r="B8" s="73">
        <f>MIN(B4:B6)</f>
        <v>249309494.01235768</v>
      </c>
      <c r="C8" s="77"/>
      <c r="D8" s="10"/>
      <c r="E8" s="10"/>
      <c r="F8" s="97">
        <f>MIN(F4:F6)</f>
        <v>165808</v>
      </c>
      <c r="G8" s="10"/>
      <c r="H8" s="10"/>
      <c r="I8" s="10"/>
      <c r="J8" s="10"/>
      <c r="K8" s="10"/>
      <c r="L8" s="10"/>
    </row>
    <row r="9" spans="1:12" ht="17.25" customHeight="1" x14ac:dyDescent="0.3">
      <c r="A9" s="46" t="s">
        <v>25</v>
      </c>
      <c r="B9" s="73">
        <f>MAX(B4:B6)</f>
        <v>318924501.79426736</v>
      </c>
      <c r="C9" s="77"/>
      <c r="D9"/>
      <c r="E9"/>
      <c r="F9" s="73">
        <f>MAX(F4:F6)</f>
        <v>436347.6</v>
      </c>
      <c r="G9"/>
      <c r="H9"/>
      <c r="I9"/>
      <c r="J9"/>
      <c r="K9"/>
      <c r="L9"/>
    </row>
    <row r="10" spans="1:12" x14ac:dyDescent="0.3">
      <c r="A10"/>
      <c r="B10"/>
      <c r="C10"/>
      <c r="D10"/>
      <c r="E10"/>
      <c r="F10"/>
      <c r="G10"/>
      <c r="H10"/>
      <c r="I10"/>
      <c r="J10"/>
      <c r="K10"/>
      <c r="L10"/>
    </row>
    <row r="11" spans="1:12" x14ac:dyDescent="0.3">
      <c r="A11" s="58"/>
      <c r="B11"/>
      <c r="C11"/>
      <c r="D11" s="66"/>
      <c r="E11"/>
      <c r="H11"/>
      <c r="I11"/>
      <c r="J11"/>
      <c r="K11"/>
      <c r="L11"/>
    </row>
    <row r="12" spans="1:12" x14ac:dyDescent="0.3">
      <c r="A12" s="60"/>
      <c r="B12" s="52"/>
      <c r="C12"/>
      <c r="D12"/>
      <c r="E12"/>
      <c r="H12"/>
      <c r="I12"/>
      <c r="J12"/>
      <c r="K12"/>
      <c r="L12"/>
    </row>
    <row r="13" spans="1:12" x14ac:dyDescent="0.3">
      <c r="A13" s="71"/>
      <c r="B13" s="72"/>
      <c r="C13"/>
      <c r="D13" s="66"/>
      <c r="E13"/>
      <c r="H13"/>
      <c r="I13"/>
      <c r="J13"/>
      <c r="K13"/>
      <c r="L13"/>
    </row>
    <row r="14" spans="1:12" x14ac:dyDescent="0.3">
      <c r="A14" s="60"/>
      <c r="B14" s="72"/>
      <c r="C14"/>
      <c r="D14"/>
      <c r="E14"/>
      <c r="H14"/>
      <c r="I14"/>
      <c r="J14"/>
      <c r="K14"/>
      <c r="L14"/>
    </row>
    <row r="15" spans="1:12" x14ac:dyDescent="0.3">
      <c r="A15" s="60"/>
      <c r="B15"/>
      <c r="D15" s="66"/>
    </row>
    <row r="16" spans="1:12" ht="15.95" customHeight="1" x14ac:dyDescent="0.3">
      <c r="A16"/>
      <c r="B16" s="15"/>
    </row>
    <row r="17" spans="1:2" ht="15.75" customHeight="1" x14ac:dyDescent="0.3">
      <c r="A17"/>
      <c r="B17" s="52"/>
    </row>
    <row r="18" spans="1:2" ht="16.5" customHeight="1" x14ac:dyDescent="0.3">
      <c r="B18" s="15"/>
    </row>
    <row r="19" spans="1:2" x14ac:dyDescent="0.3">
      <c r="B19" s="52"/>
    </row>
  </sheetData>
  <mergeCells count="3">
    <mergeCell ref="C4:C6"/>
    <mergeCell ref="E4:E6"/>
    <mergeCell ref="B1:C1"/>
  </mergeCells>
  <pageMargins left="0.7" right="0.7" top="0.75" bottom="0.75" header="0.3" footer="0.3"/>
  <pageSetup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5bce90d6-5a2c-47e0-8337-aac7acda0e97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AA9B18646CA547AA0211C62BE25688" ma:contentTypeVersion="10" ma:contentTypeDescription="Create a new document." ma:contentTypeScope="" ma:versionID="a26dd4920e6a7af0a23a108fdd398b34">
  <xsd:schema xmlns:xsd="http://www.w3.org/2001/XMLSchema" xmlns:xs="http://www.w3.org/2001/XMLSchema" xmlns:p="http://schemas.microsoft.com/office/2006/metadata/properties" xmlns:ns2="500343c0-af67-4d55-b6f3-a7838e163d14" xmlns:ns3="4ec7b936-c78e-4e69-b316-5df51d9cc692" targetNamespace="http://schemas.microsoft.com/office/2006/metadata/properties" ma:root="true" ma:fieldsID="1bf0ff0181ed50f16477b8326e512fb2" ns2:_="" ns3:_="">
    <xsd:import namespace="500343c0-af67-4d55-b6f3-a7838e163d14"/>
    <xsd:import namespace="4ec7b936-c78e-4e69-b316-5df51d9cc69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c7b936-c78e-4e69-b316-5df51d9cc6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PROCURE-1039933742-2575</_dlc_DocId>
    <_dlc_DocIdUrl xmlns="500343c0-af67-4d55-b6f3-a7838e163d14">
      <Url>https://osicagov.sharepoint.com/sites/Procurement/CalSAWS/_layouts/15/DocIdRedir.aspx?ID=PROCURE-1039933742-2575</Url>
      <Description>PROCURE-1039933742-2575</Description>
    </_dlc_DocIdUrl>
  </documentManagement>
</p:properties>
</file>

<file path=customXml/itemProps1.xml><?xml version="1.0" encoding="utf-8"?>
<ds:datastoreItem xmlns:ds="http://schemas.openxmlformats.org/officeDocument/2006/customXml" ds:itemID="{75F8C816-29DB-4230-B27A-9C8AD0856B43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4582B1E7-CE09-4D16-8B7C-8827E5C520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502F7B-65FD-469C-AB26-1EC45FBBE0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0343c0-af67-4d55-b6f3-a7838e163d14"/>
    <ds:schemaRef ds:uri="4ec7b936-c78e-4e69-b316-5df51d9cc6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461B983-F387-4033-9D02-45492384EFE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CCD3F22F-56F3-4094-B35C-266BB4A31C9E}">
  <ds:schemaRefs>
    <ds:schemaRef ds:uri="cdffdecb-340a-407e-9814-10d2d6a6bb71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500343c0-af67-4d55-b6f3-a7838e163d14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 Master</vt:lpstr>
      <vt:lpstr>Summary Total</vt:lpstr>
      <vt:lpstr>Infrastructure Proposal Scores</vt:lpstr>
      <vt:lpstr>M&amp;E Proposal Scores</vt:lpstr>
      <vt:lpstr>Infra Business Score</vt:lpstr>
      <vt:lpstr>M&amp;E Business Score</vt:lpstr>
      <vt:lpstr>Consolidated Price Score</vt:lpstr>
      <vt:lpstr>Infra Price Score</vt:lpstr>
      <vt:lpstr>M&amp;E Price Score</vt:lpstr>
      <vt:lpstr>'Consolidated Price Score'!Print_Area</vt:lpstr>
      <vt:lpstr>'Infra Business Score'!Print_Area</vt:lpstr>
      <vt:lpstr>'Infra Price Score'!Print_Area</vt:lpstr>
      <vt:lpstr>'M&amp;E Business Score'!Print_Area</vt:lpstr>
      <vt:lpstr>'M&amp;E Price Score'!Print_Area</vt:lpstr>
      <vt:lpstr>'Summary Total'!Print_Area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2024-02-13T15:36:22Z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0x010100BDAA9B18646CA547AA0211C62BE25688</vt:lpwstr>
  </property>
  <property fmtid="{D5CDD505-2E9C-101B-9397-08002B2CF9AE}" pid="3" name="_dlc_DocIdItemGuid">
    <vt:lpwstr>b9ae6f33-de9a-4c4a-b079-24c035316a51</vt:lpwstr>
  </property>
  <property fmtid="{D5CDD505-2E9C-101B-9397-08002B2CF9AE}" pid="4" name="AuthorIds_UIVersion_2048">
    <vt:lpwstr>550</vt:lpwstr>
  </property>
  <property fmtid="{D5CDD505-2E9C-101B-9397-08002B2CF9AE}" pid="5" name="AuthorIds_UIVersion_2560">
    <vt:lpwstr>550</vt:lpwstr>
  </property>
</Properties>
</file>