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0"/>
  <workbookPr filterPrivacy="1"/>
  <xr:revisionPtr revIDLastSave="1" documentId="13_ncr:1_{64423F2C-8E0A-D244-83DB-91A98CE3DECE}" xr6:coauthVersionLast="47" xr6:coauthVersionMax="47" xr10:uidLastSave="{465C32E0-8BD6-4497-82B2-8ED6D6920C29}"/>
  <bookViews>
    <workbookView xWindow="1420" yWindow="7640" windowWidth="44500" windowHeight="14380" tabRatio="897" firstSheet="2" activeTab="2" xr2:uid="{00000000-000D-0000-FFFF-FFFF00000000}"/>
  </bookViews>
  <sheets>
    <sheet name="1. Infrastructure SFY Summary" sheetId="1" r:id="rId1"/>
    <sheet name="2. Transition-In Staff Loading" sheetId="28" r:id="rId2"/>
    <sheet name="3. Infrastructure Staff Loading" sheetId="37" r:id="rId3"/>
    <sheet name="3.1 Base Year 1 Staff Loading" sheetId="38" r:id="rId4"/>
    <sheet name="3.2 Base Year 2 Staff Loading" sheetId="39" r:id="rId5"/>
    <sheet name="3.3 Base Year 3 Staff Loading" sheetId="40" r:id="rId6"/>
    <sheet name="3.4 Base Year 4 Staff Loading" sheetId="41" r:id="rId7"/>
    <sheet name="3.5 Base Year 5 Staff Loading" sheetId="42" r:id="rId8"/>
    <sheet name="3.6 Base Year 6 Staff Loading" sheetId="43" r:id="rId9"/>
    <sheet name="4. Staff Roles" sheetId="8" r:id="rId10"/>
    <sheet name="5. Optional Imaging" sheetId="36" r:id="rId11"/>
  </sheets>
  <externalReferences>
    <externalReference r:id="rId12"/>
  </externalReferences>
  <definedNames>
    <definedName name="_xlnm._FilterDatabase" localSheetId="10" hidden="1">'5. Optional Imaging'!$A$4:$HS$6</definedName>
    <definedName name="BidFTE">'[1]Level of Effort (LOE)'!$H$12</definedName>
    <definedName name="_xlnm.Print_Area" localSheetId="0">'1. Infrastructure SFY Summary'!$A$1:$M$17</definedName>
    <definedName name="_xlnm.Print_Area" localSheetId="1">'2. Transition-In Staff Loading'!$A$5:$I$81</definedName>
    <definedName name="_xlnm.Print_Area" localSheetId="9">'4. Staff Roles'!$B$1:$B$75</definedName>
    <definedName name="_xlnm.Print_Area" localSheetId="10">'5. Optional Imaging'!$A$1:$G$16</definedName>
    <definedName name="_xlnm.Print_Titles" localSheetId="0">'1. Infrastructure SFY Summary'!$1:$3</definedName>
    <definedName name="_xlnm.Print_Titles" localSheetId="1">'2. Transition-In Staff Loading'!$A:$C,'2. Transition-In Staff Loading'!$5:$6</definedName>
    <definedName name="_xlnm.Print_Titles" localSheetId="10">'5. Optional Imaging'!$A:$B,'5. Optional Imaging'!$4:$4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37" l="1"/>
  <c r="F10" i="37"/>
  <c r="G10" i="37"/>
  <c r="H10" i="37"/>
  <c r="I10" i="37"/>
  <c r="Q10" i="37" s="1"/>
  <c r="J10" i="37"/>
  <c r="K10" i="37"/>
  <c r="L10" i="37"/>
  <c r="M10" i="37"/>
  <c r="N10" i="37"/>
  <c r="O10" i="37"/>
  <c r="P10" i="37"/>
  <c r="E11" i="37"/>
  <c r="Q11" i="37" s="1"/>
  <c r="F11" i="37"/>
  <c r="G11" i="37"/>
  <c r="H11" i="37"/>
  <c r="I11" i="37"/>
  <c r="J11" i="37"/>
  <c r="K11" i="37"/>
  <c r="L11" i="37"/>
  <c r="M11" i="37"/>
  <c r="N11" i="37"/>
  <c r="O11" i="37"/>
  <c r="P11" i="37"/>
  <c r="E12" i="37"/>
  <c r="F12" i="37"/>
  <c r="G12" i="37"/>
  <c r="H12" i="37"/>
  <c r="I12" i="37"/>
  <c r="Q12" i="37" s="1"/>
  <c r="J12" i="37"/>
  <c r="K12" i="37"/>
  <c r="L12" i="37"/>
  <c r="M12" i="37"/>
  <c r="N12" i="37"/>
  <c r="O12" i="37"/>
  <c r="P12" i="37"/>
  <c r="E13" i="37"/>
  <c r="Q13" i="37" s="1"/>
  <c r="F13" i="37"/>
  <c r="G13" i="37"/>
  <c r="H13" i="37"/>
  <c r="I13" i="37"/>
  <c r="J13" i="37"/>
  <c r="K13" i="37"/>
  <c r="L13" i="37"/>
  <c r="M13" i="37"/>
  <c r="N13" i="37"/>
  <c r="O13" i="37"/>
  <c r="P13" i="37"/>
  <c r="E14" i="37"/>
  <c r="Q14" i="37" s="1"/>
  <c r="F14" i="37"/>
  <c r="G14" i="37"/>
  <c r="H14" i="37"/>
  <c r="I14" i="37"/>
  <c r="J14" i="37"/>
  <c r="K14" i="37"/>
  <c r="L14" i="37"/>
  <c r="M14" i="37"/>
  <c r="N14" i="37"/>
  <c r="O14" i="37"/>
  <c r="P14" i="37"/>
  <c r="E15" i="37"/>
  <c r="F15" i="37"/>
  <c r="G15" i="37"/>
  <c r="H15" i="37"/>
  <c r="I15" i="37"/>
  <c r="Q15" i="37" s="1"/>
  <c r="J15" i="37"/>
  <c r="K15" i="37"/>
  <c r="L15" i="37"/>
  <c r="M15" i="37"/>
  <c r="N15" i="37"/>
  <c r="O15" i="37"/>
  <c r="P15" i="37"/>
  <c r="E16" i="37"/>
  <c r="Q16" i="37" s="1"/>
  <c r="F16" i="37"/>
  <c r="G16" i="37"/>
  <c r="H16" i="37"/>
  <c r="I16" i="37"/>
  <c r="J16" i="37"/>
  <c r="K16" i="37"/>
  <c r="L16" i="37"/>
  <c r="M16" i="37"/>
  <c r="N16" i="37"/>
  <c r="O16" i="37"/>
  <c r="P16" i="37"/>
  <c r="E17" i="37"/>
  <c r="F17" i="37"/>
  <c r="G17" i="37"/>
  <c r="H17" i="37"/>
  <c r="I17" i="37"/>
  <c r="Q17" i="37" s="1"/>
  <c r="J17" i="37"/>
  <c r="K17" i="37"/>
  <c r="L17" i="37"/>
  <c r="M17" i="37"/>
  <c r="N17" i="37"/>
  <c r="O17" i="37"/>
  <c r="P17" i="37"/>
  <c r="E18" i="37"/>
  <c r="F18" i="37"/>
  <c r="G18" i="37"/>
  <c r="H18" i="37"/>
  <c r="I18" i="37"/>
  <c r="Q18" i="37" s="1"/>
  <c r="J18" i="37"/>
  <c r="K18" i="37"/>
  <c r="L18" i="37"/>
  <c r="M18" i="37"/>
  <c r="N18" i="37"/>
  <c r="O18" i="37"/>
  <c r="P18" i="37"/>
  <c r="Y188" i="37"/>
  <c r="X188" i="37"/>
  <c r="Y187" i="37"/>
  <c r="X187" i="37"/>
  <c r="Y186" i="37"/>
  <c r="X186" i="37"/>
  <c r="Y185" i="37"/>
  <c r="X185" i="37"/>
  <c r="Y184" i="37"/>
  <c r="X184" i="37"/>
  <c r="Y181" i="37"/>
  <c r="X181" i="37"/>
  <c r="Y180" i="37"/>
  <c r="X180" i="37"/>
  <c r="Y179" i="37"/>
  <c r="X179" i="37"/>
  <c r="Y178" i="37"/>
  <c r="X178" i="37"/>
  <c r="Y177" i="37"/>
  <c r="X177" i="37"/>
  <c r="Y174" i="37"/>
  <c r="X174" i="37"/>
  <c r="Y173" i="37"/>
  <c r="X173" i="37"/>
  <c r="Y172" i="37"/>
  <c r="X172" i="37"/>
  <c r="Y171" i="37"/>
  <c r="X171" i="37"/>
  <c r="Y170" i="37"/>
  <c r="X170" i="37"/>
  <c r="Y167" i="37"/>
  <c r="X167" i="37"/>
  <c r="Y166" i="37"/>
  <c r="X166" i="37"/>
  <c r="Y165" i="37"/>
  <c r="X165" i="37"/>
  <c r="Y164" i="37"/>
  <c r="X164" i="37"/>
  <c r="Y163" i="37"/>
  <c r="X163" i="37"/>
  <c r="Y157" i="37"/>
  <c r="X157" i="37"/>
  <c r="Y156" i="37"/>
  <c r="X156" i="37"/>
  <c r="Y155" i="37"/>
  <c r="X155" i="37"/>
  <c r="Y154" i="37"/>
  <c r="X154" i="37"/>
  <c r="Y153" i="37"/>
  <c r="X153" i="37"/>
  <c r="Y150" i="37"/>
  <c r="X150" i="37"/>
  <c r="Y149" i="37"/>
  <c r="X149" i="37"/>
  <c r="Y148" i="37"/>
  <c r="X148" i="37"/>
  <c r="Y147" i="37"/>
  <c r="X147" i="37"/>
  <c r="Y146" i="37"/>
  <c r="X146" i="37"/>
  <c r="Y143" i="37"/>
  <c r="X143" i="37"/>
  <c r="Y142" i="37"/>
  <c r="X142" i="37"/>
  <c r="Y141" i="37"/>
  <c r="X141" i="37"/>
  <c r="Y140" i="37"/>
  <c r="X140" i="37"/>
  <c r="Y139" i="37"/>
  <c r="X139" i="37"/>
  <c r="Y136" i="37"/>
  <c r="X136" i="37"/>
  <c r="Y135" i="37"/>
  <c r="X135" i="37"/>
  <c r="Y134" i="37"/>
  <c r="X134" i="37"/>
  <c r="Y133" i="37"/>
  <c r="X133" i="37"/>
  <c r="Y132" i="37"/>
  <c r="X132" i="37"/>
  <c r="Y129" i="37"/>
  <c r="X129" i="37"/>
  <c r="Y128" i="37"/>
  <c r="X128" i="37"/>
  <c r="Y127" i="37"/>
  <c r="X127" i="37"/>
  <c r="Y126" i="37"/>
  <c r="X126" i="37"/>
  <c r="Y125" i="37"/>
  <c r="X125" i="37"/>
  <c r="Y124" i="37"/>
  <c r="X124" i="37"/>
  <c r="Y123" i="37"/>
  <c r="X123" i="37"/>
  <c r="Y117" i="37"/>
  <c r="X117" i="37"/>
  <c r="Y116" i="37"/>
  <c r="X116" i="37"/>
  <c r="Y115" i="37"/>
  <c r="X115" i="37"/>
  <c r="Y114" i="37"/>
  <c r="X114" i="37"/>
  <c r="Y113" i="37"/>
  <c r="X113" i="37"/>
  <c r="Y110" i="37"/>
  <c r="X110" i="37"/>
  <c r="Y109" i="37"/>
  <c r="X109" i="37"/>
  <c r="Y108" i="37"/>
  <c r="X108" i="37"/>
  <c r="Y107" i="37"/>
  <c r="X107" i="37"/>
  <c r="Y106" i="37"/>
  <c r="X106" i="37"/>
  <c r="Y100" i="37"/>
  <c r="X100" i="37"/>
  <c r="Y99" i="37"/>
  <c r="X99" i="37"/>
  <c r="Y98" i="37"/>
  <c r="X98" i="37"/>
  <c r="Y97" i="37"/>
  <c r="X97" i="37"/>
  <c r="Y96" i="37"/>
  <c r="X96" i="37"/>
  <c r="Y188" i="43"/>
  <c r="X188" i="43"/>
  <c r="Y187" i="43"/>
  <c r="X187" i="43"/>
  <c r="Y186" i="43"/>
  <c r="X186" i="43"/>
  <c r="Y185" i="43"/>
  <c r="X185" i="43"/>
  <c r="Y184" i="43"/>
  <c r="X184" i="43"/>
  <c r="Y181" i="43"/>
  <c r="X181" i="43"/>
  <c r="Y180" i="43"/>
  <c r="X180" i="43"/>
  <c r="Y179" i="43"/>
  <c r="X179" i="43"/>
  <c r="Y178" i="43"/>
  <c r="X178" i="43"/>
  <c r="Y177" i="43"/>
  <c r="X177" i="43"/>
  <c r="Y174" i="43"/>
  <c r="X174" i="43"/>
  <c r="Y173" i="43"/>
  <c r="X173" i="43"/>
  <c r="Y172" i="43"/>
  <c r="X172" i="43"/>
  <c r="Y171" i="43"/>
  <c r="X171" i="43"/>
  <c r="Y170" i="43"/>
  <c r="X170" i="43"/>
  <c r="Y167" i="43"/>
  <c r="X167" i="43"/>
  <c r="Y166" i="43"/>
  <c r="X166" i="43"/>
  <c r="Y165" i="43"/>
  <c r="X165" i="43"/>
  <c r="Y164" i="43"/>
  <c r="X164" i="43"/>
  <c r="Y163" i="43"/>
  <c r="X163" i="43"/>
  <c r="Y157" i="43"/>
  <c r="X157" i="43"/>
  <c r="Y156" i="43"/>
  <c r="X156" i="43"/>
  <c r="Y155" i="43"/>
  <c r="X155" i="43"/>
  <c r="Y154" i="43"/>
  <c r="X154" i="43"/>
  <c r="Y153" i="43"/>
  <c r="X153" i="43"/>
  <c r="Y150" i="43"/>
  <c r="X150" i="43"/>
  <c r="Y149" i="43"/>
  <c r="X149" i="43"/>
  <c r="Y148" i="43"/>
  <c r="X148" i="43"/>
  <c r="Y147" i="43"/>
  <c r="X147" i="43"/>
  <c r="Y146" i="43"/>
  <c r="X146" i="43"/>
  <c r="Y143" i="43"/>
  <c r="X143" i="43"/>
  <c r="Y142" i="43"/>
  <c r="X142" i="43"/>
  <c r="Y141" i="43"/>
  <c r="X141" i="43"/>
  <c r="Y140" i="43"/>
  <c r="X140" i="43"/>
  <c r="Y139" i="43"/>
  <c r="X139" i="43"/>
  <c r="Y136" i="43"/>
  <c r="X136" i="43"/>
  <c r="Y135" i="43"/>
  <c r="X135" i="43"/>
  <c r="Y134" i="43"/>
  <c r="X134" i="43"/>
  <c r="Y133" i="43"/>
  <c r="X133" i="43"/>
  <c r="Y132" i="43"/>
  <c r="X132" i="43"/>
  <c r="Y129" i="43"/>
  <c r="X129" i="43"/>
  <c r="Y128" i="43"/>
  <c r="X128" i="43"/>
  <c r="Y127" i="43"/>
  <c r="X127" i="43"/>
  <c r="Y126" i="43"/>
  <c r="X126" i="43"/>
  <c r="Y125" i="43"/>
  <c r="X125" i="43"/>
  <c r="Y124" i="43"/>
  <c r="X124" i="43"/>
  <c r="Y123" i="43"/>
  <c r="X123" i="43"/>
  <c r="Y117" i="43"/>
  <c r="X117" i="43"/>
  <c r="Y116" i="43"/>
  <c r="X116" i="43"/>
  <c r="Y115" i="43"/>
  <c r="X115" i="43"/>
  <c r="Y114" i="43"/>
  <c r="X114" i="43"/>
  <c r="Y113" i="43"/>
  <c r="X113" i="43"/>
  <c r="Y110" i="43"/>
  <c r="X110" i="43"/>
  <c r="Y109" i="43"/>
  <c r="X109" i="43"/>
  <c r="Y108" i="43"/>
  <c r="X108" i="43"/>
  <c r="Y107" i="43"/>
  <c r="X107" i="43"/>
  <c r="Y106" i="43"/>
  <c r="X106" i="43"/>
  <c r="Y100" i="43"/>
  <c r="X100" i="43"/>
  <c r="Y99" i="43"/>
  <c r="X99" i="43"/>
  <c r="Y98" i="43"/>
  <c r="X98" i="43"/>
  <c r="Y97" i="43"/>
  <c r="X97" i="43"/>
  <c r="Y96" i="43"/>
  <c r="X96" i="43"/>
  <c r="Y188" i="42"/>
  <c r="X188" i="42"/>
  <c r="Y187" i="42"/>
  <c r="X187" i="42"/>
  <c r="Y186" i="42"/>
  <c r="X186" i="42"/>
  <c r="Y185" i="42"/>
  <c r="X185" i="42"/>
  <c r="Y184" i="42"/>
  <c r="X184" i="42"/>
  <c r="Y181" i="42"/>
  <c r="X181" i="42"/>
  <c r="Y180" i="42"/>
  <c r="X180" i="42"/>
  <c r="Y179" i="42"/>
  <c r="X179" i="42"/>
  <c r="Y178" i="42"/>
  <c r="X178" i="42"/>
  <c r="Y177" i="42"/>
  <c r="X177" i="42"/>
  <c r="Y174" i="42"/>
  <c r="X174" i="42"/>
  <c r="Y173" i="42"/>
  <c r="X173" i="42"/>
  <c r="Y172" i="42"/>
  <c r="X172" i="42"/>
  <c r="Y171" i="42"/>
  <c r="X171" i="42"/>
  <c r="Y170" i="42"/>
  <c r="X170" i="42"/>
  <c r="Y167" i="42"/>
  <c r="X167" i="42"/>
  <c r="Y166" i="42"/>
  <c r="X166" i="42"/>
  <c r="Y165" i="42"/>
  <c r="X165" i="42"/>
  <c r="Y164" i="42"/>
  <c r="X164" i="42"/>
  <c r="Y163" i="42"/>
  <c r="X163" i="42"/>
  <c r="Y157" i="42"/>
  <c r="X157" i="42"/>
  <c r="Y156" i="42"/>
  <c r="X156" i="42"/>
  <c r="Y155" i="42"/>
  <c r="X155" i="42"/>
  <c r="Y154" i="42"/>
  <c r="X154" i="42"/>
  <c r="Y153" i="42"/>
  <c r="X153" i="42"/>
  <c r="Y150" i="42"/>
  <c r="X150" i="42"/>
  <c r="Y149" i="42"/>
  <c r="X149" i="42"/>
  <c r="Y148" i="42"/>
  <c r="X148" i="42"/>
  <c r="Y147" i="42"/>
  <c r="X147" i="42"/>
  <c r="Y146" i="42"/>
  <c r="X146" i="42"/>
  <c r="Y143" i="42"/>
  <c r="X143" i="42"/>
  <c r="Y142" i="42"/>
  <c r="X142" i="42"/>
  <c r="Y141" i="42"/>
  <c r="X141" i="42"/>
  <c r="Y140" i="42"/>
  <c r="X140" i="42"/>
  <c r="Y139" i="42"/>
  <c r="X139" i="42"/>
  <c r="Y136" i="42"/>
  <c r="X136" i="42"/>
  <c r="Y135" i="42"/>
  <c r="X135" i="42"/>
  <c r="Y134" i="42"/>
  <c r="X134" i="42"/>
  <c r="Y133" i="42"/>
  <c r="X133" i="42"/>
  <c r="Y132" i="42"/>
  <c r="X132" i="42"/>
  <c r="Y129" i="42"/>
  <c r="X129" i="42"/>
  <c r="Y128" i="42"/>
  <c r="X128" i="42"/>
  <c r="Y127" i="42"/>
  <c r="X127" i="42"/>
  <c r="Y126" i="42"/>
  <c r="X126" i="42"/>
  <c r="Y125" i="42"/>
  <c r="X125" i="42"/>
  <c r="Y124" i="42"/>
  <c r="X124" i="42"/>
  <c r="Y123" i="42"/>
  <c r="X123" i="42"/>
  <c r="Y117" i="42"/>
  <c r="X117" i="42"/>
  <c r="Y116" i="42"/>
  <c r="X116" i="42"/>
  <c r="Y115" i="42"/>
  <c r="X115" i="42"/>
  <c r="Y114" i="42"/>
  <c r="X114" i="42"/>
  <c r="Y113" i="42"/>
  <c r="X113" i="42"/>
  <c r="Y110" i="42"/>
  <c r="X110" i="42"/>
  <c r="Y109" i="42"/>
  <c r="X109" i="42"/>
  <c r="Y108" i="42"/>
  <c r="X108" i="42"/>
  <c r="Y107" i="42"/>
  <c r="X107" i="42"/>
  <c r="Y106" i="42"/>
  <c r="X106" i="42"/>
  <c r="Y100" i="42"/>
  <c r="X100" i="42"/>
  <c r="Y99" i="42"/>
  <c r="X99" i="42"/>
  <c r="Y98" i="42"/>
  <c r="X98" i="42"/>
  <c r="Y97" i="42"/>
  <c r="X97" i="42"/>
  <c r="Y96" i="42"/>
  <c r="X96" i="42"/>
  <c r="Y188" i="41"/>
  <c r="X188" i="41"/>
  <c r="Y187" i="41"/>
  <c r="X187" i="41"/>
  <c r="Y186" i="41"/>
  <c r="X186" i="41"/>
  <c r="Y185" i="41"/>
  <c r="X185" i="41"/>
  <c r="Y184" i="41"/>
  <c r="X184" i="41"/>
  <c r="Y181" i="41"/>
  <c r="X181" i="41"/>
  <c r="Y180" i="41"/>
  <c r="X180" i="41"/>
  <c r="Y179" i="41"/>
  <c r="X179" i="41"/>
  <c r="Y178" i="41"/>
  <c r="X178" i="41"/>
  <c r="Y177" i="41"/>
  <c r="X177" i="41"/>
  <c r="Y174" i="41"/>
  <c r="X174" i="41"/>
  <c r="Y173" i="41"/>
  <c r="X173" i="41"/>
  <c r="Y172" i="41"/>
  <c r="X172" i="41"/>
  <c r="Y171" i="41"/>
  <c r="X171" i="41"/>
  <c r="Y170" i="41"/>
  <c r="X170" i="41"/>
  <c r="Y167" i="41"/>
  <c r="X167" i="41"/>
  <c r="Y166" i="41"/>
  <c r="X166" i="41"/>
  <c r="Y165" i="41"/>
  <c r="X165" i="41"/>
  <c r="Y164" i="41"/>
  <c r="X164" i="41"/>
  <c r="Y163" i="41"/>
  <c r="X163" i="41"/>
  <c r="Y157" i="41"/>
  <c r="X157" i="41"/>
  <c r="Y156" i="41"/>
  <c r="X156" i="41"/>
  <c r="Y155" i="41"/>
  <c r="X155" i="41"/>
  <c r="Y154" i="41"/>
  <c r="X154" i="41"/>
  <c r="Y153" i="41"/>
  <c r="X153" i="41"/>
  <c r="Y150" i="41"/>
  <c r="X150" i="41"/>
  <c r="Y149" i="41"/>
  <c r="X149" i="41"/>
  <c r="Y148" i="41"/>
  <c r="X148" i="41"/>
  <c r="Y147" i="41"/>
  <c r="X147" i="41"/>
  <c r="Y146" i="41"/>
  <c r="X146" i="41"/>
  <c r="Y143" i="41"/>
  <c r="X143" i="41"/>
  <c r="Y142" i="41"/>
  <c r="X142" i="41"/>
  <c r="Y141" i="41"/>
  <c r="X141" i="41"/>
  <c r="Y140" i="41"/>
  <c r="X140" i="41"/>
  <c r="Y139" i="41"/>
  <c r="X139" i="41"/>
  <c r="Y136" i="41"/>
  <c r="X136" i="41"/>
  <c r="Y135" i="41"/>
  <c r="X135" i="41"/>
  <c r="Y134" i="41"/>
  <c r="X134" i="41"/>
  <c r="Y133" i="41"/>
  <c r="X133" i="41"/>
  <c r="Y132" i="41"/>
  <c r="X132" i="41"/>
  <c r="Y129" i="41"/>
  <c r="X129" i="41"/>
  <c r="Y128" i="41"/>
  <c r="X128" i="41"/>
  <c r="Y127" i="41"/>
  <c r="X127" i="41"/>
  <c r="Y126" i="41"/>
  <c r="X126" i="41"/>
  <c r="Y125" i="41"/>
  <c r="X125" i="41"/>
  <c r="Y124" i="41"/>
  <c r="X124" i="41"/>
  <c r="Y123" i="41"/>
  <c r="X123" i="41"/>
  <c r="Y117" i="41"/>
  <c r="X117" i="41"/>
  <c r="Y116" i="41"/>
  <c r="X116" i="41"/>
  <c r="Y115" i="41"/>
  <c r="X115" i="41"/>
  <c r="Y114" i="41"/>
  <c r="X114" i="41"/>
  <c r="Y113" i="41"/>
  <c r="X113" i="41"/>
  <c r="Y110" i="41"/>
  <c r="X110" i="41"/>
  <c r="Y109" i="41"/>
  <c r="X109" i="41"/>
  <c r="Y108" i="41"/>
  <c r="X108" i="41"/>
  <c r="Y107" i="41"/>
  <c r="X107" i="41"/>
  <c r="Y106" i="41"/>
  <c r="X106" i="41"/>
  <c r="Y100" i="41"/>
  <c r="X100" i="41"/>
  <c r="Y99" i="41"/>
  <c r="X99" i="41"/>
  <c r="Y98" i="41"/>
  <c r="X98" i="41"/>
  <c r="Y97" i="41"/>
  <c r="X97" i="41"/>
  <c r="Y96" i="41"/>
  <c r="X96" i="41"/>
  <c r="Y188" i="40"/>
  <c r="X188" i="40"/>
  <c r="Y187" i="40"/>
  <c r="X187" i="40"/>
  <c r="Y186" i="40"/>
  <c r="X186" i="40"/>
  <c r="Y185" i="40"/>
  <c r="X185" i="40"/>
  <c r="Y184" i="40"/>
  <c r="X184" i="40"/>
  <c r="Y181" i="40"/>
  <c r="X181" i="40"/>
  <c r="Y180" i="40"/>
  <c r="X180" i="40"/>
  <c r="Y179" i="40"/>
  <c r="X179" i="40"/>
  <c r="Y178" i="40"/>
  <c r="X178" i="40"/>
  <c r="Y177" i="40"/>
  <c r="X177" i="40"/>
  <c r="Y174" i="40"/>
  <c r="X174" i="40"/>
  <c r="Y173" i="40"/>
  <c r="X173" i="40"/>
  <c r="Y172" i="40"/>
  <c r="X172" i="40"/>
  <c r="Y171" i="40"/>
  <c r="X171" i="40"/>
  <c r="Y170" i="40"/>
  <c r="X170" i="40"/>
  <c r="Y167" i="40"/>
  <c r="X167" i="40"/>
  <c r="Y166" i="40"/>
  <c r="X166" i="40"/>
  <c r="Y165" i="40"/>
  <c r="X165" i="40"/>
  <c r="Y164" i="40"/>
  <c r="X164" i="40"/>
  <c r="Y163" i="40"/>
  <c r="X163" i="40"/>
  <c r="Y157" i="40"/>
  <c r="X157" i="40"/>
  <c r="Y156" i="40"/>
  <c r="X156" i="40"/>
  <c r="Y155" i="40"/>
  <c r="X155" i="40"/>
  <c r="Y154" i="40"/>
  <c r="X154" i="40"/>
  <c r="Y153" i="40"/>
  <c r="X153" i="40"/>
  <c r="Y150" i="40"/>
  <c r="X150" i="40"/>
  <c r="Y149" i="40"/>
  <c r="X149" i="40"/>
  <c r="Y148" i="40"/>
  <c r="X148" i="40"/>
  <c r="Y147" i="40"/>
  <c r="X147" i="40"/>
  <c r="Y146" i="40"/>
  <c r="X146" i="40"/>
  <c r="Y143" i="40"/>
  <c r="X143" i="40"/>
  <c r="Y142" i="40"/>
  <c r="X142" i="40"/>
  <c r="Y141" i="40"/>
  <c r="X141" i="40"/>
  <c r="Y140" i="40"/>
  <c r="X140" i="40"/>
  <c r="Y139" i="40"/>
  <c r="X139" i="40"/>
  <c r="Y136" i="40"/>
  <c r="X136" i="40"/>
  <c r="Y135" i="40"/>
  <c r="X135" i="40"/>
  <c r="Y134" i="40"/>
  <c r="X134" i="40"/>
  <c r="Y133" i="40"/>
  <c r="X133" i="40"/>
  <c r="Y132" i="40"/>
  <c r="X132" i="40"/>
  <c r="Y129" i="40"/>
  <c r="X129" i="40"/>
  <c r="Y128" i="40"/>
  <c r="X128" i="40"/>
  <c r="Y127" i="40"/>
  <c r="X127" i="40"/>
  <c r="Y126" i="40"/>
  <c r="X126" i="40"/>
  <c r="Y125" i="40"/>
  <c r="X125" i="40"/>
  <c r="Y124" i="40"/>
  <c r="X124" i="40"/>
  <c r="Y123" i="40"/>
  <c r="X123" i="40"/>
  <c r="Y117" i="40"/>
  <c r="X117" i="40"/>
  <c r="Y116" i="40"/>
  <c r="X116" i="40"/>
  <c r="Y115" i="40"/>
  <c r="X115" i="40"/>
  <c r="Y114" i="40"/>
  <c r="X114" i="40"/>
  <c r="Y113" i="40"/>
  <c r="X113" i="40"/>
  <c r="Y110" i="40"/>
  <c r="X110" i="40"/>
  <c r="Y109" i="40"/>
  <c r="X109" i="40"/>
  <c r="Y108" i="40"/>
  <c r="X108" i="40"/>
  <c r="Y107" i="40"/>
  <c r="X107" i="40"/>
  <c r="Y106" i="40"/>
  <c r="X106" i="40"/>
  <c r="Y100" i="40"/>
  <c r="X100" i="40"/>
  <c r="Y99" i="40"/>
  <c r="X99" i="40"/>
  <c r="Y98" i="40"/>
  <c r="X98" i="40"/>
  <c r="Y97" i="40"/>
  <c r="X97" i="40"/>
  <c r="Y96" i="40"/>
  <c r="X96" i="40"/>
  <c r="Y188" i="39"/>
  <c r="X188" i="39"/>
  <c r="Y187" i="39"/>
  <c r="X187" i="39"/>
  <c r="Y186" i="39"/>
  <c r="X186" i="39"/>
  <c r="Y185" i="39"/>
  <c r="X185" i="39"/>
  <c r="Y184" i="39"/>
  <c r="X184" i="39"/>
  <c r="Y181" i="39"/>
  <c r="X181" i="39"/>
  <c r="Y180" i="39"/>
  <c r="X180" i="39"/>
  <c r="Y179" i="39"/>
  <c r="X179" i="39"/>
  <c r="Y178" i="39"/>
  <c r="X178" i="39"/>
  <c r="Y177" i="39"/>
  <c r="X177" i="39"/>
  <c r="Y174" i="39"/>
  <c r="X174" i="39"/>
  <c r="Y173" i="39"/>
  <c r="X173" i="39"/>
  <c r="Y172" i="39"/>
  <c r="X172" i="39"/>
  <c r="Y171" i="39"/>
  <c r="X171" i="39"/>
  <c r="Y170" i="39"/>
  <c r="X170" i="39"/>
  <c r="Y167" i="39"/>
  <c r="X167" i="39"/>
  <c r="Y166" i="39"/>
  <c r="X166" i="39"/>
  <c r="Y165" i="39"/>
  <c r="X165" i="39"/>
  <c r="Y164" i="39"/>
  <c r="X164" i="39"/>
  <c r="Y163" i="39"/>
  <c r="X163" i="39"/>
  <c r="Y157" i="39"/>
  <c r="X157" i="39"/>
  <c r="Y156" i="39"/>
  <c r="X156" i="39"/>
  <c r="Y155" i="39"/>
  <c r="X155" i="39"/>
  <c r="Y154" i="39"/>
  <c r="X154" i="39"/>
  <c r="Y153" i="39"/>
  <c r="X153" i="39"/>
  <c r="Y150" i="39"/>
  <c r="X150" i="39"/>
  <c r="Y149" i="39"/>
  <c r="X149" i="39"/>
  <c r="Y148" i="39"/>
  <c r="X148" i="39"/>
  <c r="Y147" i="39"/>
  <c r="X147" i="39"/>
  <c r="Y146" i="39"/>
  <c r="X146" i="39"/>
  <c r="Y143" i="39"/>
  <c r="X143" i="39"/>
  <c r="Y142" i="39"/>
  <c r="X142" i="39"/>
  <c r="Y141" i="39"/>
  <c r="X141" i="39"/>
  <c r="Y140" i="39"/>
  <c r="X140" i="39"/>
  <c r="Y139" i="39"/>
  <c r="X139" i="39"/>
  <c r="Y136" i="39"/>
  <c r="X136" i="39"/>
  <c r="Y135" i="39"/>
  <c r="X135" i="39"/>
  <c r="Y134" i="39"/>
  <c r="X134" i="39"/>
  <c r="Y133" i="39"/>
  <c r="X133" i="39"/>
  <c r="Y132" i="39"/>
  <c r="X132" i="39"/>
  <c r="Y129" i="39"/>
  <c r="X129" i="39"/>
  <c r="Y128" i="39"/>
  <c r="X128" i="39"/>
  <c r="Y127" i="39"/>
  <c r="X127" i="39"/>
  <c r="Y126" i="39"/>
  <c r="X126" i="39"/>
  <c r="Y125" i="39"/>
  <c r="X125" i="39"/>
  <c r="Y124" i="39"/>
  <c r="X124" i="39"/>
  <c r="Y123" i="39"/>
  <c r="X123" i="39"/>
  <c r="Y117" i="39"/>
  <c r="X117" i="39"/>
  <c r="Y116" i="39"/>
  <c r="X116" i="39"/>
  <c r="Y115" i="39"/>
  <c r="X115" i="39"/>
  <c r="Y114" i="39"/>
  <c r="X114" i="39"/>
  <c r="Y113" i="39"/>
  <c r="X113" i="39"/>
  <c r="Y110" i="39"/>
  <c r="X110" i="39"/>
  <c r="Y109" i="39"/>
  <c r="X109" i="39"/>
  <c r="Y108" i="39"/>
  <c r="X108" i="39"/>
  <c r="Y107" i="39"/>
  <c r="X107" i="39"/>
  <c r="Y106" i="39"/>
  <c r="X106" i="39"/>
  <c r="Y100" i="39"/>
  <c r="X100" i="39"/>
  <c r="Y99" i="39"/>
  <c r="X99" i="39"/>
  <c r="Y98" i="39"/>
  <c r="X98" i="39"/>
  <c r="Y97" i="39"/>
  <c r="X97" i="39"/>
  <c r="Y96" i="39"/>
  <c r="X96" i="39"/>
  <c r="Z124" i="38" l="1"/>
  <c r="Z125" i="38"/>
  <c r="Z124" i="43"/>
  <c r="Z125" i="43"/>
  <c r="Z124" i="42"/>
  <c r="Z125" i="42"/>
  <c r="Z124" i="41"/>
  <c r="Z125" i="41"/>
  <c r="Z124" i="40"/>
  <c r="Z125" i="40"/>
  <c r="Z124" i="39"/>
  <c r="Z125" i="39"/>
  <c r="X124" i="38"/>
  <c r="Y124" i="38"/>
  <c r="X125" i="38"/>
  <c r="Y125" i="38"/>
  <c r="X188" i="38"/>
  <c r="X187" i="38"/>
  <c r="X186" i="38"/>
  <c r="X185" i="38"/>
  <c r="X184" i="38"/>
  <c r="X181" i="38"/>
  <c r="X180" i="38"/>
  <c r="X179" i="38"/>
  <c r="X178" i="38"/>
  <c r="X177" i="38"/>
  <c r="X174" i="38"/>
  <c r="X173" i="38"/>
  <c r="X172" i="38"/>
  <c r="X171" i="38"/>
  <c r="X170" i="38"/>
  <c r="X167" i="38"/>
  <c r="X166" i="38"/>
  <c r="X165" i="38"/>
  <c r="X164" i="38"/>
  <c r="X163" i="38"/>
  <c r="X157" i="38"/>
  <c r="X156" i="38"/>
  <c r="X155" i="38"/>
  <c r="X154" i="38"/>
  <c r="X153" i="38"/>
  <c r="X150" i="38"/>
  <c r="X149" i="38"/>
  <c r="X148" i="38"/>
  <c r="X147" i="38"/>
  <c r="X146" i="38"/>
  <c r="X143" i="38"/>
  <c r="X142" i="38"/>
  <c r="X141" i="38"/>
  <c r="X140" i="38"/>
  <c r="X139" i="38"/>
  <c r="X136" i="38"/>
  <c r="X135" i="38"/>
  <c r="X134" i="38"/>
  <c r="X133" i="38"/>
  <c r="X132" i="38"/>
  <c r="X129" i="38"/>
  <c r="X128" i="38"/>
  <c r="X127" i="38"/>
  <c r="X126" i="38"/>
  <c r="X123" i="38"/>
  <c r="X117" i="38"/>
  <c r="X116" i="38"/>
  <c r="X115" i="38"/>
  <c r="X114" i="38"/>
  <c r="X113" i="38"/>
  <c r="X110" i="38"/>
  <c r="X109" i="38"/>
  <c r="X108" i="38"/>
  <c r="X107" i="38"/>
  <c r="X106" i="38"/>
  <c r="X100" i="38"/>
  <c r="X99" i="38"/>
  <c r="X98" i="38"/>
  <c r="X97" i="38"/>
  <c r="X96" i="38"/>
  <c r="Y188" i="38"/>
  <c r="Y187" i="38"/>
  <c r="Y186" i="38"/>
  <c r="Y185" i="38"/>
  <c r="Y184" i="38"/>
  <c r="Y181" i="38"/>
  <c r="Y180" i="38"/>
  <c r="Y179" i="38"/>
  <c r="Y178" i="38"/>
  <c r="Y177" i="38"/>
  <c r="Y174" i="38"/>
  <c r="Y173" i="38"/>
  <c r="Y172" i="38"/>
  <c r="Y171" i="38"/>
  <c r="Y170" i="38"/>
  <c r="Y167" i="38"/>
  <c r="Y166" i="38"/>
  <c r="Y165" i="38"/>
  <c r="Y164" i="38"/>
  <c r="Y163" i="38"/>
  <c r="Y157" i="38"/>
  <c r="Y156" i="38"/>
  <c r="Y155" i="38"/>
  <c r="Y154" i="38"/>
  <c r="Y153" i="38"/>
  <c r="Y150" i="38"/>
  <c r="Y149" i="38"/>
  <c r="Y148" i="38"/>
  <c r="Y147" i="38"/>
  <c r="Y146" i="38"/>
  <c r="Y143" i="38"/>
  <c r="Y142" i="38"/>
  <c r="Y141" i="38"/>
  <c r="Y140" i="38"/>
  <c r="Y139" i="38"/>
  <c r="Y136" i="38"/>
  <c r="Y135" i="38"/>
  <c r="Y134" i="38"/>
  <c r="Y133" i="38"/>
  <c r="Y132" i="38"/>
  <c r="Y129" i="38"/>
  <c r="Y128" i="38"/>
  <c r="Y127" i="38"/>
  <c r="Y126" i="38"/>
  <c r="Y123" i="38"/>
  <c r="Y117" i="38"/>
  <c r="Y116" i="38"/>
  <c r="Y115" i="38"/>
  <c r="Y114" i="38"/>
  <c r="Y113" i="38"/>
  <c r="Y110" i="38"/>
  <c r="Y109" i="38"/>
  <c r="Y108" i="38"/>
  <c r="Y107" i="38"/>
  <c r="Y106" i="38"/>
  <c r="Y100" i="38"/>
  <c r="Y99" i="38"/>
  <c r="Y98" i="38"/>
  <c r="Y97" i="38"/>
  <c r="Y95" i="38"/>
  <c r="E168" i="28"/>
  <c r="F168" i="28"/>
  <c r="G168" i="28"/>
  <c r="H168" i="28"/>
  <c r="I168" i="28"/>
  <c r="J168" i="28"/>
  <c r="S125" i="28"/>
  <c r="T125" i="28"/>
  <c r="R126" i="28"/>
  <c r="T126" i="28"/>
  <c r="K125" i="28"/>
  <c r="P125" i="28" s="1"/>
  <c r="K126" i="28"/>
  <c r="S126" i="28" s="1"/>
  <c r="R50" i="28"/>
  <c r="T50" i="28"/>
  <c r="K50" i="28"/>
  <c r="P50" i="28" s="1"/>
  <c r="S28" i="28"/>
  <c r="T28" i="28"/>
  <c r="K28" i="28"/>
  <c r="P28" i="28" s="1"/>
  <c r="R16" i="28"/>
  <c r="T16" i="28"/>
  <c r="R10" i="28"/>
  <c r="S10" i="28"/>
  <c r="T10" i="28"/>
  <c r="R11" i="28"/>
  <c r="S11" i="28"/>
  <c r="T11" i="28"/>
  <c r="R12" i="28"/>
  <c r="T12" i="28"/>
  <c r="R13" i="28"/>
  <c r="S13" i="28"/>
  <c r="T13" i="28"/>
  <c r="K16" i="28"/>
  <c r="P16" i="28" s="1"/>
  <c r="K10" i="28"/>
  <c r="P10" i="28" s="1"/>
  <c r="K11" i="28"/>
  <c r="P11" i="28" s="1"/>
  <c r="K12" i="28"/>
  <c r="P12" i="28" s="1"/>
  <c r="K13" i="28"/>
  <c r="P13" i="28" s="1"/>
  <c r="V124" i="40"/>
  <c r="U124" i="40" s="1"/>
  <c r="V125" i="40"/>
  <c r="U125" i="40" s="1"/>
  <c r="V124" i="42"/>
  <c r="U124" i="42" s="1"/>
  <c r="V125" i="43"/>
  <c r="U125" i="43" s="1"/>
  <c r="V124" i="38"/>
  <c r="U124" i="38" s="1"/>
  <c r="Q124" i="39"/>
  <c r="V124" i="39" s="1"/>
  <c r="U124" i="39" s="1"/>
  <c r="Q125" i="39"/>
  <c r="V125" i="39" s="1"/>
  <c r="U125" i="39" s="1"/>
  <c r="Q124" i="40"/>
  <c r="Q125" i="40"/>
  <c r="Q124" i="41"/>
  <c r="V124" i="41" s="1"/>
  <c r="U124" i="41" s="1"/>
  <c r="Q125" i="41"/>
  <c r="V125" i="41" s="1"/>
  <c r="U125" i="41" s="1"/>
  <c r="Q124" i="42"/>
  <c r="Q125" i="42"/>
  <c r="V125" i="42" s="1"/>
  <c r="U125" i="42" s="1"/>
  <c r="Q124" i="43"/>
  <c r="V124" i="43" s="1"/>
  <c r="U124" i="43" s="1"/>
  <c r="Q125" i="43"/>
  <c r="Q124" i="38"/>
  <c r="Q125" i="38"/>
  <c r="V125" i="38" s="1"/>
  <c r="U125" i="38" s="1"/>
  <c r="C124" i="39"/>
  <c r="D124" i="39"/>
  <c r="C125" i="39"/>
  <c r="D125" i="39"/>
  <c r="C124" i="40"/>
  <c r="D124" i="40"/>
  <c r="C125" i="40"/>
  <c r="D125" i="40"/>
  <c r="C124" i="41"/>
  <c r="D124" i="41"/>
  <c r="C125" i="41"/>
  <c r="D125" i="41"/>
  <c r="C124" i="42"/>
  <c r="D124" i="42"/>
  <c r="C125" i="42"/>
  <c r="D125" i="42"/>
  <c r="C124" i="43"/>
  <c r="D124" i="43"/>
  <c r="C125" i="43"/>
  <c r="D125" i="43"/>
  <c r="C124" i="38"/>
  <c r="D124" i="38"/>
  <c r="C125" i="38"/>
  <c r="D125" i="38"/>
  <c r="Z124" i="37"/>
  <c r="Z125" i="37"/>
  <c r="E124" i="37"/>
  <c r="F124" i="37"/>
  <c r="G124" i="37"/>
  <c r="H124" i="37"/>
  <c r="I124" i="37"/>
  <c r="J124" i="37"/>
  <c r="K124" i="37"/>
  <c r="L124" i="37"/>
  <c r="M124" i="37"/>
  <c r="N124" i="37"/>
  <c r="O124" i="37"/>
  <c r="P124" i="37"/>
  <c r="E125" i="37"/>
  <c r="F125" i="37"/>
  <c r="G125" i="37"/>
  <c r="H125" i="37"/>
  <c r="I125" i="37"/>
  <c r="J125" i="37"/>
  <c r="K125" i="37"/>
  <c r="L125" i="37"/>
  <c r="M125" i="37"/>
  <c r="N125" i="37"/>
  <c r="O125" i="37"/>
  <c r="P125" i="37"/>
  <c r="Z50" i="39"/>
  <c r="X50" i="40"/>
  <c r="Z50" i="40"/>
  <c r="Z50" i="41"/>
  <c r="Z50" i="42"/>
  <c r="X50" i="43"/>
  <c r="Y50" i="43"/>
  <c r="Z50" i="43"/>
  <c r="Z50" i="38"/>
  <c r="V50" i="42"/>
  <c r="V50" i="38"/>
  <c r="Q50" i="39"/>
  <c r="V50" i="39" s="1"/>
  <c r="Q50" i="40"/>
  <c r="V50" i="40" s="1"/>
  <c r="Q50" i="41"/>
  <c r="V50" i="41" s="1"/>
  <c r="Q50" i="42"/>
  <c r="Q50" i="43"/>
  <c r="V50" i="43" s="1"/>
  <c r="Q50" i="38"/>
  <c r="C50" i="39"/>
  <c r="D50" i="39"/>
  <c r="X50" i="39" s="1"/>
  <c r="C50" i="40"/>
  <c r="D50" i="40"/>
  <c r="Y50" i="40" s="1"/>
  <c r="C50" i="41"/>
  <c r="D50" i="41"/>
  <c r="X50" i="41" s="1"/>
  <c r="C50" i="42"/>
  <c r="D50" i="42"/>
  <c r="X50" i="42" s="1"/>
  <c r="C50" i="43"/>
  <c r="D50" i="43"/>
  <c r="C50" i="38"/>
  <c r="D50" i="38"/>
  <c r="X50" i="37"/>
  <c r="Z50" i="37"/>
  <c r="E50" i="37"/>
  <c r="F50" i="37"/>
  <c r="G50" i="37"/>
  <c r="H50" i="37"/>
  <c r="I50" i="37"/>
  <c r="J50" i="37"/>
  <c r="K50" i="37"/>
  <c r="L50" i="37"/>
  <c r="M50" i="37"/>
  <c r="N50" i="37"/>
  <c r="O50" i="37"/>
  <c r="P50" i="37"/>
  <c r="Z28" i="39"/>
  <c r="Z28" i="40"/>
  <c r="Z28" i="41"/>
  <c r="Z28" i="42"/>
  <c r="Y28" i="43"/>
  <c r="Z28" i="43"/>
  <c r="Z28" i="38"/>
  <c r="Q28" i="39"/>
  <c r="V28" i="39" s="1"/>
  <c r="Q28" i="40"/>
  <c r="V28" i="40" s="1"/>
  <c r="Q28" i="41"/>
  <c r="V28" i="41" s="1"/>
  <c r="Q28" i="42"/>
  <c r="V28" i="42" s="1"/>
  <c r="Q28" i="43"/>
  <c r="V28" i="43" s="1"/>
  <c r="Q28" i="38"/>
  <c r="V28" i="38" s="1"/>
  <c r="C28" i="39"/>
  <c r="C28" i="40"/>
  <c r="C28" i="41"/>
  <c r="C28" i="42"/>
  <c r="C28" i="43"/>
  <c r="C28" i="38"/>
  <c r="D28" i="39"/>
  <c r="X28" i="39" s="1"/>
  <c r="D28" i="40"/>
  <c r="X28" i="40" s="1"/>
  <c r="D28" i="41"/>
  <c r="D28" i="42"/>
  <c r="X28" i="42" s="1"/>
  <c r="D28" i="43"/>
  <c r="D28" i="38"/>
  <c r="Y28" i="38" s="1"/>
  <c r="Y28" i="37"/>
  <c r="Z28" i="37"/>
  <c r="E28" i="37"/>
  <c r="F28" i="37"/>
  <c r="G28" i="37"/>
  <c r="H28" i="37"/>
  <c r="I28" i="37"/>
  <c r="J28" i="37"/>
  <c r="K28" i="37"/>
  <c r="L28" i="37"/>
  <c r="M28" i="37"/>
  <c r="N28" i="37"/>
  <c r="O28" i="37"/>
  <c r="P28" i="37"/>
  <c r="C16" i="39"/>
  <c r="C16" i="40"/>
  <c r="C16" i="41"/>
  <c r="C16" i="42"/>
  <c r="C16" i="43"/>
  <c r="C16" i="38"/>
  <c r="C10" i="39"/>
  <c r="C11" i="39"/>
  <c r="C12" i="39"/>
  <c r="C13" i="39"/>
  <c r="C10" i="40"/>
  <c r="C11" i="40"/>
  <c r="C12" i="40"/>
  <c r="C13" i="40"/>
  <c r="C10" i="41"/>
  <c r="C11" i="41"/>
  <c r="C12" i="41"/>
  <c r="C13" i="41"/>
  <c r="C10" i="42"/>
  <c r="C11" i="42"/>
  <c r="C12" i="42"/>
  <c r="C13" i="42"/>
  <c r="C10" i="43"/>
  <c r="C11" i="43"/>
  <c r="C12" i="43"/>
  <c r="C13" i="43"/>
  <c r="C10" i="38"/>
  <c r="C11" i="38"/>
  <c r="C12" i="38"/>
  <c r="C13" i="38"/>
  <c r="D16" i="39"/>
  <c r="D16" i="40"/>
  <c r="D16" i="41"/>
  <c r="X16" i="41" s="1"/>
  <c r="D16" i="42"/>
  <c r="X16" i="42" s="1"/>
  <c r="D16" i="43"/>
  <c r="X16" i="43" s="1"/>
  <c r="D16" i="38"/>
  <c r="X16" i="38" s="1"/>
  <c r="D10" i="39"/>
  <c r="Y10" i="39" s="1"/>
  <c r="D11" i="39"/>
  <c r="Y11" i="39" s="1"/>
  <c r="D12" i="39"/>
  <c r="Y12" i="39" s="1"/>
  <c r="D13" i="39"/>
  <c r="Y13" i="39" s="1"/>
  <c r="D10" i="40"/>
  <c r="X10" i="40" s="1"/>
  <c r="D11" i="40"/>
  <c r="X11" i="40" s="1"/>
  <c r="D12" i="40"/>
  <c r="X12" i="40" s="1"/>
  <c r="D13" i="40"/>
  <c r="Y13" i="40" s="1"/>
  <c r="D10" i="41"/>
  <c r="D11" i="41"/>
  <c r="D12" i="41"/>
  <c r="D13" i="41"/>
  <c r="X13" i="41" s="1"/>
  <c r="D10" i="42"/>
  <c r="Y10" i="42" s="1"/>
  <c r="D11" i="42"/>
  <c r="Y11" i="42" s="1"/>
  <c r="D12" i="42"/>
  <c r="D13" i="42"/>
  <c r="X13" i="42" s="1"/>
  <c r="D10" i="43"/>
  <c r="Y10" i="43" s="1"/>
  <c r="D11" i="43"/>
  <c r="D12" i="43"/>
  <c r="D13" i="43"/>
  <c r="X13" i="43" s="1"/>
  <c r="D10" i="38"/>
  <c r="Y10" i="38" s="1"/>
  <c r="D11" i="38"/>
  <c r="X11" i="38" s="1"/>
  <c r="D12" i="38"/>
  <c r="X12" i="38" s="1"/>
  <c r="D13" i="38"/>
  <c r="Q16" i="39"/>
  <c r="V16" i="39" s="1"/>
  <c r="Q16" i="40"/>
  <c r="Q16" i="41"/>
  <c r="Q16" i="42"/>
  <c r="Q16" i="43"/>
  <c r="Q16" i="38"/>
  <c r="V16" i="38" s="1"/>
  <c r="Q10" i="39"/>
  <c r="Q11" i="39"/>
  <c r="V11" i="39" s="1"/>
  <c r="Q12" i="39"/>
  <c r="V12" i="39" s="1"/>
  <c r="Q13" i="39"/>
  <c r="Q10" i="40"/>
  <c r="V10" i="40" s="1"/>
  <c r="Q11" i="40"/>
  <c r="Q12" i="40"/>
  <c r="Q13" i="40"/>
  <c r="V13" i="40" s="1"/>
  <c r="Q10" i="41"/>
  <c r="V10" i="41" s="1"/>
  <c r="Q11" i="41"/>
  <c r="V11" i="41" s="1"/>
  <c r="Q12" i="41"/>
  <c r="V12" i="41" s="1"/>
  <c r="Q13" i="41"/>
  <c r="Q10" i="42"/>
  <c r="Q11" i="42"/>
  <c r="V11" i="42" s="1"/>
  <c r="Q12" i="42"/>
  <c r="Q13" i="42"/>
  <c r="Q10" i="43"/>
  <c r="Q11" i="43"/>
  <c r="X11" i="43" s="1"/>
  <c r="Q12" i="43"/>
  <c r="V12" i="43" s="1"/>
  <c r="Q13" i="43"/>
  <c r="V13" i="43" s="1"/>
  <c r="Q10" i="38"/>
  <c r="Q11" i="38"/>
  <c r="V11" i="38" s="1"/>
  <c r="Q12" i="38"/>
  <c r="Q13" i="38"/>
  <c r="V13" i="38" s="1"/>
  <c r="X16" i="39"/>
  <c r="Y16" i="39"/>
  <c r="Z16" i="39"/>
  <c r="X16" i="40"/>
  <c r="Z16" i="40"/>
  <c r="Z16" i="41"/>
  <c r="Y16" i="42"/>
  <c r="Z16" i="42"/>
  <c r="Z16" i="43"/>
  <c r="Z16" i="38"/>
  <c r="Z10" i="39"/>
  <c r="X11" i="39"/>
  <c r="Z11" i="39"/>
  <c r="X12" i="39"/>
  <c r="Z12" i="39"/>
  <c r="X13" i="39"/>
  <c r="Z13" i="39"/>
  <c r="Z10" i="40"/>
  <c r="Y11" i="40"/>
  <c r="Z11" i="40"/>
  <c r="Z12" i="40"/>
  <c r="X13" i="40"/>
  <c r="Z13" i="40"/>
  <c r="Y10" i="41"/>
  <c r="Z10" i="41"/>
  <c r="Z11" i="41"/>
  <c r="X12" i="41"/>
  <c r="Y12" i="41"/>
  <c r="Z12" i="41"/>
  <c r="Y13" i="41"/>
  <c r="Z13" i="41"/>
  <c r="Z10" i="42"/>
  <c r="Z11" i="42"/>
  <c r="X12" i="42"/>
  <c r="Z12" i="42"/>
  <c r="Z13" i="42"/>
  <c r="X10" i="43"/>
  <c r="Z10" i="43"/>
  <c r="Y11" i="43"/>
  <c r="Z11" i="43"/>
  <c r="X12" i="43"/>
  <c r="Y12" i="43"/>
  <c r="Z12" i="43"/>
  <c r="Z13" i="43"/>
  <c r="X10" i="38"/>
  <c r="Z10" i="38"/>
  <c r="Z11" i="38"/>
  <c r="Z12" i="38"/>
  <c r="X13" i="38"/>
  <c r="Y13" i="38"/>
  <c r="Z13" i="38"/>
  <c r="V16" i="40"/>
  <c r="V16" i="41"/>
  <c r="V16" i="42"/>
  <c r="V16" i="43"/>
  <c r="V10" i="39"/>
  <c r="V13" i="39"/>
  <c r="V11" i="40"/>
  <c r="V12" i="40"/>
  <c r="V13" i="41"/>
  <c r="V10" i="42"/>
  <c r="V12" i="42"/>
  <c r="V13" i="42"/>
  <c r="V10" i="43"/>
  <c r="V11" i="43"/>
  <c r="V10" i="38"/>
  <c r="V12" i="38"/>
  <c r="Y17" i="37"/>
  <c r="Z17" i="37"/>
  <c r="Y10" i="37"/>
  <c r="Z10" i="37"/>
  <c r="Y11" i="37"/>
  <c r="Z11" i="37"/>
  <c r="X12" i="37"/>
  <c r="Z12" i="37"/>
  <c r="X13" i="37"/>
  <c r="Z13" i="37"/>
  <c r="X28" i="43" l="1"/>
  <c r="Y12" i="42"/>
  <c r="X28" i="41"/>
  <c r="X11" i="41"/>
  <c r="X10" i="41"/>
  <c r="Y16" i="40"/>
  <c r="Q125" i="37"/>
  <c r="V125" i="37" s="1"/>
  <c r="Q124" i="37"/>
  <c r="V124" i="37" s="1"/>
  <c r="Y50" i="38"/>
  <c r="X11" i="42"/>
  <c r="Y16" i="41"/>
  <c r="Y10" i="40"/>
  <c r="Y13" i="43"/>
  <c r="Y12" i="38"/>
  <c r="Y50" i="42"/>
  <c r="X28" i="38"/>
  <c r="P126" i="28"/>
  <c r="R125" i="28"/>
  <c r="R28" i="28"/>
  <c r="S12" i="28"/>
  <c r="S16" i="28"/>
  <c r="S50" i="28"/>
  <c r="X50" i="38"/>
  <c r="Y50" i="41"/>
  <c r="Q50" i="37"/>
  <c r="Y50" i="39"/>
  <c r="Y28" i="41"/>
  <c r="Y28" i="40"/>
  <c r="Q28" i="37"/>
  <c r="Y28" i="42"/>
  <c r="Y11" i="38"/>
  <c r="Y13" i="42"/>
  <c r="X10" i="42"/>
  <c r="Y11" i="41"/>
  <c r="Y12" i="40"/>
  <c r="X10" i="39"/>
  <c r="Y28" i="39"/>
  <c r="Y16" i="38"/>
  <c r="Y16" i="43"/>
  <c r="V50" i="37" l="1"/>
  <c r="Y50" i="37"/>
  <c r="V28" i="37"/>
  <c r="X28" i="37"/>
  <c r="V13" i="37"/>
  <c r="Y13" i="37"/>
  <c r="V10" i="37"/>
  <c r="X10" i="37"/>
  <c r="V17" i="37"/>
  <c r="X17" i="37"/>
  <c r="V11" i="37"/>
  <c r="X11" i="37"/>
  <c r="V12" i="37"/>
  <c r="Y12" i="37"/>
  <c r="D188" i="43"/>
  <c r="C188" i="43"/>
  <c r="D187" i="43"/>
  <c r="C187" i="43"/>
  <c r="D186" i="43"/>
  <c r="C186" i="43"/>
  <c r="D185" i="43"/>
  <c r="C185" i="43"/>
  <c r="D184" i="43"/>
  <c r="C184" i="43"/>
  <c r="D181" i="43"/>
  <c r="C181" i="43"/>
  <c r="D180" i="43"/>
  <c r="C180" i="43"/>
  <c r="D179" i="43"/>
  <c r="C179" i="43"/>
  <c r="D178" i="43"/>
  <c r="C178" i="43"/>
  <c r="D177" i="43"/>
  <c r="C177" i="43"/>
  <c r="D174" i="43"/>
  <c r="C174" i="43"/>
  <c r="D173" i="43"/>
  <c r="C173" i="43"/>
  <c r="D172" i="43"/>
  <c r="C172" i="43"/>
  <c r="D171" i="43"/>
  <c r="C171" i="43"/>
  <c r="D170" i="43"/>
  <c r="C170" i="43"/>
  <c r="D167" i="43"/>
  <c r="C167" i="43"/>
  <c r="D166" i="43"/>
  <c r="C166" i="43"/>
  <c r="D165" i="43"/>
  <c r="C165" i="43"/>
  <c r="D164" i="43"/>
  <c r="C164" i="43"/>
  <c r="D163" i="43"/>
  <c r="C163" i="43"/>
  <c r="D157" i="43"/>
  <c r="C157" i="43"/>
  <c r="D156" i="43"/>
  <c r="C156" i="43"/>
  <c r="D155" i="43"/>
  <c r="C155" i="43"/>
  <c r="D154" i="43"/>
  <c r="C154" i="43"/>
  <c r="D153" i="43"/>
  <c r="C153" i="43"/>
  <c r="D150" i="43"/>
  <c r="C150" i="43"/>
  <c r="D149" i="43"/>
  <c r="C149" i="43"/>
  <c r="D148" i="43"/>
  <c r="C148" i="43"/>
  <c r="D147" i="43"/>
  <c r="C147" i="43"/>
  <c r="D146" i="43"/>
  <c r="C146" i="43"/>
  <c r="D143" i="43"/>
  <c r="C143" i="43"/>
  <c r="D142" i="43"/>
  <c r="C142" i="43"/>
  <c r="D141" i="43"/>
  <c r="C141" i="43"/>
  <c r="D140" i="43"/>
  <c r="C140" i="43"/>
  <c r="D139" i="43"/>
  <c r="C139" i="43"/>
  <c r="D136" i="43"/>
  <c r="C136" i="43"/>
  <c r="D135" i="43"/>
  <c r="C135" i="43"/>
  <c r="D134" i="43"/>
  <c r="C134" i="43"/>
  <c r="D133" i="43"/>
  <c r="C133" i="43"/>
  <c r="D132" i="43"/>
  <c r="C132" i="43"/>
  <c r="D129" i="43"/>
  <c r="C129" i="43"/>
  <c r="D128" i="43"/>
  <c r="C128" i="43"/>
  <c r="D127" i="43"/>
  <c r="C127" i="43"/>
  <c r="D126" i="43"/>
  <c r="C126" i="43"/>
  <c r="D123" i="43"/>
  <c r="C123" i="43"/>
  <c r="D117" i="43"/>
  <c r="C117" i="43"/>
  <c r="D116" i="43"/>
  <c r="C116" i="43"/>
  <c r="D115" i="43"/>
  <c r="C115" i="43"/>
  <c r="D114" i="43"/>
  <c r="C114" i="43"/>
  <c r="D113" i="43"/>
  <c r="C113" i="43"/>
  <c r="D110" i="43"/>
  <c r="C110" i="43"/>
  <c r="D109" i="43"/>
  <c r="C109" i="43"/>
  <c r="D108" i="43"/>
  <c r="C108" i="43"/>
  <c r="D107" i="43"/>
  <c r="C107" i="43"/>
  <c r="D106" i="43"/>
  <c r="C106" i="43"/>
  <c r="D100" i="43"/>
  <c r="C100" i="43"/>
  <c r="D99" i="43"/>
  <c r="C99" i="43"/>
  <c r="D98" i="43"/>
  <c r="C98" i="43"/>
  <c r="D97" i="43"/>
  <c r="C97" i="43"/>
  <c r="D96" i="43"/>
  <c r="C96" i="43"/>
  <c r="D93" i="43"/>
  <c r="C93" i="43"/>
  <c r="D92" i="43"/>
  <c r="C92" i="43"/>
  <c r="D91" i="43"/>
  <c r="C91" i="43"/>
  <c r="D90" i="43"/>
  <c r="C90" i="43"/>
  <c r="D89" i="43"/>
  <c r="C89" i="43"/>
  <c r="D83" i="43"/>
  <c r="C83" i="43"/>
  <c r="D82" i="43"/>
  <c r="C82" i="43"/>
  <c r="D81" i="43"/>
  <c r="X81" i="43" s="1"/>
  <c r="C81" i="43"/>
  <c r="D80" i="43"/>
  <c r="C80" i="43"/>
  <c r="D79" i="43"/>
  <c r="Y79" i="43" s="1"/>
  <c r="C79" i="43"/>
  <c r="D76" i="43"/>
  <c r="C76" i="43"/>
  <c r="D75" i="43"/>
  <c r="C75" i="43"/>
  <c r="D74" i="43"/>
  <c r="C74" i="43"/>
  <c r="D73" i="43"/>
  <c r="C73" i="43"/>
  <c r="D72" i="43"/>
  <c r="C72" i="43"/>
  <c r="D69" i="43"/>
  <c r="X69" i="43" s="1"/>
  <c r="C69" i="43"/>
  <c r="D68" i="43"/>
  <c r="C68" i="43"/>
  <c r="D67" i="43"/>
  <c r="X67" i="43" s="1"/>
  <c r="C67" i="43"/>
  <c r="D66" i="43"/>
  <c r="C66" i="43"/>
  <c r="D65" i="43"/>
  <c r="Y65" i="43" s="1"/>
  <c r="C65" i="43"/>
  <c r="D62" i="43"/>
  <c r="C62" i="43"/>
  <c r="D61" i="43"/>
  <c r="X61" i="43" s="1"/>
  <c r="C61" i="43"/>
  <c r="D60" i="43"/>
  <c r="C60" i="43"/>
  <c r="D59" i="43"/>
  <c r="C59" i="43"/>
  <c r="D58" i="43"/>
  <c r="C58" i="43"/>
  <c r="D53" i="43"/>
  <c r="C53" i="43"/>
  <c r="D52" i="43"/>
  <c r="C52" i="43"/>
  <c r="D51" i="43"/>
  <c r="C51" i="43"/>
  <c r="D49" i="43"/>
  <c r="C49" i="43"/>
  <c r="D48" i="43"/>
  <c r="Y48" i="43" s="1"/>
  <c r="C48" i="43"/>
  <c r="D46" i="43"/>
  <c r="C46" i="43"/>
  <c r="D45" i="43"/>
  <c r="C45" i="43"/>
  <c r="D44" i="43"/>
  <c r="C44" i="43"/>
  <c r="D43" i="43"/>
  <c r="X43" i="43" s="1"/>
  <c r="C43" i="43"/>
  <c r="D42" i="43"/>
  <c r="C42" i="43"/>
  <c r="D37" i="43"/>
  <c r="X37" i="43" s="1"/>
  <c r="C37" i="43"/>
  <c r="D36" i="43"/>
  <c r="C36" i="43"/>
  <c r="D35" i="43"/>
  <c r="Y35" i="43" s="1"/>
  <c r="C35" i="43"/>
  <c r="D34" i="43"/>
  <c r="C34" i="43"/>
  <c r="D33" i="43"/>
  <c r="Y33" i="43" s="1"/>
  <c r="C33" i="43"/>
  <c r="D31" i="43"/>
  <c r="C31" i="43"/>
  <c r="D30" i="43"/>
  <c r="C30" i="43"/>
  <c r="D29" i="43"/>
  <c r="C29" i="43"/>
  <c r="D27" i="43"/>
  <c r="C27" i="43"/>
  <c r="D26" i="43"/>
  <c r="C26" i="43"/>
  <c r="D24" i="43"/>
  <c r="C24" i="43"/>
  <c r="D23" i="43"/>
  <c r="C23" i="43"/>
  <c r="D22" i="43"/>
  <c r="C22" i="43"/>
  <c r="D21" i="43"/>
  <c r="C21" i="43"/>
  <c r="D20" i="43"/>
  <c r="Y20" i="43" s="1"/>
  <c r="C20" i="43"/>
  <c r="D18" i="43"/>
  <c r="C18" i="43"/>
  <c r="D17" i="43"/>
  <c r="X17" i="43" s="1"/>
  <c r="C17" i="43"/>
  <c r="D15" i="43"/>
  <c r="C15" i="43"/>
  <c r="D14" i="43"/>
  <c r="C14" i="43"/>
  <c r="D9" i="43"/>
  <c r="C9" i="43"/>
  <c r="D188" i="42"/>
  <c r="C188" i="42"/>
  <c r="D187" i="42"/>
  <c r="C187" i="42"/>
  <c r="D186" i="42"/>
  <c r="C186" i="42"/>
  <c r="D185" i="42"/>
  <c r="C185" i="42"/>
  <c r="D184" i="42"/>
  <c r="C184" i="42"/>
  <c r="D181" i="42"/>
  <c r="C181" i="42"/>
  <c r="D180" i="42"/>
  <c r="C180" i="42"/>
  <c r="D179" i="42"/>
  <c r="C179" i="42"/>
  <c r="D178" i="42"/>
  <c r="C178" i="42"/>
  <c r="D177" i="42"/>
  <c r="C177" i="42"/>
  <c r="D174" i="42"/>
  <c r="C174" i="42"/>
  <c r="D173" i="42"/>
  <c r="C173" i="42"/>
  <c r="D172" i="42"/>
  <c r="C172" i="42"/>
  <c r="D171" i="42"/>
  <c r="C171" i="42"/>
  <c r="D170" i="42"/>
  <c r="C170" i="42"/>
  <c r="D167" i="42"/>
  <c r="C167" i="42"/>
  <c r="D166" i="42"/>
  <c r="C166" i="42"/>
  <c r="D165" i="42"/>
  <c r="C165" i="42"/>
  <c r="D164" i="42"/>
  <c r="C164" i="42"/>
  <c r="D163" i="42"/>
  <c r="C163" i="42"/>
  <c r="D157" i="42"/>
  <c r="C157" i="42"/>
  <c r="D156" i="42"/>
  <c r="C156" i="42"/>
  <c r="D155" i="42"/>
  <c r="C155" i="42"/>
  <c r="D154" i="42"/>
  <c r="C154" i="42"/>
  <c r="D153" i="42"/>
  <c r="C153" i="42"/>
  <c r="D150" i="42"/>
  <c r="C150" i="42"/>
  <c r="D149" i="42"/>
  <c r="C149" i="42"/>
  <c r="D148" i="42"/>
  <c r="C148" i="42"/>
  <c r="D147" i="42"/>
  <c r="C147" i="42"/>
  <c r="D146" i="42"/>
  <c r="C146" i="42"/>
  <c r="D143" i="42"/>
  <c r="C143" i="42"/>
  <c r="D142" i="42"/>
  <c r="C142" i="42"/>
  <c r="D141" i="42"/>
  <c r="C141" i="42"/>
  <c r="D140" i="42"/>
  <c r="C140" i="42"/>
  <c r="D139" i="42"/>
  <c r="C139" i="42"/>
  <c r="D136" i="42"/>
  <c r="C136" i="42"/>
  <c r="D135" i="42"/>
  <c r="C135" i="42"/>
  <c r="D134" i="42"/>
  <c r="C134" i="42"/>
  <c r="D133" i="42"/>
  <c r="C133" i="42"/>
  <c r="D132" i="42"/>
  <c r="C132" i="42"/>
  <c r="D129" i="42"/>
  <c r="C129" i="42"/>
  <c r="D128" i="42"/>
  <c r="C128" i="42"/>
  <c r="D127" i="42"/>
  <c r="C127" i="42"/>
  <c r="D126" i="42"/>
  <c r="C126" i="42"/>
  <c r="D123" i="42"/>
  <c r="C123" i="42"/>
  <c r="D117" i="42"/>
  <c r="C117" i="42"/>
  <c r="D116" i="42"/>
  <c r="C116" i="42"/>
  <c r="D115" i="42"/>
  <c r="C115" i="42"/>
  <c r="D114" i="42"/>
  <c r="C114" i="42"/>
  <c r="D113" i="42"/>
  <c r="C113" i="42"/>
  <c r="D110" i="42"/>
  <c r="C110" i="42"/>
  <c r="D109" i="42"/>
  <c r="C109" i="42"/>
  <c r="D108" i="42"/>
  <c r="C108" i="42"/>
  <c r="D107" i="42"/>
  <c r="C107" i="42"/>
  <c r="D106" i="42"/>
  <c r="C106" i="42"/>
  <c r="D100" i="42"/>
  <c r="C100" i="42"/>
  <c r="D99" i="42"/>
  <c r="C99" i="42"/>
  <c r="D98" i="42"/>
  <c r="C98" i="42"/>
  <c r="D97" i="42"/>
  <c r="C97" i="42"/>
  <c r="D96" i="42"/>
  <c r="C96" i="42"/>
  <c r="D93" i="42"/>
  <c r="C93" i="42"/>
  <c r="D92" i="42"/>
  <c r="C92" i="42"/>
  <c r="D91" i="42"/>
  <c r="C91" i="42"/>
  <c r="D90" i="42"/>
  <c r="C90" i="42"/>
  <c r="D89" i="42"/>
  <c r="C89" i="42"/>
  <c r="D83" i="42"/>
  <c r="C83" i="42"/>
  <c r="D82" i="42"/>
  <c r="C82" i="42"/>
  <c r="D81" i="42"/>
  <c r="C81" i="42"/>
  <c r="D80" i="42"/>
  <c r="C80" i="42"/>
  <c r="D79" i="42"/>
  <c r="C79" i="42"/>
  <c r="D76" i="42"/>
  <c r="C76" i="42"/>
  <c r="D75" i="42"/>
  <c r="C75" i="42"/>
  <c r="D74" i="42"/>
  <c r="C74" i="42"/>
  <c r="D73" i="42"/>
  <c r="C73" i="42"/>
  <c r="D72" i="42"/>
  <c r="C72" i="42"/>
  <c r="D69" i="42"/>
  <c r="C69" i="42"/>
  <c r="D68" i="42"/>
  <c r="C68" i="42"/>
  <c r="D67" i="42"/>
  <c r="C67" i="42"/>
  <c r="D66" i="42"/>
  <c r="C66" i="42"/>
  <c r="D65" i="42"/>
  <c r="C65" i="42"/>
  <c r="D62" i="42"/>
  <c r="C62" i="42"/>
  <c r="D61" i="42"/>
  <c r="C61" i="42"/>
  <c r="D60" i="42"/>
  <c r="C60" i="42"/>
  <c r="D59" i="42"/>
  <c r="C59" i="42"/>
  <c r="D58" i="42"/>
  <c r="C58" i="42"/>
  <c r="D53" i="42"/>
  <c r="C53" i="42"/>
  <c r="D52" i="42"/>
  <c r="C52" i="42"/>
  <c r="D51" i="42"/>
  <c r="C51" i="42"/>
  <c r="D49" i="42"/>
  <c r="C49" i="42"/>
  <c r="D48" i="42"/>
  <c r="C48" i="42"/>
  <c r="D46" i="42"/>
  <c r="C46" i="42"/>
  <c r="D45" i="42"/>
  <c r="C45" i="42"/>
  <c r="D44" i="42"/>
  <c r="C44" i="42"/>
  <c r="D43" i="42"/>
  <c r="C43" i="42"/>
  <c r="D42" i="42"/>
  <c r="C42" i="42"/>
  <c r="D37" i="42"/>
  <c r="C37" i="42"/>
  <c r="D36" i="42"/>
  <c r="C36" i="42"/>
  <c r="D35" i="42"/>
  <c r="C35" i="42"/>
  <c r="D34" i="42"/>
  <c r="C34" i="42"/>
  <c r="D33" i="42"/>
  <c r="C33" i="42"/>
  <c r="D31" i="42"/>
  <c r="C31" i="42"/>
  <c r="D30" i="42"/>
  <c r="C30" i="42"/>
  <c r="D29" i="42"/>
  <c r="C29" i="42"/>
  <c r="D27" i="42"/>
  <c r="C27" i="42"/>
  <c r="D26" i="42"/>
  <c r="C26" i="42"/>
  <c r="D24" i="42"/>
  <c r="C24" i="42"/>
  <c r="D23" i="42"/>
  <c r="C23" i="42"/>
  <c r="D22" i="42"/>
  <c r="C22" i="42"/>
  <c r="D21" i="42"/>
  <c r="C21" i="42"/>
  <c r="D20" i="42"/>
  <c r="C20" i="42"/>
  <c r="D18" i="42"/>
  <c r="C18" i="42"/>
  <c r="D17" i="42"/>
  <c r="C17" i="42"/>
  <c r="D15" i="42"/>
  <c r="C15" i="42"/>
  <c r="D14" i="42"/>
  <c r="C14" i="42"/>
  <c r="D9" i="42"/>
  <c r="C9" i="42"/>
  <c r="D188" i="41"/>
  <c r="C188" i="41"/>
  <c r="D187" i="41"/>
  <c r="C187" i="41"/>
  <c r="D186" i="41"/>
  <c r="C186" i="41"/>
  <c r="D185" i="41"/>
  <c r="C185" i="41"/>
  <c r="D184" i="41"/>
  <c r="C184" i="41"/>
  <c r="D181" i="41"/>
  <c r="C181" i="41"/>
  <c r="D180" i="41"/>
  <c r="C180" i="41"/>
  <c r="D179" i="41"/>
  <c r="C179" i="41"/>
  <c r="D178" i="41"/>
  <c r="C178" i="41"/>
  <c r="D177" i="41"/>
  <c r="C177" i="41"/>
  <c r="D174" i="41"/>
  <c r="C174" i="41"/>
  <c r="D173" i="41"/>
  <c r="C173" i="41"/>
  <c r="D172" i="41"/>
  <c r="C172" i="41"/>
  <c r="D171" i="41"/>
  <c r="C171" i="41"/>
  <c r="D170" i="41"/>
  <c r="C170" i="41"/>
  <c r="D167" i="41"/>
  <c r="C167" i="41"/>
  <c r="D166" i="41"/>
  <c r="C166" i="41"/>
  <c r="D165" i="41"/>
  <c r="C165" i="41"/>
  <c r="D164" i="41"/>
  <c r="C164" i="41"/>
  <c r="D163" i="41"/>
  <c r="C163" i="41"/>
  <c r="D157" i="41"/>
  <c r="C157" i="41"/>
  <c r="D156" i="41"/>
  <c r="C156" i="41"/>
  <c r="D155" i="41"/>
  <c r="C155" i="41"/>
  <c r="D154" i="41"/>
  <c r="C154" i="41"/>
  <c r="D153" i="41"/>
  <c r="C153" i="41"/>
  <c r="D150" i="41"/>
  <c r="C150" i="41"/>
  <c r="D149" i="41"/>
  <c r="C149" i="41"/>
  <c r="D148" i="41"/>
  <c r="C148" i="41"/>
  <c r="D147" i="41"/>
  <c r="C147" i="41"/>
  <c r="D146" i="41"/>
  <c r="C146" i="41"/>
  <c r="D143" i="41"/>
  <c r="C143" i="41"/>
  <c r="D142" i="41"/>
  <c r="C142" i="41"/>
  <c r="D141" i="41"/>
  <c r="C141" i="41"/>
  <c r="D140" i="41"/>
  <c r="C140" i="41"/>
  <c r="D139" i="41"/>
  <c r="C139" i="41"/>
  <c r="D136" i="41"/>
  <c r="C136" i="41"/>
  <c r="D135" i="41"/>
  <c r="C135" i="41"/>
  <c r="D134" i="41"/>
  <c r="C134" i="41"/>
  <c r="D133" i="41"/>
  <c r="C133" i="41"/>
  <c r="D132" i="41"/>
  <c r="C132" i="41"/>
  <c r="D129" i="41"/>
  <c r="C129" i="41"/>
  <c r="D128" i="41"/>
  <c r="C128" i="41"/>
  <c r="D127" i="41"/>
  <c r="C127" i="41"/>
  <c r="D126" i="41"/>
  <c r="C126" i="41"/>
  <c r="D123" i="41"/>
  <c r="C123" i="41"/>
  <c r="D117" i="41"/>
  <c r="C117" i="41"/>
  <c r="D116" i="41"/>
  <c r="C116" i="41"/>
  <c r="D115" i="41"/>
  <c r="C115" i="41"/>
  <c r="D114" i="41"/>
  <c r="C114" i="41"/>
  <c r="D113" i="41"/>
  <c r="C113" i="41"/>
  <c r="D110" i="41"/>
  <c r="C110" i="41"/>
  <c r="D109" i="41"/>
  <c r="C109" i="41"/>
  <c r="D108" i="41"/>
  <c r="C108" i="41"/>
  <c r="D107" i="41"/>
  <c r="C107" i="41"/>
  <c r="D106" i="41"/>
  <c r="C106" i="41"/>
  <c r="D100" i="41"/>
  <c r="C100" i="41"/>
  <c r="D99" i="41"/>
  <c r="C99" i="41"/>
  <c r="D98" i="41"/>
  <c r="C98" i="41"/>
  <c r="D97" i="41"/>
  <c r="C97" i="41"/>
  <c r="D96" i="41"/>
  <c r="C96" i="41"/>
  <c r="D93" i="41"/>
  <c r="C93" i="41"/>
  <c r="D92" i="41"/>
  <c r="C92" i="41"/>
  <c r="D91" i="41"/>
  <c r="C91" i="41"/>
  <c r="D90" i="41"/>
  <c r="C90" i="41"/>
  <c r="D89" i="41"/>
  <c r="C89" i="41"/>
  <c r="D83" i="41"/>
  <c r="C83" i="41"/>
  <c r="D82" i="41"/>
  <c r="C82" i="41"/>
  <c r="D81" i="41"/>
  <c r="C81" i="41"/>
  <c r="D80" i="41"/>
  <c r="C80" i="41"/>
  <c r="D79" i="41"/>
  <c r="C79" i="41"/>
  <c r="D76" i="41"/>
  <c r="C76" i="41"/>
  <c r="D75" i="41"/>
  <c r="C75" i="41"/>
  <c r="D74" i="41"/>
  <c r="C74" i="41"/>
  <c r="D73" i="41"/>
  <c r="C73" i="41"/>
  <c r="D72" i="41"/>
  <c r="C72" i="41"/>
  <c r="D69" i="41"/>
  <c r="X69" i="41" s="1"/>
  <c r="C69" i="41"/>
  <c r="D68" i="41"/>
  <c r="C68" i="41"/>
  <c r="D67" i="41"/>
  <c r="C67" i="41"/>
  <c r="D66" i="41"/>
  <c r="C66" i="41"/>
  <c r="D65" i="41"/>
  <c r="Y65" i="41" s="1"/>
  <c r="C65" i="41"/>
  <c r="D62" i="41"/>
  <c r="C62" i="41"/>
  <c r="D61" i="41"/>
  <c r="Y61" i="41" s="1"/>
  <c r="C61" i="41"/>
  <c r="D60" i="41"/>
  <c r="C60" i="41"/>
  <c r="D59" i="41"/>
  <c r="X59" i="41" s="1"/>
  <c r="C59" i="41"/>
  <c r="D58" i="41"/>
  <c r="C58" i="41"/>
  <c r="D53" i="41"/>
  <c r="C53" i="41"/>
  <c r="D52" i="41"/>
  <c r="C52" i="41"/>
  <c r="D51" i="41"/>
  <c r="C51" i="41"/>
  <c r="D49" i="41"/>
  <c r="C49" i="41"/>
  <c r="D48" i="41"/>
  <c r="C48" i="41"/>
  <c r="D46" i="41"/>
  <c r="C46" i="41"/>
  <c r="D45" i="41"/>
  <c r="Y45" i="41" s="1"/>
  <c r="C45" i="41"/>
  <c r="D44" i="41"/>
  <c r="C44" i="41"/>
  <c r="D43" i="41"/>
  <c r="X43" i="41" s="1"/>
  <c r="C43" i="41"/>
  <c r="D42" i="41"/>
  <c r="C42" i="41"/>
  <c r="D37" i="41"/>
  <c r="C37" i="41"/>
  <c r="D36" i="41"/>
  <c r="C36" i="41"/>
  <c r="D35" i="41"/>
  <c r="X35" i="41" s="1"/>
  <c r="C35" i="41"/>
  <c r="D34" i="41"/>
  <c r="C34" i="41"/>
  <c r="D33" i="41"/>
  <c r="C33" i="41"/>
  <c r="D31" i="41"/>
  <c r="C31" i="41"/>
  <c r="D30" i="41"/>
  <c r="X30" i="41" s="1"/>
  <c r="C30" i="41"/>
  <c r="D29" i="41"/>
  <c r="C29" i="41"/>
  <c r="D27" i="41"/>
  <c r="C27" i="41"/>
  <c r="D26" i="41"/>
  <c r="C26" i="41"/>
  <c r="D24" i="41"/>
  <c r="C24" i="41"/>
  <c r="D23" i="41"/>
  <c r="C23" i="41"/>
  <c r="D22" i="41"/>
  <c r="C22" i="41"/>
  <c r="D21" i="41"/>
  <c r="C21" i="41"/>
  <c r="D20" i="41"/>
  <c r="C20" i="41"/>
  <c r="D18" i="41"/>
  <c r="C18" i="41"/>
  <c r="D17" i="41"/>
  <c r="C17" i="41"/>
  <c r="D15" i="41"/>
  <c r="C15" i="41"/>
  <c r="D14" i="41"/>
  <c r="C14" i="41"/>
  <c r="D9" i="41"/>
  <c r="C9" i="41"/>
  <c r="D188" i="40"/>
  <c r="C188" i="40"/>
  <c r="D187" i="40"/>
  <c r="C187" i="40"/>
  <c r="D186" i="40"/>
  <c r="C186" i="40"/>
  <c r="D185" i="40"/>
  <c r="C185" i="40"/>
  <c r="D184" i="40"/>
  <c r="C184" i="40"/>
  <c r="D181" i="40"/>
  <c r="C181" i="40"/>
  <c r="D180" i="40"/>
  <c r="C180" i="40"/>
  <c r="D179" i="40"/>
  <c r="C179" i="40"/>
  <c r="D178" i="40"/>
  <c r="C178" i="40"/>
  <c r="D177" i="40"/>
  <c r="C177" i="40"/>
  <c r="D174" i="40"/>
  <c r="C174" i="40"/>
  <c r="D173" i="40"/>
  <c r="C173" i="40"/>
  <c r="D172" i="40"/>
  <c r="C172" i="40"/>
  <c r="D171" i="40"/>
  <c r="C171" i="40"/>
  <c r="D170" i="40"/>
  <c r="C170" i="40"/>
  <c r="D167" i="40"/>
  <c r="C167" i="40"/>
  <c r="D166" i="40"/>
  <c r="C166" i="40"/>
  <c r="D165" i="40"/>
  <c r="C165" i="40"/>
  <c r="D164" i="40"/>
  <c r="C164" i="40"/>
  <c r="D163" i="40"/>
  <c r="C163" i="40"/>
  <c r="D157" i="40"/>
  <c r="C157" i="40"/>
  <c r="D156" i="40"/>
  <c r="C156" i="40"/>
  <c r="D155" i="40"/>
  <c r="C155" i="40"/>
  <c r="D154" i="40"/>
  <c r="C154" i="40"/>
  <c r="D153" i="40"/>
  <c r="C153" i="40"/>
  <c r="D150" i="40"/>
  <c r="C150" i="40"/>
  <c r="D149" i="40"/>
  <c r="C149" i="40"/>
  <c r="D148" i="40"/>
  <c r="C148" i="40"/>
  <c r="D147" i="40"/>
  <c r="C147" i="40"/>
  <c r="D146" i="40"/>
  <c r="C146" i="40"/>
  <c r="D143" i="40"/>
  <c r="C143" i="40"/>
  <c r="D142" i="40"/>
  <c r="C142" i="40"/>
  <c r="D141" i="40"/>
  <c r="C141" i="40"/>
  <c r="D140" i="40"/>
  <c r="C140" i="40"/>
  <c r="D139" i="40"/>
  <c r="C139" i="40"/>
  <c r="D136" i="40"/>
  <c r="C136" i="40"/>
  <c r="D135" i="40"/>
  <c r="C135" i="40"/>
  <c r="D134" i="40"/>
  <c r="C134" i="40"/>
  <c r="D133" i="40"/>
  <c r="C133" i="40"/>
  <c r="D132" i="40"/>
  <c r="C132" i="40"/>
  <c r="D129" i="40"/>
  <c r="C129" i="40"/>
  <c r="D128" i="40"/>
  <c r="C128" i="40"/>
  <c r="D127" i="40"/>
  <c r="C127" i="40"/>
  <c r="D126" i="40"/>
  <c r="C126" i="40"/>
  <c r="D123" i="40"/>
  <c r="C123" i="40"/>
  <c r="D117" i="40"/>
  <c r="C117" i="40"/>
  <c r="D116" i="40"/>
  <c r="C116" i="40"/>
  <c r="D115" i="40"/>
  <c r="C115" i="40"/>
  <c r="D114" i="40"/>
  <c r="C114" i="40"/>
  <c r="D113" i="40"/>
  <c r="C113" i="40"/>
  <c r="D110" i="40"/>
  <c r="C110" i="40"/>
  <c r="D109" i="40"/>
  <c r="C109" i="40"/>
  <c r="D108" i="40"/>
  <c r="C108" i="40"/>
  <c r="D107" i="40"/>
  <c r="C107" i="40"/>
  <c r="D106" i="40"/>
  <c r="C106" i="40"/>
  <c r="D100" i="40"/>
  <c r="C100" i="40"/>
  <c r="D99" i="40"/>
  <c r="C99" i="40"/>
  <c r="D98" i="40"/>
  <c r="C98" i="40"/>
  <c r="D97" i="40"/>
  <c r="C97" i="40"/>
  <c r="D96" i="40"/>
  <c r="C96" i="40"/>
  <c r="D93" i="40"/>
  <c r="C93" i="40"/>
  <c r="D92" i="40"/>
  <c r="C92" i="40"/>
  <c r="D91" i="40"/>
  <c r="C91" i="40"/>
  <c r="D90" i="40"/>
  <c r="C90" i="40"/>
  <c r="D89" i="40"/>
  <c r="C89" i="40"/>
  <c r="D83" i="40"/>
  <c r="C83" i="40"/>
  <c r="D82" i="40"/>
  <c r="C82" i="40"/>
  <c r="D81" i="40"/>
  <c r="C81" i="40"/>
  <c r="D80" i="40"/>
  <c r="C80" i="40"/>
  <c r="D79" i="40"/>
  <c r="C79" i="40"/>
  <c r="D76" i="40"/>
  <c r="C76" i="40"/>
  <c r="D75" i="40"/>
  <c r="C75" i="40"/>
  <c r="D74" i="40"/>
  <c r="C74" i="40"/>
  <c r="D73" i="40"/>
  <c r="C73" i="40"/>
  <c r="D72" i="40"/>
  <c r="C72" i="40"/>
  <c r="D69" i="40"/>
  <c r="C69" i="40"/>
  <c r="D68" i="40"/>
  <c r="C68" i="40"/>
  <c r="D67" i="40"/>
  <c r="C67" i="40"/>
  <c r="D66" i="40"/>
  <c r="C66" i="40"/>
  <c r="D65" i="40"/>
  <c r="C65" i="40"/>
  <c r="D62" i="40"/>
  <c r="C62" i="40"/>
  <c r="D61" i="40"/>
  <c r="C61" i="40"/>
  <c r="D60" i="40"/>
  <c r="C60" i="40"/>
  <c r="D59" i="40"/>
  <c r="C59" i="40"/>
  <c r="D58" i="40"/>
  <c r="C58" i="40"/>
  <c r="D53" i="40"/>
  <c r="C53" i="40"/>
  <c r="D52" i="40"/>
  <c r="C52" i="40"/>
  <c r="D51" i="40"/>
  <c r="C51" i="40"/>
  <c r="D49" i="40"/>
  <c r="C49" i="40"/>
  <c r="D48" i="40"/>
  <c r="C48" i="40"/>
  <c r="D46" i="40"/>
  <c r="C46" i="40"/>
  <c r="D45" i="40"/>
  <c r="C45" i="40"/>
  <c r="D44" i="40"/>
  <c r="C44" i="40"/>
  <c r="D43" i="40"/>
  <c r="C43" i="40"/>
  <c r="D42" i="40"/>
  <c r="C42" i="40"/>
  <c r="D37" i="40"/>
  <c r="C37" i="40"/>
  <c r="D36" i="40"/>
  <c r="C36" i="40"/>
  <c r="D35" i="40"/>
  <c r="C35" i="40"/>
  <c r="D34" i="40"/>
  <c r="C34" i="40"/>
  <c r="D33" i="40"/>
  <c r="C33" i="40"/>
  <c r="D31" i="40"/>
  <c r="C31" i="40"/>
  <c r="D30" i="40"/>
  <c r="C30" i="40"/>
  <c r="D29" i="40"/>
  <c r="C29" i="40"/>
  <c r="D27" i="40"/>
  <c r="C27" i="40"/>
  <c r="D26" i="40"/>
  <c r="C26" i="40"/>
  <c r="D24" i="40"/>
  <c r="C24" i="40"/>
  <c r="D23" i="40"/>
  <c r="C23" i="40"/>
  <c r="D22" i="40"/>
  <c r="C22" i="40"/>
  <c r="D21" i="40"/>
  <c r="C21" i="40"/>
  <c r="D20" i="40"/>
  <c r="C20" i="40"/>
  <c r="D18" i="40"/>
  <c r="C18" i="40"/>
  <c r="D17" i="40"/>
  <c r="C17" i="40"/>
  <c r="D15" i="40"/>
  <c r="C15" i="40"/>
  <c r="D14" i="40"/>
  <c r="C14" i="40"/>
  <c r="D9" i="40"/>
  <c r="C9" i="40"/>
  <c r="D188" i="39"/>
  <c r="C188" i="39"/>
  <c r="D187" i="39"/>
  <c r="C187" i="39"/>
  <c r="D186" i="39"/>
  <c r="C186" i="39"/>
  <c r="D185" i="39"/>
  <c r="C185" i="39"/>
  <c r="D184" i="39"/>
  <c r="C184" i="39"/>
  <c r="D181" i="39"/>
  <c r="C181" i="39"/>
  <c r="D180" i="39"/>
  <c r="C180" i="39"/>
  <c r="D179" i="39"/>
  <c r="C179" i="39"/>
  <c r="D178" i="39"/>
  <c r="C178" i="39"/>
  <c r="D177" i="39"/>
  <c r="C177" i="39"/>
  <c r="D174" i="39"/>
  <c r="C174" i="39"/>
  <c r="D173" i="39"/>
  <c r="C173" i="39"/>
  <c r="D172" i="39"/>
  <c r="C172" i="39"/>
  <c r="D171" i="39"/>
  <c r="C171" i="39"/>
  <c r="D170" i="39"/>
  <c r="C170" i="39"/>
  <c r="D167" i="39"/>
  <c r="C167" i="39"/>
  <c r="D166" i="39"/>
  <c r="C166" i="39"/>
  <c r="D165" i="39"/>
  <c r="C165" i="39"/>
  <c r="D164" i="39"/>
  <c r="C164" i="39"/>
  <c r="D163" i="39"/>
  <c r="C163" i="39"/>
  <c r="D157" i="39"/>
  <c r="C157" i="39"/>
  <c r="D156" i="39"/>
  <c r="C156" i="39"/>
  <c r="D155" i="39"/>
  <c r="C155" i="39"/>
  <c r="D154" i="39"/>
  <c r="C154" i="39"/>
  <c r="D153" i="39"/>
  <c r="C153" i="39"/>
  <c r="D150" i="39"/>
  <c r="C150" i="39"/>
  <c r="D149" i="39"/>
  <c r="C149" i="39"/>
  <c r="D148" i="39"/>
  <c r="C148" i="39"/>
  <c r="D147" i="39"/>
  <c r="C147" i="39"/>
  <c r="D146" i="39"/>
  <c r="C146" i="39"/>
  <c r="D143" i="39"/>
  <c r="C143" i="39"/>
  <c r="D142" i="39"/>
  <c r="C142" i="39"/>
  <c r="D141" i="39"/>
  <c r="C141" i="39"/>
  <c r="D140" i="39"/>
  <c r="C140" i="39"/>
  <c r="D139" i="39"/>
  <c r="C139" i="39"/>
  <c r="D136" i="39"/>
  <c r="C136" i="39"/>
  <c r="D135" i="39"/>
  <c r="C135" i="39"/>
  <c r="D134" i="39"/>
  <c r="C134" i="39"/>
  <c r="D133" i="39"/>
  <c r="C133" i="39"/>
  <c r="D132" i="39"/>
  <c r="C132" i="39"/>
  <c r="D129" i="39"/>
  <c r="C129" i="39"/>
  <c r="D128" i="39"/>
  <c r="C128" i="39"/>
  <c r="D127" i="39"/>
  <c r="C127" i="39"/>
  <c r="D126" i="39"/>
  <c r="C126" i="39"/>
  <c r="D123" i="39"/>
  <c r="C123" i="39"/>
  <c r="D117" i="39"/>
  <c r="C117" i="39"/>
  <c r="D116" i="39"/>
  <c r="C116" i="39"/>
  <c r="D115" i="39"/>
  <c r="C115" i="39"/>
  <c r="D114" i="39"/>
  <c r="C114" i="39"/>
  <c r="D113" i="39"/>
  <c r="C113" i="39"/>
  <c r="D110" i="39"/>
  <c r="C110" i="39"/>
  <c r="D109" i="39"/>
  <c r="C109" i="39"/>
  <c r="D108" i="39"/>
  <c r="C108" i="39"/>
  <c r="D107" i="39"/>
  <c r="C107" i="39"/>
  <c r="D106" i="39"/>
  <c r="C106" i="39"/>
  <c r="D100" i="39"/>
  <c r="C100" i="39"/>
  <c r="D99" i="39"/>
  <c r="C99" i="39"/>
  <c r="D98" i="39"/>
  <c r="C98" i="39"/>
  <c r="D97" i="39"/>
  <c r="C97" i="39"/>
  <c r="D96" i="39"/>
  <c r="C96" i="39"/>
  <c r="D93" i="39"/>
  <c r="C93" i="39"/>
  <c r="D92" i="39"/>
  <c r="X92" i="39" s="1"/>
  <c r="C92" i="39"/>
  <c r="D91" i="39"/>
  <c r="C91" i="39"/>
  <c r="D90" i="39"/>
  <c r="X90" i="39" s="1"/>
  <c r="C90" i="39"/>
  <c r="D89" i="39"/>
  <c r="C89" i="39"/>
  <c r="D83" i="39"/>
  <c r="C83" i="39"/>
  <c r="D82" i="39"/>
  <c r="C82" i="39"/>
  <c r="D81" i="39"/>
  <c r="C81" i="39"/>
  <c r="D80" i="39"/>
  <c r="C80" i="39"/>
  <c r="D79" i="39"/>
  <c r="Y79" i="39" s="1"/>
  <c r="C79" i="39"/>
  <c r="D76" i="39"/>
  <c r="C76" i="39"/>
  <c r="D75" i="39"/>
  <c r="X75" i="39" s="1"/>
  <c r="C75" i="39"/>
  <c r="D74" i="39"/>
  <c r="C74" i="39"/>
  <c r="D73" i="39"/>
  <c r="X73" i="39" s="1"/>
  <c r="C73" i="39"/>
  <c r="D72" i="39"/>
  <c r="C72" i="39"/>
  <c r="D69" i="39"/>
  <c r="C69" i="39"/>
  <c r="D68" i="39"/>
  <c r="C68" i="39"/>
  <c r="D67" i="39"/>
  <c r="C67" i="39"/>
  <c r="D66" i="39"/>
  <c r="C66" i="39"/>
  <c r="D65" i="39"/>
  <c r="X65" i="39" s="1"/>
  <c r="C65" i="39"/>
  <c r="D62" i="39"/>
  <c r="C62" i="39"/>
  <c r="D61" i="39"/>
  <c r="Y61" i="39" s="1"/>
  <c r="C61" i="39"/>
  <c r="D60" i="39"/>
  <c r="C60" i="39"/>
  <c r="D59" i="39"/>
  <c r="C59" i="39"/>
  <c r="D58" i="39"/>
  <c r="C58" i="39"/>
  <c r="D53" i="39"/>
  <c r="X53" i="39" s="1"/>
  <c r="C53" i="39"/>
  <c r="D52" i="39"/>
  <c r="C52" i="39"/>
  <c r="D51" i="39"/>
  <c r="X51" i="39" s="1"/>
  <c r="C51" i="39"/>
  <c r="D49" i="39"/>
  <c r="C49" i="39"/>
  <c r="D48" i="39"/>
  <c r="C48" i="39"/>
  <c r="D46" i="39"/>
  <c r="C46" i="39"/>
  <c r="D45" i="39"/>
  <c r="Y45" i="39" s="1"/>
  <c r="C45" i="39"/>
  <c r="D44" i="39"/>
  <c r="C44" i="39"/>
  <c r="D43" i="39"/>
  <c r="X43" i="39" s="1"/>
  <c r="C43" i="39"/>
  <c r="D42" i="39"/>
  <c r="C42" i="39"/>
  <c r="D37" i="39"/>
  <c r="Y37" i="39" s="1"/>
  <c r="C37" i="39"/>
  <c r="D36" i="39"/>
  <c r="C36" i="39"/>
  <c r="D35" i="39"/>
  <c r="Y35" i="39" s="1"/>
  <c r="C35" i="39"/>
  <c r="D34" i="39"/>
  <c r="C34" i="39"/>
  <c r="D33" i="39"/>
  <c r="Y33" i="39" s="1"/>
  <c r="C33" i="39"/>
  <c r="D31" i="39"/>
  <c r="C31" i="39"/>
  <c r="D30" i="39"/>
  <c r="C30" i="39"/>
  <c r="D29" i="39"/>
  <c r="C29" i="39"/>
  <c r="D27" i="39"/>
  <c r="C27" i="39"/>
  <c r="D26" i="39"/>
  <c r="C26" i="39"/>
  <c r="D24" i="39"/>
  <c r="C24" i="39"/>
  <c r="D23" i="39"/>
  <c r="C23" i="39"/>
  <c r="D22" i="39"/>
  <c r="C22" i="39"/>
  <c r="D21" i="39"/>
  <c r="C21" i="39"/>
  <c r="D20" i="39"/>
  <c r="C20" i="39"/>
  <c r="D18" i="39"/>
  <c r="C18" i="39"/>
  <c r="D17" i="39"/>
  <c r="X17" i="39" s="1"/>
  <c r="C17" i="39"/>
  <c r="D15" i="39"/>
  <c r="C15" i="39"/>
  <c r="D14" i="39"/>
  <c r="C14" i="39"/>
  <c r="D9" i="39"/>
  <c r="C9" i="39"/>
  <c r="D188" i="38"/>
  <c r="C188" i="38"/>
  <c r="D187" i="38"/>
  <c r="C187" i="38"/>
  <c r="D186" i="38"/>
  <c r="C186" i="38"/>
  <c r="D185" i="38"/>
  <c r="C185" i="38"/>
  <c r="D184" i="38"/>
  <c r="C184" i="38"/>
  <c r="D181" i="38"/>
  <c r="C181" i="38"/>
  <c r="D180" i="38"/>
  <c r="C180" i="38"/>
  <c r="D179" i="38"/>
  <c r="C179" i="38"/>
  <c r="D178" i="38"/>
  <c r="C178" i="38"/>
  <c r="D177" i="38"/>
  <c r="C177" i="38"/>
  <c r="D174" i="38"/>
  <c r="C174" i="38"/>
  <c r="D173" i="38"/>
  <c r="C173" i="38"/>
  <c r="D172" i="38"/>
  <c r="C172" i="38"/>
  <c r="D171" i="38"/>
  <c r="C171" i="38"/>
  <c r="D170" i="38"/>
  <c r="C170" i="38"/>
  <c r="D167" i="38"/>
  <c r="C167" i="38"/>
  <c r="D166" i="38"/>
  <c r="C166" i="38"/>
  <c r="D165" i="38"/>
  <c r="C165" i="38"/>
  <c r="D164" i="38"/>
  <c r="C164" i="38"/>
  <c r="D163" i="38"/>
  <c r="C163" i="38"/>
  <c r="D157" i="38"/>
  <c r="C157" i="38"/>
  <c r="D156" i="38"/>
  <c r="C156" i="38"/>
  <c r="D155" i="38"/>
  <c r="C155" i="38"/>
  <c r="D154" i="38"/>
  <c r="C154" i="38"/>
  <c r="D153" i="38"/>
  <c r="C153" i="38"/>
  <c r="D150" i="38"/>
  <c r="C150" i="38"/>
  <c r="D149" i="38"/>
  <c r="C149" i="38"/>
  <c r="D148" i="38"/>
  <c r="C148" i="38"/>
  <c r="D147" i="38"/>
  <c r="C147" i="38"/>
  <c r="D146" i="38"/>
  <c r="C146" i="38"/>
  <c r="D143" i="38"/>
  <c r="C143" i="38"/>
  <c r="D142" i="38"/>
  <c r="C142" i="38"/>
  <c r="D141" i="38"/>
  <c r="C141" i="38"/>
  <c r="D140" i="38"/>
  <c r="C140" i="38"/>
  <c r="D139" i="38"/>
  <c r="C139" i="38"/>
  <c r="D136" i="38"/>
  <c r="C136" i="38"/>
  <c r="D135" i="38"/>
  <c r="C135" i="38"/>
  <c r="D134" i="38"/>
  <c r="C134" i="38"/>
  <c r="D133" i="38"/>
  <c r="C133" i="38"/>
  <c r="D132" i="38"/>
  <c r="C132" i="38"/>
  <c r="D129" i="38"/>
  <c r="C129" i="38"/>
  <c r="D128" i="38"/>
  <c r="C128" i="38"/>
  <c r="D127" i="38"/>
  <c r="C127" i="38"/>
  <c r="D126" i="38"/>
  <c r="C126" i="38"/>
  <c r="D123" i="38"/>
  <c r="C123" i="38"/>
  <c r="D117" i="38"/>
  <c r="C117" i="38"/>
  <c r="D116" i="38"/>
  <c r="C116" i="38"/>
  <c r="D115" i="38"/>
  <c r="C115" i="38"/>
  <c r="D114" i="38"/>
  <c r="C114" i="38"/>
  <c r="D113" i="38"/>
  <c r="C113" i="38"/>
  <c r="D110" i="38"/>
  <c r="C110" i="38"/>
  <c r="D109" i="38"/>
  <c r="C109" i="38"/>
  <c r="D108" i="38"/>
  <c r="C108" i="38"/>
  <c r="D107" i="38"/>
  <c r="C107" i="38"/>
  <c r="D106" i="38"/>
  <c r="C106" i="38"/>
  <c r="D100" i="38"/>
  <c r="C100" i="38"/>
  <c r="D99" i="38"/>
  <c r="C99" i="38"/>
  <c r="D98" i="38"/>
  <c r="C98" i="38"/>
  <c r="D97" i="38"/>
  <c r="C97" i="38"/>
  <c r="D96" i="38"/>
  <c r="C96" i="38"/>
  <c r="D93" i="38"/>
  <c r="C93" i="38"/>
  <c r="D92" i="38"/>
  <c r="Y92" i="38" s="1"/>
  <c r="C92" i="38"/>
  <c r="D91" i="38"/>
  <c r="C91" i="38"/>
  <c r="D90" i="38"/>
  <c r="C90" i="38"/>
  <c r="D89" i="38"/>
  <c r="C89" i="38"/>
  <c r="D83" i="38"/>
  <c r="Y83" i="38" s="1"/>
  <c r="C83" i="38"/>
  <c r="D82" i="38"/>
  <c r="C82" i="38"/>
  <c r="D81" i="38"/>
  <c r="C81" i="38"/>
  <c r="D80" i="38"/>
  <c r="C80" i="38"/>
  <c r="D79" i="38"/>
  <c r="Y79" i="38" s="1"/>
  <c r="C79" i="38"/>
  <c r="D76" i="38"/>
  <c r="C76" i="38"/>
  <c r="D75" i="38"/>
  <c r="Y75" i="38" s="1"/>
  <c r="C75" i="38"/>
  <c r="D74" i="38"/>
  <c r="C74" i="38"/>
  <c r="D73" i="38"/>
  <c r="C73" i="38"/>
  <c r="D72" i="38"/>
  <c r="C72" i="38"/>
  <c r="D69" i="38"/>
  <c r="C69" i="38"/>
  <c r="D68" i="38"/>
  <c r="C68" i="38"/>
  <c r="D67" i="38"/>
  <c r="C67" i="38"/>
  <c r="D66" i="38"/>
  <c r="C66" i="38"/>
  <c r="D65" i="38"/>
  <c r="C65" i="38"/>
  <c r="D62" i="38"/>
  <c r="C62" i="38"/>
  <c r="D61" i="38"/>
  <c r="C61" i="38"/>
  <c r="D60" i="38"/>
  <c r="C60" i="38"/>
  <c r="D59" i="38"/>
  <c r="C59" i="38"/>
  <c r="D58" i="38"/>
  <c r="C58" i="38"/>
  <c r="D53" i="38"/>
  <c r="C53" i="38"/>
  <c r="D52" i="38"/>
  <c r="C52" i="38"/>
  <c r="D51" i="38"/>
  <c r="C51" i="38"/>
  <c r="D49" i="38"/>
  <c r="C49" i="38"/>
  <c r="D48" i="38"/>
  <c r="C48" i="38"/>
  <c r="D46" i="38"/>
  <c r="C46" i="38"/>
  <c r="D45" i="38"/>
  <c r="Y45" i="38" s="1"/>
  <c r="C45" i="38"/>
  <c r="D44" i="38"/>
  <c r="C44" i="38"/>
  <c r="D43" i="38"/>
  <c r="X43" i="38" s="1"/>
  <c r="C43" i="38"/>
  <c r="D42" i="38"/>
  <c r="C42" i="38"/>
  <c r="D37" i="38"/>
  <c r="C37" i="38"/>
  <c r="D36" i="38"/>
  <c r="C36" i="38"/>
  <c r="D35" i="38"/>
  <c r="X35" i="38" s="1"/>
  <c r="C35" i="38"/>
  <c r="D34" i="38"/>
  <c r="C34" i="38"/>
  <c r="D33" i="38"/>
  <c r="C33" i="38"/>
  <c r="D31" i="38"/>
  <c r="Y31" i="38" s="1"/>
  <c r="C31" i="38"/>
  <c r="D30" i="38"/>
  <c r="X30" i="38" s="1"/>
  <c r="C30" i="38"/>
  <c r="D29" i="38"/>
  <c r="C29" i="38"/>
  <c r="D27" i="38"/>
  <c r="C27" i="38"/>
  <c r="D26" i="38"/>
  <c r="Y26" i="38" s="1"/>
  <c r="C26" i="38"/>
  <c r="D24" i="38"/>
  <c r="C24" i="38"/>
  <c r="D23" i="38"/>
  <c r="C23" i="38"/>
  <c r="D22" i="38"/>
  <c r="Y22" i="38" s="1"/>
  <c r="C22" i="38"/>
  <c r="D21" i="38"/>
  <c r="X21" i="38" s="1"/>
  <c r="C21" i="38"/>
  <c r="D20" i="38"/>
  <c r="C20" i="38"/>
  <c r="P188" i="37"/>
  <c r="O188" i="37"/>
  <c r="N188" i="37"/>
  <c r="M188" i="37"/>
  <c r="L188" i="37"/>
  <c r="K188" i="37"/>
  <c r="J188" i="37"/>
  <c r="I188" i="37"/>
  <c r="H188" i="37"/>
  <c r="G188" i="37"/>
  <c r="F188" i="37"/>
  <c r="E188" i="37"/>
  <c r="P187" i="37"/>
  <c r="O187" i="37"/>
  <c r="N187" i="37"/>
  <c r="M187" i="37"/>
  <c r="L187" i="37"/>
  <c r="K187" i="37"/>
  <c r="J187" i="37"/>
  <c r="I187" i="37"/>
  <c r="H187" i="37"/>
  <c r="G187" i="37"/>
  <c r="F187" i="37"/>
  <c r="E187" i="37"/>
  <c r="P186" i="37"/>
  <c r="O186" i="37"/>
  <c r="N186" i="37"/>
  <c r="M186" i="37"/>
  <c r="L186" i="37"/>
  <c r="K186" i="37"/>
  <c r="J186" i="37"/>
  <c r="I186" i="37"/>
  <c r="H186" i="37"/>
  <c r="G186" i="37"/>
  <c r="F186" i="37"/>
  <c r="E186" i="37"/>
  <c r="P185" i="37"/>
  <c r="O185" i="37"/>
  <c r="N185" i="37"/>
  <c r="M185" i="37"/>
  <c r="L185" i="37"/>
  <c r="K185" i="37"/>
  <c r="J185" i="37"/>
  <c r="I185" i="37"/>
  <c r="H185" i="37"/>
  <c r="G185" i="37"/>
  <c r="F185" i="37"/>
  <c r="E185" i="37"/>
  <c r="P184" i="37"/>
  <c r="O184" i="37"/>
  <c r="N184" i="37"/>
  <c r="M184" i="37"/>
  <c r="L184" i="37"/>
  <c r="K184" i="37"/>
  <c r="J184" i="37"/>
  <c r="I184" i="37"/>
  <c r="H184" i="37"/>
  <c r="G184" i="37"/>
  <c r="F184" i="37"/>
  <c r="E184" i="37"/>
  <c r="P181" i="37"/>
  <c r="O181" i="37"/>
  <c r="N181" i="37"/>
  <c r="M181" i="37"/>
  <c r="L181" i="37"/>
  <c r="K181" i="37"/>
  <c r="J181" i="37"/>
  <c r="I181" i="37"/>
  <c r="H181" i="37"/>
  <c r="G181" i="37"/>
  <c r="F181" i="37"/>
  <c r="E181" i="37"/>
  <c r="P180" i="37"/>
  <c r="O180" i="37"/>
  <c r="N180" i="37"/>
  <c r="M180" i="37"/>
  <c r="L180" i="37"/>
  <c r="K180" i="37"/>
  <c r="J180" i="37"/>
  <c r="I180" i="37"/>
  <c r="H180" i="37"/>
  <c r="G180" i="37"/>
  <c r="F180" i="37"/>
  <c r="E180" i="37"/>
  <c r="P179" i="37"/>
  <c r="O179" i="37"/>
  <c r="N179" i="37"/>
  <c r="M179" i="37"/>
  <c r="L179" i="37"/>
  <c r="K179" i="37"/>
  <c r="J179" i="37"/>
  <c r="I179" i="37"/>
  <c r="H179" i="37"/>
  <c r="G179" i="37"/>
  <c r="F179" i="37"/>
  <c r="E179" i="37"/>
  <c r="P178" i="37"/>
  <c r="O178" i="37"/>
  <c r="N178" i="37"/>
  <c r="M178" i="37"/>
  <c r="L178" i="37"/>
  <c r="K178" i="37"/>
  <c r="J178" i="37"/>
  <c r="I178" i="37"/>
  <c r="H178" i="37"/>
  <c r="G178" i="37"/>
  <c r="F178" i="37"/>
  <c r="E178" i="37"/>
  <c r="P177" i="37"/>
  <c r="O177" i="37"/>
  <c r="N177" i="37"/>
  <c r="M177" i="37"/>
  <c r="L177" i="37"/>
  <c r="K177" i="37"/>
  <c r="J177" i="37"/>
  <c r="I177" i="37"/>
  <c r="H177" i="37"/>
  <c r="G177" i="37"/>
  <c r="F177" i="37"/>
  <c r="E177" i="37"/>
  <c r="P174" i="37"/>
  <c r="O174" i="37"/>
  <c r="N174" i="37"/>
  <c r="M174" i="37"/>
  <c r="L174" i="37"/>
  <c r="K174" i="37"/>
  <c r="J174" i="37"/>
  <c r="I174" i="37"/>
  <c r="H174" i="37"/>
  <c r="G174" i="37"/>
  <c r="F174" i="37"/>
  <c r="E174" i="37"/>
  <c r="P173" i="37"/>
  <c r="O173" i="37"/>
  <c r="N173" i="37"/>
  <c r="M173" i="37"/>
  <c r="L173" i="37"/>
  <c r="K173" i="37"/>
  <c r="J173" i="37"/>
  <c r="I173" i="37"/>
  <c r="H173" i="37"/>
  <c r="G173" i="37"/>
  <c r="F173" i="37"/>
  <c r="E173" i="37"/>
  <c r="P172" i="37"/>
  <c r="O172" i="37"/>
  <c r="N172" i="37"/>
  <c r="M172" i="37"/>
  <c r="L172" i="37"/>
  <c r="K172" i="37"/>
  <c r="J172" i="37"/>
  <c r="I172" i="37"/>
  <c r="H172" i="37"/>
  <c r="G172" i="37"/>
  <c r="F172" i="37"/>
  <c r="E172" i="37"/>
  <c r="P171" i="37"/>
  <c r="O171" i="37"/>
  <c r="N171" i="37"/>
  <c r="M171" i="37"/>
  <c r="L171" i="37"/>
  <c r="K171" i="37"/>
  <c r="J171" i="37"/>
  <c r="I171" i="37"/>
  <c r="H171" i="37"/>
  <c r="G171" i="37"/>
  <c r="F171" i="37"/>
  <c r="E171" i="37"/>
  <c r="P170" i="37"/>
  <c r="O170" i="37"/>
  <c r="N170" i="37"/>
  <c r="M170" i="37"/>
  <c r="L170" i="37"/>
  <c r="K170" i="37"/>
  <c r="J170" i="37"/>
  <c r="I170" i="37"/>
  <c r="H170" i="37"/>
  <c r="G170" i="37"/>
  <c r="F170" i="37"/>
  <c r="E170" i="37"/>
  <c r="P167" i="37"/>
  <c r="O167" i="37"/>
  <c r="N167" i="37"/>
  <c r="M167" i="37"/>
  <c r="L167" i="37"/>
  <c r="K167" i="37"/>
  <c r="J167" i="37"/>
  <c r="I167" i="37"/>
  <c r="H167" i="37"/>
  <c r="G167" i="37"/>
  <c r="F167" i="37"/>
  <c r="E167" i="37"/>
  <c r="P166" i="37"/>
  <c r="O166" i="37"/>
  <c r="N166" i="37"/>
  <c r="M166" i="37"/>
  <c r="L166" i="37"/>
  <c r="K166" i="37"/>
  <c r="J166" i="37"/>
  <c r="I166" i="37"/>
  <c r="H166" i="37"/>
  <c r="G166" i="37"/>
  <c r="F166" i="37"/>
  <c r="E166" i="37"/>
  <c r="P165" i="37"/>
  <c r="O165" i="37"/>
  <c r="N165" i="37"/>
  <c r="M165" i="37"/>
  <c r="L165" i="37"/>
  <c r="K165" i="37"/>
  <c r="J165" i="37"/>
  <c r="I165" i="37"/>
  <c r="H165" i="37"/>
  <c r="G165" i="37"/>
  <c r="F165" i="37"/>
  <c r="E165" i="37"/>
  <c r="P164" i="37"/>
  <c r="O164" i="37"/>
  <c r="N164" i="37"/>
  <c r="M164" i="37"/>
  <c r="L164" i="37"/>
  <c r="K164" i="37"/>
  <c r="J164" i="37"/>
  <c r="I164" i="37"/>
  <c r="H164" i="37"/>
  <c r="G164" i="37"/>
  <c r="F164" i="37"/>
  <c r="E164" i="37"/>
  <c r="P163" i="37"/>
  <c r="O163" i="37"/>
  <c r="N163" i="37"/>
  <c r="M163" i="37"/>
  <c r="L163" i="37"/>
  <c r="K163" i="37"/>
  <c r="J163" i="37"/>
  <c r="I163" i="37"/>
  <c r="H163" i="37"/>
  <c r="G163" i="37"/>
  <c r="F163" i="37"/>
  <c r="E163" i="37"/>
  <c r="P157" i="37"/>
  <c r="O157" i="37"/>
  <c r="N157" i="37"/>
  <c r="M157" i="37"/>
  <c r="L157" i="37"/>
  <c r="K157" i="37"/>
  <c r="J157" i="37"/>
  <c r="I157" i="37"/>
  <c r="H157" i="37"/>
  <c r="G157" i="37"/>
  <c r="F157" i="37"/>
  <c r="E157" i="37"/>
  <c r="P156" i="37"/>
  <c r="O156" i="37"/>
  <c r="N156" i="37"/>
  <c r="M156" i="37"/>
  <c r="L156" i="37"/>
  <c r="K156" i="37"/>
  <c r="J156" i="37"/>
  <c r="I156" i="37"/>
  <c r="H156" i="37"/>
  <c r="G156" i="37"/>
  <c r="F156" i="37"/>
  <c r="E156" i="37"/>
  <c r="P155" i="37"/>
  <c r="O155" i="37"/>
  <c r="N155" i="37"/>
  <c r="M155" i="37"/>
  <c r="L155" i="37"/>
  <c r="K155" i="37"/>
  <c r="J155" i="37"/>
  <c r="I155" i="37"/>
  <c r="H155" i="37"/>
  <c r="G155" i="37"/>
  <c r="F155" i="37"/>
  <c r="E155" i="37"/>
  <c r="P154" i="37"/>
  <c r="O154" i="37"/>
  <c r="N154" i="37"/>
  <c r="M154" i="37"/>
  <c r="L154" i="37"/>
  <c r="K154" i="37"/>
  <c r="J154" i="37"/>
  <c r="I154" i="37"/>
  <c r="H154" i="37"/>
  <c r="G154" i="37"/>
  <c r="F154" i="37"/>
  <c r="E154" i="37"/>
  <c r="P153" i="37"/>
  <c r="O153" i="37"/>
  <c r="N153" i="37"/>
  <c r="M153" i="37"/>
  <c r="L153" i="37"/>
  <c r="K153" i="37"/>
  <c r="J153" i="37"/>
  <c r="I153" i="37"/>
  <c r="H153" i="37"/>
  <c r="G153" i="37"/>
  <c r="F153" i="37"/>
  <c r="E153" i="37"/>
  <c r="P150" i="37"/>
  <c r="O150" i="37"/>
  <c r="N150" i="37"/>
  <c r="M150" i="37"/>
  <c r="L150" i="37"/>
  <c r="K150" i="37"/>
  <c r="J150" i="37"/>
  <c r="I150" i="37"/>
  <c r="H150" i="37"/>
  <c r="G150" i="37"/>
  <c r="F150" i="37"/>
  <c r="E150" i="37"/>
  <c r="P149" i="37"/>
  <c r="O149" i="37"/>
  <c r="N149" i="37"/>
  <c r="M149" i="37"/>
  <c r="L149" i="37"/>
  <c r="K149" i="37"/>
  <c r="J149" i="37"/>
  <c r="I149" i="37"/>
  <c r="H149" i="37"/>
  <c r="G149" i="37"/>
  <c r="F149" i="37"/>
  <c r="E149" i="37"/>
  <c r="P148" i="37"/>
  <c r="O148" i="37"/>
  <c r="N148" i="37"/>
  <c r="M148" i="37"/>
  <c r="L148" i="37"/>
  <c r="K148" i="37"/>
  <c r="J148" i="37"/>
  <c r="I148" i="37"/>
  <c r="H148" i="37"/>
  <c r="G148" i="37"/>
  <c r="F148" i="37"/>
  <c r="E148" i="37"/>
  <c r="P147" i="37"/>
  <c r="O147" i="37"/>
  <c r="N147" i="37"/>
  <c r="M147" i="37"/>
  <c r="L147" i="37"/>
  <c r="K147" i="37"/>
  <c r="J147" i="37"/>
  <c r="I147" i="37"/>
  <c r="H147" i="37"/>
  <c r="G147" i="37"/>
  <c r="F147" i="37"/>
  <c r="E147" i="37"/>
  <c r="P146" i="37"/>
  <c r="O146" i="37"/>
  <c r="N146" i="37"/>
  <c r="M146" i="37"/>
  <c r="L146" i="37"/>
  <c r="K146" i="37"/>
  <c r="J146" i="37"/>
  <c r="I146" i="37"/>
  <c r="H146" i="37"/>
  <c r="G146" i="37"/>
  <c r="F146" i="37"/>
  <c r="E146" i="37"/>
  <c r="P143" i="37"/>
  <c r="O143" i="37"/>
  <c r="N143" i="37"/>
  <c r="M143" i="37"/>
  <c r="L143" i="37"/>
  <c r="K143" i="37"/>
  <c r="J143" i="37"/>
  <c r="I143" i="37"/>
  <c r="H143" i="37"/>
  <c r="G143" i="37"/>
  <c r="F143" i="37"/>
  <c r="E143" i="37"/>
  <c r="P142" i="37"/>
  <c r="O142" i="37"/>
  <c r="N142" i="37"/>
  <c r="M142" i="37"/>
  <c r="L142" i="37"/>
  <c r="K142" i="37"/>
  <c r="J142" i="37"/>
  <c r="I142" i="37"/>
  <c r="H142" i="37"/>
  <c r="G142" i="37"/>
  <c r="F142" i="37"/>
  <c r="E142" i="37"/>
  <c r="P141" i="37"/>
  <c r="O141" i="37"/>
  <c r="N141" i="37"/>
  <c r="M141" i="37"/>
  <c r="L141" i="37"/>
  <c r="K141" i="37"/>
  <c r="J141" i="37"/>
  <c r="I141" i="37"/>
  <c r="H141" i="37"/>
  <c r="G141" i="37"/>
  <c r="F141" i="37"/>
  <c r="E141" i="37"/>
  <c r="P140" i="37"/>
  <c r="O140" i="37"/>
  <c r="N140" i="37"/>
  <c r="M140" i="37"/>
  <c r="L140" i="37"/>
  <c r="K140" i="37"/>
  <c r="J140" i="37"/>
  <c r="I140" i="37"/>
  <c r="H140" i="37"/>
  <c r="G140" i="37"/>
  <c r="F140" i="37"/>
  <c r="E140" i="37"/>
  <c r="P139" i="37"/>
  <c r="O139" i="37"/>
  <c r="N139" i="37"/>
  <c r="M139" i="37"/>
  <c r="L139" i="37"/>
  <c r="K139" i="37"/>
  <c r="J139" i="37"/>
  <c r="I139" i="37"/>
  <c r="H139" i="37"/>
  <c r="G139" i="37"/>
  <c r="F139" i="37"/>
  <c r="E139" i="37"/>
  <c r="P136" i="37"/>
  <c r="O136" i="37"/>
  <c r="N136" i="37"/>
  <c r="M136" i="37"/>
  <c r="L136" i="37"/>
  <c r="K136" i="37"/>
  <c r="J136" i="37"/>
  <c r="I136" i="37"/>
  <c r="H136" i="37"/>
  <c r="G136" i="37"/>
  <c r="F136" i="37"/>
  <c r="E136" i="37"/>
  <c r="P135" i="37"/>
  <c r="O135" i="37"/>
  <c r="N135" i="37"/>
  <c r="M135" i="37"/>
  <c r="L135" i="37"/>
  <c r="K135" i="37"/>
  <c r="J135" i="37"/>
  <c r="I135" i="37"/>
  <c r="H135" i="37"/>
  <c r="G135" i="37"/>
  <c r="F135" i="37"/>
  <c r="E135" i="37"/>
  <c r="P134" i="37"/>
  <c r="O134" i="37"/>
  <c r="N134" i="37"/>
  <c r="M134" i="37"/>
  <c r="L134" i="37"/>
  <c r="K134" i="37"/>
  <c r="J134" i="37"/>
  <c r="I134" i="37"/>
  <c r="H134" i="37"/>
  <c r="G134" i="37"/>
  <c r="F134" i="37"/>
  <c r="E134" i="37"/>
  <c r="P133" i="37"/>
  <c r="O133" i="37"/>
  <c r="N133" i="37"/>
  <c r="M133" i="37"/>
  <c r="L133" i="37"/>
  <c r="K133" i="37"/>
  <c r="J133" i="37"/>
  <c r="I133" i="37"/>
  <c r="H133" i="37"/>
  <c r="G133" i="37"/>
  <c r="F133" i="37"/>
  <c r="E133" i="37"/>
  <c r="P132" i="37"/>
  <c r="O132" i="37"/>
  <c r="N132" i="37"/>
  <c r="M132" i="37"/>
  <c r="L132" i="37"/>
  <c r="K132" i="37"/>
  <c r="J132" i="37"/>
  <c r="I132" i="37"/>
  <c r="H132" i="37"/>
  <c r="G132" i="37"/>
  <c r="F132" i="37"/>
  <c r="E132" i="37"/>
  <c r="P129" i="37"/>
  <c r="O129" i="37"/>
  <c r="N129" i="37"/>
  <c r="M129" i="37"/>
  <c r="L129" i="37"/>
  <c r="K129" i="37"/>
  <c r="J129" i="37"/>
  <c r="I129" i="37"/>
  <c r="H129" i="37"/>
  <c r="G129" i="37"/>
  <c r="F129" i="37"/>
  <c r="E129" i="37"/>
  <c r="P128" i="37"/>
  <c r="O128" i="37"/>
  <c r="N128" i="37"/>
  <c r="M128" i="37"/>
  <c r="L128" i="37"/>
  <c r="K128" i="37"/>
  <c r="J128" i="37"/>
  <c r="I128" i="37"/>
  <c r="H128" i="37"/>
  <c r="G128" i="37"/>
  <c r="F128" i="37"/>
  <c r="E128" i="37"/>
  <c r="P127" i="37"/>
  <c r="O127" i="37"/>
  <c r="N127" i="37"/>
  <c r="M127" i="37"/>
  <c r="L127" i="37"/>
  <c r="K127" i="37"/>
  <c r="J127" i="37"/>
  <c r="I127" i="37"/>
  <c r="H127" i="37"/>
  <c r="G127" i="37"/>
  <c r="F127" i="37"/>
  <c r="E127" i="37"/>
  <c r="P126" i="37"/>
  <c r="O126" i="37"/>
  <c r="N126" i="37"/>
  <c r="M126" i="37"/>
  <c r="L126" i="37"/>
  <c r="K126" i="37"/>
  <c r="J126" i="37"/>
  <c r="I126" i="37"/>
  <c r="H126" i="37"/>
  <c r="G126" i="37"/>
  <c r="F126" i="37"/>
  <c r="E126" i="37"/>
  <c r="P123" i="37"/>
  <c r="O123" i="37"/>
  <c r="N123" i="37"/>
  <c r="M123" i="37"/>
  <c r="L123" i="37"/>
  <c r="K123" i="37"/>
  <c r="J123" i="37"/>
  <c r="I123" i="37"/>
  <c r="H123" i="37"/>
  <c r="G123" i="37"/>
  <c r="F123" i="37"/>
  <c r="E123" i="37"/>
  <c r="P117" i="37"/>
  <c r="O117" i="37"/>
  <c r="N117" i="37"/>
  <c r="M117" i="37"/>
  <c r="L117" i="37"/>
  <c r="K117" i="37"/>
  <c r="J117" i="37"/>
  <c r="I117" i="37"/>
  <c r="H117" i="37"/>
  <c r="G117" i="37"/>
  <c r="F117" i="37"/>
  <c r="E117" i="37"/>
  <c r="P116" i="37"/>
  <c r="O116" i="37"/>
  <c r="N116" i="37"/>
  <c r="M116" i="37"/>
  <c r="L116" i="37"/>
  <c r="K116" i="37"/>
  <c r="J116" i="37"/>
  <c r="I116" i="37"/>
  <c r="H116" i="37"/>
  <c r="G116" i="37"/>
  <c r="F116" i="37"/>
  <c r="E116" i="37"/>
  <c r="P115" i="37"/>
  <c r="O115" i="37"/>
  <c r="N115" i="37"/>
  <c r="M115" i="37"/>
  <c r="L115" i="37"/>
  <c r="K115" i="37"/>
  <c r="J115" i="37"/>
  <c r="I115" i="37"/>
  <c r="H115" i="37"/>
  <c r="G115" i="37"/>
  <c r="F115" i="37"/>
  <c r="E115" i="37"/>
  <c r="P114" i="37"/>
  <c r="O114" i="37"/>
  <c r="N114" i="37"/>
  <c r="M114" i="37"/>
  <c r="L114" i="37"/>
  <c r="K114" i="37"/>
  <c r="J114" i="37"/>
  <c r="I114" i="37"/>
  <c r="H114" i="37"/>
  <c r="G114" i="37"/>
  <c r="F114" i="37"/>
  <c r="E114" i="37"/>
  <c r="P113" i="37"/>
  <c r="O113" i="37"/>
  <c r="N113" i="37"/>
  <c r="M113" i="37"/>
  <c r="L113" i="37"/>
  <c r="K113" i="37"/>
  <c r="J113" i="37"/>
  <c r="I113" i="37"/>
  <c r="H113" i="37"/>
  <c r="G113" i="37"/>
  <c r="F113" i="37"/>
  <c r="E113" i="37"/>
  <c r="P110" i="37"/>
  <c r="O110" i="37"/>
  <c r="N110" i="37"/>
  <c r="M110" i="37"/>
  <c r="L110" i="37"/>
  <c r="K110" i="37"/>
  <c r="J110" i="37"/>
  <c r="I110" i="37"/>
  <c r="H110" i="37"/>
  <c r="G110" i="37"/>
  <c r="F110" i="37"/>
  <c r="E110" i="37"/>
  <c r="P109" i="37"/>
  <c r="O109" i="37"/>
  <c r="N109" i="37"/>
  <c r="M109" i="37"/>
  <c r="L109" i="37"/>
  <c r="K109" i="37"/>
  <c r="J109" i="37"/>
  <c r="I109" i="37"/>
  <c r="H109" i="37"/>
  <c r="G109" i="37"/>
  <c r="F109" i="37"/>
  <c r="E109" i="37"/>
  <c r="P108" i="37"/>
  <c r="O108" i="37"/>
  <c r="N108" i="37"/>
  <c r="M108" i="37"/>
  <c r="L108" i="37"/>
  <c r="K108" i="37"/>
  <c r="J108" i="37"/>
  <c r="I108" i="37"/>
  <c r="H108" i="37"/>
  <c r="G108" i="37"/>
  <c r="F108" i="37"/>
  <c r="E108" i="37"/>
  <c r="P107" i="37"/>
  <c r="O107" i="37"/>
  <c r="N107" i="37"/>
  <c r="M107" i="37"/>
  <c r="L107" i="37"/>
  <c r="K107" i="37"/>
  <c r="J107" i="37"/>
  <c r="I107" i="37"/>
  <c r="H107" i="37"/>
  <c r="G107" i="37"/>
  <c r="F107" i="37"/>
  <c r="E107" i="37"/>
  <c r="P106" i="37"/>
  <c r="O106" i="37"/>
  <c r="N106" i="37"/>
  <c r="M106" i="37"/>
  <c r="L106" i="37"/>
  <c r="K106" i="37"/>
  <c r="J106" i="37"/>
  <c r="I106" i="37"/>
  <c r="H106" i="37"/>
  <c r="G106" i="37"/>
  <c r="F106" i="37"/>
  <c r="E106" i="37"/>
  <c r="P100" i="37"/>
  <c r="O100" i="37"/>
  <c r="N100" i="37"/>
  <c r="M100" i="37"/>
  <c r="L100" i="37"/>
  <c r="K100" i="37"/>
  <c r="J100" i="37"/>
  <c r="I100" i="37"/>
  <c r="H100" i="37"/>
  <c r="G100" i="37"/>
  <c r="F100" i="37"/>
  <c r="E100" i="37"/>
  <c r="P99" i="37"/>
  <c r="O99" i="37"/>
  <c r="N99" i="37"/>
  <c r="M99" i="37"/>
  <c r="L99" i="37"/>
  <c r="K99" i="37"/>
  <c r="J99" i="37"/>
  <c r="I99" i="37"/>
  <c r="H99" i="37"/>
  <c r="G99" i="37"/>
  <c r="F99" i="37"/>
  <c r="E99" i="37"/>
  <c r="P98" i="37"/>
  <c r="O98" i="37"/>
  <c r="N98" i="37"/>
  <c r="M98" i="37"/>
  <c r="L98" i="37"/>
  <c r="K98" i="37"/>
  <c r="J98" i="37"/>
  <c r="I98" i="37"/>
  <c r="H98" i="37"/>
  <c r="G98" i="37"/>
  <c r="F98" i="37"/>
  <c r="E98" i="37"/>
  <c r="P97" i="37"/>
  <c r="O97" i="37"/>
  <c r="N97" i="37"/>
  <c r="M97" i="37"/>
  <c r="L97" i="37"/>
  <c r="K97" i="37"/>
  <c r="J97" i="37"/>
  <c r="I97" i="37"/>
  <c r="H97" i="37"/>
  <c r="G97" i="37"/>
  <c r="F97" i="37"/>
  <c r="E97" i="37"/>
  <c r="P96" i="37"/>
  <c r="O96" i="37"/>
  <c r="N96" i="37"/>
  <c r="M96" i="37"/>
  <c r="L96" i="37"/>
  <c r="K96" i="37"/>
  <c r="J96" i="37"/>
  <c r="I96" i="37"/>
  <c r="H96" i="37"/>
  <c r="G96" i="37"/>
  <c r="F96" i="37"/>
  <c r="E96" i="37"/>
  <c r="P93" i="37"/>
  <c r="O93" i="37"/>
  <c r="N93" i="37"/>
  <c r="M93" i="37"/>
  <c r="L93" i="37"/>
  <c r="K93" i="37"/>
  <c r="J93" i="37"/>
  <c r="I93" i="37"/>
  <c r="H93" i="37"/>
  <c r="G93" i="37"/>
  <c r="F93" i="37"/>
  <c r="E93" i="37"/>
  <c r="P92" i="37"/>
  <c r="O92" i="37"/>
  <c r="N92" i="37"/>
  <c r="M92" i="37"/>
  <c r="L92" i="37"/>
  <c r="K92" i="37"/>
  <c r="J92" i="37"/>
  <c r="I92" i="37"/>
  <c r="H92" i="37"/>
  <c r="G92" i="37"/>
  <c r="F92" i="37"/>
  <c r="E92" i="37"/>
  <c r="P91" i="37"/>
  <c r="O91" i="37"/>
  <c r="N91" i="37"/>
  <c r="M91" i="37"/>
  <c r="L91" i="37"/>
  <c r="K91" i="37"/>
  <c r="J91" i="37"/>
  <c r="I91" i="37"/>
  <c r="H91" i="37"/>
  <c r="G91" i="37"/>
  <c r="F91" i="37"/>
  <c r="E91" i="37"/>
  <c r="P90" i="37"/>
  <c r="O90" i="37"/>
  <c r="N90" i="37"/>
  <c r="M90" i="37"/>
  <c r="L90" i="37"/>
  <c r="K90" i="37"/>
  <c r="J90" i="37"/>
  <c r="I90" i="37"/>
  <c r="H90" i="37"/>
  <c r="G90" i="37"/>
  <c r="F90" i="37"/>
  <c r="E90" i="37"/>
  <c r="P89" i="37"/>
  <c r="O89" i="37"/>
  <c r="N89" i="37"/>
  <c r="M89" i="37"/>
  <c r="L89" i="37"/>
  <c r="K89" i="37"/>
  <c r="J89" i="37"/>
  <c r="I89" i="37"/>
  <c r="H89" i="37"/>
  <c r="G89" i="37"/>
  <c r="F89" i="37"/>
  <c r="E89" i="37"/>
  <c r="P83" i="37"/>
  <c r="O83" i="37"/>
  <c r="N83" i="37"/>
  <c r="M83" i="37"/>
  <c r="L83" i="37"/>
  <c r="K83" i="37"/>
  <c r="J83" i="37"/>
  <c r="I83" i="37"/>
  <c r="H83" i="37"/>
  <c r="G83" i="37"/>
  <c r="F83" i="37"/>
  <c r="E83" i="37"/>
  <c r="P82" i="37"/>
  <c r="O82" i="37"/>
  <c r="N82" i="37"/>
  <c r="M82" i="37"/>
  <c r="L82" i="37"/>
  <c r="K82" i="37"/>
  <c r="J82" i="37"/>
  <c r="I82" i="37"/>
  <c r="H82" i="37"/>
  <c r="G82" i="37"/>
  <c r="F82" i="37"/>
  <c r="E82" i="37"/>
  <c r="P81" i="37"/>
  <c r="O81" i="37"/>
  <c r="N81" i="37"/>
  <c r="M81" i="37"/>
  <c r="L81" i="37"/>
  <c r="K81" i="37"/>
  <c r="J81" i="37"/>
  <c r="I81" i="37"/>
  <c r="H81" i="37"/>
  <c r="G81" i="37"/>
  <c r="F81" i="37"/>
  <c r="E81" i="37"/>
  <c r="P80" i="37"/>
  <c r="O80" i="37"/>
  <c r="N80" i="37"/>
  <c r="M80" i="37"/>
  <c r="L80" i="37"/>
  <c r="K80" i="37"/>
  <c r="J80" i="37"/>
  <c r="I80" i="37"/>
  <c r="H80" i="37"/>
  <c r="G80" i="37"/>
  <c r="F80" i="37"/>
  <c r="E80" i="37"/>
  <c r="P79" i="37"/>
  <c r="O79" i="37"/>
  <c r="N79" i="37"/>
  <c r="M79" i="37"/>
  <c r="L79" i="37"/>
  <c r="K79" i="37"/>
  <c r="J79" i="37"/>
  <c r="I79" i="37"/>
  <c r="H79" i="37"/>
  <c r="G79" i="37"/>
  <c r="F79" i="37"/>
  <c r="E79" i="37"/>
  <c r="P76" i="37"/>
  <c r="O76" i="37"/>
  <c r="N76" i="37"/>
  <c r="M76" i="37"/>
  <c r="L76" i="37"/>
  <c r="K76" i="37"/>
  <c r="J76" i="37"/>
  <c r="I76" i="37"/>
  <c r="H76" i="37"/>
  <c r="G76" i="37"/>
  <c r="F76" i="37"/>
  <c r="E76" i="37"/>
  <c r="P75" i="37"/>
  <c r="O75" i="37"/>
  <c r="N75" i="37"/>
  <c r="M75" i="37"/>
  <c r="L75" i="37"/>
  <c r="K75" i="37"/>
  <c r="J75" i="37"/>
  <c r="I75" i="37"/>
  <c r="H75" i="37"/>
  <c r="G75" i="37"/>
  <c r="F75" i="37"/>
  <c r="E75" i="37"/>
  <c r="P74" i="37"/>
  <c r="O74" i="37"/>
  <c r="N74" i="37"/>
  <c r="M74" i="37"/>
  <c r="L74" i="37"/>
  <c r="K74" i="37"/>
  <c r="J74" i="37"/>
  <c r="I74" i="37"/>
  <c r="H74" i="37"/>
  <c r="G74" i="37"/>
  <c r="F74" i="37"/>
  <c r="E74" i="37"/>
  <c r="P73" i="37"/>
  <c r="O73" i="37"/>
  <c r="N73" i="37"/>
  <c r="M73" i="37"/>
  <c r="L73" i="37"/>
  <c r="K73" i="37"/>
  <c r="J73" i="37"/>
  <c r="I73" i="37"/>
  <c r="H73" i="37"/>
  <c r="G73" i="37"/>
  <c r="F73" i="37"/>
  <c r="E73" i="37"/>
  <c r="P72" i="37"/>
  <c r="O72" i="37"/>
  <c r="N72" i="37"/>
  <c r="M72" i="37"/>
  <c r="L72" i="37"/>
  <c r="K72" i="37"/>
  <c r="J72" i="37"/>
  <c r="I72" i="37"/>
  <c r="H72" i="37"/>
  <c r="G72" i="37"/>
  <c r="F72" i="37"/>
  <c r="E72" i="37"/>
  <c r="P69" i="37"/>
  <c r="O69" i="37"/>
  <c r="N69" i="37"/>
  <c r="M69" i="37"/>
  <c r="L69" i="37"/>
  <c r="K69" i="37"/>
  <c r="J69" i="37"/>
  <c r="I69" i="37"/>
  <c r="H69" i="37"/>
  <c r="G69" i="37"/>
  <c r="F69" i="37"/>
  <c r="E69" i="37"/>
  <c r="P68" i="37"/>
  <c r="O68" i="37"/>
  <c r="N68" i="37"/>
  <c r="M68" i="37"/>
  <c r="L68" i="37"/>
  <c r="K68" i="37"/>
  <c r="J68" i="37"/>
  <c r="I68" i="37"/>
  <c r="H68" i="37"/>
  <c r="G68" i="37"/>
  <c r="F68" i="37"/>
  <c r="E68" i="37"/>
  <c r="P67" i="37"/>
  <c r="O67" i="37"/>
  <c r="N67" i="37"/>
  <c r="M67" i="37"/>
  <c r="L67" i="37"/>
  <c r="K67" i="37"/>
  <c r="J67" i="37"/>
  <c r="I67" i="37"/>
  <c r="H67" i="37"/>
  <c r="G67" i="37"/>
  <c r="F67" i="37"/>
  <c r="E67" i="37"/>
  <c r="P66" i="37"/>
  <c r="O66" i="37"/>
  <c r="N66" i="37"/>
  <c r="M66" i="37"/>
  <c r="L66" i="37"/>
  <c r="K66" i="37"/>
  <c r="J66" i="37"/>
  <c r="I66" i="37"/>
  <c r="H66" i="37"/>
  <c r="G66" i="37"/>
  <c r="F66" i="37"/>
  <c r="E66" i="37"/>
  <c r="P65" i="37"/>
  <c r="O65" i="37"/>
  <c r="N65" i="37"/>
  <c r="M65" i="37"/>
  <c r="L65" i="37"/>
  <c r="K65" i="37"/>
  <c r="J65" i="37"/>
  <c r="I65" i="37"/>
  <c r="H65" i="37"/>
  <c r="G65" i="37"/>
  <c r="F65" i="37"/>
  <c r="E65" i="37"/>
  <c r="P62" i="37"/>
  <c r="O62" i="37"/>
  <c r="N62" i="37"/>
  <c r="M62" i="37"/>
  <c r="L62" i="37"/>
  <c r="K62" i="37"/>
  <c r="J62" i="37"/>
  <c r="I62" i="37"/>
  <c r="H62" i="37"/>
  <c r="G62" i="37"/>
  <c r="F62" i="37"/>
  <c r="E62" i="37"/>
  <c r="P61" i="37"/>
  <c r="O61" i="37"/>
  <c r="N61" i="37"/>
  <c r="M61" i="37"/>
  <c r="L61" i="37"/>
  <c r="K61" i="37"/>
  <c r="J61" i="37"/>
  <c r="I61" i="37"/>
  <c r="H61" i="37"/>
  <c r="G61" i="37"/>
  <c r="F61" i="37"/>
  <c r="E61" i="37"/>
  <c r="P60" i="37"/>
  <c r="O60" i="37"/>
  <c r="N60" i="37"/>
  <c r="M60" i="37"/>
  <c r="L60" i="37"/>
  <c r="K60" i="37"/>
  <c r="J60" i="37"/>
  <c r="I60" i="37"/>
  <c r="H60" i="37"/>
  <c r="G60" i="37"/>
  <c r="F60" i="37"/>
  <c r="E60" i="37"/>
  <c r="P59" i="37"/>
  <c r="O59" i="37"/>
  <c r="N59" i="37"/>
  <c r="M59" i="37"/>
  <c r="L59" i="37"/>
  <c r="K59" i="37"/>
  <c r="J59" i="37"/>
  <c r="I59" i="37"/>
  <c r="H59" i="37"/>
  <c r="G59" i="37"/>
  <c r="F59" i="37"/>
  <c r="E59" i="37"/>
  <c r="P58" i="37"/>
  <c r="O58" i="37"/>
  <c r="N58" i="37"/>
  <c r="M58" i="37"/>
  <c r="L58" i="37"/>
  <c r="K58" i="37"/>
  <c r="J58" i="37"/>
  <c r="I58" i="37"/>
  <c r="H58" i="37"/>
  <c r="G58" i="37"/>
  <c r="F58" i="37"/>
  <c r="E58" i="37"/>
  <c r="P53" i="37"/>
  <c r="O53" i="37"/>
  <c r="N53" i="37"/>
  <c r="M53" i="37"/>
  <c r="L53" i="37"/>
  <c r="K53" i="37"/>
  <c r="J53" i="37"/>
  <c r="I53" i="37"/>
  <c r="H53" i="37"/>
  <c r="G53" i="37"/>
  <c r="F53" i="37"/>
  <c r="E53" i="37"/>
  <c r="P52" i="37"/>
  <c r="O52" i="37"/>
  <c r="N52" i="37"/>
  <c r="M52" i="37"/>
  <c r="L52" i="37"/>
  <c r="K52" i="37"/>
  <c r="J52" i="37"/>
  <c r="I52" i="37"/>
  <c r="H52" i="37"/>
  <c r="G52" i="37"/>
  <c r="F52" i="37"/>
  <c r="E52" i="37"/>
  <c r="P51" i="37"/>
  <c r="O51" i="37"/>
  <c r="N51" i="37"/>
  <c r="M51" i="37"/>
  <c r="L51" i="37"/>
  <c r="K51" i="37"/>
  <c r="J51" i="37"/>
  <c r="I51" i="37"/>
  <c r="H51" i="37"/>
  <c r="G51" i="37"/>
  <c r="F51" i="37"/>
  <c r="E51" i="37"/>
  <c r="P49" i="37"/>
  <c r="O49" i="37"/>
  <c r="N49" i="37"/>
  <c r="M49" i="37"/>
  <c r="L49" i="37"/>
  <c r="K49" i="37"/>
  <c r="J49" i="37"/>
  <c r="I49" i="37"/>
  <c r="H49" i="37"/>
  <c r="G49" i="37"/>
  <c r="F49" i="37"/>
  <c r="E49" i="37"/>
  <c r="P48" i="37"/>
  <c r="O48" i="37"/>
  <c r="N48" i="37"/>
  <c r="M48" i="37"/>
  <c r="L48" i="37"/>
  <c r="K48" i="37"/>
  <c r="J48" i="37"/>
  <c r="I48" i="37"/>
  <c r="H48" i="37"/>
  <c r="G48" i="37"/>
  <c r="F48" i="37"/>
  <c r="E48" i="37"/>
  <c r="P46" i="37"/>
  <c r="O46" i="37"/>
  <c r="N46" i="37"/>
  <c r="M46" i="37"/>
  <c r="L46" i="37"/>
  <c r="K46" i="37"/>
  <c r="J46" i="37"/>
  <c r="I46" i="37"/>
  <c r="H46" i="37"/>
  <c r="G46" i="37"/>
  <c r="F46" i="37"/>
  <c r="E46" i="37"/>
  <c r="P45" i="37"/>
  <c r="O45" i="37"/>
  <c r="N45" i="37"/>
  <c r="M45" i="37"/>
  <c r="L45" i="37"/>
  <c r="K45" i="37"/>
  <c r="J45" i="37"/>
  <c r="I45" i="37"/>
  <c r="H45" i="37"/>
  <c r="G45" i="37"/>
  <c r="F45" i="37"/>
  <c r="E45" i="37"/>
  <c r="P44" i="37"/>
  <c r="O44" i="37"/>
  <c r="N44" i="37"/>
  <c r="M44" i="37"/>
  <c r="L44" i="37"/>
  <c r="K44" i="37"/>
  <c r="J44" i="37"/>
  <c r="I44" i="37"/>
  <c r="H44" i="37"/>
  <c r="G44" i="37"/>
  <c r="F44" i="37"/>
  <c r="E44" i="37"/>
  <c r="P43" i="37"/>
  <c r="O43" i="37"/>
  <c r="N43" i="37"/>
  <c r="M43" i="37"/>
  <c r="L43" i="37"/>
  <c r="K43" i="37"/>
  <c r="J43" i="37"/>
  <c r="I43" i="37"/>
  <c r="H43" i="37"/>
  <c r="G43" i="37"/>
  <c r="F43" i="37"/>
  <c r="E43" i="37"/>
  <c r="P42" i="37"/>
  <c r="O42" i="37"/>
  <c r="N42" i="37"/>
  <c r="M42" i="37"/>
  <c r="L42" i="37"/>
  <c r="K42" i="37"/>
  <c r="J42" i="37"/>
  <c r="I42" i="37"/>
  <c r="H42" i="37"/>
  <c r="G42" i="37"/>
  <c r="F42" i="37"/>
  <c r="E42" i="37"/>
  <c r="P37" i="37"/>
  <c r="O37" i="37"/>
  <c r="N37" i="37"/>
  <c r="M37" i="37"/>
  <c r="L37" i="37"/>
  <c r="K37" i="37"/>
  <c r="J37" i="37"/>
  <c r="I37" i="37"/>
  <c r="H37" i="37"/>
  <c r="G37" i="37"/>
  <c r="F37" i="37"/>
  <c r="E37" i="37"/>
  <c r="P36" i="37"/>
  <c r="O36" i="37"/>
  <c r="N36" i="37"/>
  <c r="M36" i="37"/>
  <c r="L36" i="37"/>
  <c r="K36" i="37"/>
  <c r="J36" i="37"/>
  <c r="I36" i="37"/>
  <c r="H36" i="37"/>
  <c r="G36" i="37"/>
  <c r="F36" i="37"/>
  <c r="E36" i="37"/>
  <c r="P35" i="37"/>
  <c r="O35" i="37"/>
  <c r="N35" i="37"/>
  <c r="M35" i="37"/>
  <c r="L35" i="37"/>
  <c r="K35" i="37"/>
  <c r="J35" i="37"/>
  <c r="I35" i="37"/>
  <c r="H35" i="37"/>
  <c r="G35" i="37"/>
  <c r="F35" i="37"/>
  <c r="E35" i="37"/>
  <c r="P34" i="37"/>
  <c r="O34" i="37"/>
  <c r="N34" i="37"/>
  <c r="M34" i="37"/>
  <c r="L34" i="37"/>
  <c r="K34" i="37"/>
  <c r="J34" i="37"/>
  <c r="I34" i="37"/>
  <c r="H34" i="37"/>
  <c r="G34" i="37"/>
  <c r="F34" i="37"/>
  <c r="E34" i="37"/>
  <c r="P33" i="37"/>
  <c r="O33" i="37"/>
  <c r="N33" i="37"/>
  <c r="M33" i="37"/>
  <c r="L33" i="37"/>
  <c r="K33" i="37"/>
  <c r="J33" i="37"/>
  <c r="I33" i="37"/>
  <c r="H33" i="37"/>
  <c r="G33" i="37"/>
  <c r="F33" i="37"/>
  <c r="E33" i="37"/>
  <c r="P31" i="37"/>
  <c r="O31" i="37"/>
  <c r="N31" i="37"/>
  <c r="M31" i="37"/>
  <c r="L31" i="37"/>
  <c r="K31" i="37"/>
  <c r="J31" i="37"/>
  <c r="I31" i="37"/>
  <c r="H31" i="37"/>
  <c r="G31" i="37"/>
  <c r="F31" i="37"/>
  <c r="E31" i="37"/>
  <c r="P30" i="37"/>
  <c r="O30" i="37"/>
  <c r="N30" i="37"/>
  <c r="M30" i="37"/>
  <c r="L30" i="37"/>
  <c r="K30" i="37"/>
  <c r="J30" i="37"/>
  <c r="I30" i="37"/>
  <c r="H30" i="37"/>
  <c r="G30" i="37"/>
  <c r="F30" i="37"/>
  <c r="E30" i="37"/>
  <c r="P29" i="37"/>
  <c r="O29" i="37"/>
  <c r="N29" i="37"/>
  <c r="M29" i="37"/>
  <c r="L29" i="37"/>
  <c r="K29" i="37"/>
  <c r="J29" i="37"/>
  <c r="I29" i="37"/>
  <c r="H29" i="37"/>
  <c r="G29" i="37"/>
  <c r="F29" i="37"/>
  <c r="E29" i="37"/>
  <c r="P27" i="37"/>
  <c r="O27" i="37"/>
  <c r="N27" i="37"/>
  <c r="M27" i="37"/>
  <c r="L27" i="37"/>
  <c r="K27" i="37"/>
  <c r="J27" i="37"/>
  <c r="I27" i="37"/>
  <c r="H27" i="37"/>
  <c r="G27" i="37"/>
  <c r="F27" i="37"/>
  <c r="E27" i="37"/>
  <c r="P26" i="37"/>
  <c r="O26" i="37"/>
  <c r="N26" i="37"/>
  <c r="M26" i="37"/>
  <c r="L26" i="37"/>
  <c r="K26" i="37"/>
  <c r="J26" i="37"/>
  <c r="I26" i="37"/>
  <c r="H26" i="37"/>
  <c r="G26" i="37"/>
  <c r="F26" i="37"/>
  <c r="E26" i="37"/>
  <c r="P24" i="37"/>
  <c r="O24" i="37"/>
  <c r="N24" i="37"/>
  <c r="M24" i="37"/>
  <c r="L24" i="37"/>
  <c r="K24" i="37"/>
  <c r="J24" i="37"/>
  <c r="I24" i="37"/>
  <c r="H24" i="37"/>
  <c r="G24" i="37"/>
  <c r="F24" i="37"/>
  <c r="E24" i="37"/>
  <c r="P23" i="37"/>
  <c r="O23" i="37"/>
  <c r="N23" i="37"/>
  <c r="M23" i="37"/>
  <c r="L23" i="37"/>
  <c r="K23" i="37"/>
  <c r="J23" i="37"/>
  <c r="I23" i="37"/>
  <c r="H23" i="37"/>
  <c r="G23" i="37"/>
  <c r="F23" i="37"/>
  <c r="E23" i="37"/>
  <c r="P22" i="37"/>
  <c r="O22" i="37"/>
  <c r="N22" i="37"/>
  <c r="M22" i="37"/>
  <c r="L22" i="37"/>
  <c r="K22" i="37"/>
  <c r="J22" i="37"/>
  <c r="I22" i="37"/>
  <c r="H22" i="37"/>
  <c r="G22" i="37"/>
  <c r="F22" i="37"/>
  <c r="E22" i="37"/>
  <c r="P21" i="37"/>
  <c r="O21" i="37"/>
  <c r="N21" i="37"/>
  <c r="M21" i="37"/>
  <c r="L21" i="37"/>
  <c r="K21" i="37"/>
  <c r="J21" i="37"/>
  <c r="I21" i="37"/>
  <c r="H21" i="37"/>
  <c r="G21" i="37"/>
  <c r="F21" i="37"/>
  <c r="E21" i="37"/>
  <c r="P20" i="37"/>
  <c r="O20" i="37"/>
  <c r="N20" i="37"/>
  <c r="M20" i="37"/>
  <c r="L20" i="37"/>
  <c r="K20" i="37"/>
  <c r="J20" i="37"/>
  <c r="I20" i="37"/>
  <c r="H20" i="37"/>
  <c r="G20" i="37"/>
  <c r="F20" i="37"/>
  <c r="E20" i="37"/>
  <c r="P7" i="37"/>
  <c r="O7" i="37"/>
  <c r="M7" i="37"/>
  <c r="L7" i="37"/>
  <c r="K7" i="37"/>
  <c r="J7" i="37"/>
  <c r="I7" i="37"/>
  <c r="H7" i="37"/>
  <c r="G7" i="37"/>
  <c r="F7" i="37"/>
  <c r="E7" i="37"/>
  <c r="F9" i="37"/>
  <c r="G9" i="37"/>
  <c r="H9" i="37"/>
  <c r="I9" i="37"/>
  <c r="J9" i="37"/>
  <c r="K9" i="37"/>
  <c r="L9" i="37"/>
  <c r="M9" i="37"/>
  <c r="N9" i="37"/>
  <c r="O9" i="37"/>
  <c r="P9" i="37"/>
  <c r="E9" i="37"/>
  <c r="X23" i="38"/>
  <c r="D9" i="38"/>
  <c r="X9" i="38" s="1"/>
  <c r="D14" i="38"/>
  <c r="D15" i="38"/>
  <c r="X15" i="38" s="1"/>
  <c r="D17" i="38"/>
  <c r="D18" i="38"/>
  <c r="Y18" i="38" s="1"/>
  <c r="C14" i="38"/>
  <c r="C15" i="38"/>
  <c r="C17" i="38"/>
  <c r="C18" i="38"/>
  <c r="C9" i="38"/>
  <c r="P189" i="43"/>
  <c r="O189" i="43"/>
  <c r="N189" i="43"/>
  <c r="M189" i="43"/>
  <c r="L189" i="43"/>
  <c r="K189" i="43"/>
  <c r="J189" i="43"/>
  <c r="I189" i="43"/>
  <c r="H189" i="43"/>
  <c r="G189" i="43"/>
  <c r="F189" i="43"/>
  <c r="E189" i="43"/>
  <c r="Z188" i="43"/>
  <c r="Q188" i="43"/>
  <c r="V188" i="43" s="1"/>
  <c r="Z187" i="43"/>
  <c r="Q187" i="43"/>
  <c r="V187" i="43" s="1"/>
  <c r="Z186" i="43"/>
  <c r="Q186" i="43"/>
  <c r="V186" i="43" s="1"/>
  <c r="Z185" i="43"/>
  <c r="Q185" i="43"/>
  <c r="V185" i="43" s="1"/>
  <c r="Z184" i="43"/>
  <c r="Q184" i="43"/>
  <c r="P182" i="43"/>
  <c r="O182" i="43"/>
  <c r="N182" i="43"/>
  <c r="M182" i="43"/>
  <c r="L182" i="43"/>
  <c r="K182" i="43"/>
  <c r="J182" i="43"/>
  <c r="I182" i="43"/>
  <c r="H182" i="43"/>
  <c r="G182" i="43"/>
  <c r="F182" i="43"/>
  <c r="E182" i="43"/>
  <c r="Z181" i="43"/>
  <c r="Q181" i="43"/>
  <c r="Z180" i="43"/>
  <c r="Q180" i="43"/>
  <c r="V180" i="43" s="1"/>
  <c r="Z179" i="43"/>
  <c r="Q179" i="43"/>
  <c r="Z178" i="43"/>
  <c r="Q178" i="43"/>
  <c r="V178" i="43" s="1"/>
  <c r="Z177" i="43"/>
  <c r="Q177" i="43"/>
  <c r="P175" i="43"/>
  <c r="O175" i="43"/>
  <c r="N175" i="43"/>
  <c r="M175" i="43"/>
  <c r="L175" i="43"/>
  <c r="K175" i="43"/>
  <c r="J175" i="43"/>
  <c r="I175" i="43"/>
  <c r="H175" i="43"/>
  <c r="G175" i="43"/>
  <c r="F175" i="43"/>
  <c r="E175" i="43"/>
  <c r="Z174" i="43"/>
  <c r="Q174" i="43"/>
  <c r="V174" i="43" s="1"/>
  <c r="Z173" i="43"/>
  <c r="Q173" i="43"/>
  <c r="V173" i="43" s="1"/>
  <c r="Z172" i="43"/>
  <c r="Q172" i="43"/>
  <c r="V172" i="43" s="1"/>
  <c r="Z171" i="43"/>
  <c r="Q171" i="43"/>
  <c r="V171" i="43" s="1"/>
  <c r="Z170" i="43"/>
  <c r="Q170" i="43"/>
  <c r="P168" i="43"/>
  <c r="O168" i="43"/>
  <c r="N168" i="43"/>
  <c r="M168" i="43"/>
  <c r="L168" i="43"/>
  <c r="K168" i="43"/>
  <c r="J168" i="43"/>
  <c r="I168" i="43"/>
  <c r="H168" i="43"/>
  <c r="G168" i="43"/>
  <c r="F168" i="43"/>
  <c r="E168" i="43"/>
  <c r="Z167" i="43"/>
  <c r="Q167" i="43"/>
  <c r="Z166" i="43"/>
  <c r="Q166" i="43"/>
  <c r="V166" i="43" s="1"/>
  <c r="Z165" i="43"/>
  <c r="Q165" i="43"/>
  <c r="Z164" i="43"/>
  <c r="Q164" i="43"/>
  <c r="V164" i="43" s="1"/>
  <c r="Z163" i="43"/>
  <c r="Q163" i="43"/>
  <c r="P158" i="43"/>
  <c r="O158" i="43"/>
  <c r="N158" i="43"/>
  <c r="M158" i="43"/>
  <c r="L158" i="43"/>
  <c r="K158" i="43"/>
  <c r="J158" i="43"/>
  <c r="I158" i="43"/>
  <c r="H158" i="43"/>
  <c r="G158" i="43"/>
  <c r="F158" i="43"/>
  <c r="E158" i="43"/>
  <c r="Z157" i="43"/>
  <c r="Q157" i="43"/>
  <c r="V157" i="43" s="1"/>
  <c r="Z156" i="43"/>
  <c r="Q156" i="43"/>
  <c r="Z155" i="43"/>
  <c r="Q155" i="43"/>
  <c r="V155" i="43" s="1"/>
  <c r="Z154" i="43"/>
  <c r="Q154" i="43"/>
  <c r="Z153" i="43"/>
  <c r="Q153" i="43"/>
  <c r="V153" i="43" s="1"/>
  <c r="P151" i="43"/>
  <c r="O151" i="43"/>
  <c r="N151" i="43"/>
  <c r="M151" i="43"/>
  <c r="L151" i="43"/>
  <c r="K151" i="43"/>
  <c r="J151" i="43"/>
  <c r="I151" i="43"/>
  <c r="H151" i="43"/>
  <c r="G151" i="43"/>
  <c r="F151" i="43"/>
  <c r="E151" i="43"/>
  <c r="Z150" i="43"/>
  <c r="Q150" i="43"/>
  <c r="V150" i="43" s="1"/>
  <c r="Z149" i="43"/>
  <c r="Q149" i="43"/>
  <c r="V149" i="43" s="1"/>
  <c r="Z148" i="43"/>
  <c r="Q148" i="43"/>
  <c r="V148" i="43" s="1"/>
  <c r="Z147" i="43"/>
  <c r="Q147" i="43"/>
  <c r="V147" i="43" s="1"/>
  <c r="Z146" i="43"/>
  <c r="Q146" i="43"/>
  <c r="P144" i="43"/>
  <c r="O144" i="43"/>
  <c r="N144" i="43"/>
  <c r="M144" i="43"/>
  <c r="L144" i="43"/>
  <c r="K144" i="43"/>
  <c r="J144" i="43"/>
  <c r="I144" i="43"/>
  <c r="H144" i="43"/>
  <c r="G144" i="43"/>
  <c r="F144" i="43"/>
  <c r="E144" i="43"/>
  <c r="Z143" i="43"/>
  <c r="Q143" i="43"/>
  <c r="Z142" i="43"/>
  <c r="Q142" i="43"/>
  <c r="V142" i="43" s="1"/>
  <c r="Z141" i="43"/>
  <c r="Q141" i="43"/>
  <c r="Z140" i="43"/>
  <c r="Q140" i="43"/>
  <c r="V140" i="43" s="1"/>
  <c r="Z139" i="43"/>
  <c r="Q139" i="43"/>
  <c r="P137" i="43"/>
  <c r="O137" i="43"/>
  <c r="N137" i="43"/>
  <c r="M137" i="43"/>
  <c r="L137" i="43"/>
  <c r="K137" i="43"/>
  <c r="J137" i="43"/>
  <c r="I137" i="43"/>
  <c r="H137" i="43"/>
  <c r="G137" i="43"/>
  <c r="F137" i="43"/>
  <c r="E137" i="43"/>
  <c r="Z136" i="43"/>
  <c r="Q136" i="43"/>
  <c r="V136" i="43" s="1"/>
  <c r="Z135" i="43"/>
  <c r="Q135" i="43"/>
  <c r="Z134" i="43"/>
  <c r="Q134" i="43"/>
  <c r="V134" i="43" s="1"/>
  <c r="Z133" i="43"/>
  <c r="Q133" i="43"/>
  <c r="V133" i="43" s="1"/>
  <c r="Z132" i="43"/>
  <c r="Q132" i="43"/>
  <c r="V132" i="43" s="1"/>
  <c r="P130" i="43"/>
  <c r="O130" i="43"/>
  <c r="N130" i="43"/>
  <c r="M130" i="43"/>
  <c r="L130" i="43"/>
  <c r="K130" i="43"/>
  <c r="J130" i="43"/>
  <c r="I130" i="43"/>
  <c r="H130" i="43"/>
  <c r="G130" i="43"/>
  <c r="F130" i="43"/>
  <c r="E130" i="43"/>
  <c r="Z129" i="43"/>
  <c r="Q129" i="43"/>
  <c r="V129" i="43" s="1"/>
  <c r="Z128" i="43"/>
  <c r="Q128" i="43"/>
  <c r="V128" i="43" s="1"/>
  <c r="Z127" i="43"/>
  <c r="Q127" i="43"/>
  <c r="Z126" i="43"/>
  <c r="Q126" i="43"/>
  <c r="V126" i="43" s="1"/>
  <c r="Z123" i="43"/>
  <c r="Q123" i="43"/>
  <c r="P118" i="43"/>
  <c r="O118" i="43"/>
  <c r="N118" i="43"/>
  <c r="M118" i="43"/>
  <c r="L118" i="43"/>
  <c r="K118" i="43"/>
  <c r="J118" i="43"/>
  <c r="I118" i="43"/>
  <c r="H118" i="43"/>
  <c r="G118" i="43"/>
  <c r="F118" i="43"/>
  <c r="E118" i="43"/>
  <c r="Z117" i="43"/>
  <c r="Q117" i="43"/>
  <c r="V117" i="43" s="1"/>
  <c r="Z116" i="43"/>
  <c r="Q116" i="43"/>
  <c r="Z115" i="43"/>
  <c r="Q115" i="43"/>
  <c r="V115" i="43" s="1"/>
  <c r="Z114" i="43"/>
  <c r="Q114" i="43"/>
  <c r="Z113" i="43"/>
  <c r="Q113" i="43"/>
  <c r="V113" i="43" s="1"/>
  <c r="P111" i="43"/>
  <c r="O111" i="43"/>
  <c r="N111" i="43"/>
  <c r="M111" i="43"/>
  <c r="L111" i="43"/>
  <c r="K111" i="43"/>
  <c r="J111" i="43"/>
  <c r="I111" i="43"/>
  <c r="H111" i="43"/>
  <c r="G111" i="43"/>
  <c r="F111" i="43"/>
  <c r="E111" i="43"/>
  <c r="Z110" i="43"/>
  <c r="Q110" i="43"/>
  <c r="V110" i="43" s="1"/>
  <c r="Z109" i="43"/>
  <c r="Q109" i="43"/>
  <c r="V109" i="43" s="1"/>
  <c r="Z108" i="43"/>
  <c r="Q108" i="43"/>
  <c r="V108" i="43" s="1"/>
  <c r="Z107" i="43"/>
  <c r="Q107" i="43"/>
  <c r="V107" i="43" s="1"/>
  <c r="Z106" i="43"/>
  <c r="Q106" i="43"/>
  <c r="P101" i="43"/>
  <c r="O101" i="43"/>
  <c r="N101" i="43"/>
  <c r="M101" i="43"/>
  <c r="L101" i="43"/>
  <c r="K101" i="43"/>
  <c r="J101" i="43"/>
  <c r="I101" i="43"/>
  <c r="H101" i="43"/>
  <c r="G101" i="43"/>
  <c r="F101" i="43"/>
  <c r="E101" i="43"/>
  <c r="Z100" i="43"/>
  <c r="Q100" i="43"/>
  <c r="Z99" i="43"/>
  <c r="Q99" i="43"/>
  <c r="V99" i="43" s="1"/>
  <c r="Z98" i="43"/>
  <c r="Q98" i="43"/>
  <c r="V98" i="43" s="1"/>
  <c r="Z97" i="43"/>
  <c r="Q97" i="43"/>
  <c r="V97" i="43" s="1"/>
  <c r="Z96" i="43"/>
  <c r="Q96" i="43"/>
  <c r="P94" i="43"/>
  <c r="O94" i="43"/>
  <c r="N94" i="43"/>
  <c r="M94" i="43"/>
  <c r="L94" i="43"/>
  <c r="K94" i="43"/>
  <c r="J94" i="43"/>
  <c r="I94" i="43"/>
  <c r="H94" i="43"/>
  <c r="G94" i="43"/>
  <c r="G103" i="43" s="1"/>
  <c r="F94" i="43"/>
  <c r="E94" i="43"/>
  <c r="Z93" i="43"/>
  <c r="Q93" i="43"/>
  <c r="X93" i="43"/>
  <c r="Z92" i="43"/>
  <c r="Q92" i="43"/>
  <c r="V92" i="43" s="1"/>
  <c r="X92" i="43"/>
  <c r="Z91" i="43"/>
  <c r="Q91" i="43"/>
  <c r="Z90" i="43"/>
  <c r="Q90" i="43"/>
  <c r="V90" i="43" s="1"/>
  <c r="Z89" i="43"/>
  <c r="Q89" i="43"/>
  <c r="X89" i="43"/>
  <c r="P84" i="43"/>
  <c r="O84" i="43"/>
  <c r="N84" i="43"/>
  <c r="M84" i="43"/>
  <c r="L84" i="43"/>
  <c r="K84" i="43"/>
  <c r="J84" i="43"/>
  <c r="I84" i="43"/>
  <c r="H84" i="43"/>
  <c r="G84" i="43"/>
  <c r="F84" i="43"/>
  <c r="E84" i="43"/>
  <c r="Z83" i="43"/>
  <c r="Q83" i="43"/>
  <c r="V83" i="43" s="1"/>
  <c r="Z82" i="43"/>
  <c r="Q82" i="43"/>
  <c r="V82" i="43" s="1"/>
  <c r="X82" i="43"/>
  <c r="Z81" i="43"/>
  <c r="Q81" i="43"/>
  <c r="V81" i="43" s="1"/>
  <c r="Z80" i="43"/>
  <c r="Q80" i="43"/>
  <c r="V80" i="43" s="1"/>
  <c r="X80" i="43"/>
  <c r="Z79" i="43"/>
  <c r="Q79" i="43"/>
  <c r="X79" i="43"/>
  <c r="Z78" i="43"/>
  <c r="Y78" i="43"/>
  <c r="X78" i="43" s="1"/>
  <c r="P77" i="43"/>
  <c r="O77" i="43"/>
  <c r="N77" i="43"/>
  <c r="M77" i="43"/>
  <c r="L77" i="43"/>
  <c r="K77" i="43"/>
  <c r="J77" i="43"/>
  <c r="I77" i="43"/>
  <c r="H77" i="43"/>
  <c r="G77" i="43"/>
  <c r="F77" i="43"/>
  <c r="E77" i="43"/>
  <c r="Z76" i="43"/>
  <c r="Q76" i="43"/>
  <c r="X76" i="43"/>
  <c r="Z75" i="43"/>
  <c r="Q75" i="43"/>
  <c r="V75" i="43" s="1"/>
  <c r="X75" i="43"/>
  <c r="Z74" i="43"/>
  <c r="Q74" i="43"/>
  <c r="V74" i="43" s="1"/>
  <c r="X74" i="43"/>
  <c r="Z73" i="43"/>
  <c r="Q73" i="43"/>
  <c r="X73" i="43"/>
  <c r="Z72" i="43"/>
  <c r="Q72" i="43"/>
  <c r="P70" i="43"/>
  <c r="O70" i="43"/>
  <c r="N70" i="43"/>
  <c r="M70" i="43"/>
  <c r="L70" i="43"/>
  <c r="K70" i="43"/>
  <c r="J70" i="43"/>
  <c r="I70" i="43"/>
  <c r="H70" i="43"/>
  <c r="G70" i="43"/>
  <c r="F70" i="43"/>
  <c r="E70" i="43"/>
  <c r="Z69" i="43"/>
  <c r="Y69" i="43"/>
  <c r="Q69" i="43"/>
  <c r="V69" i="43" s="1"/>
  <c r="Z68" i="43"/>
  <c r="Q68" i="43"/>
  <c r="Y68" i="43"/>
  <c r="Z67" i="43"/>
  <c r="Q67" i="43"/>
  <c r="V67" i="43" s="1"/>
  <c r="Z66" i="43"/>
  <c r="Q66" i="43"/>
  <c r="V66" i="43" s="1"/>
  <c r="Y66" i="43"/>
  <c r="Z65" i="43"/>
  <c r="X65" i="43"/>
  <c r="Q65" i="43"/>
  <c r="P63" i="43"/>
  <c r="O63" i="43"/>
  <c r="N63" i="43"/>
  <c r="M63" i="43"/>
  <c r="L63" i="43"/>
  <c r="K63" i="43"/>
  <c r="J63" i="43"/>
  <c r="I63" i="43"/>
  <c r="H63" i="43"/>
  <c r="G63" i="43"/>
  <c r="F63" i="43"/>
  <c r="E63" i="43"/>
  <c r="Z62" i="43"/>
  <c r="Q62" i="43"/>
  <c r="X62" i="43"/>
  <c r="Z61" i="43"/>
  <c r="Q61" i="43"/>
  <c r="Z60" i="43"/>
  <c r="Q60" i="43"/>
  <c r="X60" i="43"/>
  <c r="Z59" i="43"/>
  <c r="Q59" i="43"/>
  <c r="V59" i="43" s="1"/>
  <c r="X59" i="43"/>
  <c r="Z58" i="43"/>
  <c r="Q58" i="43"/>
  <c r="X58" i="43"/>
  <c r="P54" i="43"/>
  <c r="O54" i="43"/>
  <c r="N54" i="43"/>
  <c r="M54" i="43"/>
  <c r="L54" i="43"/>
  <c r="K54" i="43"/>
  <c r="J54" i="43"/>
  <c r="I54" i="43"/>
  <c r="H54" i="43"/>
  <c r="G54" i="43"/>
  <c r="F54" i="43"/>
  <c r="E54" i="43"/>
  <c r="Z53" i="43"/>
  <c r="Q53" i="43"/>
  <c r="X53" i="43"/>
  <c r="Z52" i="43"/>
  <c r="Q52" i="43"/>
  <c r="Y52" i="43"/>
  <c r="Z51" i="43"/>
  <c r="Q51" i="43"/>
  <c r="V51" i="43" s="1"/>
  <c r="Z49" i="43"/>
  <c r="X49" i="43"/>
  <c r="Q49" i="43"/>
  <c r="Y49" i="43" s="1"/>
  <c r="Z48" i="43"/>
  <c r="Q48" i="43"/>
  <c r="V48" i="43" s="1"/>
  <c r="P47" i="43"/>
  <c r="O47" i="43"/>
  <c r="N47" i="43"/>
  <c r="M47" i="43"/>
  <c r="L47" i="43"/>
  <c r="K47" i="43"/>
  <c r="J47" i="43"/>
  <c r="I47" i="43"/>
  <c r="H47" i="43"/>
  <c r="G47" i="43"/>
  <c r="F47" i="43"/>
  <c r="E47" i="43"/>
  <c r="Z46" i="43"/>
  <c r="X46" i="43"/>
  <c r="Q46" i="43"/>
  <c r="Y46" i="43"/>
  <c r="Z45" i="43"/>
  <c r="Q45" i="43"/>
  <c r="V45" i="43" s="1"/>
  <c r="Z44" i="43"/>
  <c r="X44" i="43"/>
  <c r="Q44" i="43"/>
  <c r="V44" i="43" s="1"/>
  <c r="Y44" i="43"/>
  <c r="Z43" i="43"/>
  <c r="Q43" i="43"/>
  <c r="Z42" i="43"/>
  <c r="Q42" i="43"/>
  <c r="Y42" i="43"/>
  <c r="P38" i="43"/>
  <c r="O38" i="43"/>
  <c r="N38" i="43"/>
  <c r="M38" i="43"/>
  <c r="L38" i="43"/>
  <c r="K38" i="43"/>
  <c r="J38" i="43"/>
  <c r="I38" i="43"/>
  <c r="H38" i="43"/>
  <c r="G38" i="43"/>
  <c r="F38" i="43"/>
  <c r="E38" i="43"/>
  <c r="Z37" i="43"/>
  <c r="Q37" i="43"/>
  <c r="Y37" i="43"/>
  <c r="Z36" i="43"/>
  <c r="Q36" i="43"/>
  <c r="V36" i="43" s="1"/>
  <c r="Z35" i="43"/>
  <c r="X35" i="43"/>
  <c r="Q35" i="43"/>
  <c r="V35" i="43" s="1"/>
  <c r="Z34" i="43"/>
  <c r="Q34" i="43"/>
  <c r="Z33" i="43"/>
  <c r="Q33" i="43"/>
  <c r="P32" i="43"/>
  <c r="O32" i="43"/>
  <c r="N32" i="43"/>
  <c r="M32" i="43"/>
  <c r="L32" i="43"/>
  <c r="K32" i="43"/>
  <c r="J32" i="43"/>
  <c r="I32" i="43"/>
  <c r="H32" i="43"/>
  <c r="G32" i="43"/>
  <c r="F32" i="43"/>
  <c r="E32" i="43"/>
  <c r="Z31" i="43"/>
  <c r="X31" i="43"/>
  <c r="Q31" i="43"/>
  <c r="V31" i="43" s="1"/>
  <c r="Y31" i="43"/>
  <c r="Z30" i="43"/>
  <c r="Q30" i="43"/>
  <c r="V30" i="43" s="1"/>
  <c r="Z29" i="43"/>
  <c r="Q29" i="43"/>
  <c r="V29" i="43" s="1"/>
  <c r="Y29" i="43"/>
  <c r="Z27" i="43"/>
  <c r="Q27" i="43"/>
  <c r="Z26" i="43"/>
  <c r="Y26" i="43"/>
  <c r="Q26" i="43"/>
  <c r="X26" i="43"/>
  <c r="P25" i="43"/>
  <c r="O25" i="43"/>
  <c r="N25" i="43"/>
  <c r="M25" i="43"/>
  <c r="L25" i="43"/>
  <c r="K25" i="43"/>
  <c r="J25" i="43"/>
  <c r="I25" i="43"/>
  <c r="H25" i="43"/>
  <c r="G25" i="43"/>
  <c r="F25" i="43"/>
  <c r="E25" i="43"/>
  <c r="Z24" i="43"/>
  <c r="Y24" i="43"/>
  <c r="X24" i="43"/>
  <c r="Q24" i="43"/>
  <c r="V24" i="43" s="1"/>
  <c r="Z23" i="43"/>
  <c r="Q23" i="43"/>
  <c r="Z22" i="43"/>
  <c r="Q22" i="43"/>
  <c r="V22" i="43" s="1"/>
  <c r="Z21" i="43"/>
  <c r="X21" i="43"/>
  <c r="Q21" i="43"/>
  <c r="V21" i="43" s="1"/>
  <c r="Z20" i="43"/>
  <c r="X20" i="43"/>
  <c r="Q20" i="43"/>
  <c r="P19" i="43"/>
  <c r="O19" i="43"/>
  <c r="N19" i="43"/>
  <c r="M19" i="43"/>
  <c r="L19" i="43"/>
  <c r="K19" i="43"/>
  <c r="J19" i="43"/>
  <c r="I19" i="43"/>
  <c r="H19" i="43"/>
  <c r="G19" i="43"/>
  <c r="F19" i="43"/>
  <c r="E19" i="43"/>
  <c r="Z18" i="43"/>
  <c r="Q18" i="43"/>
  <c r="V18" i="43" s="1"/>
  <c r="Y18" i="43"/>
  <c r="Z17" i="43"/>
  <c r="Q17" i="43"/>
  <c r="Z15" i="43"/>
  <c r="Q15" i="43"/>
  <c r="Y15" i="43" s="1"/>
  <c r="Z14" i="43"/>
  <c r="Q14" i="43"/>
  <c r="V14" i="43" s="1"/>
  <c r="Z9" i="43"/>
  <c r="Q9" i="43"/>
  <c r="Y9" i="43" s="1"/>
  <c r="S7" i="43"/>
  <c r="Q7" i="43"/>
  <c r="P189" i="42"/>
  <c r="O189" i="42"/>
  <c r="N189" i="42"/>
  <c r="M189" i="42"/>
  <c r="L189" i="42"/>
  <c r="K189" i="42"/>
  <c r="J189" i="42"/>
  <c r="I189" i="42"/>
  <c r="H189" i="42"/>
  <c r="G189" i="42"/>
  <c r="F189" i="42"/>
  <c r="E189" i="42"/>
  <c r="Z188" i="42"/>
  <c r="Q188" i="42"/>
  <c r="Z187" i="42"/>
  <c r="Q187" i="42"/>
  <c r="V187" i="42" s="1"/>
  <c r="Z186" i="42"/>
  <c r="Q186" i="42"/>
  <c r="Z185" i="42"/>
  <c r="Q185" i="42"/>
  <c r="V185" i="42" s="1"/>
  <c r="Z184" i="42"/>
  <c r="Q184" i="42"/>
  <c r="P182" i="42"/>
  <c r="O182" i="42"/>
  <c r="N182" i="42"/>
  <c r="M182" i="42"/>
  <c r="L182" i="42"/>
  <c r="K182" i="42"/>
  <c r="J182" i="42"/>
  <c r="I182" i="42"/>
  <c r="H182" i="42"/>
  <c r="G182" i="42"/>
  <c r="F182" i="42"/>
  <c r="E182" i="42"/>
  <c r="Z181" i="42"/>
  <c r="Q181" i="42"/>
  <c r="V181" i="42" s="1"/>
  <c r="Z180" i="42"/>
  <c r="Q180" i="42"/>
  <c r="V180" i="42" s="1"/>
  <c r="Z179" i="42"/>
  <c r="Q179" i="42"/>
  <c r="V179" i="42" s="1"/>
  <c r="Z178" i="42"/>
  <c r="Q178" i="42"/>
  <c r="V178" i="42" s="1"/>
  <c r="Z177" i="42"/>
  <c r="Q177" i="42"/>
  <c r="P175" i="42"/>
  <c r="O175" i="42"/>
  <c r="N175" i="42"/>
  <c r="M175" i="42"/>
  <c r="L175" i="42"/>
  <c r="K175" i="42"/>
  <c r="J175" i="42"/>
  <c r="I175" i="42"/>
  <c r="H175" i="42"/>
  <c r="G175" i="42"/>
  <c r="F175" i="42"/>
  <c r="E175" i="42"/>
  <c r="Z174" i="42"/>
  <c r="Q174" i="42"/>
  <c r="V174" i="42" s="1"/>
  <c r="Z173" i="42"/>
  <c r="Q173" i="42"/>
  <c r="V173" i="42" s="1"/>
  <c r="Z172" i="42"/>
  <c r="Q172" i="42"/>
  <c r="V172" i="42" s="1"/>
  <c r="Z171" i="42"/>
  <c r="Q171" i="42"/>
  <c r="V171" i="42" s="1"/>
  <c r="Z170" i="42"/>
  <c r="Q170" i="42"/>
  <c r="V170" i="42" s="1"/>
  <c r="P168" i="42"/>
  <c r="O168" i="42"/>
  <c r="N168" i="42"/>
  <c r="M168" i="42"/>
  <c r="L168" i="42"/>
  <c r="K168" i="42"/>
  <c r="J168" i="42"/>
  <c r="I168" i="42"/>
  <c r="H168" i="42"/>
  <c r="G168" i="42"/>
  <c r="F168" i="42"/>
  <c r="E168" i="42"/>
  <c r="Z167" i="42"/>
  <c r="Q167" i="42"/>
  <c r="Z166" i="42"/>
  <c r="Q166" i="42"/>
  <c r="V166" i="42" s="1"/>
  <c r="Z165" i="42"/>
  <c r="Q165" i="42"/>
  <c r="Z164" i="42"/>
  <c r="Q164" i="42"/>
  <c r="V164" i="42" s="1"/>
  <c r="Z163" i="42"/>
  <c r="Q163" i="42"/>
  <c r="V163" i="42" s="1"/>
  <c r="P158" i="42"/>
  <c r="O158" i="42"/>
  <c r="N158" i="42"/>
  <c r="M158" i="42"/>
  <c r="L158" i="42"/>
  <c r="K158" i="42"/>
  <c r="J158" i="42"/>
  <c r="I158" i="42"/>
  <c r="H158" i="42"/>
  <c r="G158" i="42"/>
  <c r="F158" i="42"/>
  <c r="E158" i="42"/>
  <c r="Z157" i="42"/>
  <c r="Q157" i="42"/>
  <c r="Z156" i="42"/>
  <c r="Q156" i="42"/>
  <c r="V156" i="42" s="1"/>
  <c r="Z155" i="42"/>
  <c r="Q155" i="42"/>
  <c r="V155" i="42" s="1"/>
  <c r="Z154" i="42"/>
  <c r="Q154" i="42"/>
  <c r="V154" i="42" s="1"/>
  <c r="Z153" i="42"/>
  <c r="Q153" i="42"/>
  <c r="P151" i="42"/>
  <c r="O151" i="42"/>
  <c r="N151" i="42"/>
  <c r="M151" i="42"/>
  <c r="L151" i="42"/>
  <c r="K151" i="42"/>
  <c r="J151" i="42"/>
  <c r="I151" i="42"/>
  <c r="H151" i="42"/>
  <c r="G151" i="42"/>
  <c r="F151" i="42"/>
  <c r="E151" i="42"/>
  <c r="Z150" i="42"/>
  <c r="Q150" i="42"/>
  <c r="Z149" i="42"/>
  <c r="Q149" i="42"/>
  <c r="V149" i="42" s="1"/>
  <c r="Z148" i="42"/>
  <c r="Q148" i="42"/>
  <c r="V148" i="42" s="1"/>
  <c r="Z147" i="42"/>
  <c r="Q147" i="42"/>
  <c r="V147" i="42" s="1"/>
  <c r="Z146" i="42"/>
  <c r="Q146" i="42"/>
  <c r="P144" i="42"/>
  <c r="O144" i="42"/>
  <c r="N144" i="42"/>
  <c r="M144" i="42"/>
  <c r="L144" i="42"/>
  <c r="K144" i="42"/>
  <c r="J144" i="42"/>
  <c r="I144" i="42"/>
  <c r="H144" i="42"/>
  <c r="G144" i="42"/>
  <c r="F144" i="42"/>
  <c r="E144" i="42"/>
  <c r="Z143" i="42"/>
  <c r="Q143" i="42"/>
  <c r="V143" i="42" s="1"/>
  <c r="Z142" i="42"/>
  <c r="Q142" i="42"/>
  <c r="V142" i="42" s="1"/>
  <c r="Z141" i="42"/>
  <c r="Q141" i="42"/>
  <c r="V141" i="42" s="1"/>
  <c r="Z140" i="42"/>
  <c r="Q140" i="42"/>
  <c r="Z139" i="42"/>
  <c r="Q139" i="42"/>
  <c r="P137" i="42"/>
  <c r="O137" i="42"/>
  <c r="N137" i="42"/>
  <c r="M137" i="42"/>
  <c r="L137" i="42"/>
  <c r="K137" i="42"/>
  <c r="J137" i="42"/>
  <c r="I137" i="42"/>
  <c r="H137" i="42"/>
  <c r="G137" i="42"/>
  <c r="F137" i="42"/>
  <c r="E137" i="42"/>
  <c r="Z136" i="42"/>
  <c r="Q136" i="42"/>
  <c r="Z135" i="42"/>
  <c r="Q135" i="42"/>
  <c r="V135" i="42" s="1"/>
  <c r="Z134" i="42"/>
  <c r="Q134" i="42"/>
  <c r="V134" i="42" s="1"/>
  <c r="Z133" i="42"/>
  <c r="Q133" i="42"/>
  <c r="Z132" i="42"/>
  <c r="Q132" i="42"/>
  <c r="V132" i="42" s="1"/>
  <c r="P130" i="42"/>
  <c r="O130" i="42"/>
  <c r="N130" i="42"/>
  <c r="M130" i="42"/>
  <c r="L130" i="42"/>
  <c r="K130" i="42"/>
  <c r="J130" i="42"/>
  <c r="I130" i="42"/>
  <c r="H130" i="42"/>
  <c r="G130" i="42"/>
  <c r="F130" i="42"/>
  <c r="E130" i="42"/>
  <c r="Z129" i="42"/>
  <c r="Q129" i="42"/>
  <c r="Z128" i="42"/>
  <c r="Q128" i="42"/>
  <c r="V128" i="42" s="1"/>
  <c r="Z127" i="42"/>
  <c r="Q127" i="42"/>
  <c r="V127" i="42" s="1"/>
  <c r="Z126" i="42"/>
  <c r="Q126" i="42"/>
  <c r="V126" i="42" s="1"/>
  <c r="Z123" i="42"/>
  <c r="Q123" i="42"/>
  <c r="P118" i="42"/>
  <c r="O118" i="42"/>
  <c r="N118" i="42"/>
  <c r="M118" i="42"/>
  <c r="L118" i="42"/>
  <c r="K118" i="42"/>
  <c r="J118" i="42"/>
  <c r="I118" i="42"/>
  <c r="H118" i="42"/>
  <c r="G118" i="42"/>
  <c r="F118" i="42"/>
  <c r="E118" i="42"/>
  <c r="Z117" i="42"/>
  <c r="Q117" i="42"/>
  <c r="V117" i="42" s="1"/>
  <c r="Z116" i="42"/>
  <c r="Q116" i="42"/>
  <c r="V116" i="42" s="1"/>
  <c r="Z115" i="42"/>
  <c r="Q115" i="42"/>
  <c r="V115" i="42" s="1"/>
  <c r="Z114" i="42"/>
  <c r="Q114" i="42"/>
  <c r="Z113" i="42"/>
  <c r="Q113" i="42"/>
  <c r="P111" i="42"/>
  <c r="O111" i="42"/>
  <c r="N111" i="42"/>
  <c r="M111" i="42"/>
  <c r="L111" i="42"/>
  <c r="K111" i="42"/>
  <c r="J111" i="42"/>
  <c r="I111" i="42"/>
  <c r="H111" i="42"/>
  <c r="G111" i="42"/>
  <c r="F111" i="42"/>
  <c r="E111" i="42"/>
  <c r="Z110" i="42"/>
  <c r="Q110" i="42"/>
  <c r="Z109" i="42"/>
  <c r="Q109" i="42"/>
  <c r="V109" i="42" s="1"/>
  <c r="Z108" i="42"/>
  <c r="Q108" i="42"/>
  <c r="Z107" i="42"/>
  <c r="Q107" i="42"/>
  <c r="V107" i="42" s="1"/>
  <c r="Z106" i="42"/>
  <c r="Q106" i="42"/>
  <c r="P101" i="42"/>
  <c r="O101" i="42"/>
  <c r="N101" i="42"/>
  <c r="M101" i="42"/>
  <c r="L101" i="42"/>
  <c r="K101" i="42"/>
  <c r="J101" i="42"/>
  <c r="I101" i="42"/>
  <c r="H101" i="42"/>
  <c r="G101" i="42"/>
  <c r="F101" i="42"/>
  <c r="E101" i="42"/>
  <c r="Z100" i="42"/>
  <c r="Q100" i="42"/>
  <c r="V100" i="42" s="1"/>
  <c r="Z99" i="42"/>
  <c r="Q99" i="42"/>
  <c r="Z98" i="42"/>
  <c r="Q98" i="42"/>
  <c r="V98" i="42" s="1"/>
  <c r="Z97" i="42"/>
  <c r="Q97" i="42"/>
  <c r="V97" i="42" s="1"/>
  <c r="Z96" i="42"/>
  <c r="Q96" i="42"/>
  <c r="P94" i="42"/>
  <c r="O94" i="42"/>
  <c r="N94" i="42"/>
  <c r="M94" i="42"/>
  <c r="L94" i="42"/>
  <c r="K94" i="42"/>
  <c r="J94" i="42"/>
  <c r="I94" i="42"/>
  <c r="H94" i="42"/>
  <c r="G94" i="42"/>
  <c r="F94" i="42"/>
  <c r="E94" i="42"/>
  <c r="Z93" i="42"/>
  <c r="Q93" i="42"/>
  <c r="V93" i="42" s="1"/>
  <c r="Z92" i="42"/>
  <c r="Y92" i="42"/>
  <c r="X92" i="42"/>
  <c r="Q92" i="42"/>
  <c r="V92" i="42" s="1"/>
  <c r="Z91" i="42"/>
  <c r="Q91" i="42"/>
  <c r="V91" i="42" s="1"/>
  <c r="Z90" i="42"/>
  <c r="Y90" i="42"/>
  <c r="X90" i="42"/>
  <c r="Q90" i="42"/>
  <c r="V90" i="42" s="1"/>
  <c r="Z89" i="42"/>
  <c r="Q89" i="42"/>
  <c r="V89" i="42" s="1"/>
  <c r="P84" i="42"/>
  <c r="O84" i="42"/>
  <c r="N84" i="42"/>
  <c r="M84" i="42"/>
  <c r="L84" i="42"/>
  <c r="K84" i="42"/>
  <c r="J84" i="42"/>
  <c r="I84" i="42"/>
  <c r="H84" i="42"/>
  <c r="G84" i="42"/>
  <c r="F84" i="42"/>
  <c r="E84" i="42"/>
  <c r="Z83" i="42"/>
  <c r="Q83" i="42"/>
  <c r="X83" i="42"/>
  <c r="Z82" i="42"/>
  <c r="Q82" i="42"/>
  <c r="V82" i="42" s="1"/>
  <c r="Y82" i="42"/>
  <c r="Z81" i="42"/>
  <c r="Q81" i="42"/>
  <c r="V81" i="42" s="1"/>
  <c r="Y81" i="42"/>
  <c r="Z80" i="42"/>
  <c r="Q80" i="42"/>
  <c r="V80" i="42" s="1"/>
  <c r="Y80" i="42"/>
  <c r="Z79" i="42"/>
  <c r="X79" i="42"/>
  <c r="Q79" i="42"/>
  <c r="Y79" i="42"/>
  <c r="Z78" i="42"/>
  <c r="Y78" i="42"/>
  <c r="X78" i="42" s="1"/>
  <c r="P77" i="42"/>
  <c r="O77" i="42"/>
  <c r="N77" i="42"/>
  <c r="M77" i="42"/>
  <c r="L77" i="42"/>
  <c r="K77" i="42"/>
  <c r="J77" i="42"/>
  <c r="I77" i="42"/>
  <c r="H77" i="42"/>
  <c r="G77" i="42"/>
  <c r="F77" i="42"/>
  <c r="E77" i="42"/>
  <c r="Z76" i="42"/>
  <c r="Y76" i="42"/>
  <c r="Q76" i="42"/>
  <c r="X76" i="42"/>
  <c r="Z75" i="42"/>
  <c r="Q75" i="42"/>
  <c r="V75" i="42" s="1"/>
  <c r="Y75" i="42"/>
  <c r="Z74" i="42"/>
  <c r="Q74" i="42"/>
  <c r="V74" i="42" s="1"/>
  <c r="Y74" i="42"/>
  <c r="Z73" i="42"/>
  <c r="Q73" i="42"/>
  <c r="V73" i="42" s="1"/>
  <c r="Y73" i="42"/>
  <c r="Z72" i="42"/>
  <c r="X72" i="42"/>
  <c r="Q72" i="42"/>
  <c r="Y72" i="42"/>
  <c r="P70" i="42"/>
  <c r="O70" i="42"/>
  <c r="N70" i="42"/>
  <c r="M70" i="42"/>
  <c r="L70" i="42"/>
  <c r="K70" i="42"/>
  <c r="J70" i="42"/>
  <c r="I70" i="42"/>
  <c r="H70" i="42"/>
  <c r="G70" i="42"/>
  <c r="F70" i="42"/>
  <c r="E70" i="42"/>
  <c r="Z69" i="42"/>
  <c r="Q69" i="42"/>
  <c r="V69" i="42" s="1"/>
  <c r="Z68" i="42"/>
  <c r="X68" i="42"/>
  <c r="Q68" i="42"/>
  <c r="Y68" i="42"/>
  <c r="Z67" i="42"/>
  <c r="Q67" i="42"/>
  <c r="V67" i="42" s="1"/>
  <c r="Z66" i="42"/>
  <c r="X66" i="42"/>
  <c r="Q66" i="42"/>
  <c r="Y66" i="42"/>
  <c r="Z65" i="42"/>
  <c r="Q65" i="42"/>
  <c r="P63" i="42"/>
  <c r="O63" i="42"/>
  <c r="N63" i="42"/>
  <c r="M63" i="42"/>
  <c r="L63" i="42"/>
  <c r="K63" i="42"/>
  <c r="J63" i="42"/>
  <c r="I63" i="42"/>
  <c r="H63" i="42"/>
  <c r="G63" i="42"/>
  <c r="F63" i="42"/>
  <c r="E63" i="42"/>
  <c r="Z62" i="42"/>
  <c r="Q62" i="42"/>
  <c r="V62" i="42" s="1"/>
  <c r="Y62" i="42"/>
  <c r="Z61" i="42"/>
  <c r="X61" i="42"/>
  <c r="Q61" i="42"/>
  <c r="V61" i="42" s="1"/>
  <c r="Y61" i="42"/>
  <c r="Z60" i="42"/>
  <c r="Q60" i="42"/>
  <c r="V60" i="42" s="1"/>
  <c r="Y60" i="42"/>
  <c r="Z59" i="42"/>
  <c r="Q59" i="42"/>
  <c r="V59" i="42" s="1"/>
  <c r="Y59" i="42"/>
  <c r="Z58" i="42"/>
  <c r="Q58" i="42"/>
  <c r="Y58" i="42"/>
  <c r="P54" i="42"/>
  <c r="O54" i="42"/>
  <c r="N54" i="42"/>
  <c r="M54" i="42"/>
  <c r="L54" i="42"/>
  <c r="K54" i="42"/>
  <c r="J54" i="42"/>
  <c r="I54" i="42"/>
  <c r="H54" i="42"/>
  <c r="G54" i="42"/>
  <c r="F54" i="42"/>
  <c r="E54" i="42"/>
  <c r="Z53" i="42"/>
  <c r="Q53" i="42"/>
  <c r="V53" i="42" s="1"/>
  <c r="Y53" i="42"/>
  <c r="Z52" i="42"/>
  <c r="Q52" i="42"/>
  <c r="V52" i="42" s="1"/>
  <c r="Y52" i="42"/>
  <c r="Z51" i="42"/>
  <c r="Q51" i="42"/>
  <c r="Y51" i="42"/>
  <c r="Z49" i="42"/>
  <c r="Q49" i="42"/>
  <c r="Y49" i="42" s="1"/>
  <c r="X49" i="42"/>
  <c r="Z48" i="42"/>
  <c r="Q48" i="42"/>
  <c r="V48" i="42" s="1"/>
  <c r="Y48" i="42"/>
  <c r="P47" i="42"/>
  <c r="O47" i="42"/>
  <c r="N47" i="42"/>
  <c r="M47" i="42"/>
  <c r="L47" i="42"/>
  <c r="K47" i="42"/>
  <c r="J47" i="42"/>
  <c r="I47" i="42"/>
  <c r="H47" i="42"/>
  <c r="G47" i="42"/>
  <c r="F47" i="42"/>
  <c r="E47" i="42"/>
  <c r="Z46" i="42"/>
  <c r="Q46" i="42"/>
  <c r="V46" i="42" s="1"/>
  <c r="Z45" i="42"/>
  <c r="Y45" i="42"/>
  <c r="Q45" i="42"/>
  <c r="X45" i="42"/>
  <c r="Z44" i="42"/>
  <c r="Q44" i="42"/>
  <c r="V44" i="42" s="1"/>
  <c r="Z43" i="42"/>
  <c r="Y43" i="42"/>
  <c r="Q43" i="42"/>
  <c r="X43" i="42"/>
  <c r="Z42" i="42"/>
  <c r="Q42" i="42"/>
  <c r="P38" i="42"/>
  <c r="O38" i="42"/>
  <c r="N38" i="42"/>
  <c r="M38" i="42"/>
  <c r="L38" i="42"/>
  <c r="K38" i="42"/>
  <c r="J38" i="42"/>
  <c r="I38" i="42"/>
  <c r="H38" i="42"/>
  <c r="G38" i="42"/>
  <c r="F38" i="42"/>
  <c r="E38" i="42"/>
  <c r="Z37" i="42"/>
  <c r="X37" i="42"/>
  <c r="Q37" i="42"/>
  <c r="Y37" i="42"/>
  <c r="Z36" i="42"/>
  <c r="Q36" i="42"/>
  <c r="V36" i="42" s="1"/>
  <c r="Z35" i="42"/>
  <c r="X35" i="42"/>
  <c r="Q35" i="42"/>
  <c r="Y35" i="42"/>
  <c r="Z34" i="42"/>
  <c r="Q34" i="42"/>
  <c r="V34" i="42" s="1"/>
  <c r="Z33" i="42"/>
  <c r="X33" i="42"/>
  <c r="Q33" i="42"/>
  <c r="Y33" i="42"/>
  <c r="P32" i="42"/>
  <c r="O32" i="42"/>
  <c r="N32" i="42"/>
  <c r="M32" i="42"/>
  <c r="L32" i="42"/>
  <c r="K32" i="42"/>
  <c r="J32" i="42"/>
  <c r="I32" i="42"/>
  <c r="H32" i="42"/>
  <c r="G32" i="42"/>
  <c r="F32" i="42"/>
  <c r="E32" i="42"/>
  <c r="Z31" i="42"/>
  <c r="Q31" i="42"/>
  <c r="V31" i="42" s="1"/>
  <c r="Y31" i="42"/>
  <c r="Z30" i="42"/>
  <c r="Q30" i="42"/>
  <c r="Y30" i="42" s="1"/>
  <c r="Z29" i="42"/>
  <c r="Q29" i="42"/>
  <c r="V29" i="42" s="1"/>
  <c r="Y29" i="42"/>
  <c r="Z27" i="42"/>
  <c r="Q27" i="42"/>
  <c r="Y27" i="42" s="1"/>
  <c r="Z26" i="42"/>
  <c r="Q26" i="42"/>
  <c r="X26" i="42"/>
  <c r="P25" i="42"/>
  <c r="O25" i="42"/>
  <c r="N25" i="42"/>
  <c r="M25" i="42"/>
  <c r="L25" i="42"/>
  <c r="K25" i="42"/>
  <c r="J25" i="42"/>
  <c r="I25" i="42"/>
  <c r="H25" i="42"/>
  <c r="G25" i="42"/>
  <c r="F25" i="42"/>
  <c r="E25" i="42"/>
  <c r="Z24" i="42"/>
  <c r="Q24" i="42"/>
  <c r="Z23" i="42"/>
  <c r="X23" i="42"/>
  <c r="Q23" i="42"/>
  <c r="V23" i="42" s="1"/>
  <c r="Y23" i="42"/>
  <c r="Z22" i="42"/>
  <c r="Q22" i="42"/>
  <c r="Z21" i="42"/>
  <c r="X21" i="42"/>
  <c r="Q21" i="42"/>
  <c r="V21" i="42" s="1"/>
  <c r="Y21" i="42"/>
  <c r="Z20" i="42"/>
  <c r="Q20" i="42"/>
  <c r="P19" i="42"/>
  <c r="O19" i="42"/>
  <c r="N19" i="42"/>
  <c r="M19" i="42"/>
  <c r="L19" i="42"/>
  <c r="K19" i="42"/>
  <c r="J19" i="42"/>
  <c r="I19" i="42"/>
  <c r="H19" i="42"/>
  <c r="G19" i="42"/>
  <c r="F19" i="42"/>
  <c r="E19" i="42"/>
  <c r="Z18" i="42"/>
  <c r="Q18" i="42"/>
  <c r="V18" i="42" s="1"/>
  <c r="Y18" i="42"/>
  <c r="Z17" i="42"/>
  <c r="Q17" i="42"/>
  <c r="V17" i="42" s="1"/>
  <c r="Y17" i="42"/>
  <c r="Z15" i="42"/>
  <c r="Q15" i="42"/>
  <c r="Y15" i="42" s="1"/>
  <c r="Z14" i="42"/>
  <c r="Q14" i="42"/>
  <c r="V14" i="42" s="1"/>
  <c r="Y14" i="42"/>
  <c r="Z9" i="42"/>
  <c r="Q9" i="42"/>
  <c r="Y9" i="42" s="1"/>
  <c r="S7" i="42"/>
  <c r="Q7" i="42"/>
  <c r="P189" i="41"/>
  <c r="O189" i="41"/>
  <c r="N189" i="41"/>
  <c r="M189" i="41"/>
  <c r="L189" i="41"/>
  <c r="K189" i="41"/>
  <c r="J189" i="41"/>
  <c r="I189" i="41"/>
  <c r="H189" i="41"/>
  <c r="G189" i="41"/>
  <c r="F189" i="41"/>
  <c r="E189" i="41"/>
  <c r="Z188" i="41"/>
  <c r="Q188" i="41"/>
  <c r="Z187" i="41"/>
  <c r="Q187" i="41"/>
  <c r="V187" i="41" s="1"/>
  <c r="Z186" i="41"/>
  <c r="Q186" i="41"/>
  <c r="V186" i="41" s="1"/>
  <c r="Z185" i="41"/>
  <c r="Q185" i="41"/>
  <c r="V185" i="41" s="1"/>
  <c r="Z184" i="41"/>
  <c r="Q184" i="41"/>
  <c r="P182" i="41"/>
  <c r="O182" i="41"/>
  <c r="N182" i="41"/>
  <c r="M182" i="41"/>
  <c r="L182" i="41"/>
  <c r="K182" i="41"/>
  <c r="J182" i="41"/>
  <c r="I182" i="41"/>
  <c r="H182" i="41"/>
  <c r="G182" i="41"/>
  <c r="F182" i="41"/>
  <c r="E182" i="41"/>
  <c r="Z181" i="41"/>
  <c r="Q181" i="41"/>
  <c r="V181" i="41" s="1"/>
  <c r="Z180" i="41"/>
  <c r="Q180" i="41"/>
  <c r="V180" i="41" s="1"/>
  <c r="Z179" i="41"/>
  <c r="Q179" i="41"/>
  <c r="Z178" i="41"/>
  <c r="Q178" i="41"/>
  <c r="V178" i="41" s="1"/>
  <c r="Z177" i="41"/>
  <c r="Q177" i="41"/>
  <c r="P175" i="41"/>
  <c r="O175" i="41"/>
  <c r="N175" i="41"/>
  <c r="M175" i="41"/>
  <c r="L175" i="41"/>
  <c r="K175" i="41"/>
  <c r="J175" i="41"/>
  <c r="I175" i="41"/>
  <c r="H175" i="41"/>
  <c r="G175" i="41"/>
  <c r="F175" i="41"/>
  <c r="E175" i="41"/>
  <c r="Z174" i="41"/>
  <c r="Q174" i="41"/>
  <c r="V174" i="41" s="1"/>
  <c r="Z173" i="41"/>
  <c r="Q173" i="41"/>
  <c r="Z172" i="41"/>
  <c r="Q172" i="41"/>
  <c r="V172" i="41" s="1"/>
  <c r="Z171" i="41"/>
  <c r="Q171" i="41"/>
  <c r="V171" i="41" s="1"/>
  <c r="Z170" i="41"/>
  <c r="Q170" i="41"/>
  <c r="P168" i="41"/>
  <c r="O168" i="41"/>
  <c r="N168" i="41"/>
  <c r="M168" i="41"/>
  <c r="L168" i="41"/>
  <c r="K168" i="41"/>
  <c r="J168" i="41"/>
  <c r="I168" i="41"/>
  <c r="H168" i="41"/>
  <c r="G168" i="41"/>
  <c r="F168" i="41"/>
  <c r="E168" i="41"/>
  <c r="Z167" i="41"/>
  <c r="Q167" i="41"/>
  <c r="V167" i="41" s="1"/>
  <c r="Z166" i="41"/>
  <c r="Q166" i="41"/>
  <c r="Z165" i="41"/>
  <c r="Q165" i="41"/>
  <c r="V165" i="41" s="1"/>
  <c r="Z164" i="41"/>
  <c r="Q164" i="41"/>
  <c r="V164" i="41" s="1"/>
  <c r="Z163" i="41"/>
  <c r="Q163" i="41"/>
  <c r="P158" i="41"/>
  <c r="O158" i="41"/>
  <c r="N158" i="41"/>
  <c r="M158" i="41"/>
  <c r="L158" i="41"/>
  <c r="K158" i="41"/>
  <c r="J158" i="41"/>
  <c r="I158" i="41"/>
  <c r="H158" i="41"/>
  <c r="G158" i="41"/>
  <c r="F158" i="41"/>
  <c r="E158" i="41"/>
  <c r="Z157" i="41"/>
  <c r="Q157" i="41"/>
  <c r="Z156" i="41"/>
  <c r="Q156" i="41"/>
  <c r="V156" i="41" s="1"/>
  <c r="Z155" i="41"/>
  <c r="Q155" i="41"/>
  <c r="V155" i="41" s="1"/>
  <c r="Z154" i="41"/>
  <c r="Q154" i="41"/>
  <c r="Z153" i="41"/>
  <c r="Q153" i="41"/>
  <c r="V153" i="41" s="1"/>
  <c r="P151" i="41"/>
  <c r="O151" i="41"/>
  <c r="N151" i="41"/>
  <c r="M151" i="41"/>
  <c r="L151" i="41"/>
  <c r="K151" i="41"/>
  <c r="J151" i="41"/>
  <c r="I151" i="41"/>
  <c r="H151" i="41"/>
  <c r="G151" i="41"/>
  <c r="F151" i="41"/>
  <c r="E151" i="41"/>
  <c r="Z150" i="41"/>
  <c r="Q150" i="41"/>
  <c r="V150" i="41" s="1"/>
  <c r="Z149" i="41"/>
  <c r="Q149" i="41"/>
  <c r="V149" i="41" s="1"/>
  <c r="Z148" i="41"/>
  <c r="Q148" i="41"/>
  <c r="Z147" i="41"/>
  <c r="Q147" i="41"/>
  <c r="V147" i="41" s="1"/>
  <c r="Z146" i="41"/>
  <c r="Q146" i="41"/>
  <c r="P144" i="41"/>
  <c r="O144" i="41"/>
  <c r="N144" i="41"/>
  <c r="M144" i="41"/>
  <c r="L144" i="41"/>
  <c r="K144" i="41"/>
  <c r="J144" i="41"/>
  <c r="I144" i="41"/>
  <c r="H144" i="41"/>
  <c r="G144" i="41"/>
  <c r="F144" i="41"/>
  <c r="E144" i="41"/>
  <c r="Z143" i="41"/>
  <c r="Q143" i="41"/>
  <c r="V143" i="41" s="1"/>
  <c r="Z142" i="41"/>
  <c r="Q142" i="41"/>
  <c r="V142" i="41" s="1"/>
  <c r="Z141" i="41"/>
  <c r="Q141" i="41"/>
  <c r="V141" i="41" s="1"/>
  <c r="Z140" i="41"/>
  <c r="Q140" i="41"/>
  <c r="V140" i="41" s="1"/>
  <c r="Z139" i="41"/>
  <c r="Q139" i="41"/>
  <c r="V139" i="41" s="1"/>
  <c r="P137" i="41"/>
  <c r="O137" i="41"/>
  <c r="N137" i="41"/>
  <c r="M137" i="41"/>
  <c r="L137" i="41"/>
  <c r="K137" i="41"/>
  <c r="J137" i="41"/>
  <c r="I137" i="41"/>
  <c r="H137" i="41"/>
  <c r="G137" i="41"/>
  <c r="F137" i="41"/>
  <c r="E137" i="41"/>
  <c r="Z136" i="41"/>
  <c r="Q136" i="41"/>
  <c r="V136" i="41" s="1"/>
  <c r="Z135" i="41"/>
  <c r="Q135" i="41"/>
  <c r="Z134" i="41"/>
  <c r="Q134" i="41"/>
  <c r="V134" i="41" s="1"/>
  <c r="Z133" i="41"/>
  <c r="Q133" i="41"/>
  <c r="V133" i="41" s="1"/>
  <c r="Z132" i="41"/>
  <c r="Q132" i="41"/>
  <c r="P130" i="41"/>
  <c r="O130" i="41"/>
  <c r="N130" i="41"/>
  <c r="M130" i="41"/>
  <c r="L130" i="41"/>
  <c r="K130" i="41"/>
  <c r="J130" i="41"/>
  <c r="I130" i="41"/>
  <c r="H130" i="41"/>
  <c r="G130" i="41"/>
  <c r="F130" i="41"/>
  <c r="E130" i="41"/>
  <c r="Z129" i="41"/>
  <c r="Q129" i="41"/>
  <c r="V129" i="41" s="1"/>
  <c r="Z128" i="41"/>
  <c r="Q128" i="41"/>
  <c r="Z127" i="41"/>
  <c r="Q127" i="41"/>
  <c r="V127" i="41" s="1"/>
  <c r="Z126" i="41"/>
  <c r="Q126" i="41"/>
  <c r="Z123" i="41"/>
  <c r="Q123" i="41"/>
  <c r="P118" i="41"/>
  <c r="O118" i="41"/>
  <c r="N118" i="41"/>
  <c r="M118" i="41"/>
  <c r="L118" i="41"/>
  <c r="K118" i="41"/>
  <c r="J118" i="41"/>
  <c r="I118" i="41"/>
  <c r="H118" i="41"/>
  <c r="G118" i="41"/>
  <c r="F118" i="41"/>
  <c r="E118" i="41"/>
  <c r="Z117" i="41"/>
  <c r="Q117" i="41"/>
  <c r="V117" i="41" s="1"/>
  <c r="Z116" i="41"/>
  <c r="Q116" i="41"/>
  <c r="V116" i="41" s="1"/>
  <c r="Z115" i="41"/>
  <c r="Q115" i="41"/>
  <c r="Z114" i="41"/>
  <c r="Q114" i="41"/>
  <c r="V114" i="41" s="1"/>
  <c r="Z113" i="41"/>
  <c r="Q113" i="41"/>
  <c r="P111" i="41"/>
  <c r="O111" i="41"/>
  <c r="N111" i="41"/>
  <c r="M111" i="41"/>
  <c r="L111" i="41"/>
  <c r="K111" i="41"/>
  <c r="J111" i="41"/>
  <c r="I111" i="41"/>
  <c r="H111" i="41"/>
  <c r="G111" i="41"/>
  <c r="F111" i="41"/>
  <c r="E111" i="41"/>
  <c r="Z110" i="41"/>
  <c r="Q110" i="41"/>
  <c r="Z109" i="41"/>
  <c r="Q109" i="41"/>
  <c r="V109" i="41" s="1"/>
  <c r="Z108" i="41"/>
  <c r="Q108" i="41"/>
  <c r="V108" i="41" s="1"/>
  <c r="Z107" i="41"/>
  <c r="Q107" i="41"/>
  <c r="V107" i="41" s="1"/>
  <c r="Z106" i="41"/>
  <c r="Q106" i="41"/>
  <c r="P101" i="41"/>
  <c r="O101" i="41"/>
  <c r="N101" i="41"/>
  <c r="M101" i="41"/>
  <c r="L101" i="41"/>
  <c r="K101" i="41"/>
  <c r="J101" i="41"/>
  <c r="I101" i="41"/>
  <c r="H101" i="41"/>
  <c r="G101" i="41"/>
  <c r="F101" i="41"/>
  <c r="E101" i="41"/>
  <c r="Z100" i="41"/>
  <c r="Q100" i="41"/>
  <c r="V100" i="41" s="1"/>
  <c r="Z99" i="41"/>
  <c r="Q99" i="41"/>
  <c r="V99" i="41" s="1"/>
  <c r="Z98" i="41"/>
  <c r="Q98" i="41"/>
  <c r="V98" i="41" s="1"/>
  <c r="Z97" i="41"/>
  <c r="Q97" i="41"/>
  <c r="V97" i="41" s="1"/>
  <c r="Z96" i="41"/>
  <c r="Q96" i="41"/>
  <c r="P94" i="41"/>
  <c r="O94" i="41"/>
  <c r="N94" i="41"/>
  <c r="M94" i="41"/>
  <c r="L94" i="41"/>
  <c r="K94" i="41"/>
  <c r="J94" i="41"/>
  <c r="I94" i="41"/>
  <c r="H94" i="41"/>
  <c r="G94" i="41"/>
  <c r="F94" i="41"/>
  <c r="E94" i="41"/>
  <c r="Z93" i="41"/>
  <c r="Q93" i="41"/>
  <c r="V93" i="41" s="1"/>
  <c r="X93" i="41"/>
  <c r="Z92" i="41"/>
  <c r="Q92" i="41"/>
  <c r="Z91" i="41"/>
  <c r="Q91" i="41"/>
  <c r="V91" i="41" s="1"/>
  <c r="X91" i="41"/>
  <c r="Z90" i="41"/>
  <c r="Q90" i="41"/>
  <c r="V90" i="41" s="1"/>
  <c r="Z89" i="41"/>
  <c r="Y89" i="41"/>
  <c r="Q89" i="41"/>
  <c r="V89" i="41" s="1"/>
  <c r="X89" i="41"/>
  <c r="P84" i="41"/>
  <c r="O84" i="41"/>
  <c r="N84" i="41"/>
  <c r="M84" i="41"/>
  <c r="L84" i="41"/>
  <c r="K84" i="41"/>
  <c r="J84" i="41"/>
  <c r="I84" i="41"/>
  <c r="H84" i="41"/>
  <c r="G84" i="41"/>
  <c r="F84" i="41"/>
  <c r="E84" i="41"/>
  <c r="Z83" i="41"/>
  <c r="Q83" i="41"/>
  <c r="Z82" i="41"/>
  <c r="Q82" i="41"/>
  <c r="V82" i="41" s="1"/>
  <c r="Z81" i="41"/>
  <c r="Q81" i="41"/>
  <c r="V81" i="41" s="1"/>
  <c r="Z80" i="41"/>
  <c r="Q80" i="41"/>
  <c r="V80" i="41" s="1"/>
  <c r="Z79" i="41"/>
  <c r="Q79" i="41"/>
  <c r="X79" i="41"/>
  <c r="Z78" i="41"/>
  <c r="Y78" i="41"/>
  <c r="X78" i="41" s="1"/>
  <c r="P77" i="41"/>
  <c r="O77" i="41"/>
  <c r="N77" i="41"/>
  <c r="M77" i="41"/>
  <c r="L77" i="41"/>
  <c r="K77" i="41"/>
  <c r="J77" i="41"/>
  <c r="I77" i="41"/>
  <c r="H77" i="41"/>
  <c r="G77" i="41"/>
  <c r="F77" i="41"/>
  <c r="E77" i="41"/>
  <c r="Z76" i="41"/>
  <c r="Q76" i="41"/>
  <c r="Z75" i="41"/>
  <c r="Q75" i="41"/>
  <c r="V75" i="41" s="1"/>
  <c r="Z74" i="41"/>
  <c r="Q74" i="41"/>
  <c r="V74" i="41" s="1"/>
  <c r="Z73" i="41"/>
  <c r="Q73" i="41"/>
  <c r="V73" i="41" s="1"/>
  <c r="Z72" i="41"/>
  <c r="Q72" i="41"/>
  <c r="X72" i="41"/>
  <c r="P70" i="41"/>
  <c r="O70" i="41"/>
  <c r="N70" i="41"/>
  <c r="M70" i="41"/>
  <c r="L70" i="41"/>
  <c r="K70" i="41"/>
  <c r="J70" i="41"/>
  <c r="I70" i="41"/>
  <c r="H70" i="41"/>
  <c r="G70" i="41"/>
  <c r="F70" i="41"/>
  <c r="E70" i="41"/>
  <c r="Z69" i="41"/>
  <c r="Y69" i="41"/>
  <c r="Q69" i="41"/>
  <c r="Z68" i="41"/>
  <c r="X68" i="41"/>
  <c r="Q68" i="41"/>
  <c r="V68" i="41" s="1"/>
  <c r="Y68" i="41"/>
  <c r="Z67" i="41"/>
  <c r="X67" i="41"/>
  <c r="Q67" i="41"/>
  <c r="Z66" i="41"/>
  <c r="X66" i="41"/>
  <c r="Q66" i="41"/>
  <c r="V66" i="41" s="1"/>
  <c r="Y66" i="41"/>
  <c r="Z65" i="41"/>
  <c r="Q65" i="41"/>
  <c r="P63" i="41"/>
  <c r="O63" i="41"/>
  <c r="N63" i="41"/>
  <c r="M63" i="41"/>
  <c r="L63" i="41"/>
  <c r="K63" i="41"/>
  <c r="J63" i="41"/>
  <c r="I63" i="41"/>
  <c r="H63" i="41"/>
  <c r="G63" i="41"/>
  <c r="F63" i="41"/>
  <c r="E63" i="41"/>
  <c r="Z62" i="41"/>
  <c r="Q62" i="41"/>
  <c r="Z61" i="41"/>
  <c r="Q61" i="41"/>
  <c r="X61" i="41"/>
  <c r="Z60" i="41"/>
  <c r="Q60" i="41"/>
  <c r="Z59" i="41"/>
  <c r="Y59" i="41"/>
  <c r="Q59" i="41"/>
  <c r="V59" i="41" s="1"/>
  <c r="Z58" i="41"/>
  <c r="Q58" i="41"/>
  <c r="V58" i="41" s="1"/>
  <c r="P54" i="41"/>
  <c r="O54" i="41"/>
  <c r="N54" i="41"/>
  <c r="M54" i="41"/>
  <c r="L54" i="41"/>
  <c r="K54" i="41"/>
  <c r="J54" i="41"/>
  <c r="I54" i="41"/>
  <c r="H54" i="41"/>
  <c r="G54" i="41"/>
  <c r="F54" i="41"/>
  <c r="E54" i="41"/>
  <c r="Z53" i="41"/>
  <c r="Q53" i="41"/>
  <c r="V53" i="41" s="1"/>
  <c r="Z52" i="41"/>
  <c r="Q52" i="41"/>
  <c r="V52" i="41" s="1"/>
  <c r="X52" i="41"/>
  <c r="Z51" i="41"/>
  <c r="Q51" i="41"/>
  <c r="Z49" i="41"/>
  <c r="Q49" i="41"/>
  <c r="V49" i="41" s="1"/>
  <c r="X49" i="41"/>
  <c r="Z48" i="41"/>
  <c r="Q48" i="41"/>
  <c r="P47" i="41"/>
  <c r="O47" i="41"/>
  <c r="N47" i="41"/>
  <c r="M47" i="41"/>
  <c r="L47" i="41"/>
  <c r="K47" i="41"/>
  <c r="J47" i="41"/>
  <c r="I47" i="41"/>
  <c r="H47" i="41"/>
  <c r="G47" i="41"/>
  <c r="F47" i="41"/>
  <c r="E47" i="41"/>
  <c r="Z46" i="41"/>
  <c r="X46" i="41"/>
  <c r="Q46" i="41"/>
  <c r="V46" i="41" s="1"/>
  <c r="Y46" i="41"/>
  <c r="Z45" i="41"/>
  <c r="Q45" i="41"/>
  <c r="X45" i="41"/>
  <c r="Z44" i="41"/>
  <c r="Q44" i="41"/>
  <c r="V44" i="41" s="1"/>
  <c r="Y44" i="41"/>
  <c r="Z43" i="41"/>
  <c r="Q43" i="41"/>
  <c r="V43" i="41" s="1"/>
  <c r="Y43" i="41"/>
  <c r="Z42" i="41"/>
  <c r="X42" i="41"/>
  <c r="Q42" i="41"/>
  <c r="Y42" i="41"/>
  <c r="P38" i="41"/>
  <c r="O38" i="41"/>
  <c r="N38" i="41"/>
  <c r="M38" i="41"/>
  <c r="L38" i="41"/>
  <c r="K38" i="41"/>
  <c r="J38" i="41"/>
  <c r="I38" i="41"/>
  <c r="H38" i="41"/>
  <c r="G38" i="41"/>
  <c r="F38" i="41"/>
  <c r="E38" i="41"/>
  <c r="Z37" i="41"/>
  <c r="Q37" i="41"/>
  <c r="V37" i="41" s="1"/>
  <c r="Z36" i="41"/>
  <c r="Y36" i="41"/>
  <c r="X36" i="41"/>
  <c r="Q36" i="41"/>
  <c r="V36" i="41" s="1"/>
  <c r="Z35" i="41"/>
  <c r="Q35" i="41"/>
  <c r="Y35" i="41"/>
  <c r="Z34" i="41"/>
  <c r="X34" i="41"/>
  <c r="Q34" i="41"/>
  <c r="V34" i="41" s="1"/>
  <c r="Y34" i="41"/>
  <c r="Z33" i="41"/>
  <c r="Q33" i="41"/>
  <c r="P32" i="41"/>
  <c r="O32" i="41"/>
  <c r="N32" i="41"/>
  <c r="M32" i="41"/>
  <c r="L32" i="41"/>
  <c r="K32" i="41"/>
  <c r="J32" i="41"/>
  <c r="I32" i="41"/>
  <c r="H32" i="41"/>
  <c r="G32" i="41"/>
  <c r="F32" i="41"/>
  <c r="E32" i="41"/>
  <c r="Z31" i="41"/>
  <c r="Q31" i="41"/>
  <c r="V31" i="41" s="1"/>
  <c r="X31" i="41"/>
  <c r="Z30" i="41"/>
  <c r="Q30" i="41"/>
  <c r="V30" i="41" s="1"/>
  <c r="Z29" i="41"/>
  <c r="Q29" i="41"/>
  <c r="X29" i="41" s="1"/>
  <c r="Z27" i="41"/>
  <c r="Q27" i="41"/>
  <c r="V27" i="41" s="1"/>
  <c r="Z26" i="41"/>
  <c r="Q26" i="41"/>
  <c r="X26" i="41"/>
  <c r="P25" i="41"/>
  <c r="O25" i="41"/>
  <c r="N25" i="41"/>
  <c r="M25" i="41"/>
  <c r="L25" i="41"/>
  <c r="K25" i="41"/>
  <c r="J25" i="41"/>
  <c r="I25" i="41"/>
  <c r="H25" i="41"/>
  <c r="G25" i="41"/>
  <c r="F25" i="41"/>
  <c r="E25" i="41"/>
  <c r="Z24" i="41"/>
  <c r="X24" i="41"/>
  <c r="Q24" i="41"/>
  <c r="Z23" i="41"/>
  <c r="Q23" i="41"/>
  <c r="V23" i="41" s="1"/>
  <c r="Y23" i="41"/>
  <c r="Z22" i="41"/>
  <c r="X22" i="41"/>
  <c r="Q22" i="41"/>
  <c r="V22" i="41" s="1"/>
  <c r="Z21" i="41"/>
  <c r="X21" i="41"/>
  <c r="Q21" i="41"/>
  <c r="Y21" i="41" s="1"/>
  <c r="Z20" i="41"/>
  <c r="Q20" i="41"/>
  <c r="P19" i="41"/>
  <c r="O19" i="41"/>
  <c r="N19" i="41"/>
  <c r="M19" i="41"/>
  <c r="L19" i="41"/>
  <c r="K19" i="41"/>
  <c r="J19" i="41"/>
  <c r="I19" i="41"/>
  <c r="H19" i="41"/>
  <c r="G19" i="41"/>
  <c r="F19" i="41"/>
  <c r="E19" i="41"/>
  <c r="Z18" i="41"/>
  <c r="Q18" i="41"/>
  <c r="V18" i="41" s="1"/>
  <c r="X18" i="41"/>
  <c r="Z17" i="41"/>
  <c r="Q17" i="41"/>
  <c r="V17" i="41" s="1"/>
  <c r="X17" i="41"/>
  <c r="Z15" i="41"/>
  <c r="Q15" i="41"/>
  <c r="V15" i="41" s="1"/>
  <c r="X15" i="41"/>
  <c r="Z14" i="41"/>
  <c r="Q14" i="41"/>
  <c r="V14" i="41" s="1"/>
  <c r="Z9" i="41"/>
  <c r="Q9" i="41"/>
  <c r="X9" i="41"/>
  <c r="S7" i="41"/>
  <c r="Q7" i="41"/>
  <c r="P189" i="40"/>
  <c r="O189" i="40"/>
  <c r="N189" i="40"/>
  <c r="M189" i="40"/>
  <c r="L189" i="40"/>
  <c r="K189" i="40"/>
  <c r="J189" i="40"/>
  <c r="I189" i="40"/>
  <c r="H189" i="40"/>
  <c r="G189" i="40"/>
  <c r="F189" i="40"/>
  <c r="E189" i="40"/>
  <c r="Z188" i="40"/>
  <c r="Q188" i="40"/>
  <c r="V188" i="40" s="1"/>
  <c r="Z187" i="40"/>
  <c r="Q187" i="40"/>
  <c r="V187" i="40" s="1"/>
  <c r="Z186" i="40"/>
  <c r="Q186" i="40"/>
  <c r="V186" i="40" s="1"/>
  <c r="Z185" i="40"/>
  <c r="Q185" i="40"/>
  <c r="V185" i="40" s="1"/>
  <c r="Z184" i="40"/>
  <c r="Q184" i="40"/>
  <c r="P182" i="40"/>
  <c r="O182" i="40"/>
  <c r="N182" i="40"/>
  <c r="M182" i="40"/>
  <c r="L182" i="40"/>
  <c r="K182" i="40"/>
  <c r="J182" i="40"/>
  <c r="I182" i="40"/>
  <c r="H182" i="40"/>
  <c r="G182" i="40"/>
  <c r="F182" i="40"/>
  <c r="E182" i="40"/>
  <c r="Z181" i="40"/>
  <c r="Q181" i="40"/>
  <c r="V181" i="40" s="1"/>
  <c r="Z180" i="40"/>
  <c r="Q180" i="40"/>
  <c r="Z179" i="40"/>
  <c r="Q179" i="40"/>
  <c r="V179" i="40" s="1"/>
  <c r="Z178" i="40"/>
  <c r="Q178" i="40"/>
  <c r="Z177" i="40"/>
  <c r="Q177" i="40"/>
  <c r="P175" i="40"/>
  <c r="O175" i="40"/>
  <c r="N175" i="40"/>
  <c r="M175" i="40"/>
  <c r="L175" i="40"/>
  <c r="K175" i="40"/>
  <c r="J175" i="40"/>
  <c r="I175" i="40"/>
  <c r="H175" i="40"/>
  <c r="G175" i="40"/>
  <c r="F175" i="40"/>
  <c r="E175" i="40"/>
  <c r="Z174" i="40"/>
  <c r="Q174" i="40"/>
  <c r="V174" i="40" s="1"/>
  <c r="Z173" i="40"/>
  <c r="Q173" i="40"/>
  <c r="V173" i="40" s="1"/>
  <c r="Z172" i="40"/>
  <c r="Q172" i="40"/>
  <c r="V172" i="40" s="1"/>
  <c r="Z171" i="40"/>
  <c r="Q171" i="40"/>
  <c r="V171" i="40" s="1"/>
  <c r="Z170" i="40"/>
  <c r="Q170" i="40"/>
  <c r="P168" i="40"/>
  <c r="O168" i="40"/>
  <c r="N168" i="40"/>
  <c r="M168" i="40"/>
  <c r="L168" i="40"/>
  <c r="K168" i="40"/>
  <c r="J168" i="40"/>
  <c r="I168" i="40"/>
  <c r="H168" i="40"/>
  <c r="G168" i="40"/>
  <c r="F168" i="40"/>
  <c r="E168" i="40"/>
  <c r="Z167" i="40"/>
  <c r="Q167" i="40"/>
  <c r="Z166" i="40"/>
  <c r="Q166" i="40"/>
  <c r="V166" i="40" s="1"/>
  <c r="Z165" i="40"/>
  <c r="Q165" i="40"/>
  <c r="Z164" i="40"/>
  <c r="Q164" i="40"/>
  <c r="V164" i="40" s="1"/>
  <c r="Z163" i="40"/>
  <c r="Q163" i="40"/>
  <c r="P158" i="40"/>
  <c r="O158" i="40"/>
  <c r="N158" i="40"/>
  <c r="M158" i="40"/>
  <c r="L158" i="40"/>
  <c r="K158" i="40"/>
  <c r="J158" i="40"/>
  <c r="I158" i="40"/>
  <c r="H158" i="40"/>
  <c r="G158" i="40"/>
  <c r="F158" i="40"/>
  <c r="E158" i="40"/>
  <c r="Z157" i="40"/>
  <c r="Q157" i="40"/>
  <c r="Z156" i="40"/>
  <c r="Q156" i="40"/>
  <c r="V156" i="40" s="1"/>
  <c r="Z155" i="40"/>
  <c r="Q155" i="40"/>
  <c r="Z154" i="40"/>
  <c r="Q154" i="40"/>
  <c r="V154" i="40" s="1"/>
  <c r="Z153" i="40"/>
  <c r="Q153" i="40"/>
  <c r="V153" i="40" s="1"/>
  <c r="P151" i="40"/>
  <c r="O151" i="40"/>
  <c r="N151" i="40"/>
  <c r="M151" i="40"/>
  <c r="L151" i="40"/>
  <c r="K151" i="40"/>
  <c r="J151" i="40"/>
  <c r="I151" i="40"/>
  <c r="H151" i="40"/>
  <c r="G151" i="40"/>
  <c r="F151" i="40"/>
  <c r="E151" i="40"/>
  <c r="Z150" i="40"/>
  <c r="Q150" i="40"/>
  <c r="Z149" i="40"/>
  <c r="Q149" i="40"/>
  <c r="V149" i="40" s="1"/>
  <c r="Z148" i="40"/>
  <c r="Q148" i="40"/>
  <c r="V148" i="40" s="1"/>
  <c r="Z147" i="40"/>
  <c r="Q147" i="40"/>
  <c r="Z146" i="40"/>
  <c r="Q146" i="40"/>
  <c r="V146" i="40" s="1"/>
  <c r="P144" i="40"/>
  <c r="O144" i="40"/>
  <c r="N144" i="40"/>
  <c r="M144" i="40"/>
  <c r="L144" i="40"/>
  <c r="K144" i="40"/>
  <c r="J144" i="40"/>
  <c r="I144" i="40"/>
  <c r="H144" i="40"/>
  <c r="G144" i="40"/>
  <c r="F144" i="40"/>
  <c r="E144" i="40"/>
  <c r="Z143" i="40"/>
  <c r="Q143" i="40"/>
  <c r="V143" i="40" s="1"/>
  <c r="Z142" i="40"/>
  <c r="Q142" i="40"/>
  <c r="V142" i="40" s="1"/>
  <c r="Z141" i="40"/>
  <c r="Q141" i="40"/>
  <c r="Z140" i="40"/>
  <c r="Q140" i="40"/>
  <c r="V140" i="40" s="1"/>
  <c r="Z139" i="40"/>
  <c r="Q139" i="40"/>
  <c r="V139" i="40" s="1"/>
  <c r="P137" i="40"/>
  <c r="O137" i="40"/>
  <c r="N137" i="40"/>
  <c r="M137" i="40"/>
  <c r="L137" i="40"/>
  <c r="K137" i="40"/>
  <c r="J137" i="40"/>
  <c r="I137" i="40"/>
  <c r="H137" i="40"/>
  <c r="G137" i="40"/>
  <c r="F137" i="40"/>
  <c r="E137" i="40"/>
  <c r="Z136" i="40"/>
  <c r="Q136" i="40"/>
  <c r="V136" i="40" s="1"/>
  <c r="Z135" i="40"/>
  <c r="Q135" i="40"/>
  <c r="V135" i="40" s="1"/>
  <c r="Z134" i="40"/>
  <c r="Q134" i="40"/>
  <c r="V134" i="40" s="1"/>
  <c r="Z133" i="40"/>
  <c r="Q133" i="40"/>
  <c r="V133" i="40" s="1"/>
  <c r="Z132" i="40"/>
  <c r="Q132" i="40"/>
  <c r="P130" i="40"/>
  <c r="O130" i="40"/>
  <c r="N130" i="40"/>
  <c r="M130" i="40"/>
  <c r="L130" i="40"/>
  <c r="K130" i="40"/>
  <c r="J130" i="40"/>
  <c r="I130" i="40"/>
  <c r="H130" i="40"/>
  <c r="G130" i="40"/>
  <c r="F130" i="40"/>
  <c r="E130" i="40"/>
  <c r="Z129" i="40"/>
  <c r="Q129" i="40"/>
  <c r="V129" i="40" s="1"/>
  <c r="Z128" i="40"/>
  <c r="Q128" i="40"/>
  <c r="V128" i="40" s="1"/>
  <c r="Z127" i="40"/>
  <c r="Q127" i="40"/>
  <c r="Z126" i="40"/>
  <c r="Q126" i="40"/>
  <c r="Z123" i="40"/>
  <c r="Q123" i="40"/>
  <c r="V123" i="40" s="1"/>
  <c r="P118" i="40"/>
  <c r="O118" i="40"/>
  <c r="N118" i="40"/>
  <c r="M118" i="40"/>
  <c r="L118" i="40"/>
  <c r="K118" i="40"/>
  <c r="J118" i="40"/>
  <c r="I118" i="40"/>
  <c r="H118" i="40"/>
  <c r="G118" i="40"/>
  <c r="F118" i="40"/>
  <c r="E118" i="40"/>
  <c r="Z117" i="40"/>
  <c r="Q117" i="40"/>
  <c r="V117" i="40" s="1"/>
  <c r="Z116" i="40"/>
  <c r="Q116" i="40"/>
  <c r="Z115" i="40"/>
  <c r="Q115" i="40"/>
  <c r="V115" i="40" s="1"/>
  <c r="Z114" i="40"/>
  <c r="Q114" i="40"/>
  <c r="Z113" i="40"/>
  <c r="Q113" i="40"/>
  <c r="P111" i="40"/>
  <c r="O111" i="40"/>
  <c r="N111" i="40"/>
  <c r="M111" i="40"/>
  <c r="L111" i="40"/>
  <c r="K111" i="40"/>
  <c r="J111" i="40"/>
  <c r="I111" i="40"/>
  <c r="H111" i="40"/>
  <c r="G111" i="40"/>
  <c r="F111" i="40"/>
  <c r="E111" i="40"/>
  <c r="Z110" i="40"/>
  <c r="Q110" i="40"/>
  <c r="Z109" i="40"/>
  <c r="Q109" i="40"/>
  <c r="V109" i="40" s="1"/>
  <c r="Z108" i="40"/>
  <c r="Q108" i="40"/>
  <c r="V108" i="40" s="1"/>
  <c r="Z107" i="40"/>
  <c r="Q107" i="40"/>
  <c r="V107" i="40" s="1"/>
  <c r="Z106" i="40"/>
  <c r="Q106" i="40"/>
  <c r="V106" i="40" s="1"/>
  <c r="P101" i="40"/>
  <c r="O101" i="40"/>
  <c r="N101" i="40"/>
  <c r="M101" i="40"/>
  <c r="L101" i="40"/>
  <c r="K101" i="40"/>
  <c r="J101" i="40"/>
  <c r="I101" i="40"/>
  <c r="H101" i="40"/>
  <c r="G101" i="40"/>
  <c r="F101" i="40"/>
  <c r="E101" i="40"/>
  <c r="Z100" i="40"/>
  <c r="Q100" i="40"/>
  <c r="Z99" i="40"/>
  <c r="Q99" i="40"/>
  <c r="V99" i="40" s="1"/>
  <c r="Z98" i="40"/>
  <c r="Q98" i="40"/>
  <c r="Z97" i="40"/>
  <c r="Q97" i="40"/>
  <c r="Z96" i="40"/>
  <c r="Q96" i="40"/>
  <c r="P94" i="40"/>
  <c r="O94" i="40"/>
  <c r="N94" i="40"/>
  <c r="M94" i="40"/>
  <c r="L94" i="40"/>
  <c r="K94" i="40"/>
  <c r="K103" i="40" s="1"/>
  <c r="J94" i="40"/>
  <c r="I94" i="40"/>
  <c r="H94" i="40"/>
  <c r="G94" i="40"/>
  <c r="F94" i="40"/>
  <c r="E94" i="40"/>
  <c r="Z93" i="40"/>
  <c r="X93" i="40"/>
  <c r="Q93" i="40"/>
  <c r="Y93" i="40"/>
  <c r="Z92" i="40"/>
  <c r="Y92" i="40"/>
  <c r="Q92" i="40"/>
  <c r="X92" i="40"/>
  <c r="Z91" i="40"/>
  <c r="Q91" i="40"/>
  <c r="Y91" i="40"/>
  <c r="Z90" i="40"/>
  <c r="Y90" i="40"/>
  <c r="Q90" i="40"/>
  <c r="V90" i="40" s="1"/>
  <c r="X90" i="40"/>
  <c r="Z89" i="40"/>
  <c r="X89" i="40"/>
  <c r="Q89" i="40"/>
  <c r="Y89" i="40"/>
  <c r="P84" i="40"/>
  <c r="O84" i="40"/>
  <c r="N84" i="40"/>
  <c r="M84" i="40"/>
  <c r="L84" i="40"/>
  <c r="K84" i="40"/>
  <c r="J84" i="40"/>
  <c r="I84" i="40"/>
  <c r="H84" i="40"/>
  <c r="G84" i="40"/>
  <c r="F84" i="40"/>
  <c r="E84" i="40"/>
  <c r="Z83" i="40"/>
  <c r="Y83" i="40"/>
  <c r="X83" i="40"/>
  <c r="Q83" i="40"/>
  <c r="V83" i="40" s="1"/>
  <c r="Z82" i="40"/>
  <c r="Q82" i="40"/>
  <c r="V82" i="40" s="1"/>
  <c r="Z81" i="40"/>
  <c r="X81" i="40"/>
  <c r="Q81" i="40"/>
  <c r="V81" i="40" s="1"/>
  <c r="Z80" i="40"/>
  <c r="Q80" i="40"/>
  <c r="V80" i="40" s="1"/>
  <c r="Z79" i="40"/>
  <c r="Y79" i="40"/>
  <c r="X79" i="40"/>
  <c r="Q79" i="40"/>
  <c r="Z78" i="40"/>
  <c r="Y78" i="40"/>
  <c r="X78" i="40" s="1"/>
  <c r="P77" i="40"/>
  <c r="O77" i="40"/>
  <c r="N77" i="40"/>
  <c r="M77" i="40"/>
  <c r="L77" i="40"/>
  <c r="K77" i="40"/>
  <c r="J77" i="40"/>
  <c r="I77" i="40"/>
  <c r="H77" i="40"/>
  <c r="G77" i="40"/>
  <c r="F77" i="40"/>
  <c r="E77" i="40"/>
  <c r="Z76" i="40"/>
  <c r="Y76" i="40"/>
  <c r="X76" i="40"/>
  <c r="Q76" i="40"/>
  <c r="V76" i="40" s="1"/>
  <c r="Z75" i="40"/>
  <c r="Q75" i="40"/>
  <c r="V75" i="40" s="1"/>
  <c r="Z74" i="40"/>
  <c r="Y74" i="40"/>
  <c r="X74" i="40"/>
  <c r="Q74" i="40"/>
  <c r="V74" i="40" s="1"/>
  <c r="Z73" i="40"/>
  <c r="Q73" i="40"/>
  <c r="V73" i="40" s="1"/>
  <c r="Z72" i="40"/>
  <c r="Y72" i="40"/>
  <c r="X72" i="40"/>
  <c r="Q72" i="40"/>
  <c r="P70" i="40"/>
  <c r="O70" i="40"/>
  <c r="N70" i="40"/>
  <c r="M70" i="40"/>
  <c r="L70" i="40"/>
  <c r="K70" i="40"/>
  <c r="J70" i="40"/>
  <c r="I70" i="40"/>
  <c r="H70" i="40"/>
  <c r="G70" i="40"/>
  <c r="F70" i="40"/>
  <c r="E70" i="40"/>
  <c r="Z69" i="40"/>
  <c r="Q69" i="40"/>
  <c r="V69" i="40" s="1"/>
  <c r="Y69" i="40"/>
  <c r="Z68" i="40"/>
  <c r="X68" i="40"/>
  <c r="Q68" i="40"/>
  <c r="V68" i="40" s="1"/>
  <c r="Y68" i="40"/>
  <c r="Z67" i="40"/>
  <c r="X67" i="40"/>
  <c r="Q67" i="40"/>
  <c r="V67" i="40" s="1"/>
  <c r="Z66" i="40"/>
  <c r="Q66" i="40"/>
  <c r="Y66" i="40"/>
  <c r="Z65" i="40"/>
  <c r="Q65" i="40"/>
  <c r="Y65" i="40"/>
  <c r="P63" i="40"/>
  <c r="O63" i="40"/>
  <c r="N63" i="40"/>
  <c r="M63" i="40"/>
  <c r="L63" i="40"/>
  <c r="K63" i="40"/>
  <c r="J63" i="40"/>
  <c r="I63" i="40"/>
  <c r="H63" i="40"/>
  <c r="G63" i="40"/>
  <c r="F63" i="40"/>
  <c r="E63" i="40"/>
  <c r="Z62" i="40"/>
  <c r="Q62" i="40"/>
  <c r="V62" i="40" s="1"/>
  <c r="Z61" i="40"/>
  <c r="X61" i="40"/>
  <c r="Q61" i="40"/>
  <c r="V61" i="40" s="1"/>
  <c r="Y61" i="40"/>
  <c r="Z60" i="40"/>
  <c r="Q60" i="40"/>
  <c r="V60" i="40" s="1"/>
  <c r="Z59" i="40"/>
  <c r="X59" i="40"/>
  <c r="Q59" i="40"/>
  <c r="V59" i="40" s="1"/>
  <c r="Z58" i="40"/>
  <c r="Q58" i="40"/>
  <c r="V58" i="40" s="1"/>
  <c r="P54" i="40"/>
  <c r="O54" i="40"/>
  <c r="N54" i="40"/>
  <c r="M54" i="40"/>
  <c r="L54" i="40"/>
  <c r="K54" i="40"/>
  <c r="J54" i="40"/>
  <c r="I54" i="40"/>
  <c r="H54" i="40"/>
  <c r="G54" i="40"/>
  <c r="F54" i="40"/>
  <c r="E54" i="40"/>
  <c r="Z53" i="40"/>
  <c r="Q53" i="40"/>
  <c r="Z52" i="40"/>
  <c r="Q52" i="40"/>
  <c r="V52" i="40" s="1"/>
  <c r="Z51" i="40"/>
  <c r="Q51" i="40"/>
  <c r="Z49" i="40"/>
  <c r="Q49" i="40"/>
  <c r="V49" i="40" s="1"/>
  <c r="Y49" i="40"/>
  <c r="Z48" i="40"/>
  <c r="Q48" i="40"/>
  <c r="V48" i="40" s="1"/>
  <c r="P47" i="40"/>
  <c r="O47" i="40"/>
  <c r="N47" i="40"/>
  <c r="M47" i="40"/>
  <c r="L47" i="40"/>
  <c r="K47" i="40"/>
  <c r="J47" i="40"/>
  <c r="I47" i="40"/>
  <c r="H47" i="40"/>
  <c r="G47" i="40"/>
  <c r="F47" i="40"/>
  <c r="E47" i="40"/>
  <c r="Z46" i="40"/>
  <c r="Q46" i="40"/>
  <c r="V46" i="40" s="1"/>
  <c r="X46" i="40"/>
  <c r="Z45" i="40"/>
  <c r="Q45" i="40"/>
  <c r="X45" i="40"/>
  <c r="Z44" i="40"/>
  <c r="Q44" i="40"/>
  <c r="V44" i="40" s="1"/>
  <c r="X44" i="40"/>
  <c r="Z43" i="40"/>
  <c r="Q43" i="40"/>
  <c r="Y43" i="40"/>
  <c r="Z42" i="40"/>
  <c r="Q42" i="40"/>
  <c r="V42" i="40" s="1"/>
  <c r="X42" i="40"/>
  <c r="P38" i="40"/>
  <c r="O38" i="40"/>
  <c r="N38" i="40"/>
  <c r="M38" i="40"/>
  <c r="L38" i="40"/>
  <c r="K38" i="40"/>
  <c r="J38" i="40"/>
  <c r="I38" i="40"/>
  <c r="H38" i="40"/>
  <c r="G38" i="40"/>
  <c r="F38" i="40"/>
  <c r="E38" i="40"/>
  <c r="Z37" i="40"/>
  <c r="Q37" i="40"/>
  <c r="V37" i="40" s="1"/>
  <c r="X37" i="40"/>
  <c r="Z36" i="40"/>
  <c r="Q36" i="40"/>
  <c r="V36" i="40" s="1"/>
  <c r="X36" i="40"/>
  <c r="Z35" i="40"/>
  <c r="Q35" i="40"/>
  <c r="V35" i="40" s="1"/>
  <c r="X35" i="40"/>
  <c r="Z34" i="40"/>
  <c r="Q34" i="40"/>
  <c r="V34" i="40" s="1"/>
  <c r="X34" i="40"/>
  <c r="Z33" i="40"/>
  <c r="Q33" i="40"/>
  <c r="V33" i="40" s="1"/>
  <c r="X33" i="40"/>
  <c r="P32" i="40"/>
  <c r="O32" i="40"/>
  <c r="N32" i="40"/>
  <c r="M32" i="40"/>
  <c r="L32" i="40"/>
  <c r="K32" i="40"/>
  <c r="J32" i="40"/>
  <c r="I32" i="40"/>
  <c r="H32" i="40"/>
  <c r="G32" i="40"/>
  <c r="F32" i="40"/>
  <c r="E32" i="40"/>
  <c r="Z31" i="40"/>
  <c r="Q31" i="40"/>
  <c r="V31" i="40" s="1"/>
  <c r="Y31" i="40"/>
  <c r="Z30" i="40"/>
  <c r="X30" i="40"/>
  <c r="Q30" i="40"/>
  <c r="V30" i="40" s="1"/>
  <c r="Z29" i="40"/>
  <c r="Q29" i="40"/>
  <c r="V29" i="40" s="1"/>
  <c r="Z27" i="40"/>
  <c r="Q27" i="40"/>
  <c r="V27" i="40" s="1"/>
  <c r="Z26" i="40"/>
  <c r="Q26" i="40"/>
  <c r="V26" i="40" s="1"/>
  <c r="Y26" i="40"/>
  <c r="P25" i="40"/>
  <c r="O25" i="40"/>
  <c r="N25" i="40"/>
  <c r="M25" i="40"/>
  <c r="L25" i="40"/>
  <c r="K25" i="40"/>
  <c r="J25" i="40"/>
  <c r="I25" i="40"/>
  <c r="H25" i="40"/>
  <c r="G25" i="40"/>
  <c r="F25" i="40"/>
  <c r="E25" i="40"/>
  <c r="Z24" i="40"/>
  <c r="Q24" i="40"/>
  <c r="Y24" i="40" s="1"/>
  <c r="Z23" i="40"/>
  <c r="Q23" i="40"/>
  <c r="V23" i="40" s="1"/>
  <c r="Z22" i="40"/>
  <c r="Q22" i="40"/>
  <c r="X22" i="40"/>
  <c r="Z21" i="40"/>
  <c r="Q21" i="40"/>
  <c r="V21" i="40" s="1"/>
  <c r="X21" i="40"/>
  <c r="Z20" i="40"/>
  <c r="Q20" i="40"/>
  <c r="X20" i="40"/>
  <c r="P19" i="40"/>
  <c r="O19" i="40"/>
  <c r="N19" i="40"/>
  <c r="M19" i="40"/>
  <c r="L19" i="40"/>
  <c r="K19" i="40"/>
  <c r="J19" i="40"/>
  <c r="I19" i="40"/>
  <c r="H19" i="40"/>
  <c r="G19" i="40"/>
  <c r="F19" i="40"/>
  <c r="E19" i="40"/>
  <c r="Z18" i="40"/>
  <c r="Y18" i="40"/>
  <c r="Q18" i="40"/>
  <c r="V18" i="40" s="1"/>
  <c r="X18" i="40"/>
  <c r="Z17" i="40"/>
  <c r="Q17" i="40"/>
  <c r="Y17" i="40"/>
  <c r="Z15" i="40"/>
  <c r="X15" i="40"/>
  <c r="Q15" i="40"/>
  <c r="V15" i="40" s="1"/>
  <c r="Z14" i="40"/>
  <c r="Q14" i="40"/>
  <c r="V14" i="40" s="1"/>
  <c r="Z9" i="40"/>
  <c r="X9" i="40"/>
  <c r="Q9" i="40"/>
  <c r="S7" i="40"/>
  <c r="Q7" i="40"/>
  <c r="P189" i="39"/>
  <c r="O189" i="39"/>
  <c r="N189" i="39"/>
  <c r="M189" i="39"/>
  <c r="L189" i="39"/>
  <c r="K189" i="39"/>
  <c r="J189" i="39"/>
  <c r="I189" i="39"/>
  <c r="H189" i="39"/>
  <c r="G189" i="39"/>
  <c r="F189" i="39"/>
  <c r="E189" i="39"/>
  <c r="Z188" i="39"/>
  <c r="Q188" i="39"/>
  <c r="V188" i="39" s="1"/>
  <c r="Z187" i="39"/>
  <c r="Q187" i="39"/>
  <c r="V187" i="39" s="1"/>
  <c r="Z186" i="39"/>
  <c r="Q186" i="39"/>
  <c r="V186" i="39" s="1"/>
  <c r="Z185" i="39"/>
  <c r="Q185" i="39"/>
  <c r="V185" i="39" s="1"/>
  <c r="Z184" i="39"/>
  <c r="Q184" i="39"/>
  <c r="P182" i="39"/>
  <c r="O182" i="39"/>
  <c r="N182" i="39"/>
  <c r="M182" i="39"/>
  <c r="L182" i="39"/>
  <c r="K182" i="39"/>
  <c r="J182" i="39"/>
  <c r="I182" i="39"/>
  <c r="H182" i="39"/>
  <c r="G182" i="39"/>
  <c r="F182" i="39"/>
  <c r="E182" i="39"/>
  <c r="Z181" i="39"/>
  <c r="Q181" i="39"/>
  <c r="V181" i="39" s="1"/>
  <c r="Z180" i="39"/>
  <c r="Q180" i="39"/>
  <c r="V180" i="39" s="1"/>
  <c r="Z179" i="39"/>
  <c r="Q179" i="39"/>
  <c r="V179" i="39" s="1"/>
  <c r="Z178" i="39"/>
  <c r="Q178" i="39"/>
  <c r="V178" i="39" s="1"/>
  <c r="Z177" i="39"/>
  <c r="Q177" i="39"/>
  <c r="P175" i="39"/>
  <c r="O175" i="39"/>
  <c r="N175" i="39"/>
  <c r="M175" i="39"/>
  <c r="L175" i="39"/>
  <c r="K175" i="39"/>
  <c r="J175" i="39"/>
  <c r="I175" i="39"/>
  <c r="H175" i="39"/>
  <c r="G175" i="39"/>
  <c r="F175" i="39"/>
  <c r="E175" i="39"/>
  <c r="Z174" i="39"/>
  <c r="Q174" i="39"/>
  <c r="V174" i="39" s="1"/>
  <c r="Z173" i="39"/>
  <c r="Q173" i="39"/>
  <c r="V173" i="39" s="1"/>
  <c r="Z172" i="39"/>
  <c r="Q172" i="39"/>
  <c r="V172" i="39" s="1"/>
  <c r="Z171" i="39"/>
  <c r="Q171" i="39"/>
  <c r="V171" i="39" s="1"/>
  <c r="Z170" i="39"/>
  <c r="Q170" i="39"/>
  <c r="P168" i="39"/>
  <c r="O168" i="39"/>
  <c r="N168" i="39"/>
  <c r="M168" i="39"/>
  <c r="L168" i="39"/>
  <c r="K168" i="39"/>
  <c r="J168" i="39"/>
  <c r="I168" i="39"/>
  <c r="H168" i="39"/>
  <c r="G168" i="39"/>
  <c r="F168" i="39"/>
  <c r="E168" i="39"/>
  <c r="Z167" i="39"/>
  <c r="Q167" i="39"/>
  <c r="V167" i="39" s="1"/>
  <c r="Z166" i="39"/>
  <c r="Q166" i="39"/>
  <c r="V166" i="39" s="1"/>
  <c r="Z165" i="39"/>
  <c r="Q165" i="39"/>
  <c r="V165" i="39" s="1"/>
  <c r="Z164" i="39"/>
  <c r="Q164" i="39"/>
  <c r="V164" i="39" s="1"/>
  <c r="Z163" i="39"/>
  <c r="Q163" i="39"/>
  <c r="P158" i="39"/>
  <c r="O158" i="39"/>
  <c r="N158" i="39"/>
  <c r="M158" i="39"/>
  <c r="L158" i="39"/>
  <c r="K158" i="39"/>
  <c r="J158" i="39"/>
  <c r="I158" i="39"/>
  <c r="H158" i="39"/>
  <c r="G158" i="39"/>
  <c r="F158" i="39"/>
  <c r="E158" i="39"/>
  <c r="Z157" i="39"/>
  <c r="Q157" i="39"/>
  <c r="V157" i="39" s="1"/>
  <c r="Z156" i="39"/>
  <c r="Q156" i="39"/>
  <c r="V156" i="39" s="1"/>
  <c r="Z155" i="39"/>
  <c r="Q155" i="39"/>
  <c r="Z154" i="39"/>
  <c r="Q154" i="39"/>
  <c r="V154" i="39" s="1"/>
  <c r="Z153" i="39"/>
  <c r="Q153" i="39"/>
  <c r="V153" i="39" s="1"/>
  <c r="P151" i="39"/>
  <c r="O151" i="39"/>
  <c r="N151" i="39"/>
  <c r="M151" i="39"/>
  <c r="L151" i="39"/>
  <c r="K151" i="39"/>
  <c r="J151" i="39"/>
  <c r="I151" i="39"/>
  <c r="H151" i="39"/>
  <c r="G151" i="39"/>
  <c r="F151" i="39"/>
  <c r="E151" i="39"/>
  <c r="Z150" i="39"/>
  <c r="Q150" i="39"/>
  <c r="V150" i="39" s="1"/>
  <c r="Z149" i="39"/>
  <c r="Q149" i="39"/>
  <c r="V149" i="39" s="1"/>
  <c r="Z148" i="39"/>
  <c r="Q148" i="39"/>
  <c r="V148" i="39" s="1"/>
  <c r="Z147" i="39"/>
  <c r="Q147" i="39"/>
  <c r="V147" i="39" s="1"/>
  <c r="Z146" i="39"/>
  <c r="Q146" i="39"/>
  <c r="V146" i="39" s="1"/>
  <c r="P144" i="39"/>
  <c r="O144" i="39"/>
  <c r="N144" i="39"/>
  <c r="M144" i="39"/>
  <c r="L144" i="39"/>
  <c r="K144" i="39"/>
  <c r="J144" i="39"/>
  <c r="I144" i="39"/>
  <c r="H144" i="39"/>
  <c r="G144" i="39"/>
  <c r="F144" i="39"/>
  <c r="E144" i="39"/>
  <c r="Z143" i="39"/>
  <c r="Q143" i="39"/>
  <c r="V143" i="39" s="1"/>
  <c r="Z142" i="39"/>
  <c r="Q142" i="39"/>
  <c r="V142" i="39" s="1"/>
  <c r="Z141" i="39"/>
  <c r="Q141" i="39"/>
  <c r="Z140" i="39"/>
  <c r="Q140" i="39"/>
  <c r="V140" i="39" s="1"/>
  <c r="Z139" i="39"/>
  <c r="Q139" i="39"/>
  <c r="V139" i="39" s="1"/>
  <c r="P137" i="39"/>
  <c r="O137" i="39"/>
  <c r="N137" i="39"/>
  <c r="M137" i="39"/>
  <c r="L137" i="39"/>
  <c r="K137" i="39"/>
  <c r="J137" i="39"/>
  <c r="I137" i="39"/>
  <c r="H137" i="39"/>
  <c r="G137" i="39"/>
  <c r="F137" i="39"/>
  <c r="E137" i="39"/>
  <c r="Z136" i="39"/>
  <c r="Q136" i="39"/>
  <c r="V136" i="39" s="1"/>
  <c r="Z135" i="39"/>
  <c r="Q135" i="39"/>
  <c r="V135" i="39" s="1"/>
  <c r="Z134" i="39"/>
  <c r="Q134" i="39"/>
  <c r="V134" i="39" s="1"/>
  <c r="Z133" i="39"/>
  <c r="Q133" i="39"/>
  <c r="V133" i="39" s="1"/>
  <c r="Z132" i="39"/>
  <c r="Q132" i="39"/>
  <c r="P130" i="39"/>
  <c r="O130" i="39"/>
  <c r="N130" i="39"/>
  <c r="M130" i="39"/>
  <c r="L130" i="39"/>
  <c r="K130" i="39"/>
  <c r="J130" i="39"/>
  <c r="I130" i="39"/>
  <c r="H130" i="39"/>
  <c r="G130" i="39"/>
  <c r="F130" i="39"/>
  <c r="E130" i="39"/>
  <c r="Z129" i="39"/>
  <c r="Q129" i="39"/>
  <c r="V129" i="39" s="1"/>
  <c r="Z128" i="39"/>
  <c r="Q128" i="39"/>
  <c r="V128" i="39" s="1"/>
  <c r="Z127" i="39"/>
  <c r="Q127" i="39"/>
  <c r="V127" i="39" s="1"/>
  <c r="Z126" i="39"/>
  <c r="Q126" i="39"/>
  <c r="V126" i="39" s="1"/>
  <c r="Z123" i="39"/>
  <c r="Q123" i="39"/>
  <c r="P118" i="39"/>
  <c r="O118" i="39"/>
  <c r="N118" i="39"/>
  <c r="M118" i="39"/>
  <c r="L118" i="39"/>
  <c r="K118" i="39"/>
  <c r="J118" i="39"/>
  <c r="I118" i="39"/>
  <c r="H118" i="39"/>
  <c r="G118" i="39"/>
  <c r="F118" i="39"/>
  <c r="E118" i="39"/>
  <c r="Z117" i="39"/>
  <c r="Q117" i="39"/>
  <c r="V117" i="39" s="1"/>
  <c r="Z116" i="39"/>
  <c r="Q116" i="39"/>
  <c r="Z115" i="39"/>
  <c r="Q115" i="39"/>
  <c r="V115" i="39" s="1"/>
  <c r="Z114" i="39"/>
  <c r="Q114" i="39"/>
  <c r="V114" i="39" s="1"/>
  <c r="Z113" i="39"/>
  <c r="Q113" i="39"/>
  <c r="V113" i="39" s="1"/>
  <c r="P111" i="39"/>
  <c r="O111" i="39"/>
  <c r="N111" i="39"/>
  <c r="M111" i="39"/>
  <c r="L111" i="39"/>
  <c r="K111" i="39"/>
  <c r="J111" i="39"/>
  <c r="I111" i="39"/>
  <c r="H111" i="39"/>
  <c r="G111" i="39"/>
  <c r="F111" i="39"/>
  <c r="E111" i="39"/>
  <c r="Z110" i="39"/>
  <c r="Q110" i="39"/>
  <c r="V110" i="39" s="1"/>
  <c r="Z109" i="39"/>
  <c r="Q109" i="39"/>
  <c r="V109" i="39" s="1"/>
  <c r="Z108" i="39"/>
  <c r="Q108" i="39"/>
  <c r="V108" i="39" s="1"/>
  <c r="Z107" i="39"/>
  <c r="Q107" i="39"/>
  <c r="V107" i="39" s="1"/>
  <c r="Z106" i="39"/>
  <c r="Q106" i="39"/>
  <c r="P101" i="39"/>
  <c r="O101" i="39"/>
  <c r="N101" i="39"/>
  <c r="M101" i="39"/>
  <c r="L101" i="39"/>
  <c r="K101" i="39"/>
  <c r="J101" i="39"/>
  <c r="I101" i="39"/>
  <c r="H101" i="39"/>
  <c r="G101" i="39"/>
  <c r="F101" i="39"/>
  <c r="E101" i="39"/>
  <c r="Z100" i="39"/>
  <c r="Q100" i="39"/>
  <c r="V100" i="39" s="1"/>
  <c r="Z99" i="39"/>
  <c r="Q99" i="39"/>
  <c r="V99" i="39" s="1"/>
  <c r="Z98" i="39"/>
  <c r="Q98" i="39"/>
  <c r="V98" i="39" s="1"/>
  <c r="Z97" i="39"/>
  <c r="Q97" i="39"/>
  <c r="V97" i="39" s="1"/>
  <c r="Z96" i="39"/>
  <c r="Q96" i="39"/>
  <c r="P94" i="39"/>
  <c r="O94" i="39"/>
  <c r="N94" i="39"/>
  <c r="M94" i="39"/>
  <c r="L94" i="39"/>
  <c r="K94" i="39"/>
  <c r="J94" i="39"/>
  <c r="I94" i="39"/>
  <c r="H94" i="39"/>
  <c r="G94" i="39"/>
  <c r="F94" i="39"/>
  <c r="E94" i="39"/>
  <c r="Z93" i="39"/>
  <c r="Q93" i="39"/>
  <c r="V93" i="39" s="1"/>
  <c r="X93" i="39"/>
  <c r="Z92" i="39"/>
  <c r="Q92" i="39"/>
  <c r="V92" i="39" s="1"/>
  <c r="Z91" i="39"/>
  <c r="Q91" i="39"/>
  <c r="X91" i="39"/>
  <c r="Z90" i="39"/>
  <c r="Q90" i="39"/>
  <c r="V90" i="39" s="1"/>
  <c r="Z89" i="39"/>
  <c r="Q89" i="39"/>
  <c r="X89" i="39"/>
  <c r="P84" i="39"/>
  <c r="O84" i="39"/>
  <c r="N84" i="39"/>
  <c r="M84" i="39"/>
  <c r="L84" i="39"/>
  <c r="K84" i="39"/>
  <c r="J84" i="39"/>
  <c r="I84" i="39"/>
  <c r="H84" i="39"/>
  <c r="G84" i="39"/>
  <c r="F84" i="39"/>
  <c r="E84" i="39"/>
  <c r="Z83" i="39"/>
  <c r="Q83" i="39"/>
  <c r="X83" i="39"/>
  <c r="Z82" i="39"/>
  <c r="Q82" i="39"/>
  <c r="V82" i="39" s="1"/>
  <c r="X82" i="39"/>
  <c r="Z81" i="39"/>
  <c r="Q81" i="39"/>
  <c r="V81" i="39" s="1"/>
  <c r="X81" i="39"/>
  <c r="Z80" i="39"/>
  <c r="Q80" i="39"/>
  <c r="V80" i="39" s="1"/>
  <c r="Z79" i="39"/>
  <c r="Q79" i="39"/>
  <c r="V79" i="39" s="1"/>
  <c r="Z78" i="39"/>
  <c r="Y78" i="39"/>
  <c r="P77" i="39"/>
  <c r="O77" i="39"/>
  <c r="N77" i="39"/>
  <c r="M77" i="39"/>
  <c r="L77" i="39"/>
  <c r="K77" i="39"/>
  <c r="J77" i="39"/>
  <c r="I77" i="39"/>
  <c r="H77" i="39"/>
  <c r="G77" i="39"/>
  <c r="F77" i="39"/>
  <c r="E77" i="39"/>
  <c r="Z76" i="39"/>
  <c r="Q76" i="39"/>
  <c r="V76" i="39" s="1"/>
  <c r="X76" i="39"/>
  <c r="Z75" i="39"/>
  <c r="Q75" i="39"/>
  <c r="V75" i="39" s="1"/>
  <c r="Z74" i="39"/>
  <c r="Q74" i="39"/>
  <c r="V74" i="39" s="1"/>
  <c r="Y74" i="39"/>
  <c r="Z73" i="39"/>
  <c r="Q73" i="39"/>
  <c r="V73" i="39" s="1"/>
  <c r="Z72" i="39"/>
  <c r="Q72" i="39"/>
  <c r="Y72" i="39"/>
  <c r="P70" i="39"/>
  <c r="O70" i="39"/>
  <c r="N70" i="39"/>
  <c r="M70" i="39"/>
  <c r="L70" i="39"/>
  <c r="K70" i="39"/>
  <c r="J70" i="39"/>
  <c r="I70" i="39"/>
  <c r="H70" i="39"/>
  <c r="G70" i="39"/>
  <c r="F70" i="39"/>
  <c r="E70" i="39"/>
  <c r="Z69" i="39"/>
  <c r="Q69" i="39"/>
  <c r="V69" i="39" s="1"/>
  <c r="Y69" i="39"/>
  <c r="Z68" i="39"/>
  <c r="Q68" i="39"/>
  <c r="V68" i="39" s="1"/>
  <c r="Y68" i="39"/>
  <c r="Z67" i="39"/>
  <c r="Q67" i="39"/>
  <c r="V67" i="39" s="1"/>
  <c r="Y67" i="39"/>
  <c r="Z66" i="39"/>
  <c r="Q66" i="39"/>
  <c r="V66" i="39" s="1"/>
  <c r="Y66" i="39"/>
  <c r="Z65" i="39"/>
  <c r="Q65" i="39"/>
  <c r="P63" i="39"/>
  <c r="O63" i="39"/>
  <c r="N63" i="39"/>
  <c r="M63" i="39"/>
  <c r="L63" i="39"/>
  <c r="K63" i="39"/>
  <c r="J63" i="39"/>
  <c r="I63" i="39"/>
  <c r="H63" i="39"/>
  <c r="G63" i="39"/>
  <c r="F63" i="39"/>
  <c r="E63" i="39"/>
  <c r="Z62" i="39"/>
  <c r="Q62" i="39"/>
  <c r="V62" i="39" s="1"/>
  <c r="Z61" i="39"/>
  <c r="Q61" i="39"/>
  <c r="Z60" i="39"/>
  <c r="Q60" i="39"/>
  <c r="V60" i="39" s="1"/>
  <c r="X60" i="39"/>
  <c r="Z59" i="39"/>
  <c r="Q59" i="39"/>
  <c r="V59" i="39" s="1"/>
  <c r="X59" i="39"/>
  <c r="Z58" i="39"/>
  <c r="Q58" i="39"/>
  <c r="V58" i="39" s="1"/>
  <c r="P54" i="39"/>
  <c r="O54" i="39"/>
  <c r="N54" i="39"/>
  <c r="M54" i="39"/>
  <c r="L54" i="39"/>
  <c r="K54" i="39"/>
  <c r="J54" i="39"/>
  <c r="I54" i="39"/>
  <c r="H54" i="39"/>
  <c r="G54" i="39"/>
  <c r="F54" i="39"/>
  <c r="E54" i="39"/>
  <c r="Z53" i="39"/>
  <c r="Q53" i="39"/>
  <c r="V53" i="39" s="1"/>
  <c r="Z52" i="39"/>
  <c r="Q52" i="39"/>
  <c r="V52" i="39" s="1"/>
  <c r="X52" i="39"/>
  <c r="Z51" i="39"/>
  <c r="Q51" i="39"/>
  <c r="V51" i="39" s="1"/>
  <c r="Z49" i="39"/>
  <c r="Q49" i="39"/>
  <c r="V49" i="39" s="1"/>
  <c r="X49" i="39"/>
  <c r="Z48" i="39"/>
  <c r="Q48" i="39"/>
  <c r="V48" i="39" s="1"/>
  <c r="X48" i="39"/>
  <c r="P47" i="39"/>
  <c r="O47" i="39"/>
  <c r="N47" i="39"/>
  <c r="M47" i="39"/>
  <c r="L47" i="39"/>
  <c r="K47" i="39"/>
  <c r="J47" i="39"/>
  <c r="I47" i="39"/>
  <c r="H47" i="39"/>
  <c r="G47" i="39"/>
  <c r="F47" i="39"/>
  <c r="E47" i="39"/>
  <c r="Z46" i="39"/>
  <c r="Q46" i="39"/>
  <c r="V46" i="39" s="1"/>
  <c r="Y46" i="39"/>
  <c r="Z45" i="39"/>
  <c r="Q45" i="39"/>
  <c r="V45" i="39" s="1"/>
  <c r="Z44" i="39"/>
  <c r="Q44" i="39"/>
  <c r="V44" i="39" s="1"/>
  <c r="Y44" i="39"/>
  <c r="Z43" i="39"/>
  <c r="Q43" i="39"/>
  <c r="V43" i="39" s="1"/>
  <c r="Z42" i="39"/>
  <c r="Q42" i="39"/>
  <c r="Y42" i="39"/>
  <c r="P38" i="39"/>
  <c r="O38" i="39"/>
  <c r="N38" i="39"/>
  <c r="M38" i="39"/>
  <c r="L38" i="39"/>
  <c r="K38" i="39"/>
  <c r="J38" i="39"/>
  <c r="I38" i="39"/>
  <c r="H38" i="39"/>
  <c r="G38" i="39"/>
  <c r="F38" i="39"/>
  <c r="E38" i="39"/>
  <c r="Z37" i="39"/>
  <c r="Q37" i="39"/>
  <c r="Z36" i="39"/>
  <c r="X36" i="39"/>
  <c r="Q36" i="39"/>
  <c r="V36" i="39" s="1"/>
  <c r="Y36" i="39"/>
  <c r="Z35" i="39"/>
  <c r="Q35" i="39"/>
  <c r="V35" i="39" s="1"/>
  <c r="Z34" i="39"/>
  <c r="X34" i="39"/>
  <c r="Q34" i="39"/>
  <c r="V34" i="39" s="1"/>
  <c r="Y34" i="39"/>
  <c r="Z33" i="39"/>
  <c r="Q33" i="39"/>
  <c r="P32" i="39"/>
  <c r="O32" i="39"/>
  <c r="N32" i="39"/>
  <c r="M32" i="39"/>
  <c r="L32" i="39"/>
  <c r="K32" i="39"/>
  <c r="J32" i="39"/>
  <c r="I32" i="39"/>
  <c r="H32" i="39"/>
  <c r="G32" i="39"/>
  <c r="F32" i="39"/>
  <c r="E32" i="39"/>
  <c r="Z31" i="39"/>
  <c r="Q31" i="39"/>
  <c r="V31" i="39" s="1"/>
  <c r="X31" i="39"/>
  <c r="Z30" i="39"/>
  <c r="Q30" i="39"/>
  <c r="Y30" i="39" s="1"/>
  <c r="Z29" i="39"/>
  <c r="Q29" i="39"/>
  <c r="V29" i="39" s="1"/>
  <c r="Z27" i="39"/>
  <c r="Q27" i="39"/>
  <c r="Z26" i="39"/>
  <c r="Q26" i="39"/>
  <c r="X26" i="39"/>
  <c r="P25" i="39"/>
  <c r="O25" i="39"/>
  <c r="N25" i="39"/>
  <c r="M25" i="39"/>
  <c r="L25" i="39"/>
  <c r="K25" i="39"/>
  <c r="J25" i="39"/>
  <c r="I25" i="39"/>
  <c r="H25" i="39"/>
  <c r="G25" i="39"/>
  <c r="F25" i="39"/>
  <c r="E25" i="39"/>
  <c r="Z24" i="39"/>
  <c r="Q24" i="39"/>
  <c r="V24" i="39" s="1"/>
  <c r="Z23" i="39"/>
  <c r="Q23" i="39"/>
  <c r="V23" i="39" s="1"/>
  <c r="Y23" i="39"/>
  <c r="Z22" i="39"/>
  <c r="Q22" i="39"/>
  <c r="V22" i="39" s="1"/>
  <c r="Y22" i="39"/>
  <c r="Z21" i="39"/>
  <c r="X21" i="39"/>
  <c r="Q21" i="39"/>
  <c r="V21" i="39" s="1"/>
  <c r="Y21" i="39"/>
  <c r="Z20" i="39"/>
  <c r="Q20" i="39"/>
  <c r="Y20" i="39"/>
  <c r="P19" i="39"/>
  <c r="O19" i="39"/>
  <c r="N19" i="39"/>
  <c r="M19" i="39"/>
  <c r="L19" i="39"/>
  <c r="K19" i="39"/>
  <c r="J19" i="39"/>
  <c r="I19" i="39"/>
  <c r="H19" i="39"/>
  <c r="G19" i="39"/>
  <c r="F19" i="39"/>
  <c r="E19" i="39"/>
  <c r="Z18" i="39"/>
  <c r="Q18" i="39"/>
  <c r="V18" i="39" s="1"/>
  <c r="Y18" i="39"/>
  <c r="Z17" i="39"/>
  <c r="Q17" i="39"/>
  <c r="Z15" i="39"/>
  <c r="Q15" i="39"/>
  <c r="V15" i="39" s="1"/>
  <c r="Z14" i="39"/>
  <c r="Q14" i="39"/>
  <c r="Z9" i="39"/>
  <c r="Q9" i="39"/>
  <c r="N7" i="39"/>
  <c r="S7" i="39" s="1"/>
  <c r="P189" i="38"/>
  <c r="O189" i="38"/>
  <c r="N189" i="38"/>
  <c r="M189" i="38"/>
  <c r="L189" i="38"/>
  <c r="K189" i="38"/>
  <c r="J189" i="38"/>
  <c r="I189" i="38"/>
  <c r="H189" i="38"/>
  <c r="G189" i="38"/>
  <c r="F189" i="38"/>
  <c r="E189" i="38"/>
  <c r="Z188" i="38"/>
  <c r="Q188" i="38"/>
  <c r="V188" i="38" s="1"/>
  <c r="Z187" i="38"/>
  <c r="Q187" i="38"/>
  <c r="Z186" i="38"/>
  <c r="Q186" i="38"/>
  <c r="V186" i="38" s="1"/>
  <c r="Z185" i="38"/>
  <c r="Q185" i="38"/>
  <c r="V185" i="38" s="1"/>
  <c r="Z184" i="38"/>
  <c r="Q184" i="38"/>
  <c r="P182" i="38"/>
  <c r="O182" i="38"/>
  <c r="N182" i="38"/>
  <c r="M182" i="38"/>
  <c r="L182" i="38"/>
  <c r="K182" i="38"/>
  <c r="J182" i="38"/>
  <c r="I182" i="38"/>
  <c r="H182" i="38"/>
  <c r="G182" i="38"/>
  <c r="F182" i="38"/>
  <c r="E182" i="38"/>
  <c r="Z181" i="38"/>
  <c r="Q181" i="38"/>
  <c r="V181" i="38" s="1"/>
  <c r="Z180" i="38"/>
  <c r="Q180" i="38"/>
  <c r="V180" i="38" s="1"/>
  <c r="Z179" i="38"/>
  <c r="Q179" i="38"/>
  <c r="V179" i="38" s="1"/>
  <c r="Z178" i="38"/>
  <c r="Q178" i="38"/>
  <c r="V178" i="38" s="1"/>
  <c r="Z177" i="38"/>
  <c r="Q177" i="38"/>
  <c r="P175" i="38"/>
  <c r="O175" i="38"/>
  <c r="N175" i="38"/>
  <c r="M175" i="38"/>
  <c r="L175" i="38"/>
  <c r="K175" i="38"/>
  <c r="J175" i="38"/>
  <c r="I175" i="38"/>
  <c r="H175" i="38"/>
  <c r="G175" i="38"/>
  <c r="F175" i="38"/>
  <c r="E175" i="38"/>
  <c r="Z174" i="38"/>
  <c r="Q174" i="38"/>
  <c r="V174" i="38" s="1"/>
  <c r="Z173" i="38"/>
  <c r="Q173" i="38"/>
  <c r="V173" i="38" s="1"/>
  <c r="Z172" i="38"/>
  <c r="Q172" i="38"/>
  <c r="V172" i="38" s="1"/>
  <c r="Z171" i="38"/>
  <c r="Q171" i="38"/>
  <c r="Z170" i="38"/>
  <c r="Q170" i="38"/>
  <c r="V170" i="38" s="1"/>
  <c r="P168" i="38"/>
  <c r="O168" i="38"/>
  <c r="N168" i="38"/>
  <c r="M168" i="38"/>
  <c r="L168" i="38"/>
  <c r="K168" i="38"/>
  <c r="J168" i="38"/>
  <c r="I168" i="38"/>
  <c r="H168" i="38"/>
  <c r="G168" i="38"/>
  <c r="F168" i="38"/>
  <c r="E168" i="38"/>
  <c r="Z167" i="38"/>
  <c r="Q167" i="38"/>
  <c r="V167" i="38" s="1"/>
  <c r="Z166" i="38"/>
  <c r="Q166" i="38"/>
  <c r="V166" i="38" s="1"/>
  <c r="Z165" i="38"/>
  <c r="Q165" i="38"/>
  <c r="V165" i="38" s="1"/>
  <c r="Z164" i="38"/>
  <c r="Q164" i="38"/>
  <c r="V164" i="38" s="1"/>
  <c r="Z163" i="38"/>
  <c r="Q163" i="38"/>
  <c r="P158" i="38"/>
  <c r="O158" i="38"/>
  <c r="N158" i="38"/>
  <c r="M158" i="38"/>
  <c r="L158" i="38"/>
  <c r="K158" i="38"/>
  <c r="J158" i="38"/>
  <c r="I158" i="38"/>
  <c r="H158" i="38"/>
  <c r="G158" i="38"/>
  <c r="F158" i="38"/>
  <c r="E158" i="38"/>
  <c r="Z157" i="38"/>
  <c r="Q157" i="38"/>
  <c r="V157" i="38" s="1"/>
  <c r="Z156" i="38"/>
  <c r="Q156" i="38"/>
  <c r="V156" i="38" s="1"/>
  <c r="Z155" i="38"/>
  <c r="Q155" i="38"/>
  <c r="Z154" i="38"/>
  <c r="Q154" i="38"/>
  <c r="V154" i="38" s="1"/>
  <c r="Z153" i="38"/>
  <c r="Q153" i="38"/>
  <c r="P151" i="38"/>
  <c r="O151" i="38"/>
  <c r="N151" i="38"/>
  <c r="M151" i="38"/>
  <c r="L151" i="38"/>
  <c r="K151" i="38"/>
  <c r="J151" i="38"/>
  <c r="I151" i="38"/>
  <c r="H151" i="38"/>
  <c r="G151" i="38"/>
  <c r="F151" i="38"/>
  <c r="E151" i="38"/>
  <c r="Z150" i="38"/>
  <c r="Q150" i="38"/>
  <c r="V150" i="38" s="1"/>
  <c r="Z149" i="38"/>
  <c r="Q149" i="38"/>
  <c r="V149" i="38" s="1"/>
  <c r="Z148" i="38"/>
  <c r="Q148" i="38"/>
  <c r="V148" i="38" s="1"/>
  <c r="Z147" i="38"/>
  <c r="Q147" i="38"/>
  <c r="V147" i="38" s="1"/>
  <c r="Z146" i="38"/>
  <c r="Q146" i="38"/>
  <c r="P144" i="38"/>
  <c r="O144" i="38"/>
  <c r="N144" i="38"/>
  <c r="M144" i="38"/>
  <c r="L144" i="38"/>
  <c r="K144" i="38"/>
  <c r="J144" i="38"/>
  <c r="I144" i="38"/>
  <c r="H144" i="38"/>
  <c r="G144" i="38"/>
  <c r="F144" i="38"/>
  <c r="E144" i="38"/>
  <c r="Z143" i="38"/>
  <c r="Q143" i="38"/>
  <c r="V143" i="38" s="1"/>
  <c r="Z142" i="38"/>
  <c r="Q142" i="38"/>
  <c r="V142" i="38" s="1"/>
  <c r="Z141" i="38"/>
  <c r="Q141" i="38"/>
  <c r="V141" i="38" s="1"/>
  <c r="Z140" i="38"/>
  <c r="Q140" i="38"/>
  <c r="V140" i="38" s="1"/>
  <c r="Z139" i="38"/>
  <c r="Q139" i="38"/>
  <c r="P137" i="38"/>
  <c r="O137" i="38"/>
  <c r="N137" i="38"/>
  <c r="M137" i="38"/>
  <c r="L137" i="38"/>
  <c r="K137" i="38"/>
  <c r="J137" i="38"/>
  <c r="I137" i="38"/>
  <c r="H137" i="38"/>
  <c r="G137" i="38"/>
  <c r="F137" i="38"/>
  <c r="E137" i="38"/>
  <c r="Z136" i="38"/>
  <c r="Q136" i="38"/>
  <c r="V136" i="38" s="1"/>
  <c r="Z135" i="38"/>
  <c r="Q135" i="38"/>
  <c r="Z134" i="38"/>
  <c r="Q134" i="38"/>
  <c r="V134" i="38" s="1"/>
  <c r="Z133" i="38"/>
  <c r="Q133" i="38"/>
  <c r="V133" i="38" s="1"/>
  <c r="Z132" i="38"/>
  <c r="Q132" i="38"/>
  <c r="V132" i="38" s="1"/>
  <c r="P130" i="38"/>
  <c r="O130" i="38"/>
  <c r="N130" i="38"/>
  <c r="M130" i="38"/>
  <c r="L130" i="38"/>
  <c r="K130" i="38"/>
  <c r="J130" i="38"/>
  <c r="I130" i="38"/>
  <c r="H130" i="38"/>
  <c r="G130" i="38"/>
  <c r="F130" i="38"/>
  <c r="E130" i="38"/>
  <c r="Z129" i="38"/>
  <c r="Q129" i="38"/>
  <c r="V129" i="38" s="1"/>
  <c r="Z128" i="38"/>
  <c r="Q128" i="38"/>
  <c r="V128" i="38" s="1"/>
  <c r="Z127" i="38"/>
  <c r="Q127" i="38"/>
  <c r="V127" i="38" s="1"/>
  <c r="Z126" i="38"/>
  <c r="Q126" i="38"/>
  <c r="Z123" i="38"/>
  <c r="Q123" i="38"/>
  <c r="P118" i="38"/>
  <c r="O118" i="38"/>
  <c r="N118" i="38"/>
  <c r="M118" i="38"/>
  <c r="L118" i="38"/>
  <c r="K118" i="38"/>
  <c r="J118" i="38"/>
  <c r="I118" i="38"/>
  <c r="H118" i="38"/>
  <c r="G118" i="38"/>
  <c r="F118" i="38"/>
  <c r="E118" i="38"/>
  <c r="Z117" i="38"/>
  <c r="Q117" i="38"/>
  <c r="V117" i="38" s="1"/>
  <c r="Z116" i="38"/>
  <c r="Q116" i="38"/>
  <c r="V116" i="38" s="1"/>
  <c r="Z115" i="38"/>
  <c r="Q115" i="38"/>
  <c r="V115" i="38" s="1"/>
  <c r="Z114" i="38"/>
  <c r="Q114" i="38"/>
  <c r="V114" i="38" s="1"/>
  <c r="Z113" i="38"/>
  <c r="Q113" i="38"/>
  <c r="P111" i="38"/>
  <c r="O111" i="38"/>
  <c r="N111" i="38"/>
  <c r="N120" i="38" s="1"/>
  <c r="M111" i="38"/>
  <c r="L111" i="38"/>
  <c r="K111" i="38"/>
  <c r="J111" i="38"/>
  <c r="J120" i="38" s="1"/>
  <c r="I111" i="38"/>
  <c r="I120" i="38" s="1"/>
  <c r="H111" i="38"/>
  <c r="G111" i="38"/>
  <c r="F111" i="38"/>
  <c r="F120" i="38" s="1"/>
  <c r="E111" i="38"/>
  <c r="E120" i="38" s="1"/>
  <c r="Z110" i="38"/>
  <c r="Q110" i="38"/>
  <c r="V110" i="38" s="1"/>
  <c r="Z109" i="38"/>
  <c r="Q109" i="38"/>
  <c r="V109" i="38" s="1"/>
  <c r="Z108" i="38"/>
  <c r="Q108" i="38"/>
  <c r="V108" i="38" s="1"/>
  <c r="Z107" i="38"/>
  <c r="Q107" i="38"/>
  <c r="V107" i="38" s="1"/>
  <c r="Z106" i="38"/>
  <c r="Q106" i="38"/>
  <c r="P101" i="38"/>
  <c r="O101" i="38"/>
  <c r="N101" i="38"/>
  <c r="M101" i="38"/>
  <c r="L101" i="38"/>
  <c r="K101" i="38"/>
  <c r="J101" i="38"/>
  <c r="I101" i="38"/>
  <c r="H101" i="38"/>
  <c r="G101" i="38"/>
  <c r="F101" i="38"/>
  <c r="E101" i="38"/>
  <c r="Z100" i="38"/>
  <c r="Q100" i="38"/>
  <c r="V100" i="38" s="1"/>
  <c r="Z99" i="38"/>
  <c r="Q99" i="38"/>
  <c r="V99" i="38" s="1"/>
  <c r="Z98" i="38"/>
  <c r="Q98" i="38"/>
  <c r="V98" i="38" s="1"/>
  <c r="Z97" i="38"/>
  <c r="Q97" i="38"/>
  <c r="V97" i="38" s="1"/>
  <c r="Z96" i="38"/>
  <c r="Q96" i="38"/>
  <c r="P94" i="38"/>
  <c r="O94" i="38"/>
  <c r="N94" i="38"/>
  <c r="M94" i="38"/>
  <c r="L94" i="38"/>
  <c r="K94" i="38"/>
  <c r="J94" i="38"/>
  <c r="I94" i="38"/>
  <c r="H94" i="38"/>
  <c r="G94" i="38"/>
  <c r="F94" i="38"/>
  <c r="E94" i="38"/>
  <c r="Z93" i="38"/>
  <c r="Q93" i="38"/>
  <c r="V93" i="38" s="1"/>
  <c r="Z92" i="38"/>
  <c r="Q92" i="38"/>
  <c r="V92" i="38" s="1"/>
  <c r="X92" i="38"/>
  <c r="Z91" i="38"/>
  <c r="Q91" i="38"/>
  <c r="V91" i="38" s="1"/>
  <c r="Z90" i="38"/>
  <c r="Q90" i="38"/>
  <c r="V90" i="38" s="1"/>
  <c r="X90" i="38"/>
  <c r="Z89" i="38"/>
  <c r="Q89" i="38"/>
  <c r="V89" i="38" s="1"/>
  <c r="P84" i="38"/>
  <c r="O84" i="38"/>
  <c r="N84" i="38"/>
  <c r="M84" i="38"/>
  <c r="L84" i="38"/>
  <c r="K84" i="38"/>
  <c r="J84" i="38"/>
  <c r="I84" i="38"/>
  <c r="H84" i="38"/>
  <c r="G84" i="38"/>
  <c r="F84" i="38"/>
  <c r="E84" i="38"/>
  <c r="Z83" i="38"/>
  <c r="Q83" i="38"/>
  <c r="V83" i="38" s="1"/>
  <c r="Z82" i="38"/>
  <c r="Q82" i="38"/>
  <c r="V82" i="38" s="1"/>
  <c r="Y82" i="38"/>
  <c r="Z81" i="38"/>
  <c r="Q81" i="38"/>
  <c r="V81" i="38" s="1"/>
  <c r="Z80" i="38"/>
  <c r="Q80" i="38"/>
  <c r="V80" i="38" s="1"/>
  <c r="Y80" i="38"/>
  <c r="Z79" i="38"/>
  <c r="Q79" i="38"/>
  <c r="V79" i="38" s="1"/>
  <c r="Z78" i="38"/>
  <c r="Y78" i="38"/>
  <c r="P77" i="38"/>
  <c r="O77" i="38"/>
  <c r="N77" i="38"/>
  <c r="M77" i="38"/>
  <c r="L77" i="38"/>
  <c r="K77" i="38"/>
  <c r="J77" i="38"/>
  <c r="I77" i="38"/>
  <c r="H77" i="38"/>
  <c r="G77" i="38"/>
  <c r="F77" i="38"/>
  <c r="E77" i="38"/>
  <c r="Z76" i="38"/>
  <c r="Q76" i="38"/>
  <c r="V76" i="38" s="1"/>
  <c r="Z75" i="38"/>
  <c r="Q75" i="38"/>
  <c r="V75" i="38" s="1"/>
  <c r="Z74" i="38"/>
  <c r="Q74" i="38"/>
  <c r="V74" i="38" s="1"/>
  <c r="Z73" i="38"/>
  <c r="Q73" i="38"/>
  <c r="V73" i="38" s="1"/>
  <c r="Z72" i="38"/>
  <c r="Q72" i="38"/>
  <c r="V72" i="38" s="1"/>
  <c r="P70" i="38"/>
  <c r="O70" i="38"/>
  <c r="N70" i="38"/>
  <c r="M70" i="38"/>
  <c r="L70" i="38"/>
  <c r="K70" i="38"/>
  <c r="J70" i="38"/>
  <c r="I70" i="38"/>
  <c r="H70" i="38"/>
  <c r="G70" i="38"/>
  <c r="F70" i="38"/>
  <c r="E70" i="38"/>
  <c r="Z69" i="38"/>
  <c r="Q69" i="38"/>
  <c r="Y69" i="38"/>
  <c r="Z68" i="38"/>
  <c r="Q68" i="38"/>
  <c r="V68" i="38" s="1"/>
  <c r="X68" i="38"/>
  <c r="Z67" i="38"/>
  <c r="Q67" i="38"/>
  <c r="Z66" i="38"/>
  <c r="Q66" i="38"/>
  <c r="V66" i="38" s="1"/>
  <c r="Z65" i="38"/>
  <c r="Q65" i="38"/>
  <c r="Y65" i="38"/>
  <c r="P63" i="38"/>
  <c r="O63" i="38"/>
  <c r="N63" i="38"/>
  <c r="M63" i="38"/>
  <c r="L63" i="38"/>
  <c r="K63" i="38"/>
  <c r="J63" i="38"/>
  <c r="I63" i="38"/>
  <c r="H63" i="38"/>
  <c r="G63" i="38"/>
  <c r="F63" i="38"/>
  <c r="E63" i="38"/>
  <c r="Z62" i="38"/>
  <c r="Q62" i="38"/>
  <c r="V62" i="38" s="1"/>
  <c r="Y62" i="38"/>
  <c r="Z61" i="38"/>
  <c r="Q61" i="38"/>
  <c r="V61" i="38" s="1"/>
  <c r="Z60" i="38"/>
  <c r="Q60" i="38"/>
  <c r="V60" i="38" s="1"/>
  <c r="Z59" i="38"/>
  <c r="Q59" i="38"/>
  <c r="V59" i="38" s="1"/>
  <c r="Z58" i="38"/>
  <c r="Q58" i="38"/>
  <c r="X58" i="38"/>
  <c r="P54" i="38"/>
  <c r="O54" i="38"/>
  <c r="N54" i="38"/>
  <c r="M54" i="38"/>
  <c r="L54" i="38"/>
  <c r="K54" i="38"/>
  <c r="J54" i="38"/>
  <c r="I54" i="38"/>
  <c r="H54" i="38"/>
  <c r="G54" i="38"/>
  <c r="F54" i="38"/>
  <c r="E54" i="38"/>
  <c r="Z53" i="38"/>
  <c r="Q53" i="38"/>
  <c r="V53" i="38" s="1"/>
  <c r="Y53" i="38"/>
  <c r="Z52" i="38"/>
  <c r="Q52" i="38"/>
  <c r="V52" i="38" s="1"/>
  <c r="Z51" i="38"/>
  <c r="X51" i="38"/>
  <c r="Q51" i="38"/>
  <c r="V51" i="38" s="1"/>
  <c r="Z49" i="38"/>
  <c r="Q49" i="38"/>
  <c r="V49" i="38" s="1"/>
  <c r="Z48" i="38"/>
  <c r="Q48" i="38"/>
  <c r="Y48" i="38"/>
  <c r="P47" i="38"/>
  <c r="O47" i="38"/>
  <c r="N47" i="38"/>
  <c r="M47" i="38"/>
  <c r="L47" i="38"/>
  <c r="K47" i="38"/>
  <c r="J47" i="38"/>
  <c r="I47" i="38"/>
  <c r="H47" i="38"/>
  <c r="G47" i="38"/>
  <c r="F47" i="38"/>
  <c r="E47" i="38"/>
  <c r="Z46" i="38"/>
  <c r="Q46" i="38"/>
  <c r="X46" i="38"/>
  <c r="Z45" i="38"/>
  <c r="Q45" i="38"/>
  <c r="V45" i="38" s="1"/>
  <c r="Z44" i="38"/>
  <c r="Q44" i="38"/>
  <c r="V44" i="38" s="1"/>
  <c r="X44" i="38"/>
  <c r="Z43" i="38"/>
  <c r="Q43" i="38"/>
  <c r="Z42" i="38"/>
  <c r="Q42" i="38"/>
  <c r="V42" i="38" s="1"/>
  <c r="X42" i="38"/>
  <c r="P38" i="38"/>
  <c r="O38" i="38"/>
  <c r="N38" i="38"/>
  <c r="M38" i="38"/>
  <c r="L38" i="38"/>
  <c r="K38" i="38"/>
  <c r="J38" i="38"/>
  <c r="I38" i="38"/>
  <c r="H38" i="38"/>
  <c r="G38" i="38"/>
  <c r="F38" i="38"/>
  <c r="E38" i="38"/>
  <c r="Z37" i="38"/>
  <c r="Q37" i="38"/>
  <c r="V37" i="38" s="1"/>
  <c r="X37" i="38"/>
  <c r="Z36" i="38"/>
  <c r="Q36" i="38"/>
  <c r="V36" i="38" s="1"/>
  <c r="Y36" i="38"/>
  <c r="Z35" i="38"/>
  <c r="Q35" i="38"/>
  <c r="V35" i="38" s="1"/>
  <c r="Z34" i="38"/>
  <c r="Q34" i="38"/>
  <c r="V34" i="38" s="1"/>
  <c r="Z33" i="38"/>
  <c r="Q33" i="38"/>
  <c r="V33" i="38" s="1"/>
  <c r="X33" i="38"/>
  <c r="P32" i="38"/>
  <c r="O32" i="38"/>
  <c r="N32" i="38"/>
  <c r="M32" i="38"/>
  <c r="L32" i="38"/>
  <c r="K32" i="38"/>
  <c r="J32" i="38"/>
  <c r="I32" i="38"/>
  <c r="H32" i="38"/>
  <c r="G32" i="38"/>
  <c r="F32" i="38"/>
  <c r="E32" i="38"/>
  <c r="Z31" i="38"/>
  <c r="Q31" i="38"/>
  <c r="V31" i="38" s="1"/>
  <c r="Z30" i="38"/>
  <c r="Q30" i="38"/>
  <c r="V30" i="38" s="1"/>
  <c r="Z29" i="38"/>
  <c r="Q29" i="38"/>
  <c r="V29" i="38" s="1"/>
  <c r="Z27" i="38"/>
  <c r="Q27" i="38"/>
  <c r="V27" i="38" s="1"/>
  <c r="Z26" i="38"/>
  <c r="Q26" i="38"/>
  <c r="P25" i="38"/>
  <c r="O25" i="38"/>
  <c r="N25" i="38"/>
  <c r="M25" i="38"/>
  <c r="L25" i="38"/>
  <c r="K25" i="38"/>
  <c r="J25" i="38"/>
  <c r="I25" i="38"/>
  <c r="H25" i="38"/>
  <c r="G25" i="38"/>
  <c r="F25" i="38"/>
  <c r="E25" i="38"/>
  <c r="Z24" i="38"/>
  <c r="Q24" i="38"/>
  <c r="V24" i="38" s="1"/>
  <c r="Y24" i="38"/>
  <c r="Z23" i="38"/>
  <c r="Q23" i="38"/>
  <c r="V23" i="38" s="1"/>
  <c r="Z22" i="38"/>
  <c r="Q22" i="38"/>
  <c r="V22" i="38" s="1"/>
  <c r="Z21" i="38"/>
  <c r="Q21" i="38"/>
  <c r="V21" i="38" s="1"/>
  <c r="Z20" i="38"/>
  <c r="Q20" i="38"/>
  <c r="V20" i="38" s="1"/>
  <c r="Y20" i="38"/>
  <c r="P19" i="38"/>
  <c r="O19" i="38"/>
  <c r="N19" i="38"/>
  <c r="M19" i="38"/>
  <c r="L19" i="38"/>
  <c r="K19" i="38"/>
  <c r="J19" i="38"/>
  <c r="I19" i="38"/>
  <c r="H19" i="38"/>
  <c r="G19" i="38"/>
  <c r="F19" i="38"/>
  <c r="E19" i="38"/>
  <c r="Z18" i="38"/>
  <c r="Q18" i="38"/>
  <c r="V18" i="38" s="1"/>
  <c r="Z17" i="38"/>
  <c r="Q17" i="38"/>
  <c r="V17" i="38" s="1"/>
  <c r="Z15" i="38"/>
  <c r="Q15" i="38"/>
  <c r="V15" i="38" s="1"/>
  <c r="Y15" i="38"/>
  <c r="Z14" i="38"/>
  <c r="Q14" i="38"/>
  <c r="Z9" i="38"/>
  <c r="Q9" i="38"/>
  <c r="N7" i="38"/>
  <c r="Q7" i="38" s="1"/>
  <c r="Z188" i="37"/>
  <c r="Z187" i="37"/>
  <c r="Z186" i="37"/>
  <c r="Z185" i="37"/>
  <c r="Z184" i="37"/>
  <c r="Z181" i="37"/>
  <c r="Z180" i="37"/>
  <c r="Z179" i="37"/>
  <c r="Z178" i="37"/>
  <c r="Z177" i="37"/>
  <c r="Z174" i="37"/>
  <c r="Z173" i="37"/>
  <c r="Z172" i="37"/>
  <c r="Z171" i="37"/>
  <c r="Z170" i="37"/>
  <c r="Z167" i="37"/>
  <c r="Z166" i="37"/>
  <c r="Z165" i="37"/>
  <c r="Z164" i="37"/>
  <c r="Z163" i="37"/>
  <c r="Z157" i="37"/>
  <c r="Z156" i="37"/>
  <c r="Z155" i="37"/>
  <c r="Z154" i="37"/>
  <c r="Z153" i="37"/>
  <c r="Z150" i="37"/>
  <c r="Z149" i="37"/>
  <c r="Z148" i="37"/>
  <c r="Z147" i="37"/>
  <c r="Z146" i="37"/>
  <c r="Z143" i="37"/>
  <c r="Z142" i="37"/>
  <c r="Z141" i="37"/>
  <c r="Z140" i="37"/>
  <c r="Z139" i="37"/>
  <c r="Z136" i="37"/>
  <c r="Z135" i="37"/>
  <c r="Z134" i="37"/>
  <c r="Z133" i="37"/>
  <c r="Z132" i="37"/>
  <c r="Z129" i="37"/>
  <c r="Z128" i="37"/>
  <c r="Z127" i="37"/>
  <c r="Z126" i="37"/>
  <c r="Z123" i="37"/>
  <c r="Z117" i="37"/>
  <c r="Z116" i="37"/>
  <c r="Z115" i="37"/>
  <c r="Z114" i="37"/>
  <c r="Z113" i="37"/>
  <c r="Z110" i="37"/>
  <c r="Z109" i="37"/>
  <c r="Z108" i="37"/>
  <c r="Z107" i="37"/>
  <c r="Z106" i="37"/>
  <c r="Z100" i="37"/>
  <c r="Z99" i="37"/>
  <c r="Z98" i="37"/>
  <c r="Z97" i="37"/>
  <c r="Z96" i="37"/>
  <c r="Z93" i="37"/>
  <c r="Y93" i="37"/>
  <c r="X93" i="37"/>
  <c r="Z92" i="37"/>
  <c r="Y92" i="37"/>
  <c r="X92" i="37"/>
  <c r="Z91" i="37"/>
  <c r="X91" i="37"/>
  <c r="Z90" i="37"/>
  <c r="X90" i="37"/>
  <c r="Z89" i="37"/>
  <c r="Y89" i="37"/>
  <c r="X89" i="37"/>
  <c r="Z83" i="37"/>
  <c r="Y83" i="37"/>
  <c r="X83" i="37"/>
  <c r="Z82" i="37"/>
  <c r="Y82" i="37"/>
  <c r="X82" i="37"/>
  <c r="Z81" i="37"/>
  <c r="X81" i="37"/>
  <c r="Z80" i="37"/>
  <c r="Y80" i="37"/>
  <c r="Z79" i="37"/>
  <c r="Y79" i="37"/>
  <c r="X79" i="37"/>
  <c r="Z78" i="37"/>
  <c r="Y78" i="37"/>
  <c r="Z76" i="37"/>
  <c r="Y76" i="37"/>
  <c r="X76" i="37"/>
  <c r="Z75" i="37"/>
  <c r="Y75" i="37"/>
  <c r="X75" i="37"/>
  <c r="Z74" i="37"/>
  <c r="Y74" i="37"/>
  <c r="X74" i="37"/>
  <c r="Z73" i="37"/>
  <c r="X73" i="37"/>
  <c r="Z72" i="37"/>
  <c r="Y72" i="37"/>
  <c r="X72" i="37"/>
  <c r="Z69" i="37"/>
  <c r="Y69" i="37"/>
  <c r="X69" i="37"/>
  <c r="Z68" i="37"/>
  <c r="Y68" i="37"/>
  <c r="X68" i="37"/>
  <c r="Z67" i="37"/>
  <c r="X67" i="37"/>
  <c r="Z66" i="37"/>
  <c r="Y66" i="37"/>
  <c r="Z65" i="37"/>
  <c r="Y65" i="37"/>
  <c r="X65" i="37"/>
  <c r="Z62" i="37"/>
  <c r="Y62" i="37"/>
  <c r="X62" i="37"/>
  <c r="Z61" i="37"/>
  <c r="Y61" i="37"/>
  <c r="X61" i="37"/>
  <c r="Z60" i="37"/>
  <c r="X60" i="37"/>
  <c r="Z59" i="37"/>
  <c r="X59" i="37"/>
  <c r="Z58" i="37"/>
  <c r="Y58" i="37"/>
  <c r="X58" i="37"/>
  <c r="P63" i="37"/>
  <c r="Z53" i="37"/>
  <c r="Y53" i="37"/>
  <c r="X53" i="37"/>
  <c r="Z52" i="37"/>
  <c r="X52" i="37"/>
  <c r="Z51" i="37"/>
  <c r="X51" i="37"/>
  <c r="Z49" i="37"/>
  <c r="X49" i="37"/>
  <c r="Z48" i="37"/>
  <c r="Y48" i="37"/>
  <c r="X48" i="37"/>
  <c r="Z46" i="37"/>
  <c r="Y46" i="37"/>
  <c r="X46" i="37"/>
  <c r="Z45" i="37"/>
  <c r="Y45" i="37"/>
  <c r="X45" i="37"/>
  <c r="Z44" i="37"/>
  <c r="Y44" i="37"/>
  <c r="X44" i="37"/>
  <c r="Z43" i="37"/>
  <c r="X43" i="37"/>
  <c r="Z42" i="37"/>
  <c r="Y42" i="37"/>
  <c r="X42" i="37"/>
  <c r="Z37" i="37"/>
  <c r="Y37" i="37"/>
  <c r="X37" i="37"/>
  <c r="Z36" i="37"/>
  <c r="Y36" i="37"/>
  <c r="X36" i="37"/>
  <c r="Z35" i="37"/>
  <c r="Y35" i="37"/>
  <c r="X35" i="37"/>
  <c r="Z34" i="37"/>
  <c r="X34" i="37"/>
  <c r="Z33" i="37"/>
  <c r="Y33" i="37"/>
  <c r="X33" i="37"/>
  <c r="Z31" i="37"/>
  <c r="Y31" i="37"/>
  <c r="X31" i="37"/>
  <c r="Z30" i="37"/>
  <c r="X30" i="37"/>
  <c r="Z29" i="37"/>
  <c r="Z27" i="37"/>
  <c r="Z26" i="37"/>
  <c r="Y26" i="37"/>
  <c r="X26" i="37"/>
  <c r="Z24" i="37"/>
  <c r="X24" i="37"/>
  <c r="Z23" i="37"/>
  <c r="Y23" i="37"/>
  <c r="Z22" i="37"/>
  <c r="X22" i="37"/>
  <c r="Z21" i="37"/>
  <c r="X21" i="37"/>
  <c r="Z20" i="37"/>
  <c r="Y20" i="37"/>
  <c r="X20" i="37"/>
  <c r="Z18" i="37"/>
  <c r="Y18" i="37"/>
  <c r="X18" i="37"/>
  <c r="Z16" i="37"/>
  <c r="X16" i="37"/>
  <c r="Z15" i="37"/>
  <c r="X15" i="37"/>
  <c r="Z14" i="37"/>
  <c r="Z9" i="37"/>
  <c r="X9" i="37"/>
  <c r="J189" i="28"/>
  <c r="I189" i="28"/>
  <c r="H189" i="28"/>
  <c r="G189" i="28"/>
  <c r="F189" i="28"/>
  <c r="E189" i="28"/>
  <c r="T188" i="28"/>
  <c r="S188" i="28"/>
  <c r="R188" i="28"/>
  <c r="K188" i="28"/>
  <c r="T187" i="28"/>
  <c r="S187" i="28"/>
  <c r="R187" i="28"/>
  <c r="K187" i="28"/>
  <c r="T186" i="28"/>
  <c r="S186" i="28"/>
  <c r="R186" i="28"/>
  <c r="K186" i="28"/>
  <c r="P186" i="28" s="1"/>
  <c r="T185" i="28"/>
  <c r="S185" i="28"/>
  <c r="R185" i="28"/>
  <c r="K185" i="28"/>
  <c r="P185" i="28" s="1"/>
  <c r="T184" i="28"/>
  <c r="S184" i="28"/>
  <c r="R184" i="28"/>
  <c r="K184" i="28"/>
  <c r="J182" i="28"/>
  <c r="I182" i="28"/>
  <c r="H182" i="28"/>
  <c r="G182" i="28"/>
  <c r="F182" i="28"/>
  <c r="E182" i="28"/>
  <c r="T181" i="28"/>
  <c r="S181" i="28"/>
  <c r="R181" i="28"/>
  <c r="K181" i="28"/>
  <c r="P181" i="28" s="1"/>
  <c r="T180" i="28"/>
  <c r="S180" i="28"/>
  <c r="R180" i="28"/>
  <c r="K180" i="28"/>
  <c r="T179" i="28"/>
  <c r="S179" i="28"/>
  <c r="R179" i="28"/>
  <c r="K179" i="28"/>
  <c r="P179" i="28" s="1"/>
  <c r="T178" i="28"/>
  <c r="S178" i="28"/>
  <c r="R178" i="28"/>
  <c r="K178" i="28"/>
  <c r="T177" i="28"/>
  <c r="S177" i="28"/>
  <c r="R177" i="28"/>
  <c r="K177" i="28"/>
  <c r="P177" i="28" s="1"/>
  <c r="J175" i="28"/>
  <c r="I175" i="28"/>
  <c r="H175" i="28"/>
  <c r="G175" i="28"/>
  <c r="F175" i="28"/>
  <c r="E175" i="28"/>
  <c r="T174" i="28"/>
  <c r="S174" i="28"/>
  <c r="R174" i="28"/>
  <c r="K174" i="28"/>
  <c r="P174" i="28" s="1"/>
  <c r="T173" i="28"/>
  <c r="S173" i="28"/>
  <c r="R173" i="28"/>
  <c r="K173" i="28"/>
  <c r="T172" i="28"/>
  <c r="S172" i="28"/>
  <c r="R172" i="28"/>
  <c r="K172" i="28"/>
  <c r="P172" i="28" s="1"/>
  <c r="T171" i="28"/>
  <c r="S171" i="28"/>
  <c r="R171" i="28"/>
  <c r="K171" i="28"/>
  <c r="P171" i="28" s="1"/>
  <c r="T170" i="28"/>
  <c r="S170" i="28"/>
  <c r="R170" i="28"/>
  <c r="K170" i="28"/>
  <c r="T167" i="28"/>
  <c r="S167" i="28"/>
  <c r="R167" i="28"/>
  <c r="K167" i="28"/>
  <c r="P167" i="28" s="1"/>
  <c r="T166" i="28"/>
  <c r="S166" i="28"/>
  <c r="R166" i="28"/>
  <c r="K166" i="28"/>
  <c r="T165" i="28"/>
  <c r="S165" i="28"/>
  <c r="R165" i="28"/>
  <c r="K165" i="28"/>
  <c r="P165" i="28" s="1"/>
  <c r="T164" i="28"/>
  <c r="S164" i="28"/>
  <c r="R164" i="28"/>
  <c r="K164" i="28"/>
  <c r="T163" i="28"/>
  <c r="S163" i="28"/>
  <c r="R163" i="28"/>
  <c r="K163" i="28"/>
  <c r="J158" i="28"/>
  <c r="I158" i="28"/>
  <c r="H158" i="28"/>
  <c r="G158" i="28"/>
  <c r="F158" i="28"/>
  <c r="E158" i="28"/>
  <c r="T157" i="28"/>
  <c r="S157" i="28"/>
  <c r="R157" i="28"/>
  <c r="K157" i="28"/>
  <c r="P157" i="28" s="1"/>
  <c r="T156" i="28"/>
  <c r="S156" i="28"/>
  <c r="R156" i="28"/>
  <c r="K156" i="28"/>
  <c r="P156" i="28" s="1"/>
  <c r="T155" i="28"/>
  <c r="R155" i="28"/>
  <c r="K155" i="28"/>
  <c r="S155" i="28" s="1"/>
  <c r="T154" i="28"/>
  <c r="R154" i="28"/>
  <c r="K154" i="28"/>
  <c r="P154" i="28" s="1"/>
  <c r="T153" i="28"/>
  <c r="S153" i="28"/>
  <c r="R153" i="28"/>
  <c r="K153" i="28"/>
  <c r="P153" i="28" s="1"/>
  <c r="J151" i="28"/>
  <c r="I151" i="28"/>
  <c r="H151" i="28"/>
  <c r="G151" i="28"/>
  <c r="F151" i="28"/>
  <c r="E151" i="28"/>
  <c r="T150" i="28"/>
  <c r="S150" i="28"/>
  <c r="R150" i="28"/>
  <c r="K150" i="28"/>
  <c r="P150" i="28" s="1"/>
  <c r="T149" i="28"/>
  <c r="S149" i="28"/>
  <c r="R149" i="28"/>
  <c r="K149" i="28"/>
  <c r="P149" i="28" s="1"/>
  <c r="T148" i="28"/>
  <c r="S148" i="28"/>
  <c r="R148" i="28"/>
  <c r="K148" i="28"/>
  <c r="P148" i="28" s="1"/>
  <c r="T147" i="28"/>
  <c r="S147" i="28"/>
  <c r="K147" i="28"/>
  <c r="P147" i="28" s="1"/>
  <c r="T146" i="28"/>
  <c r="S146" i="28"/>
  <c r="R146" i="28"/>
  <c r="K146" i="28"/>
  <c r="J144" i="28"/>
  <c r="I144" i="28"/>
  <c r="H144" i="28"/>
  <c r="G144" i="28"/>
  <c r="F144" i="28"/>
  <c r="E144" i="28"/>
  <c r="T143" i="28"/>
  <c r="S143" i="28"/>
  <c r="R143" i="28"/>
  <c r="K143" i="28"/>
  <c r="P143" i="28" s="1"/>
  <c r="T142" i="28"/>
  <c r="S142" i="28"/>
  <c r="K142" i="28"/>
  <c r="R142" i="28" s="1"/>
  <c r="T141" i="28"/>
  <c r="S141" i="28"/>
  <c r="R141" i="28"/>
  <c r="K141" i="28"/>
  <c r="T140" i="28"/>
  <c r="S140" i="28"/>
  <c r="K140" i="28"/>
  <c r="P140" i="28" s="1"/>
  <c r="T139" i="28"/>
  <c r="S139" i="28"/>
  <c r="R139" i="28"/>
  <c r="K139" i="28"/>
  <c r="P139" i="28" s="1"/>
  <c r="J137" i="28"/>
  <c r="I137" i="28"/>
  <c r="H137" i="28"/>
  <c r="G137" i="28"/>
  <c r="F137" i="28"/>
  <c r="E137" i="28"/>
  <c r="T136" i="28"/>
  <c r="S136" i="28"/>
  <c r="R136" i="28"/>
  <c r="K136" i="28"/>
  <c r="P136" i="28" s="1"/>
  <c r="T135" i="28"/>
  <c r="S135" i="28"/>
  <c r="R135" i="28"/>
  <c r="K135" i="28"/>
  <c r="P135" i="28" s="1"/>
  <c r="T134" i="28"/>
  <c r="R134" i="28"/>
  <c r="K134" i="28"/>
  <c r="P134" i="28" s="1"/>
  <c r="T133" i="28"/>
  <c r="S133" i="28"/>
  <c r="R133" i="28"/>
  <c r="K133" i="28"/>
  <c r="P133" i="28" s="1"/>
  <c r="T132" i="28"/>
  <c r="S132" i="28"/>
  <c r="R132" i="28"/>
  <c r="K132" i="28"/>
  <c r="J130" i="28"/>
  <c r="I130" i="28"/>
  <c r="H130" i="28"/>
  <c r="G130" i="28"/>
  <c r="F130" i="28"/>
  <c r="E130" i="28"/>
  <c r="T129" i="28"/>
  <c r="S129" i="28"/>
  <c r="R129" i="28"/>
  <c r="K129" i="28"/>
  <c r="P129" i="28" s="1"/>
  <c r="T128" i="28"/>
  <c r="S128" i="28"/>
  <c r="K128" i="28"/>
  <c r="R128" i="28" s="1"/>
  <c r="T127" i="28"/>
  <c r="R127" i="28"/>
  <c r="K127" i="28"/>
  <c r="S127" i="28" s="1"/>
  <c r="T124" i="28"/>
  <c r="S124" i="28"/>
  <c r="K124" i="28"/>
  <c r="P124" i="28" s="1"/>
  <c r="T123" i="28"/>
  <c r="S123" i="28"/>
  <c r="R123" i="28"/>
  <c r="K123" i="28"/>
  <c r="P123" i="28" s="1"/>
  <c r="J118" i="28"/>
  <c r="I118" i="28"/>
  <c r="H118" i="28"/>
  <c r="G118" i="28"/>
  <c r="F118" i="28"/>
  <c r="E118" i="28"/>
  <c r="T117" i="28"/>
  <c r="S117" i="28"/>
  <c r="R117" i="28"/>
  <c r="K117" i="28"/>
  <c r="P117" i="28" s="1"/>
  <c r="T116" i="28"/>
  <c r="S116" i="28"/>
  <c r="R116" i="28"/>
  <c r="K116" i="28"/>
  <c r="T115" i="28"/>
  <c r="S115" i="28"/>
  <c r="R115" i="28"/>
  <c r="K115" i="28"/>
  <c r="P115" i="28" s="1"/>
  <c r="T114" i="28"/>
  <c r="R114" i="28"/>
  <c r="K114" i="28"/>
  <c r="S114" i="28" s="1"/>
  <c r="T113" i="28"/>
  <c r="S113" i="28"/>
  <c r="R113" i="28"/>
  <c r="K113" i="28"/>
  <c r="J111" i="28"/>
  <c r="I111" i="28"/>
  <c r="H111" i="28"/>
  <c r="H120" i="28" s="1"/>
  <c r="G111" i="28"/>
  <c r="F111" i="28"/>
  <c r="E111" i="28"/>
  <c r="T110" i="28"/>
  <c r="S110" i="28"/>
  <c r="R110" i="28"/>
  <c r="K110" i="28"/>
  <c r="P110" i="28" s="1"/>
  <c r="T109" i="28"/>
  <c r="S109" i="28"/>
  <c r="R109" i="28"/>
  <c r="K109" i="28"/>
  <c r="T108" i="28"/>
  <c r="R108" i="28"/>
  <c r="K108" i="28"/>
  <c r="P108" i="28" s="1"/>
  <c r="T107" i="28"/>
  <c r="R107" i="28"/>
  <c r="K107" i="28"/>
  <c r="S107" i="28" s="1"/>
  <c r="T106" i="28"/>
  <c r="S106" i="28"/>
  <c r="R106" i="28"/>
  <c r="K106" i="28"/>
  <c r="P106" i="28" s="1"/>
  <c r="J101" i="28"/>
  <c r="I101" i="28"/>
  <c r="H101" i="28"/>
  <c r="G101" i="28"/>
  <c r="F101" i="28"/>
  <c r="E101" i="28"/>
  <c r="K100" i="28"/>
  <c r="T99" i="28"/>
  <c r="S99" i="28"/>
  <c r="R99" i="28"/>
  <c r="K99" i="28"/>
  <c r="P99" i="28" s="1"/>
  <c r="T98" i="28"/>
  <c r="S98" i="28"/>
  <c r="R98" i="28"/>
  <c r="K98" i="28"/>
  <c r="P98" i="28" s="1"/>
  <c r="T97" i="28"/>
  <c r="S97" i="28"/>
  <c r="R97" i="28"/>
  <c r="K97" i="28"/>
  <c r="T96" i="28"/>
  <c r="S96" i="28"/>
  <c r="R96" i="28"/>
  <c r="K96" i="28"/>
  <c r="P96" i="28" s="1"/>
  <c r="T95" i="28"/>
  <c r="S95" i="28"/>
  <c r="R95" i="28"/>
  <c r="J94" i="28"/>
  <c r="I94" i="28"/>
  <c r="I103" i="28" s="1"/>
  <c r="H94" i="28"/>
  <c r="G94" i="28"/>
  <c r="F94" i="28"/>
  <c r="E94" i="28"/>
  <c r="T93" i="28"/>
  <c r="S93" i="28"/>
  <c r="R93" i="28"/>
  <c r="K93" i="28"/>
  <c r="P93" i="28" s="1"/>
  <c r="T92" i="28"/>
  <c r="S92" i="28"/>
  <c r="R92" i="28"/>
  <c r="K92" i="28"/>
  <c r="P92" i="28" s="1"/>
  <c r="T91" i="28"/>
  <c r="R91" i="28"/>
  <c r="K91" i="28"/>
  <c r="P91" i="28" s="1"/>
  <c r="T90" i="28"/>
  <c r="R90" i="28"/>
  <c r="K90" i="28"/>
  <c r="P90" i="28" s="1"/>
  <c r="T89" i="28"/>
  <c r="S89" i="28"/>
  <c r="R89" i="28"/>
  <c r="K89" i="28"/>
  <c r="P89" i="28" s="1"/>
  <c r="J84" i="28"/>
  <c r="I84" i="28"/>
  <c r="H84" i="28"/>
  <c r="G84" i="28"/>
  <c r="F84" i="28"/>
  <c r="E84" i="28"/>
  <c r="T83" i="28"/>
  <c r="S83" i="28"/>
  <c r="R83" i="28"/>
  <c r="K83" i="28"/>
  <c r="P83" i="28" s="1"/>
  <c r="T82" i="28"/>
  <c r="S82" i="28"/>
  <c r="R82" i="28"/>
  <c r="K82" i="28"/>
  <c r="P82" i="28" s="1"/>
  <c r="T81" i="28"/>
  <c r="S81" i="28"/>
  <c r="R81" i="28"/>
  <c r="K81" i="28"/>
  <c r="P81" i="28" s="1"/>
  <c r="T80" i="28"/>
  <c r="S80" i="28"/>
  <c r="R80" i="28"/>
  <c r="K80" i="28"/>
  <c r="T79" i="28"/>
  <c r="S79" i="28"/>
  <c r="R79" i="28"/>
  <c r="K79" i="28"/>
  <c r="P79" i="28" s="1"/>
  <c r="T78" i="28"/>
  <c r="S78" i="28"/>
  <c r="P78" i="28"/>
  <c r="J77" i="28"/>
  <c r="I77" i="28"/>
  <c r="H77" i="28"/>
  <c r="G77" i="28"/>
  <c r="F77" i="28"/>
  <c r="E77" i="28"/>
  <c r="T76" i="28"/>
  <c r="S76" i="28"/>
  <c r="R76" i="28"/>
  <c r="K76" i="28"/>
  <c r="T75" i="28"/>
  <c r="S75" i="28"/>
  <c r="R75" i="28"/>
  <c r="K75" i="28"/>
  <c r="T74" i="28"/>
  <c r="S74" i="28"/>
  <c r="R74" i="28"/>
  <c r="K74" i="28"/>
  <c r="P74" i="28" s="1"/>
  <c r="T73" i="28"/>
  <c r="S73" i="28"/>
  <c r="R73" i="28"/>
  <c r="K73" i="28"/>
  <c r="P73" i="28" s="1"/>
  <c r="T72" i="28"/>
  <c r="S72" i="28"/>
  <c r="R72" i="28"/>
  <c r="K72" i="28"/>
  <c r="J70" i="28"/>
  <c r="I70" i="28"/>
  <c r="H70" i="28"/>
  <c r="G70" i="28"/>
  <c r="F70" i="28"/>
  <c r="E70" i="28"/>
  <c r="T69" i="28"/>
  <c r="S69" i="28"/>
  <c r="R69" i="28"/>
  <c r="K69" i="28"/>
  <c r="P69" i="28" s="1"/>
  <c r="T68" i="28"/>
  <c r="S68" i="28"/>
  <c r="R68" i="28"/>
  <c r="K68" i="28"/>
  <c r="T67" i="28"/>
  <c r="R67" i="28"/>
  <c r="K67" i="28"/>
  <c r="P67" i="28" s="1"/>
  <c r="T66" i="28"/>
  <c r="S66" i="28"/>
  <c r="K66" i="28"/>
  <c r="R66" i="28" s="1"/>
  <c r="T65" i="28"/>
  <c r="S65" i="28"/>
  <c r="R65" i="28"/>
  <c r="K65" i="28"/>
  <c r="P65" i="28" s="1"/>
  <c r="J63" i="28"/>
  <c r="I63" i="28"/>
  <c r="H63" i="28"/>
  <c r="G63" i="28"/>
  <c r="F63" i="28"/>
  <c r="E63" i="28"/>
  <c r="T62" i="28"/>
  <c r="S62" i="28"/>
  <c r="R62" i="28"/>
  <c r="K62" i="28"/>
  <c r="T61" i="28"/>
  <c r="S61" i="28"/>
  <c r="R61" i="28"/>
  <c r="K61" i="28"/>
  <c r="P61" i="28" s="1"/>
  <c r="T60" i="28"/>
  <c r="S60" i="28"/>
  <c r="R60" i="28"/>
  <c r="K60" i="28"/>
  <c r="P60" i="28" s="1"/>
  <c r="T59" i="28"/>
  <c r="R59" i="28"/>
  <c r="K59" i="28"/>
  <c r="P59" i="28" s="1"/>
  <c r="T58" i="28"/>
  <c r="S58" i="28"/>
  <c r="R58" i="28"/>
  <c r="K58" i="28"/>
  <c r="P58" i="28" s="1"/>
  <c r="J54" i="28"/>
  <c r="I54" i="28"/>
  <c r="H54" i="28"/>
  <c r="G54" i="28"/>
  <c r="F54" i="28"/>
  <c r="E54" i="28"/>
  <c r="T53" i="28"/>
  <c r="S53" i="28"/>
  <c r="R53" i="28"/>
  <c r="K53" i="28"/>
  <c r="P53" i="28" s="1"/>
  <c r="T52" i="28"/>
  <c r="R52" i="28"/>
  <c r="K52" i="28"/>
  <c r="S52" i="28" s="1"/>
  <c r="T51" i="28"/>
  <c r="R51" i="28"/>
  <c r="K51" i="28"/>
  <c r="P51" i="28" s="1"/>
  <c r="T49" i="28"/>
  <c r="R49" i="28"/>
  <c r="K49" i="28"/>
  <c r="P49" i="28" s="1"/>
  <c r="T48" i="28"/>
  <c r="S48" i="28"/>
  <c r="R48" i="28"/>
  <c r="K48" i="28"/>
  <c r="P48" i="28" s="1"/>
  <c r="J47" i="28"/>
  <c r="I47" i="28"/>
  <c r="H47" i="28"/>
  <c r="G47" i="28"/>
  <c r="F47" i="28"/>
  <c r="E47" i="28"/>
  <c r="T46" i="28"/>
  <c r="S46" i="28"/>
  <c r="R46" i="28"/>
  <c r="K46" i="28"/>
  <c r="T45" i="28"/>
  <c r="S45" i="28"/>
  <c r="R45" i="28"/>
  <c r="K45" i="28"/>
  <c r="P45" i="28" s="1"/>
  <c r="T44" i="28"/>
  <c r="S44" i="28"/>
  <c r="R44" i="28"/>
  <c r="K44" i="28"/>
  <c r="T43" i="28"/>
  <c r="S43" i="28"/>
  <c r="R43" i="28"/>
  <c r="K43" i="28"/>
  <c r="P43" i="28" s="1"/>
  <c r="T42" i="28"/>
  <c r="S42" i="28"/>
  <c r="R42" i="28"/>
  <c r="K42" i="28"/>
  <c r="P42" i="28" s="1"/>
  <c r="J38" i="28"/>
  <c r="I38" i="28"/>
  <c r="H38" i="28"/>
  <c r="G38" i="28"/>
  <c r="F38" i="28"/>
  <c r="E38" i="28"/>
  <c r="T37" i="28"/>
  <c r="S37" i="28"/>
  <c r="R37" i="28"/>
  <c r="K37" i="28"/>
  <c r="P37" i="28" s="1"/>
  <c r="T36" i="28"/>
  <c r="S36" i="28"/>
  <c r="R36" i="28"/>
  <c r="K36" i="28"/>
  <c r="P36" i="28" s="1"/>
  <c r="T35" i="28"/>
  <c r="S35" i="28"/>
  <c r="R35" i="28"/>
  <c r="K35" i="28"/>
  <c r="P35" i="28" s="1"/>
  <c r="T34" i="28"/>
  <c r="R34" i="28"/>
  <c r="K34" i="28"/>
  <c r="P34" i="28" s="1"/>
  <c r="T33" i="28"/>
  <c r="S33" i="28"/>
  <c r="K33" i="28"/>
  <c r="J32" i="28"/>
  <c r="I32" i="28"/>
  <c r="H32" i="28"/>
  <c r="G32" i="28"/>
  <c r="F32" i="28"/>
  <c r="E32" i="28"/>
  <c r="T31" i="28"/>
  <c r="S31" i="28"/>
  <c r="R31" i="28"/>
  <c r="K31" i="28"/>
  <c r="T30" i="28"/>
  <c r="R30" i="28"/>
  <c r="K30" i="28"/>
  <c r="P30" i="28" s="1"/>
  <c r="T29" i="28"/>
  <c r="R29" i="28"/>
  <c r="K29" i="28"/>
  <c r="P29" i="28" s="1"/>
  <c r="T27" i="28"/>
  <c r="R27" i="28"/>
  <c r="K27" i="28"/>
  <c r="P27" i="28" s="1"/>
  <c r="T26" i="28"/>
  <c r="S26" i="28"/>
  <c r="K26" i="28"/>
  <c r="J25" i="28"/>
  <c r="I25" i="28"/>
  <c r="H25" i="28"/>
  <c r="G25" i="28"/>
  <c r="F25" i="28"/>
  <c r="E25" i="28"/>
  <c r="T24" i="28"/>
  <c r="S24" i="28"/>
  <c r="R24" i="28"/>
  <c r="K24" i="28"/>
  <c r="T23" i="28"/>
  <c r="S23" i="28"/>
  <c r="R23" i="28"/>
  <c r="K23" i="28"/>
  <c r="T22" i="28"/>
  <c r="R22" i="28"/>
  <c r="K22" i="28"/>
  <c r="P22" i="28" s="1"/>
  <c r="T21" i="28"/>
  <c r="R21" i="28"/>
  <c r="K21" i="28"/>
  <c r="P21" i="28" s="1"/>
  <c r="T20" i="28"/>
  <c r="S20" i="28"/>
  <c r="K20" i="28"/>
  <c r="J19" i="28"/>
  <c r="J39" i="28" s="1"/>
  <c r="I19" i="28"/>
  <c r="H19" i="28"/>
  <c r="G19" i="28"/>
  <c r="F19" i="28"/>
  <c r="F39" i="28" s="1"/>
  <c r="E19" i="28"/>
  <c r="E39" i="28" s="1"/>
  <c r="T18" i="28"/>
  <c r="S18" i="28"/>
  <c r="R18" i="28"/>
  <c r="K18" i="28"/>
  <c r="T17" i="28"/>
  <c r="S17" i="28"/>
  <c r="K17" i="28"/>
  <c r="P17" i="28" s="1"/>
  <c r="T15" i="28"/>
  <c r="R15" i="28"/>
  <c r="K15" i="28"/>
  <c r="P15" i="28" s="1"/>
  <c r="T14" i="28"/>
  <c r="R14" i="28"/>
  <c r="K14" i="28"/>
  <c r="P14" i="28" s="1"/>
  <c r="T9" i="28"/>
  <c r="S9" i="28"/>
  <c r="K9" i="28"/>
  <c r="M7" i="28"/>
  <c r="O125" i="28" s="1"/>
  <c r="K7" i="28"/>
  <c r="F7" i="36"/>
  <c r="G7" i="36" s="1"/>
  <c r="F8" i="36"/>
  <c r="G8" i="36" s="1"/>
  <c r="F9" i="36"/>
  <c r="G9" i="36" s="1"/>
  <c r="F10" i="36"/>
  <c r="G10" i="36" s="1"/>
  <c r="F11" i="36"/>
  <c r="G11" i="36" s="1"/>
  <c r="F12" i="36"/>
  <c r="G12" i="36" s="1"/>
  <c r="F6" i="36"/>
  <c r="G6" i="36" s="1"/>
  <c r="O103" i="43" l="1"/>
  <c r="Y90" i="43"/>
  <c r="Y59" i="43"/>
  <c r="Y51" i="43"/>
  <c r="G47" i="37"/>
  <c r="O47" i="37"/>
  <c r="Y21" i="43"/>
  <c r="Y14" i="43"/>
  <c r="E86" i="41"/>
  <c r="M86" i="41"/>
  <c r="Y67" i="41"/>
  <c r="O32" i="37"/>
  <c r="X27" i="41"/>
  <c r="Y81" i="40"/>
  <c r="Y67" i="40"/>
  <c r="Y59" i="40"/>
  <c r="H63" i="37"/>
  <c r="Y52" i="40"/>
  <c r="X27" i="40"/>
  <c r="Y29" i="40"/>
  <c r="Y14" i="40"/>
  <c r="K120" i="39"/>
  <c r="H120" i="39"/>
  <c r="P120" i="39"/>
  <c r="Y81" i="39"/>
  <c r="J70" i="37"/>
  <c r="Y43" i="39"/>
  <c r="F189" i="37"/>
  <c r="M120" i="38"/>
  <c r="Y81" i="38"/>
  <c r="Y73" i="38"/>
  <c r="Y67" i="38"/>
  <c r="X66" i="38"/>
  <c r="Y60" i="38"/>
  <c r="Y51" i="38"/>
  <c r="Y34" i="38"/>
  <c r="Y29" i="38"/>
  <c r="X27" i="38"/>
  <c r="Y14" i="38"/>
  <c r="Y17" i="38"/>
  <c r="R140" i="28"/>
  <c r="S15" i="28"/>
  <c r="S22" i="28"/>
  <c r="S29" i="28"/>
  <c r="S49" i="28"/>
  <c r="S91" i="28"/>
  <c r="R147" i="28"/>
  <c r="R151" i="28" s="1"/>
  <c r="S59" i="28"/>
  <c r="S63" i="28" s="1"/>
  <c r="T63" i="28" s="1"/>
  <c r="S134" i="28"/>
  <c r="R17" i="28"/>
  <c r="R124" i="28"/>
  <c r="S30" i="28"/>
  <c r="S51" i="28"/>
  <c r="S90" i="28"/>
  <c r="S94" i="28" s="1"/>
  <c r="S108" i="28"/>
  <c r="S111" i="28" s="1"/>
  <c r="S154" i="28"/>
  <c r="S158" i="28" s="1"/>
  <c r="O126" i="28"/>
  <c r="S67" i="28"/>
  <c r="I39" i="28"/>
  <c r="O28" i="28"/>
  <c r="O50" i="28"/>
  <c r="O185" i="28"/>
  <c r="O11" i="28"/>
  <c r="O10" i="28"/>
  <c r="O16" i="28"/>
  <c r="O12" i="28"/>
  <c r="O13" i="28"/>
  <c r="R168" i="28"/>
  <c r="K168" i="28"/>
  <c r="R189" i="28"/>
  <c r="R63" i="28"/>
  <c r="K118" i="28"/>
  <c r="U28" i="41"/>
  <c r="U50" i="41"/>
  <c r="U28" i="42"/>
  <c r="U50" i="42"/>
  <c r="U28" i="39"/>
  <c r="U50" i="39"/>
  <c r="U28" i="43"/>
  <c r="U50" i="43"/>
  <c r="U28" i="40"/>
  <c r="U50" i="40"/>
  <c r="U13" i="41"/>
  <c r="U16" i="41"/>
  <c r="U10" i="41"/>
  <c r="U11" i="41"/>
  <c r="U12" i="41"/>
  <c r="U13" i="42"/>
  <c r="U11" i="42"/>
  <c r="U10" i="42"/>
  <c r="U16" i="42"/>
  <c r="U12" i="42"/>
  <c r="U12" i="39"/>
  <c r="U16" i="39"/>
  <c r="U10" i="39"/>
  <c r="U13" i="39"/>
  <c r="U11" i="39"/>
  <c r="U107" i="43"/>
  <c r="U13" i="43"/>
  <c r="U11" i="43"/>
  <c r="U16" i="43"/>
  <c r="U10" i="43"/>
  <c r="U12" i="43"/>
  <c r="I55" i="38"/>
  <c r="G120" i="39"/>
  <c r="O120" i="39"/>
  <c r="U10" i="40"/>
  <c r="U13" i="40"/>
  <c r="U12" i="40"/>
  <c r="U16" i="40"/>
  <c r="U11" i="40"/>
  <c r="H103" i="42"/>
  <c r="P103" i="42"/>
  <c r="J160" i="43"/>
  <c r="H120" i="41"/>
  <c r="H103" i="43"/>
  <c r="P103" i="43"/>
  <c r="F160" i="43"/>
  <c r="N160" i="43"/>
  <c r="I86" i="38"/>
  <c r="G103" i="40"/>
  <c r="O103" i="40"/>
  <c r="I103" i="42"/>
  <c r="U18" i="42"/>
  <c r="J55" i="42"/>
  <c r="L120" i="39"/>
  <c r="P120" i="41"/>
  <c r="J103" i="38"/>
  <c r="Q94" i="39"/>
  <c r="V29" i="41"/>
  <c r="U187" i="42"/>
  <c r="V15" i="43"/>
  <c r="U15" i="43" s="1"/>
  <c r="M158" i="37"/>
  <c r="L120" i="41"/>
  <c r="U17" i="42"/>
  <c r="F55" i="42"/>
  <c r="N55" i="42"/>
  <c r="S130" i="28"/>
  <c r="L39" i="38"/>
  <c r="K103" i="41"/>
  <c r="E120" i="41"/>
  <c r="M120" i="41"/>
  <c r="F191" i="42"/>
  <c r="N191" i="42"/>
  <c r="K103" i="43"/>
  <c r="E55" i="38"/>
  <c r="M55" i="38"/>
  <c r="F103" i="38"/>
  <c r="N103" i="38"/>
  <c r="J120" i="40"/>
  <c r="G191" i="42"/>
  <c r="O191" i="42"/>
  <c r="L103" i="43"/>
  <c r="S47" i="28"/>
  <c r="R144" i="28"/>
  <c r="H39" i="38"/>
  <c r="P39" i="38"/>
  <c r="G103" i="41"/>
  <c r="O103" i="41"/>
  <c r="I120" i="41"/>
  <c r="J191" i="42"/>
  <c r="S175" i="28"/>
  <c r="F120" i="40"/>
  <c r="N120" i="40"/>
  <c r="I86" i="41"/>
  <c r="L103" i="42"/>
  <c r="V9" i="43"/>
  <c r="U9" i="43" s="1"/>
  <c r="U19" i="43" s="1"/>
  <c r="P55" i="43"/>
  <c r="G86" i="28"/>
  <c r="E103" i="42"/>
  <c r="M103" i="42"/>
  <c r="Y24" i="39"/>
  <c r="Y27" i="39"/>
  <c r="O39" i="39"/>
  <c r="X29" i="39"/>
  <c r="N191" i="39"/>
  <c r="Q168" i="39"/>
  <c r="I55" i="39"/>
  <c r="F191" i="39"/>
  <c r="J191" i="39"/>
  <c r="E55" i="39"/>
  <c r="M55" i="39"/>
  <c r="H55" i="39"/>
  <c r="X61" i="39"/>
  <c r="Y65" i="39"/>
  <c r="Y70" i="39" s="1"/>
  <c r="G103" i="39"/>
  <c r="K103" i="39"/>
  <c r="O103" i="39"/>
  <c r="Y137" i="39"/>
  <c r="E191" i="39"/>
  <c r="I191" i="39"/>
  <c r="M191" i="39"/>
  <c r="Q182" i="39"/>
  <c r="Y27" i="40"/>
  <c r="Y32" i="40" s="1"/>
  <c r="Y30" i="40"/>
  <c r="U34" i="40"/>
  <c r="U58" i="40"/>
  <c r="M120" i="40"/>
  <c r="H160" i="40"/>
  <c r="L160" i="40"/>
  <c r="P160" i="40"/>
  <c r="G39" i="40"/>
  <c r="K39" i="40"/>
  <c r="O86" i="40"/>
  <c r="F103" i="40"/>
  <c r="O39" i="40"/>
  <c r="G86" i="40"/>
  <c r="U36" i="40"/>
  <c r="N160" i="40"/>
  <c r="E55" i="40"/>
  <c r="M55" i="40"/>
  <c r="E120" i="40"/>
  <c r="I120" i="40"/>
  <c r="Q158" i="40"/>
  <c r="O191" i="40"/>
  <c r="Q19" i="40"/>
  <c r="U30" i="40"/>
  <c r="F55" i="40"/>
  <c r="J55" i="40"/>
  <c r="N55" i="40"/>
  <c r="N103" i="40"/>
  <c r="H120" i="40"/>
  <c r="L120" i="40"/>
  <c r="P120" i="40"/>
  <c r="X23" i="40"/>
  <c r="Q47" i="40"/>
  <c r="L86" i="40"/>
  <c r="I103" i="40"/>
  <c r="Q168" i="40"/>
  <c r="H39" i="41"/>
  <c r="L39" i="41"/>
  <c r="P39" i="41"/>
  <c r="H103" i="41"/>
  <c r="L103" i="41"/>
  <c r="P103" i="41"/>
  <c r="G120" i="41"/>
  <c r="K120" i="41"/>
  <c r="O120" i="41"/>
  <c r="Q84" i="41"/>
  <c r="Q158" i="41"/>
  <c r="Y22" i="41"/>
  <c r="F55" i="41"/>
  <c r="J55" i="41"/>
  <c r="N55" i="41"/>
  <c r="Q77" i="41"/>
  <c r="F120" i="41"/>
  <c r="J120" i="41"/>
  <c r="N120" i="41"/>
  <c r="Y24" i="41"/>
  <c r="G191" i="41"/>
  <c r="K191" i="41"/>
  <c r="O191" i="41"/>
  <c r="F86" i="42"/>
  <c r="J86" i="42"/>
  <c r="N86" i="42"/>
  <c r="U75" i="42"/>
  <c r="U82" i="42"/>
  <c r="U97" i="42"/>
  <c r="U62" i="42"/>
  <c r="G86" i="42"/>
  <c r="V94" i="42"/>
  <c r="U100" i="42"/>
  <c r="U174" i="42"/>
  <c r="U60" i="42"/>
  <c r="U127" i="42"/>
  <c r="V9" i="42"/>
  <c r="V27" i="42"/>
  <c r="U27" i="42" s="1"/>
  <c r="F120" i="42"/>
  <c r="H160" i="42"/>
  <c r="V15" i="42"/>
  <c r="U15" i="42" s="1"/>
  <c r="V30" i="42"/>
  <c r="U30" i="42" s="1"/>
  <c r="N120" i="42"/>
  <c r="L160" i="42"/>
  <c r="G120" i="42"/>
  <c r="K120" i="42"/>
  <c r="O120" i="42"/>
  <c r="X14" i="42"/>
  <c r="X29" i="42"/>
  <c r="J120" i="42"/>
  <c r="P160" i="42"/>
  <c r="H120" i="42"/>
  <c r="L120" i="42"/>
  <c r="P120" i="42"/>
  <c r="F160" i="42"/>
  <c r="J160" i="42"/>
  <c r="N160" i="42"/>
  <c r="E191" i="42"/>
  <c r="I191" i="42"/>
  <c r="M191" i="42"/>
  <c r="U157" i="43"/>
  <c r="F86" i="43"/>
  <c r="J86" i="43"/>
  <c r="N86" i="43"/>
  <c r="F120" i="43"/>
  <c r="J120" i="43"/>
  <c r="N120" i="43"/>
  <c r="Y22" i="43"/>
  <c r="Y27" i="43"/>
  <c r="X182" i="43"/>
  <c r="U80" i="43"/>
  <c r="I86" i="43"/>
  <c r="L160" i="43"/>
  <c r="U30" i="43"/>
  <c r="U51" i="43"/>
  <c r="E55" i="43"/>
  <c r="U82" i="43"/>
  <c r="O191" i="43"/>
  <c r="U75" i="43"/>
  <c r="Q84" i="43"/>
  <c r="Y30" i="43"/>
  <c r="X118" i="43"/>
  <c r="U14" i="43"/>
  <c r="Y17" i="43"/>
  <c r="Y19" i="43" s="1"/>
  <c r="H39" i="43"/>
  <c r="L39" i="43"/>
  <c r="P39" i="43"/>
  <c r="X22" i="43"/>
  <c r="Y43" i="43"/>
  <c r="U97" i="43"/>
  <c r="U126" i="43"/>
  <c r="Y130" i="43"/>
  <c r="H160" i="43"/>
  <c r="P160" i="43"/>
  <c r="Q158" i="43"/>
  <c r="F191" i="43"/>
  <c r="J191" i="43"/>
  <c r="N191" i="43"/>
  <c r="X14" i="43"/>
  <c r="U21" i="43"/>
  <c r="X33" i="43"/>
  <c r="Y61" i="43"/>
  <c r="H86" i="43"/>
  <c r="L86" i="43"/>
  <c r="P86" i="43"/>
  <c r="Y67" i="43"/>
  <c r="Y70" i="43" s="1"/>
  <c r="H120" i="43"/>
  <c r="L120" i="43"/>
  <c r="E160" i="43"/>
  <c r="I160" i="43"/>
  <c r="M160" i="43"/>
  <c r="U133" i="43"/>
  <c r="U142" i="43"/>
  <c r="Y101" i="43"/>
  <c r="X158" i="43"/>
  <c r="Y70" i="40"/>
  <c r="E39" i="43"/>
  <c r="I39" i="43"/>
  <c r="M39" i="43"/>
  <c r="Q19" i="43"/>
  <c r="V23" i="43"/>
  <c r="U23" i="43" s="1"/>
  <c r="V27" i="43"/>
  <c r="U27" i="43" s="1"/>
  <c r="Y36" i="43"/>
  <c r="X36" i="43"/>
  <c r="V100" i="43"/>
  <c r="U100" i="43" s="1"/>
  <c r="V116" i="43"/>
  <c r="V127" i="43"/>
  <c r="U127" i="43" s="1"/>
  <c r="V143" i="43"/>
  <c r="U143" i="43" s="1"/>
  <c r="V165" i="43"/>
  <c r="V168" i="43" s="1"/>
  <c r="E191" i="43"/>
  <c r="I191" i="43"/>
  <c r="M191" i="43"/>
  <c r="Q168" i="43"/>
  <c r="Y189" i="43"/>
  <c r="V17" i="43"/>
  <c r="U17" i="43" s="1"/>
  <c r="Q25" i="43"/>
  <c r="Y23" i="43"/>
  <c r="X23" i="43"/>
  <c r="V34" i="43"/>
  <c r="U34" i="43" s="1"/>
  <c r="X83" i="43"/>
  <c r="X84" i="43" s="1"/>
  <c r="Y83" i="43"/>
  <c r="V114" i="43"/>
  <c r="V156" i="43"/>
  <c r="U156" i="43" s="1"/>
  <c r="X29" i="43"/>
  <c r="V37" i="43"/>
  <c r="U37" i="43" s="1"/>
  <c r="Y45" i="43"/>
  <c r="X45" i="43"/>
  <c r="V52" i="43"/>
  <c r="U52" i="43" s="1"/>
  <c r="V53" i="43"/>
  <c r="U53" i="43" s="1"/>
  <c r="X72" i="43"/>
  <c r="Y72" i="43"/>
  <c r="Y75" i="43"/>
  <c r="V76" i="43"/>
  <c r="U76" i="43" s="1"/>
  <c r="X91" i="43"/>
  <c r="Y91" i="43"/>
  <c r="E103" i="43"/>
  <c r="I103" i="43"/>
  <c r="M103" i="43"/>
  <c r="V139" i="43"/>
  <c r="V154" i="43"/>
  <c r="V158" i="43" s="1"/>
  <c r="Q182" i="43"/>
  <c r="V177" i="43"/>
  <c r="V181" i="43"/>
  <c r="U181" i="43" s="1"/>
  <c r="Q32" i="43"/>
  <c r="V43" i="43"/>
  <c r="U43" i="43" s="1"/>
  <c r="V60" i="43"/>
  <c r="U60" i="43" s="1"/>
  <c r="V93" i="43"/>
  <c r="V179" i="43"/>
  <c r="U18" i="43"/>
  <c r="F39" i="43"/>
  <c r="N39" i="43"/>
  <c r="Y34" i="43"/>
  <c r="Y38" i="43" s="1"/>
  <c r="X34" i="43"/>
  <c r="V46" i="43"/>
  <c r="U46" i="43" s="1"/>
  <c r="F55" i="43"/>
  <c r="J55" i="43"/>
  <c r="N55" i="43"/>
  <c r="V58" i="43"/>
  <c r="U58" i="43" s="1"/>
  <c r="U59" i="43"/>
  <c r="E86" i="43"/>
  <c r="M86" i="43"/>
  <c r="V73" i="43"/>
  <c r="U73" i="43" s="1"/>
  <c r="V135" i="43"/>
  <c r="V141" i="43"/>
  <c r="Q144" i="43"/>
  <c r="V163" i="43"/>
  <c r="V167" i="43"/>
  <c r="U172" i="43"/>
  <c r="Y175" i="43"/>
  <c r="U22" i="43"/>
  <c r="U29" i="43"/>
  <c r="G39" i="43"/>
  <c r="K39" i="43"/>
  <c r="O39" i="43"/>
  <c r="U36" i="43"/>
  <c r="U45" i="43"/>
  <c r="U66" i="43"/>
  <c r="Q77" i="43"/>
  <c r="U81" i="43"/>
  <c r="Y82" i="43"/>
  <c r="U83" i="43"/>
  <c r="G120" i="43"/>
  <c r="K120" i="43"/>
  <c r="O120" i="43"/>
  <c r="Y137" i="43"/>
  <c r="U24" i="43"/>
  <c r="U31" i="43"/>
  <c r="Q38" i="43"/>
  <c r="Q47" i="43"/>
  <c r="X52" i="43"/>
  <c r="H55" i="43"/>
  <c r="L55" i="43"/>
  <c r="V62" i="43"/>
  <c r="U62" i="43" s="1"/>
  <c r="U67" i="43"/>
  <c r="V68" i="43"/>
  <c r="U68" i="43" s="1"/>
  <c r="Y73" i="43"/>
  <c r="Y76" i="43"/>
  <c r="Y81" i="43"/>
  <c r="V89" i="43"/>
  <c r="V91" i="43"/>
  <c r="U91" i="43" s="1"/>
  <c r="P120" i="43"/>
  <c r="Q118" i="43"/>
  <c r="G160" i="43"/>
  <c r="K160" i="43"/>
  <c r="O160" i="43"/>
  <c r="G191" i="43"/>
  <c r="K191" i="43"/>
  <c r="U35" i="43"/>
  <c r="X42" i="43"/>
  <c r="U44" i="43"/>
  <c r="U48" i="43"/>
  <c r="Q54" i="43"/>
  <c r="Q55" i="43" s="1"/>
  <c r="I55" i="43"/>
  <c r="M55" i="43"/>
  <c r="Y60" i="43"/>
  <c r="Q63" i="43"/>
  <c r="X101" i="43"/>
  <c r="Q130" i="43"/>
  <c r="X144" i="43"/>
  <c r="X168" i="43"/>
  <c r="H191" i="43"/>
  <c r="L191" i="43"/>
  <c r="P191" i="43"/>
  <c r="Y19" i="42"/>
  <c r="X34" i="42"/>
  <c r="Y34" i="42"/>
  <c r="Y42" i="42"/>
  <c r="X42" i="42"/>
  <c r="V83" i="42"/>
  <c r="U83" i="42" s="1"/>
  <c r="Y182" i="42"/>
  <c r="Q19" i="42"/>
  <c r="X17" i="42"/>
  <c r="H39" i="42"/>
  <c r="L39" i="42"/>
  <c r="P39" i="42"/>
  <c r="Q25" i="42"/>
  <c r="V24" i="42"/>
  <c r="U24" i="42" s="1"/>
  <c r="V35" i="42"/>
  <c r="U35" i="42" s="1"/>
  <c r="V43" i="42"/>
  <c r="U43" i="42" s="1"/>
  <c r="X52" i="42"/>
  <c r="H55" i="42"/>
  <c r="L55" i="42"/>
  <c r="P55" i="42"/>
  <c r="Q63" i="42"/>
  <c r="V58" i="42"/>
  <c r="V63" i="42" s="1"/>
  <c r="V66" i="42"/>
  <c r="U66" i="42" s="1"/>
  <c r="U73" i="42"/>
  <c r="U74" i="42"/>
  <c r="Y83" i="42"/>
  <c r="Y84" i="42" s="1"/>
  <c r="V114" i="42"/>
  <c r="U114" i="42" s="1"/>
  <c r="V129" i="42"/>
  <c r="U129" i="42" s="1"/>
  <c r="V157" i="42"/>
  <c r="U157" i="42" s="1"/>
  <c r="K191" i="42"/>
  <c r="X20" i="42"/>
  <c r="Y20" i="42"/>
  <c r="Y63" i="42"/>
  <c r="X65" i="42"/>
  <c r="Y65" i="42"/>
  <c r="V167" i="42"/>
  <c r="U167" i="42" s="1"/>
  <c r="U14" i="42"/>
  <c r="E39" i="42"/>
  <c r="I39" i="42"/>
  <c r="M39" i="42"/>
  <c r="X22" i="42"/>
  <c r="Y22" i="42"/>
  <c r="U31" i="42"/>
  <c r="X36" i="42"/>
  <c r="Y36" i="42"/>
  <c r="Y44" i="42"/>
  <c r="X44" i="42"/>
  <c r="V49" i="42"/>
  <c r="U49" i="42" s="1"/>
  <c r="E55" i="42"/>
  <c r="I55" i="42"/>
  <c r="M55" i="42"/>
  <c r="Q54" i="42"/>
  <c r="X59" i="42"/>
  <c r="X67" i="42"/>
  <c r="Y67" i="42"/>
  <c r="U80" i="42"/>
  <c r="U81" i="42"/>
  <c r="V99" i="42"/>
  <c r="U99" i="42" s="1"/>
  <c r="V140" i="42"/>
  <c r="U140" i="42" s="1"/>
  <c r="V165" i="42"/>
  <c r="U165" i="42" s="1"/>
  <c r="X24" i="42"/>
  <c r="Y24" i="42"/>
  <c r="Y26" i="42"/>
  <c r="Y32" i="42" s="1"/>
  <c r="Y46" i="42"/>
  <c r="X46" i="42"/>
  <c r="X69" i="42"/>
  <c r="Y69" i="42"/>
  <c r="Q118" i="42"/>
  <c r="V188" i="42"/>
  <c r="F39" i="42"/>
  <c r="J39" i="42"/>
  <c r="N39" i="42"/>
  <c r="V22" i="42"/>
  <c r="U22" i="42" s="1"/>
  <c r="Q38" i="42"/>
  <c r="V37" i="42"/>
  <c r="U37" i="42" s="1"/>
  <c r="V45" i="42"/>
  <c r="U45" i="42" s="1"/>
  <c r="V51" i="42"/>
  <c r="U51" i="42" s="1"/>
  <c r="V68" i="42"/>
  <c r="U68" i="42" s="1"/>
  <c r="V76" i="42"/>
  <c r="U76" i="42" s="1"/>
  <c r="V108" i="42"/>
  <c r="U108" i="42" s="1"/>
  <c r="V110" i="42"/>
  <c r="U110" i="42" s="1"/>
  <c r="V136" i="42"/>
  <c r="U136" i="42" s="1"/>
  <c r="Q32" i="42"/>
  <c r="X31" i="42"/>
  <c r="U34" i="42"/>
  <c r="U36" i="42"/>
  <c r="Q47" i="42"/>
  <c r="U44" i="42"/>
  <c r="U46" i="42"/>
  <c r="U52" i="42"/>
  <c r="U59" i="42"/>
  <c r="E86" i="42"/>
  <c r="I86" i="42"/>
  <c r="M86" i="42"/>
  <c r="Q70" i="42"/>
  <c r="U67" i="42"/>
  <c r="U69" i="42"/>
  <c r="X74" i="42"/>
  <c r="X81" i="42"/>
  <c r="F103" i="42"/>
  <c r="J103" i="42"/>
  <c r="N103" i="42"/>
  <c r="Q111" i="42"/>
  <c r="U109" i="42"/>
  <c r="U115" i="42"/>
  <c r="Q130" i="42"/>
  <c r="G160" i="42"/>
  <c r="K160" i="42"/>
  <c r="O160" i="42"/>
  <c r="H191" i="42"/>
  <c r="L191" i="42"/>
  <c r="P191" i="42"/>
  <c r="U21" i="42"/>
  <c r="U23" i="42"/>
  <c r="U29" i="42"/>
  <c r="G39" i="42"/>
  <c r="K39" i="42"/>
  <c r="O39" i="42"/>
  <c r="Y54" i="42"/>
  <c r="U53" i="42"/>
  <c r="G55" i="42"/>
  <c r="K55" i="42"/>
  <c r="O55" i="42"/>
  <c r="U61" i="42"/>
  <c r="Q77" i="42"/>
  <c r="Q84" i="42"/>
  <c r="U91" i="42"/>
  <c r="U92" i="42"/>
  <c r="G103" i="42"/>
  <c r="K103" i="42"/>
  <c r="O103" i="42"/>
  <c r="E120" i="42"/>
  <c r="I120" i="42"/>
  <c r="M120" i="42"/>
  <c r="Q168" i="42"/>
  <c r="U178" i="42"/>
  <c r="U15" i="41"/>
  <c r="V24" i="41"/>
  <c r="U24" i="41" s="1"/>
  <c r="V60" i="41"/>
  <c r="U60" i="41" s="1"/>
  <c r="U91" i="41"/>
  <c r="U108" i="41"/>
  <c r="U109" i="41"/>
  <c r="U114" i="41"/>
  <c r="Q130" i="41"/>
  <c r="V123" i="41"/>
  <c r="U123" i="41" s="1"/>
  <c r="V135" i="41"/>
  <c r="U142" i="41"/>
  <c r="V148" i="41"/>
  <c r="U149" i="41"/>
  <c r="Q168" i="41"/>
  <c r="V163" i="41"/>
  <c r="V166" i="41"/>
  <c r="U166" i="41" s="1"/>
  <c r="Y20" i="41"/>
  <c r="X20" i="41"/>
  <c r="Q32" i="41"/>
  <c r="V26" i="41"/>
  <c r="V32" i="41" s="1"/>
  <c r="U31" i="41"/>
  <c r="U34" i="41"/>
  <c r="V62" i="41"/>
  <c r="U62" i="41" s="1"/>
  <c r="V69" i="41"/>
  <c r="U69" i="41" s="1"/>
  <c r="X76" i="41"/>
  <c r="Y76" i="41"/>
  <c r="X81" i="41"/>
  <c r="Y81" i="41"/>
  <c r="U93" i="41"/>
  <c r="V110" i="41"/>
  <c r="U110" i="41" s="1"/>
  <c r="U116" i="41"/>
  <c r="U185" i="41"/>
  <c r="U43" i="41"/>
  <c r="U107" i="41"/>
  <c r="X74" i="41"/>
  <c r="Y74" i="41"/>
  <c r="X83" i="41"/>
  <c r="Y83" i="41"/>
  <c r="U186" i="41"/>
  <c r="U17" i="41"/>
  <c r="Q19" i="41"/>
  <c r="U14" i="41"/>
  <c r="U18" i="41"/>
  <c r="G39" i="41"/>
  <c r="K39" i="41"/>
  <c r="O39" i="41"/>
  <c r="V21" i="41"/>
  <c r="U21" i="41" s="1"/>
  <c r="V35" i="41"/>
  <c r="U35" i="41" s="1"/>
  <c r="V67" i="41"/>
  <c r="U67" i="41" s="1"/>
  <c r="V128" i="41"/>
  <c r="U128" i="41" s="1"/>
  <c r="U171" i="41"/>
  <c r="U174" i="41"/>
  <c r="E39" i="41"/>
  <c r="I39" i="41"/>
  <c r="M39" i="41"/>
  <c r="U23" i="41"/>
  <c r="F39" i="41"/>
  <c r="J39" i="41"/>
  <c r="N39" i="41"/>
  <c r="U27" i="41"/>
  <c r="U37" i="41"/>
  <c r="Q54" i="41"/>
  <c r="V48" i="41"/>
  <c r="Y49" i="41"/>
  <c r="U59" i="41"/>
  <c r="Q70" i="41"/>
  <c r="U68" i="41"/>
  <c r="H86" i="41"/>
  <c r="L86" i="41"/>
  <c r="P86" i="41"/>
  <c r="V76" i="41"/>
  <c r="U76" i="41" s="1"/>
  <c r="V83" i="41"/>
  <c r="U83" i="41" s="1"/>
  <c r="V92" i="41"/>
  <c r="U92" i="41" s="1"/>
  <c r="E103" i="41"/>
  <c r="I103" i="41"/>
  <c r="M103" i="41"/>
  <c r="Q94" i="41"/>
  <c r="U100" i="41"/>
  <c r="V115" i="41"/>
  <c r="U115" i="41" s="1"/>
  <c r="U117" i="41"/>
  <c r="V126" i="41"/>
  <c r="U126" i="41" s="1"/>
  <c r="N160" i="41"/>
  <c r="Y137" i="41"/>
  <c r="U136" i="41"/>
  <c r="U147" i="41"/>
  <c r="V154" i="41"/>
  <c r="U156" i="41"/>
  <c r="F191" i="41"/>
  <c r="J191" i="41"/>
  <c r="N191" i="41"/>
  <c r="Q182" i="41"/>
  <c r="V177" i="41"/>
  <c r="U180" i="41"/>
  <c r="V188" i="41"/>
  <c r="U188" i="41" s="1"/>
  <c r="U29" i="41"/>
  <c r="U30" i="41"/>
  <c r="Y37" i="41"/>
  <c r="X37" i="41"/>
  <c r="U46" i="41"/>
  <c r="U49" i="41"/>
  <c r="U52" i="41"/>
  <c r="U73" i="41"/>
  <c r="U74" i="41"/>
  <c r="U75" i="41"/>
  <c r="U80" i="41"/>
  <c r="U81" i="41"/>
  <c r="U82" i="41"/>
  <c r="U90" i="41"/>
  <c r="Y91" i="41"/>
  <c r="U98" i="41"/>
  <c r="Q118" i="41"/>
  <c r="V113" i="41"/>
  <c r="U113" i="41" s="1"/>
  <c r="U133" i="41"/>
  <c r="V179" i="41"/>
  <c r="U179" i="41" s="1"/>
  <c r="X14" i="41"/>
  <c r="X19" i="41" s="1"/>
  <c r="U22" i="41"/>
  <c r="X23" i="41"/>
  <c r="X32" i="41"/>
  <c r="Y33" i="41"/>
  <c r="X33" i="41"/>
  <c r="Y47" i="41"/>
  <c r="X44" i="41"/>
  <c r="X47" i="41" s="1"/>
  <c r="V45" i="41"/>
  <c r="U45" i="41" s="1"/>
  <c r="H55" i="41"/>
  <c r="L55" i="41"/>
  <c r="P55" i="41"/>
  <c r="V51" i="41"/>
  <c r="U51" i="41" s="1"/>
  <c r="U53" i="41"/>
  <c r="G55" i="41"/>
  <c r="K55" i="41"/>
  <c r="O55" i="41"/>
  <c r="V61" i="41"/>
  <c r="U61" i="41" s="1"/>
  <c r="Q63" i="41"/>
  <c r="X65" i="41"/>
  <c r="X70" i="41" s="1"/>
  <c r="V72" i="41"/>
  <c r="U72" i="41" s="1"/>
  <c r="V79" i="41"/>
  <c r="U79" i="41" s="1"/>
  <c r="F103" i="41"/>
  <c r="J103" i="41"/>
  <c r="N103" i="41"/>
  <c r="Y111" i="41"/>
  <c r="X111" i="41"/>
  <c r="U134" i="41"/>
  <c r="Q144" i="41"/>
  <c r="U141" i="41"/>
  <c r="V157" i="41"/>
  <c r="U157" i="41" s="1"/>
  <c r="U167" i="41"/>
  <c r="V173" i="41"/>
  <c r="U173" i="41" s="1"/>
  <c r="U36" i="41"/>
  <c r="U44" i="41"/>
  <c r="Y52" i="41"/>
  <c r="E55" i="41"/>
  <c r="I55" i="41"/>
  <c r="M55" i="41"/>
  <c r="U66" i="41"/>
  <c r="F86" i="41"/>
  <c r="J86" i="41"/>
  <c r="N86" i="41"/>
  <c r="Y72" i="41"/>
  <c r="Y79" i="41"/>
  <c r="Y93" i="41"/>
  <c r="U97" i="41"/>
  <c r="U99" i="41"/>
  <c r="E160" i="41"/>
  <c r="I160" i="41"/>
  <c r="M160" i="41"/>
  <c r="U150" i="41"/>
  <c r="F160" i="41"/>
  <c r="J160" i="41"/>
  <c r="U172" i="41"/>
  <c r="E191" i="41"/>
  <c r="I191" i="41"/>
  <c r="M191" i="41"/>
  <c r="U187" i="41"/>
  <c r="Y137" i="40"/>
  <c r="Y21" i="40"/>
  <c r="U174" i="40"/>
  <c r="V20" i="40"/>
  <c r="V22" i="40"/>
  <c r="U22" i="40" s="1"/>
  <c r="V24" i="40"/>
  <c r="U24" i="40" s="1"/>
  <c r="H39" i="40"/>
  <c r="L39" i="40"/>
  <c r="P39" i="40"/>
  <c r="V51" i="40"/>
  <c r="U51" i="40" s="1"/>
  <c r="V53" i="40"/>
  <c r="U53" i="40" s="1"/>
  <c r="H86" i="40"/>
  <c r="P86" i="40"/>
  <c r="Q70" i="40"/>
  <c r="V66" i="40"/>
  <c r="U66" i="40" s="1"/>
  <c r="V89" i="40"/>
  <c r="U89" i="40" s="1"/>
  <c r="V92" i="40"/>
  <c r="U92" i="40" s="1"/>
  <c r="V110" i="40"/>
  <c r="V111" i="40" s="1"/>
  <c r="Q118" i="40"/>
  <c r="F160" i="40"/>
  <c r="J160" i="40"/>
  <c r="V155" i="40"/>
  <c r="V157" i="40"/>
  <c r="V163" i="40"/>
  <c r="V165" i="40"/>
  <c r="V167" i="40"/>
  <c r="U167" i="40" s="1"/>
  <c r="G191" i="40"/>
  <c r="K191" i="40"/>
  <c r="Y23" i="40"/>
  <c r="V17" i="40"/>
  <c r="U17" i="40" s="1"/>
  <c r="U18" i="40"/>
  <c r="Y42" i="40"/>
  <c r="Y44" i="40"/>
  <c r="Y46" i="40"/>
  <c r="X49" i="40"/>
  <c r="X52" i="40"/>
  <c r="E86" i="40"/>
  <c r="I86" i="40"/>
  <c r="M86" i="40"/>
  <c r="X65" i="40"/>
  <c r="X66" i="40"/>
  <c r="X69" i="40"/>
  <c r="V91" i="40"/>
  <c r="U91" i="40" s="1"/>
  <c r="E103" i="40"/>
  <c r="M103" i="40"/>
  <c r="V96" i="40"/>
  <c r="U96" i="40" s="1"/>
  <c r="V98" i="40"/>
  <c r="U98" i="40" s="1"/>
  <c r="V100" i="40"/>
  <c r="U100" i="40" s="1"/>
  <c r="Q130" i="40"/>
  <c r="V127" i="40"/>
  <c r="U127" i="40" s="1"/>
  <c r="V150" i="40"/>
  <c r="Q182" i="40"/>
  <c r="V178" i="40"/>
  <c r="U178" i="40" s="1"/>
  <c r="V180" i="40"/>
  <c r="Y189" i="40"/>
  <c r="U15" i="40"/>
  <c r="F39" i="40"/>
  <c r="J39" i="40"/>
  <c r="N39" i="40"/>
  <c r="E39" i="40"/>
  <c r="I39" i="40"/>
  <c r="M39" i="40"/>
  <c r="Q25" i="40"/>
  <c r="Y33" i="40"/>
  <c r="Q38" i="40"/>
  <c r="Y35" i="40"/>
  <c r="Y37" i="40"/>
  <c r="V43" i="40"/>
  <c r="U43" i="40" s="1"/>
  <c r="V45" i="40"/>
  <c r="U45" i="40" s="1"/>
  <c r="I55" i="40"/>
  <c r="F86" i="40"/>
  <c r="J86" i="40"/>
  <c r="N86" i="40"/>
  <c r="K86" i="40"/>
  <c r="U73" i="40"/>
  <c r="U80" i="40"/>
  <c r="Y94" i="40"/>
  <c r="X91" i="40"/>
  <c r="X94" i="40" s="1"/>
  <c r="V93" i="40"/>
  <c r="U93" i="40" s="1"/>
  <c r="J103" i="40"/>
  <c r="V113" i="40"/>
  <c r="G160" i="40"/>
  <c r="K160" i="40"/>
  <c r="O160" i="40"/>
  <c r="E191" i="40"/>
  <c r="I191" i="40"/>
  <c r="M191" i="40"/>
  <c r="Q175" i="40"/>
  <c r="Y189" i="39"/>
  <c r="Q19" i="39"/>
  <c r="V151" i="39"/>
  <c r="V14" i="39"/>
  <c r="U14" i="39" s="1"/>
  <c r="Y15" i="39"/>
  <c r="Q25" i="39"/>
  <c r="X23" i="39"/>
  <c r="V27" i="39"/>
  <c r="V30" i="39"/>
  <c r="U30" i="39" s="1"/>
  <c r="V37" i="39"/>
  <c r="U37" i="39" s="1"/>
  <c r="Q47" i="39"/>
  <c r="V91" i="39"/>
  <c r="V116" i="39"/>
  <c r="V118" i="39" s="1"/>
  <c r="H160" i="39"/>
  <c r="L160" i="39"/>
  <c r="P160" i="39"/>
  <c r="V155" i="39"/>
  <c r="V158" i="39" s="1"/>
  <c r="V177" i="39"/>
  <c r="Q32" i="39"/>
  <c r="X67" i="39"/>
  <c r="F120" i="39"/>
  <c r="N120" i="39"/>
  <c r="Q130" i="39"/>
  <c r="J120" i="39"/>
  <c r="Q7" i="39"/>
  <c r="V9" i="39"/>
  <c r="U9" i="39" s="1"/>
  <c r="X14" i="39"/>
  <c r="E39" i="39"/>
  <c r="I39" i="39"/>
  <c r="M39" i="39"/>
  <c r="V26" i="39"/>
  <c r="N55" i="39"/>
  <c r="X118" i="39"/>
  <c r="V123" i="39"/>
  <c r="U123" i="39" s="1"/>
  <c r="F160" i="39"/>
  <c r="J160" i="39"/>
  <c r="N160" i="39"/>
  <c r="H191" i="39"/>
  <c r="L191" i="39"/>
  <c r="P191" i="39"/>
  <c r="O191" i="39"/>
  <c r="O103" i="38"/>
  <c r="L103" i="38"/>
  <c r="F160" i="38"/>
  <c r="J160" i="38"/>
  <c r="N160" i="38"/>
  <c r="F191" i="38"/>
  <c r="J191" i="38"/>
  <c r="N191" i="38"/>
  <c r="F86" i="38"/>
  <c r="G103" i="38"/>
  <c r="K103" i="38"/>
  <c r="E103" i="38"/>
  <c r="I103" i="38"/>
  <c r="M103" i="38"/>
  <c r="P120" i="38"/>
  <c r="Q130" i="38"/>
  <c r="Y189" i="38"/>
  <c r="H19" i="37"/>
  <c r="Q31" i="37"/>
  <c r="V31" i="37" s="1"/>
  <c r="F39" i="39"/>
  <c r="N39" i="39"/>
  <c r="X20" i="39"/>
  <c r="X22" i="39"/>
  <c r="X24" i="39"/>
  <c r="Y26" i="39"/>
  <c r="Q38" i="39"/>
  <c r="V42" i="39"/>
  <c r="V47" i="39" s="1"/>
  <c r="X45" i="39"/>
  <c r="Y49" i="39"/>
  <c r="G55" i="39"/>
  <c r="K55" i="39"/>
  <c r="O55" i="39"/>
  <c r="X72" i="39"/>
  <c r="Y75" i="39"/>
  <c r="V89" i="39"/>
  <c r="U89" i="39" s="1"/>
  <c r="E160" i="39"/>
  <c r="I160" i="39"/>
  <c r="M160" i="39"/>
  <c r="V141" i="39"/>
  <c r="V144" i="39" s="1"/>
  <c r="V163" i="39"/>
  <c r="V168" i="39" s="1"/>
  <c r="X182" i="39"/>
  <c r="Y14" i="39"/>
  <c r="Y38" i="39"/>
  <c r="Q118" i="39"/>
  <c r="Y151" i="39"/>
  <c r="Y9" i="39"/>
  <c r="V17" i="39"/>
  <c r="G39" i="39"/>
  <c r="K39" i="39"/>
  <c r="J39" i="39"/>
  <c r="F55" i="39"/>
  <c r="J55" i="39"/>
  <c r="Y52" i="39"/>
  <c r="P55" i="39"/>
  <c r="Y59" i="39"/>
  <c r="H86" i="39"/>
  <c r="L86" i="39"/>
  <c r="P86" i="39"/>
  <c r="X66" i="39"/>
  <c r="X69" i="39"/>
  <c r="F86" i="39"/>
  <c r="J86" i="39"/>
  <c r="N86" i="39"/>
  <c r="V83" i="39"/>
  <c r="V84" i="39" s="1"/>
  <c r="X94" i="39"/>
  <c r="G191" i="39"/>
  <c r="K191" i="39"/>
  <c r="Y29" i="39"/>
  <c r="Q158" i="39"/>
  <c r="Y17" i="39"/>
  <c r="Y31" i="39"/>
  <c r="Y47" i="39"/>
  <c r="Q54" i="39"/>
  <c r="E86" i="39"/>
  <c r="I86" i="39"/>
  <c r="M86" i="39"/>
  <c r="E103" i="39"/>
  <c r="I103" i="39"/>
  <c r="M103" i="39"/>
  <c r="Y111" i="39"/>
  <c r="Y175" i="39"/>
  <c r="G160" i="38"/>
  <c r="E39" i="38"/>
  <c r="I39" i="38"/>
  <c r="M39" i="38"/>
  <c r="X62" i="38"/>
  <c r="X31" i="38"/>
  <c r="O160" i="38"/>
  <c r="F39" i="38"/>
  <c r="J39" i="38"/>
  <c r="N39" i="38"/>
  <c r="Y66" i="38"/>
  <c r="E191" i="38"/>
  <c r="I191" i="38"/>
  <c r="M191" i="38"/>
  <c r="Y27" i="38"/>
  <c r="X48" i="38"/>
  <c r="X53" i="38"/>
  <c r="Y90" i="38"/>
  <c r="Q137" i="38"/>
  <c r="P19" i="37"/>
  <c r="H191" i="38"/>
  <c r="L191" i="38"/>
  <c r="P191" i="38"/>
  <c r="N7" i="37"/>
  <c r="Q7" i="37" s="1"/>
  <c r="X29" i="38"/>
  <c r="Y30" i="38"/>
  <c r="X60" i="38"/>
  <c r="X63" i="37"/>
  <c r="Y46" i="38"/>
  <c r="F55" i="38"/>
  <c r="J55" i="38"/>
  <c r="N55" i="38"/>
  <c r="Y68" i="38"/>
  <c r="V77" i="38"/>
  <c r="Y175" i="37"/>
  <c r="X158" i="37"/>
  <c r="J39" i="43"/>
  <c r="V9" i="41"/>
  <c r="V19" i="41" s="1"/>
  <c r="V38" i="38"/>
  <c r="V25" i="38"/>
  <c r="Y58" i="38"/>
  <c r="Y9" i="38"/>
  <c r="Y19" i="38" s="1"/>
  <c r="X17" i="38"/>
  <c r="Q32" i="38"/>
  <c r="Y43" i="38"/>
  <c r="V46" i="38"/>
  <c r="G55" i="38"/>
  <c r="K55" i="38"/>
  <c r="O55" i="38"/>
  <c r="G86" i="38"/>
  <c r="K86" i="38"/>
  <c r="O86" i="38"/>
  <c r="V67" i="38"/>
  <c r="V69" i="38"/>
  <c r="X73" i="38"/>
  <c r="X75" i="38"/>
  <c r="X80" i="38"/>
  <c r="X82" i="38"/>
  <c r="V126" i="38"/>
  <c r="Q144" i="38"/>
  <c r="V153" i="38"/>
  <c r="V187" i="38"/>
  <c r="Q19" i="38"/>
  <c r="X18" i="38"/>
  <c r="G39" i="38"/>
  <c r="K39" i="38"/>
  <c r="O39" i="38"/>
  <c r="Q25" i="38"/>
  <c r="X26" i="38"/>
  <c r="Q38" i="38"/>
  <c r="Y84" i="38"/>
  <c r="Q111" i="38"/>
  <c r="G120" i="38"/>
  <c r="K120" i="38"/>
  <c r="O120" i="38"/>
  <c r="Q118" i="38"/>
  <c r="K160" i="38"/>
  <c r="X14" i="38"/>
  <c r="H55" i="38"/>
  <c r="L55" i="38"/>
  <c r="P55" i="38"/>
  <c r="E86" i="38"/>
  <c r="M86" i="38"/>
  <c r="H103" i="38"/>
  <c r="P103" i="38"/>
  <c r="H120" i="38"/>
  <c r="L120" i="38"/>
  <c r="G191" i="38"/>
  <c r="K191" i="38"/>
  <c r="O191" i="38"/>
  <c r="Q189" i="38"/>
  <c r="E25" i="37"/>
  <c r="I25" i="37"/>
  <c r="M25" i="37"/>
  <c r="Q24" i="37"/>
  <c r="Y24" i="37" s="1"/>
  <c r="Q49" i="37"/>
  <c r="I54" i="37"/>
  <c r="G175" i="37"/>
  <c r="K175" i="37"/>
  <c r="O175" i="37"/>
  <c r="Q172" i="37"/>
  <c r="V172" i="37" s="1"/>
  <c r="N25" i="37"/>
  <c r="H38" i="37"/>
  <c r="P38" i="37"/>
  <c r="X38" i="37"/>
  <c r="Q42" i="37"/>
  <c r="Q46" i="37"/>
  <c r="V46" i="37" s="1"/>
  <c r="G130" i="37"/>
  <c r="K130" i="37"/>
  <c r="O130" i="37"/>
  <c r="H130" i="37"/>
  <c r="P130" i="37"/>
  <c r="Q139" i="37"/>
  <c r="V139" i="37" s="1"/>
  <c r="I144" i="37"/>
  <c r="X144" i="37"/>
  <c r="F175" i="37"/>
  <c r="Y189" i="37"/>
  <c r="E19" i="37"/>
  <c r="I19" i="37"/>
  <c r="M19" i="37"/>
  <c r="Q33" i="37"/>
  <c r="V33" i="37" s="1"/>
  <c r="I38" i="37"/>
  <c r="E77" i="37"/>
  <c r="I77" i="37"/>
  <c r="M77" i="37"/>
  <c r="H84" i="37"/>
  <c r="L84" i="37"/>
  <c r="P84" i="37"/>
  <c r="Q90" i="37"/>
  <c r="G94" i="37"/>
  <c r="K94" i="37"/>
  <c r="F111" i="37"/>
  <c r="J111" i="37"/>
  <c r="N111" i="37"/>
  <c r="L130" i="37"/>
  <c r="E137" i="37"/>
  <c r="I137" i="37"/>
  <c r="M137" i="37"/>
  <c r="X137" i="37"/>
  <c r="F137" i="37"/>
  <c r="J137" i="37"/>
  <c r="N137" i="37"/>
  <c r="Q136" i="37"/>
  <c r="V136" i="37" s="1"/>
  <c r="G151" i="37"/>
  <c r="K151" i="37"/>
  <c r="H168" i="37"/>
  <c r="L168" i="37"/>
  <c r="Q164" i="37"/>
  <c r="V164" i="37" s="1"/>
  <c r="F182" i="37"/>
  <c r="J182" i="37"/>
  <c r="N182" i="37"/>
  <c r="Y182" i="37"/>
  <c r="Q180" i="37"/>
  <c r="V180" i="37" s="1"/>
  <c r="G189" i="37"/>
  <c r="K189" i="37"/>
  <c r="O189" i="37"/>
  <c r="Q186" i="37"/>
  <c r="V186" i="37" s="1"/>
  <c r="Q81" i="37"/>
  <c r="F19" i="37"/>
  <c r="J19" i="37"/>
  <c r="N19" i="37"/>
  <c r="M38" i="37"/>
  <c r="N54" i="37"/>
  <c r="O111" i="37"/>
  <c r="F25" i="37"/>
  <c r="J25" i="37"/>
  <c r="P25" i="37"/>
  <c r="E144" i="37"/>
  <c r="M144" i="37"/>
  <c r="J54" i="37"/>
  <c r="Q60" i="37"/>
  <c r="Q72" i="37"/>
  <c r="V72" i="37" s="1"/>
  <c r="Q93" i="37"/>
  <c r="V93" i="37" s="1"/>
  <c r="E101" i="37"/>
  <c r="G111" i="37"/>
  <c r="K111" i="37"/>
  <c r="Q108" i="37"/>
  <c r="V108" i="37" s="1"/>
  <c r="H118" i="37"/>
  <c r="L118" i="37"/>
  <c r="P118" i="37"/>
  <c r="Q115" i="37"/>
  <c r="V115" i="37" s="1"/>
  <c r="X118" i="37"/>
  <c r="E130" i="37"/>
  <c r="I130" i="37"/>
  <c r="M130" i="37"/>
  <c r="Y137" i="37"/>
  <c r="G137" i="37"/>
  <c r="K137" i="37"/>
  <c r="O137" i="37"/>
  <c r="Q135" i="37"/>
  <c r="V135" i="37" s="1"/>
  <c r="F144" i="37"/>
  <c r="J144" i="37"/>
  <c r="N144" i="37"/>
  <c r="Q143" i="37"/>
  <c r="V143" i="37" s="1"/>
  <c r="H151" i="37"/>
  <c r="L151" i="37"/>
  <c r="P151" i="37"/>
  <c r="Q147" i="37"/>
  <c r="V147" i="37" s="1"/>
  <c r="F158" i="37"/>
  <c r="J158" i="37"/>
  <c r="N158" i="37"/>
  <c r="Q163" i="37"/>
  <c r="V163" i="37" s="1"/>
  <c r="I168" i="37"/>
  <c r="M168" i="37"/>
  <c r="X168" i="37"/>
  <c r="Q167" i="37"/>
  <c r="V167" i="37" s="1"/>
  <c r="H175" i="37"/>
  <c r="L175" i="37"/>
  <c r="P175" i="37"/>
  <c r="Q171" i="37"/>
  <c r="V171" i="37" s="1"/>
  <c r="G182" i="37"/>
  <c r="K182" i="37"/>
  <c r="O182" i="37"/>
  <c r="H182" i="37"/>
  <c r="L182" i="37"/>
  <c r="P182" i="37"/>
  <c r="Q179" i="37"/>
  <c r="V179" i="37" s="1"/>
  <c r="H189" i="37"/>
  <c r="L189" i="37"/>
  <c r="P189" i="37"/>
  <c r="Q185" i="37"/>
  <c r="V185" i="37" s="1"/>
  <c r="Q37" i="37"/>
  <c r="V37" i="37" s="1"/>
  <c r="Q45" i="37"/>
  <c r="V45" i="37" s="1"/>
  <c r="E54" i="37"/>
  <c r="F54" i="37"/>
  <c r="Q53" i="37"/>
  <c r="V53" i="37" s="1"/>
  <c r="Q69" i="37"/>
  <c r="V69" i="37" s="1"/>
  <c r="Q76" i="37"/>
  <c r="V76" i="37" s="1"/>
  <c r="E94" i="37"/>
  <c r="I94" i="37"/>
  <c r="M94" i="37"/>
  <c r="Q9" i="37"/>
  <c r="Y9" i="37" s="1"/>
  <c r="V15" i="37"/>
  <c r="L25" i="37"/>
  <c r="F32" i="37"/>
  <c r="J32" i="37"/>
  <c r="N32" i="37"/>
  <c r="K47" i="37"/>
  <c r="H47" i="37"/>
  <c r="L47" i="37"/>
  <c r="P47" i="37"/>
  <c r="Q44" i="37"/>
  <c r="V44" i="37" s="1"/>
  <c r="G54" i="37"/>
  <c r="G55" i="37" s="1"/>
  <c r="K54" i="37"/>
  <c r="O54" i="37"/>
  <c r="O55" i="37" s="1"/>
  <c r="L63" i="37"/>
  <c r="E63" i="37"/>
  <c r="I63" i="37"/>
  <c r="M63" i="37"/>
  <c r="F70" i="37"/>
  <c r="N70" i="37"/>
  <c r="G70" i="37"/>
  <c r="K70" i="37"/>
  <c r="O70" i="37"/>
  <c r="Q68" i="37"/>
  <c r="V68" i="37" s="1"/>
  <c r="Q79" i="37"/>
  <c r="Q83" i="37"/>
  <c r="V83" i="37" s="1"/>
  <c r="F94" i="37"/>
  <c r="J94" i="37"/>
  <c r="N94" i="37"/>
  <c r="G101" i="37"/>
  <c r="K101" i="37"/>
  <c r="O101" i="37"/>
  <c r="Q98" i="37"/>
  <c r="V98" i="37" s="1"/>
  <c r="X101" i="37"/>
  <c r="Q114" i="37"/>
  <c r="V114" i="37" s="1"/>
  <c r="M118" i="37"/>
  <c r="Q123" i="37"/>
  <c r="V123" i="37" s="1"/>
  <c r="Q129" i="37"/>
  <c r="V129" i="37" s="1"/>
  <c r="Q146" i="37"/>
  <c r="V146" i="37" s="1"/>
  <c r="I151" i="37"/>
  <c r="M151" i="37"/>
  <c r="X151" i="37"/>
  <c r="Q150" i="37"/>
  <c r="V150" i="37" s="1"/>
  <c r="Q155" i="37"/>
  <c r="V155" i="37" s="1"/>
  <c r="F168" i="37"/>
  <c r="J168" i="37"/>
  <c r="N168" i="37"/>
  <c r="Y168" i="37"/>
  <c r="E175" i="37"/>
  <c r="I175" i="37"/>
  <c r="M175" i="37"/>
  <c r="X175" i="37"/>
  <c r="J175" i="37"/>
  <c r="N175" i="37"/>
  <c r="Q174" i="37"/>
  <c r="V174" i="37" s="1"/>
  <c r="E189" i="37"/>
  <c r="I189" i="37"/>
  <c r="M189" i="37"/>
  <c r="X189" i="37"/>
  <c r="J189" i="37"/>
  <c r="N189" i="37"/>
  <c r="Q188" i="37"/>
  <c r="V188" i="37" s="1"/>
  <c r="M54" i="37"/>
  <c r="X54" i="37"/>
  <c r="L19" i="37"/>
  <c r="H25" i="37"/>
  <c r="Q21" i="37"/>
  <c r="G32" i="37"/>
  <c r="K32" i="37"/>
  <c r="Q29" i="37"/>
  <c r="G38" i="37"/>
  <c r="K38" i="37"/>
  <c r="O38" i="37"/>
  <c r="L38" i="37"/>
  <c r="Q35" i="37"/>
  <c r="V35" i="37" s="1"/>
  <c r="E47" i="37"/>
  <c r="I47" i="37"/>
  <c r="M47" i="37"/>
  <c r="Q51" i="37"/>
  <c r="F63" i="37"/>
  <c r="J63" i="37"/>
  <c r="N63" i="37"/>
  <c r="H70" i="37"/>
  <c r="L70" i="37"/>
  <c r="P70" i="37"/>
  <c r="H77" i="37"/>
  <c r="L77" i="37"/>
  <c r="P77" i="37"/>
  <c r="Q74" i="37"/>
  <c r="V74" i="37" s="1"/>
  <c r="X77" i="37"/>
  <c r="G84" i="37"/>
  <c r="K84" i="37"/>
  <c r="O84" i="37"/>
  <c r="Q82" i="37"/>
  <c r="V82" i="37" s="1"/>
  <c r="Q97" i="37"/>
  <c r="V97" i="37" s="1"/>
  <c r="L101" i="37"/>
  <c r="P101" i="37"/>
  <c r="H111" i="37"/>
  <c r="Q110" i="37"/>
  <c r="V110" i="37" s="1"/>
  <c r="Q113" i="37"/>
  <c r="V113" i="37" s="1"/>
  <c r="I118" i="37"/>
  <c r="Q117" i="37"/>
  <c r="V117" i="37" s="1"/>
  <c r="F130" i="37"/>
  <c r="J130" i="37"/>
  <c r="N130" i="37"/>
  <c r="Q128" i="37"/>
  <c r="V128" i="37" s="1"/>
  <c r="H137" i="37"/>
  <c r="L137" i="37"/>
  <c r="P137" i="37"/>
  <c r="Q141" i="37"/>
  <c r="V141" i="37" s="1"/>
  <c r="F151" i="37"/>
  <c r="J151" i="37"/>
  <c r="N151" i="37"/>
  <c r="Y151" i="37"/>
  <c r="O151" i="37"/>
  <c r="Q149" i="37"/>
  <c r="V149" i="37" s="1"/>
  <c r="H158" i="37"/>
  <c r="L158" i="37"/>
  <c r="P158" i="37"/>
  <c r="E158" i="37"/>
  <c r="I158" i="37"/>
  <c r="G168" i="37"/>
  <c r="K168" i="37"/>
  <c r="O168" i="37"/>
  <c r="P168" i="37"/>
  <c r="Q165" i="37"/>
  <c r="V165" i="37" s="1"/>
  <c r="Q173" i="37"/>
  <c r="V173" i="37" s="1"/>
  <c r="Q177" i="37"/>
  <c r="V177" i="37" s="1"/>
  <c r="I182" i="37"/>
  <c r="M182" i="37"/>
  <c r="X182" i="37"/>
  <c r="Q181" i="37"/>
  <c r="V181" i="37" s="1"/>
  <c r="Q187" i="37"/>
  <c r="V187" i="37" s="1"/>
  <c r="X77" i="43"/>
  <c r="Y47" i="43"/>
  <c r="X63" i="43"/>
  <c r="X68" i="43"/>
  <c r="U171" i="43"/>
  <c r="U147" i="43"/>
  <c r="U187" i="43"/>
  <c r="X9" i="43"/>
  <c r="X15" i="43"/>
  <c r="X18" i="43"/>
  <c r="V20" i="43"/>
  <c r="X27" i="43"/>
  <c r="X30" i="43"/>
  <c r="X48" i="43"/>
  <c r="X51" i="43"/>
  <c r="Y53" i="43"/>
  <c r="Y54" i="43" s="1"/>
  <c r="G55" i="43"/>
  <c r="K55" i="43"/>
  <c r="O55" i="43"/>
  <c r="Y58" i="43"/>
  <c r="Y62" i="43"/>
  <c r="G86" i="43"/>
  <c r="K86" i="43"/>
  <c r="O86" i="43"/>
  <c r="V72" i="43"/>
  <c r="Y74" i="43"/>
  <c r="Y80" i="43"/>
  <c r="U89" i="43"/>
  <c r="U92" i="43"/>
  <c r="Q94" i="43"/>
  <c r="U110" i="43"/>
  <c r="U134" i="43"/>
  <c r="U149" i="43"/>
  <c r="V26" i="43"/>
  <c r="V49" i="43"/>
  <c r="U49" i="43" s="1"/>
  <c r="V61" i="43"/>
  <c r="U61" i="43" s="1"/>
  <c r="V79" i="43"/>
  <c r="U90" i="43"/>
  <c r="U129" i="43"/>
  <c r="Q151" i="43"/>
  <c r="V146" i="43"/>
  <c r="U148" i="43"/>
  <c r="U177" i="43"/>
  <c r="U185" i="43"/>
  <c r="U153" i="43"/>
  <c r="V33" i="43"/>
  <c r="V42" i="43"/>
  <c r="Q70" i="43"/>
  <c r="V65" i="43"/>
  <c r="X66" i="43"/>
  <c r="U69" i="43"/>
  <c r="U74" i="43"/>
  <c r="Y89" i="43"/>
  <c r="X90" i="43"/>
  <c r="X94" i="43" s="1"/>
  <c r="Y92" i="43"/>
  <c r="Y93" i="43"/>
  <c r="Q101" i="43"/>
  <c r="V96" i="43"/>
  <c r="U98" i="43"/>
  <c r="U99" i="43"/>
  <c r="Q111" i="43"/>
  <c r="Q120" i="43" s="1"/>
  <c r="V106" i="43"/>
  <c r="U108" i="43"/>
  <c r="U109" i="43"/>
  <c r="U128" i="43"/>
  <c r="V144" i="43"/>
  <c r="U139" i="43"/>
  <c r="U173" i="43"/>
  <c r="U180" i="43"/>
  <c r="U93" i="43"/>
  <c r="F103" i="43"/>
  <c r="J103" i="43"/>
  <c r="N103" i="43"/>
  <c r="E120" i="43"/>
  <c r="I120" i="43"/>
  <c r="M120" i="43"/>
  <c r="V118" i="43"/>
  <c r="U113" i="43"/>
  <c r="U114" i="43"/>
  <c r="U115" i="43"/>
  <c r="U116" i="43"/>
  <c r="U117" i="43"/>
  <c r="Q137" i="43"/>
  <c r="U136" i="43"/>
  <c r="U141" i="43"/>
  <c r="U150" i="43"/>
  <c r="U155" i="43"/>
  <c r="U174" i="43"/>
  <c r="U179" i="43"/>
  <c r="V137" i="43"/>
  <c r="U132" i="43"/>
  <c r="U135" i="43"/>
  <c r="U140" i="43"/>
  <c r="U154" i="43"/>
  <c r="U178" i="43"/>
  <c r="Q189" i="43"/>
  <c r="V184" i="43"/>
  <c r="V123" i="43"/>
  <c r="U163" i="43"/>
  <c r="U164" i="43"/>
  <c r="U166" i="43"/>
  <c r="U167" i="43"/>
  <c r="X175" i="43"/>
  <c r="U186" i="43"/>
  <c r="U188" i="43"/>
  <c r="Q175" i="43"/>
  <c r="V170" i="43"/>
  <c r="Y77" i="42"/>
  <c r="Y91" i="42"/>
  <c r="X91" i="42"/>
  <c r="Q94" i="42"/>
  <c r="U166" i="42"/>
  <c r="U170" i="42"/>
  <c r="X9" i="42"/>
  <c r="X15" i="42"/>
  <c r="X18" i="42"/>
  <c r="V20" i="42"/>
  <c r="X27" i="42"/>
  <c r="X30" i="42"/>
  <c r="X48" i="42"/>
  <c r="X51" i="42"/>
  <c r="X53" i="42"/>
  <c r="X58" i="42"/>
  <c r="X60" i="42"/>
  <c r="X62" i="42"/>
  <c r="V65" i="42"/>
  <c r="X73" i="42"/>
  <c r="X75" i="42"/>
  <c r="X80" i="42"/>
  <c r="X82" i="42"/>
  <c r="Y89" i="42"/>
  <c r="X89" i="42"/>
  <c r="U90" i="42"/>
  <c r="U93" i="42"/>
  <c r="Q101" i="42"/>
  <c r="U116" i="42"/>
  <c r="U126" i="42"/>
  <c r="U132" i="42"/>
  <c r="U142" i="42"/>
  <c r="U149" i="42"/>
  <c r="U156" i="42"/>
  <c r="U164" i="42"/>
  <c r="U172" i="42"/>
  <c r="U179" i="42"/>
  <c r="U180" i="42"/>
  <c r="Y144" i="42"/>
  <c r="V26" i="42"/>
  <c r="K86" i="42"/>
  <c r="O86" i="42"/>
  <c r="V72" i="42"/>
  <c r="V79" i="42"/>
  <c r="U117" i="42"/>
  <c r="U128" i="42"/>
  <c r="V133" i="42"/>
  <c r="Q137" i="42"/>
  <c r="U134" i="42"/>
  <c r="U143" i="42"/>
  <c r="V150" i="42"/>
  <c r="U150" i="42" s="1"/>
  <c r="Q158" i="42"/>
  <c r="V153" i="42"/>
  <c r="U163" i="42"/>
  <c r="Q182" i="42"/>
  <c r="V186" i="42"/>
  <c r="U186" i="42" s="1"/>
  <c r="U9" i="42"/>
  <c r="V33" i="42"/>
  <c r="V42" i="42"/>
  <c r="U48" i="42"/>
  <c r="H86" i="42"/>
  <c r="L86" i="42"/>
  <c r="P86" i="42"/>
  <c r="U89" i="42"/>
  <c r="Y93" i="42"/>
  <c r="X93" i="42"/>
  <c r="Y101" i="42"/>
  <c r="U98" i="42"/>
  <c r="U107" i="42"/>
  <c r="Y130" i="42"/>
  <c r="U141" i="42"/>
  <c r="U147" i="42"/>
  <c r="U154" i="42"/>
  <c r="U155" i="42"/>
  <c r="Y168" i="42"/>
  <c r="U181" i="42"/>
  <c r="U185" i="42"/>
  <c r="V96" i="42"/>
  <c r="V106" i="42"/>
  <c r="Q144" i="42"/>
  <c r="U148" i="42"/>
  <c r="Q189" i="42"/>
  <c r="V184" i="42"/>
  <c r="V113" i="42"/>
  <c r="V123" i="42"/>
  <c r="E160" i="42"/>
  <c r="I160" i="42"/>
  <c r="M160" i="42"/>
  <c r="Q151" i="42"/>
  <c r="V146" i="42"/>
  <c r="U173" i="42"/>
  <c r="Q175" i="42"/>
  <c r="U135" i="42"/>
  <c r="U171" i="42"/>
  <c r="V175" i="42"/>
  <c r="U188" i="42"/>
  <c r="V139" i="42"/>
  <c r="V177" i="42"/>
  <c r="U9" i="41"/>
  <c r="X25" i="41"/>
  <c r="Q47" i="41"/>
  <c r="V42" i="41"/>
  <c r="G86" i="41"/>
  <c r="K86" i="41"/>
  <c r="O86" i="41"/>
  <c r="V130" i="41"/>
  <c r="Q151" i="41"/>
  <c r="V146" i="41"/>
  <c r="V168" i="41"/>
  <c r="U163" i="41"/>
  <c r="Y48" i="41"/>
  <c r="X48" i="41"/>
  <c r="Y58" i="41"/>
  <c r="X58" i="41"/>
  <c r="Y90" i="41"/>
  <c r="X90" i="41"/>
  <c r="Y9" i="41"/>
  <c r="Y14" i="41"/>
  <c r="Y15" i="41"/>
  <c r="Y17" i="41"/>
  <c r="Y18" i="41"/>
  <c r="U26" i="41"/>
  <c r="Y53" i="41"/>
  <c r="X53" i="41"/>
  <c r="Y62" i="41"/>
  <c r="X62" i="41"/>
  <c r="Y82" i="41"/>
  <c r="X82" i="41"/>
  <c r="Q101" i="41"/>
  <c r="V96" i="41"/>
  <c r="X130" i="41"/>
  <c r="V158" i="41"/>
  <c r="U153" i="41"/>
  <c r="Q38" i="41"/>
  <c r="V33" i="41"/>
  <c r="Y73" i="41"/>
  <c r="X73" i="41"/>
  <c r="Q25" i="41"/>
  <c r="V20" i="41"/>
  <c r="Y26" i="41"/>
  <c r="Y27" i="41"/>
  <c r="Y29" i="41"/>
  <c r="Y30" i="41"/>
  <c r="Y31" i="41"/>
  <c r="U48" i="41"/>
  <c r="Y51" i="41"/>
  <c r="X51" i="41"/>
  <c r="U58" i="41"/>
  <c r="Y60" i="41"/>
  <c r="X60" i="41"/>
  <c r="Y70" i="41"/>
  <c r="Y75" i="41"/>
  <c r="X75" i="41"/>
  <c r="Y80" i="41"/>
  <c r="X80" i="41"/>
  <c r="V94" i="41"/>
  <c r="Y92" i="41"/>
  <c r="X92" i="41"/>
  <c r="Q111" i="41"/>
  <c r="V106" i="41"/>
  <c r="V65" i="41"/>
  <c r="U89" i="41"/>
  <c r="U127" i="41"/>
  <c r="U129" i="41"/>
  <c r="Q137" i="41"/>
  <c r="U135" i="41"/>
  <c r="V144" i="41"/>
  <c r="U140" i="41"/>
  <c r="U148" i="41"/>
  <c r="Q175" i="41"/>
  <c r="U178" i="41"/>
  <c r="G160" i="41"/>
  <c r="K160" i="41"/>
  <c r="O160" i="41"/>
  <c r="H160" i="41"/>
  <c r="L160" i="41"/>
  <c r="P160" i="41"/>
  <c r="U143" i="41"/>
  <c r="U154" i="41"/>
  <c r="U155" i="41"/>
  <c r="U164" i="41"/>
  <c r="U165" i="41"/>
  <c r="H191" i="41"/>
  <c r="L191" i="41"/>
  <c r="P191" i="41"/>
  <c r="U181" i="41"/>
  <c r="Q189" i="41"/>
  <c r="V184" i="41"/>
  <c r="V132" i="41"/>
  <c r="U139" i="41"/>
  <c r="V170" i="41"/>
  <c r="U177" i="41"/>
  <c r="X38" i="40"/>
  <c r="V32" i="40"/>
  <c r="U27" i="40"/>
  <c r="U29" i="40"/>
  <c r="K55" i="40"/>
  <c r="Y60" i="40"/>
  <c r="X60" i="40"/>
  <c r="U61" i="40"/>
  <c r="Q63" i="40"/>
  <c r="U67" i="40"/>
  <c r="Y75" i="40"/>
  <c r="X75" i="40"/>
  <c r="U83" i="40"/>
  <c r="U108" i="40"/>
  <c r="Y15" i="40"/>
  <c r="X24" i="40"/>
  <c r="Q32" i="40"/>
  <c r="V38" i="40"/>
  <c r="X43" i="40"/>
  <c r="X47" i="40" s="1"/>
  <c r="U44" i="40"/>
  <c r="Y53" i="40"/>
  <c r="X53" i="40"/>
  <c r="L55" i="40"/>
  <c r="U59" i="40"/>
  <c r="Y73" i="40"/>
  <c r="X73" i="40"/>
  <c r="U81" i="40"/>
  <c r="V97" i="40"/>
  <c r="U97" i="40" s="1"/>
  <c r="V114" i="40"/>
  <c r="X144" i="40"/>
  <c r="Y151" i="40"/>
  <c r="Q189" i="40"/>
  <c r="V184" i="40"/>
  <c r="X14" i="40"/>
  <c r="X17" i="40"/>
  <c r="Y20" i="40"/>
  <c r="Y22" i="40"/>
  <c r="X26" i="40"/>
  <c r="X29" i="40"/>
  <c r="X31" i="40"/>
  <c r="Y34" i="40"/>
  <c r="Y36" i="40"/>
  <c r="Y45" i="40"/>
  <c r="Y51" i="40"/>
  <c r="X51" i="40"/>
  <c r="U52" i="40"/>
  <c r="Q54" i="40"/>
  <c r="U60" i="40"/>
  <c r="Q77" i="40"/>
  <c r="V72" i="40"/>
  <c r="U75" i="40"/>
  <c r="Q84" i="40"/>
  <c r="V79" i="40"/>
  <c r="U82" i="40"/>
  <c r="U99" i="40"/>
  <c r="Q101" i="40"/>
  <c r="V116" i="40"/>
  <c r="U116" i="40" s="1"/>
  <c r="U133" i="40"/>
  <c r="U143" i="40"/>
  <c r="U164" i="40"/>
  <c r="U165" i="40"/>
  <c r="U171" i="40"/>
  <c r="U181" i="40"/>
  <c r="U153" i="40"/>
  <c r="U129" i="40"/>
  <c r="U185" i="40"/>
  <c r="U149" i="40"/>
  <c r="U123" i="40"/>
  <c r="U140" i="40"/>
  <c r="U134" i="40"/>
  <c r="U117" i="40"/>
  <c r="U115" i="40"/>
  <c r="U113" i="40"/>
  <c r="U14" i="40"/>
  <c r="U26" i="40"/>
  <c r="U31" i="40"/>
  <c r="G55" i="40"/>
  <c r="O55" i="40"/>
  <c r="U68" i="40"/>
  <c r="U69" i="40"/>
  <c r="U76" i="40"/>
  <c r="Y82" i="40"/>
  <c r="X82" i="40"/>
  <c r="U90" i="40"/>
  <c r="U142" i="40"/>
  <c r="U187" i="40"/>
  <c r="Y9" i="40"/>
  <c r="U21" i="40"/>
  <c r="U23" i="40"/>
  <c r="U33" i="40"/>
  <c r="U35" i="40"/>
  <c r="U37" i="40"/>
  <c r="U42" i="40"/>
  <c r="U46" i="40"/>
  <c r="U48" i="40"/>
  <c r="H55" i="40"/>
  <c r="P55" i="40"/>
  <c r="Y58" i="40"/>
  <c r="X58" i="40"/>
  <c r="U62" i="40"/>
  <c r="V63" i="40"/>
  <c r="U74" i="40"/>
  <c r="Y80" i="40"/>
  <c r="X80" i="40"/>
  <c r="U106" i="40"/>
  <c r="U150" i="40"/>
  <c r="V9" i="40"/>
  <c r="U20" i="40"/>
  <c r="Y48" i="40"/>
  <c r="X48" i="40"/>
  <c r="U49" i="40"/>
  <c r="Y62" i="40"/>
  <c r="X62" i="40"/>
  <c r="G120" i="40"/>
  <c r="K120" i="40"/>
  <c r="O120" i="40"/>
  <c r="U135" i="40"/>
  <c r="V141" i="40"/>
  <c r="U141" i="40" s="1"/>
  <c r="Q144" i="40"/>
  <c r="V147" i="40"/>
  <c r="U147" i="40" s="1"/>
  <c r="U148" i="40"/>
  <c r="U154" i="40"/>
  <c r="U166" i="40"/>
  <c r="V65" i="40"/>
  <c r="H103" i="40"/>
  <c r="L103" i="40"/>
  <c r="P103" i="40"/>
  <c r="U109" i="40"/>
  <c r="Q111" i="40"/>
  <c r="V126" i="40"/>
  <c r="U128" i="40"/>
  <c r="U139" i="40"/>
  <c r="U146" i="40"/>
  <c r="Q151" i="40"/>
  <c r="U172" i="40"/>
  <c r="Q94" i="40"/>
  <c r="U107" i="40"/>
  <c r="U136" i="40"/>
  <c r="U188" i="40"/>
  <c r="E160" i="40"/>
  <c r="I160" i="40"/>
  <c r="M160" i="40"/>
  <c r="Q137" i="40"/>
  <c r="V132" i="40"/>
  <c r="U156" i="40"/>
  <c r="U157" i="40"/>
  <c r="H191" i="40"/>
  <c r="L191" i="40"/>
  <c r="P191" i="40"/>
  <c r="U173" i="40"/>
  <c r="F191" i="40"/>
  <c r="J191" i="40"/>
  <c r="N191" i="40"/>
  <c r="U179" i="40"/>
  <c r="U180" i="40"/>
  <c r="Y175" i="40"/>
  <c r="U186" i="40"/>
  <c r="V170" i="40"/>
  <c r="V177" i="40"/>
  <c r="U52" i="39"/>
  <c r="U134" i="39"/>
  <c r="U167" i="39"/>
  <c r="U165" i="39"/>
  <c r="U174" i="39"/>
  <c r="U171" i="39"/>
  <c r="U157" i="39"/>
  <c r="U108" i="39"/>
  <c r="U107" i="39"/>
  <c r="U129" i="39"/>
  <c r="U67" i="39"/>
  <c r="U44" i="39"/>
  <c r="U153" i="39"/>
  <c r="U133" i="39"/>
  <c r="U110" i="39"/>
  <c r="U109" i="39"/>
  <c r="U75" i="39"/>
  <c r="U62" i="39"/>
  <c r="U58" i="39"/>
  <c r="U43" i="39"/>
  <c r="U150" i="39"/>
  <c r="U146" i="39"/>
  <c r="U69" i="39"/>
  <c r="U45" i="39"/>
  <c r="U186" i="39"/>
  <c r="U185" i="39"/>
  <c r="U127" i="39"/>
  <c r="U68" i="39"/>
  <c r="U53" i="39"/>
  <c r="U59" i="39"/>
  <c r="U66" i="39"/>
  <c r="U100" i="39"/>
  <c r="U18" i="39"/>
  <c r="U21" i="39"/>
  <c r="U23" i="39"/>
  <c r="U31" i="39"/>
  <c r="U34" i="39"/>
  <c r="U36" i="39"/>
  <c r="U80" i="39"/>
  <c r="U99" i="39"/>
  <c r="U135" i="39"/>
  <c r="U15" i="39"/>
  <c r="Y25" i="39"/>
  <c r="U29" i="39"/>
  <c r="U46" i="39"/>
  <c r="X54" i="39"/>
  <c r="U73" i="39"/>
  <c r="U81" i="39"/>
  <c r="U35" i="39"/>
  <c r="U22" i="39"/>
  <c r="U24" i="39"/>
  <c r="U27" i="39"/>
  <c r="U51" i="39"/>
  <c r="X35" i="39"/>
  <c r="V54" i="39"/>
  <c r="U98" i="39"/>
  <c r="U139" i="39"/>
  <c r="U172" i="39"/>
  <c r="X9" i="39"/>
  <c r="X15" i="39"/>
  <c r="X18" i="39"/>
  <c r="V20" i="39"/>
  <c r="X27" i="39"/>
  <c r="X30" i="39"/>
  <c r="X37" i="39"/>
  <c r="X42" i="39"/>
  <c r="Y48" i="39"/>
  <c r="Y53" i="39"/>
  <c r="V61" i="39"/>
  <c r="U61" i="39" s="1"/>
  <c r="Q63" i="39"/>
  <c r="U76" i="39"/>
  <c r="X79" i="39"/>
  <c r="U82" i="39"/>
  <c r="Y83" i="39"/>
  <c r="U90" i="39"/>
  <c r="U91" i="39"/>
  <c r="U92" i="39"/>
  <c r="U93" i="39"/>
  <c r="F103" i="39"/>
  <c r="J103" i="39"/>
  <c r="N103" i="39"/>
  <c r="Y101" i="39"/>
  <c r="U97" i="39"/>
  <c r="Q137" i="39"/>
  <c r="V132" i="39"/>
  <c r="U149" i="39"/>
  <c r="U178" i="39"/>
  <c r="U49" i="39"/>
  <c r="Q77" i="39"/>
  <c r="V72" i="39"/>
  <c r="Y76" i="39"/>
  <c r="U79" i="39"/>
  <c r="U143" i="39"/>
  <c r="V33" i="39"/>
  <c r="X44" i="39"/>
  <c r="L55" i="39"/>
  <c r="U60" i="39"/>
  <c r="X68" i="39"/>
  <c r="U74" i="39"/>
  <c r="X78" i="39"/>
  <c r="X80" i="39"/>
  <c r="Y80" i="39"/>
  <c r="Y82" i="39"/>
  <c r="Y89" i="39"/>
  <c r="Y90" i="39"/>
  <c r="Y91" i="39"/>
  <c r="Y92" i="39"/>
  <c r="Y93" i="39"/>
  <c r="G160" i="39"/>
  <c r="K160" i="39"/>
  <c r="O160" i="39"/>
  <c r="U136" i="39"/>
  <c r="U141" i="39"/>
  <c r="U142" i="39"/>
  <c r="Q70" i="39"/>
  <c r="V65" i="39"/>
  <c r="U126" i="39"/>
  <c r="U140" i="39"/>
  <c r="Q151" i="39"/>
  <c r="H39" i="39"/>
  <c r="L39" i="39"/>
  <c r="P39" i="39"/>
  <c r="X33" i="39"/>
  <c r="X46" i="39"/>
  <c r="U48" i="39"/>
  <c r="Y51" i="39"/>
  <c r="X58" i="39"/>
  <c r="Y58" i="39"/>
  <c r="Y60" i="39"/>
  <c r="X62" i="39"/>
  <c r="Y62" i="39"/>
  <c r="Y73" i="39"/>
  <c r="X74" i="39"/>
  <c r="Q84" i="39"/>
  <c r="Q111" i="39"/>
  <c r="V106" i="39"/>
  <c r="Q144" i="39"/>
  <c r="U147" i="39"/>
  <c r="U148" i="39"/>
  <c r="Q175" i="39"/>
  <c r="V170" i="39"/>
  <c r="V182" i="39"/>
  <c r="U177" i="39"/>
  <c r="U181" i="39"/>
  <c r="Q189" i="39"/>
  <c r="V184" i="39"/>
  <c r="U188" i="39"/>
  <c r="G86" i="39"/>
  <c r="K86" i="39"/>
  <c r="O86" i="39"/>
  <c r="H103" i="39"/>
  <c r="L103" i="39"/>
  <c r="P103" i="39"/>
  <c r="Q101" i="39"/>
  <c r="Q103" i="39" s="1"/>
  <c r="V96" i="39"/>
  <c r="E120" i="39"/>
  <c r="I120" i="39"/>
  <c r="M120" i="39"/>
  <c r="U113" i="39"/>
  <c r="U114" i="39"/>
  <c r="U115" i="39"/>
  <c r="U117" i="39"/>
  <c r="U154" i="39"/>
  <c r="U180" i="39"/>
  <c r="U187" i="39"/>
  <c r="U164" i="39"/>
  <c r="U173" i="39"/>
  <c r="U179" i="39"/>
  <c r="U128" i="39"/>
  <c r="U156" i="39"/>
  <c r="U166" i="39"/>
  <c r="S7" i="38"/>
  <c r="U20" i="38" s="1"/>
  <c r="Y21" i="38"/>
  <c r="Y23" i="38"/>
  <c r="Y33" i="38"/>
  <c r="Y35" i="38"/>
  <c r="Y37" i="38"/>
  <c r="V43" i="38"/>
  <c r="Q54" i="38"/>
  <c r="V48" i="38"/>
  <c r="V14" i="38"/>
  <c r="X20" i="38"/>
  <c r="X22" i="38"/>
  <c r="X24" i="38"/>
  <c r="V26" i="38"/>
  <c r="X34" i="38"/>
  <c r="X36" i="38"/>
  <c r="Q47" i="38"/>
  <c r="Y42" i="38"/>
  <c r="Y61" i="38"/>
  <c r="X61" i="38"/>
  <c r="Q70" i="38"/>
  <c r="Y76" i="38"/>
  <c r="X76" i="38"/>
  <c r="X78" i="38"/>
  <c r="V84" i="38"/>
  <c r="Y52" i="38"/>
  <c r="X52" i="38"/>
  <c r="Y59" i="38"/>
  <c r="X59" i="38"/>
  <c r="V65" i="38"/>
  <c r="Y74" i="38"/>
  <c r="X74" i="38"/>
  <c r="Q77" i="38"/>
  <c r="V9" i="38"/>
  <c r="Y44" i="38"/>
  <c r="X45" i="38"/>
  <c r="X47" i="38" s="1"/>
  <c r="Y49" i="38"/>
  <c r="X49" i="38"/>
  <c r="Q63" i="38"/>
  <c r="V58" i="38"/>
  <c r="J86" i="38"/>
  <c r="N86" i="38"/>
  <c r="X65" i="38"/>
  <c r="X67" i="38"/>
  <c r="X69" i="38"/>
  <c r="Y72" i="38"/>
  <c r="X72" i="38"/>
  <c r="U82" i="38"/>
  <c r="Y91" i="38"/>
  <c r="X91" i="38"/>
  <c r="Q94" i="38"/>
  <c r="U114" i="38"/>
  <c r="Y130" i="38"/>
  <c r="Q84" i="38"/>
  <c r="Y89" i="38"/>
  <c r="X89" i="38"/>
  <c r="V94" i="38"/>
  <c r="Q158" i="38"/>
  <c r="V155" i="38"/>
  <c r="H86" i="38"/>
  <c r="L86" i="38"/>
  <c r="P86" i="38"/>
  <c r="X79" i="38"/>
  <c r="X81" i="38"/>
  <c r="X83" i="38"/>
  <c r="Q101" i="38"/>
  <c r="V135" i="38"/>
  <c r="U135" i="38" s="1"/>
  <c r="V171" i="38"/>
  <c r="Q175" i="38"/>
  <c r="Y93" i="38"/>
  <c r="X93" i="38"/>
  <c r="Y111" i="38"/>
  <c r="Q168" i="38"/>
  <c r="V163" i="38"/>
  <c r="V96" i="38"/>
  <c r="V106" i="38"/>
  <c r="Q182" i="38"/>
  <c r="V113" i="38"/>
  <c r="V123" i="38"/>
  <c r="H160" i="38"/>
  <c r="L160" i="38"/>
  <c r="P160" i="38"/>
  <c r="E160" i="38"/>
  <c r="I160" i="38"/>
  <c r="M160" i="38"/>
  <c r="Q151" i="38"/>
  <c r="V146" i="38"/>
  <c r="V139" i="38"/>
  <c r="V177" i="38"/>
  <c r="V184" i="38"/>
  <c r="Q59" i="37"/>
  <c r="Y59" i="37" s="1"/>
  <c r="Q34" i="37"/>
  <c r="Y34" i="37" s="1"/>
  <c r="Y38" i="37" s="1"/>
  <c r="Q20" i="37"/>
  <c r="Q22" i="37"/>
  <c r="Y22" i="37" s="1"/>
  <c r="G19" i="37"/>
  <c r="K19" i="37"/>
  <c r="O19" i="37"/>
  <c r="H32" i="37"/>
  <c r="L32" i="37"/>
  <c r="P32" i="37"/>
  <c r="Q30" i="37"/>
  <c r="Y30" i="37" s="1"/>
  <c r="Q99" i="37"/>
  <c r="Y14" i="37"/>
  <c r="E38" i="37"/>
  <c r="N47" i="37"/>
  <c r="L54" i="37"/>
  <c r="Q109" i="37"/>
  <c r="E118" i="37"/>
  <c r="K25" i="37"/>
  <c r="F38" i="37"/>
  <c r="N38" i="37"/>
  <c r="Q48" i="37"/>
  <c r="Q61" i="37"/>
  <c r="Q66" i="37"/>
  <c r="X66" i="37" s="1"/>
  <c r="G77" i="37"/>
  <c r="K77" i="37"/>
  <c r="O77" i="37"/>
  <c r="F77" i="37"/>
  <c r="J77" i="37"/>
  <c r="N77" i="37"/>
  <c r="F84" i="37"/>
  <c r="J84" i="37"/>
  <c r="N84" i="37"/>
  <c r="E84" i="37"/>
  <c r="I84" i="37"/>
  <c r="M84" i="37"/>
  <c r="O94" i="37"/>
  <c r="X94" i="37"/>
  <c r="Q91" i="37"/>
  <c r="Y91" i="37" s="1"/>
  <c r="Q92" i="37"/>
  <c r="H101" i="37"/>
  <c r="Y111" i="37"/>
  <c r="Q89" i="37"/>
  <c r="Q184" i="37"/>
  <c r="Q23" i="37"/>
  <c r="X23" i="37" s="1"/>
  <c r="X25" i="37" s="1"/>
  <c r="Q27" i="37"/>
  <c r="Q36" i="37"/>
  <c r="F47" i="37"/>
  <c r="J47" i="37"/>
  <c r="H54" i="37"/>
  <c r="P54" i="37"/>
  <c r="Q52" i="37"/>
  <c r="Y52" i="37" s="1"/>
  <c r="G63" i="37"/>
  <c r="K63" i="37"/>
  <c r="O63" i="37"/>
  <c r="E70" i="37"/>
  <c r="I70" i="37"/>
  <c r="M70" i="37"/>
  <c r="Q65" i="37"/>
  <c r="Q73" i="37"/>
  <c r="Y73" i="37" s="1"/>
  <c r="Y77" i="37" s="1"/>
  <c r="Q170" i="37"/>
  <c r="G25" i="37"/>
  <c r="O25" i="37"/>
  <c r="J38" i="37"/>
  <c r="E32" i="37"/>
  <c r="I32" i="37"/>
  <c r="M32" i="37"/>
  <c r="Q26" i="37"/>
  <c r="X47" i="37"/>
  <c r="Q58" i="37"/>
  <c r="Q62" i="37"/>
  <c r="X70" i="37"/>
  <c r="Q67" i="37"/>
  <c r="Y67" i="37" s="1"/>
  <c r="Y70" i="37" s="1"/>
  <c r="Q75" i="37"/>
  <c r="I101" i="37"/>
  <c r="M101" i="37"/>
  <c r="E111" i="37"/>
  <c r="I111" i="37"/>
  <c r="M111" i="37"/>
  <c r="Q106" i="37"/>
  <c r="L111" i="37"/>
  <c r="P111" i="37"/>
  <c r="Y118" i="37"/>
  <c r="Q127" i="37"/>
  <c r="Q133" i="37"/>
  <c r="Q134" i="37"/>
  <c r="Q140" i="37"/>
  <c r="G158" i="37"/>
  <c r="K158" i="37"/>
  <c r="O158" i="37"/>
  <c r="Q43" i="37"/>
  <c r="Y43" i="37" s="1"/>
  <c r="Y47" i="37" s="1"/>
  <c r="Q80" i="37"/>
  <c r="X80" i="37" s="1"/>
  <c r="X84" i="37" s="1"/>
  <c r="Q96" i="37"/>
  <c r="Y101" i="37"/>
  <c r="Q100" i="37"/>
  <c r="Q107" i="37"/>
  <c r="G118" i="37"/>
  <c r="K118" i="37"/>
  <c r="O118" i="37"/>
  <c r="F118" i="37"/>
  <c r="J118" i="37"/>
  <c r="N118" i="37"/>
  <c r="Q132" i="37"/>
  <c r="Q148" i="37"/>
  <c r="Q166" i="37"/>
  <c r="H94" i="37"/>
  <c r="L94" i="37"/>
  <c r="P94" i="37"/>
  <c r="F101" i="37"/>
  <c r="J101" i="37"/>
  <c r="N101" i="37"/>
  <c r="X111" i="37"/>
  <c r="Q116" i="37"/>
  <c r="Y130" i="37"/>
  <c r="X130" i="37"/>
  <c r="Y158" i="37"/>
  <c r="Q178" i="37"/>
  <c r="Q126" i="37"/>
  <c r="G144" i="37"/>
  <c r="K144" i="37"/>
  <c r="O144" i="37"/>
  <c r="Q153" i="37"/>
  <c r="Q154" i="37"/>
  <c r="Q156" i="37"/>
  <c r="Q157" i="37"/>
  <c r="H144" i="37"/>
  <c r="L144" i="37"/>
  <c r="P144" i="37"/>
  <c r="Y144" i="37"/>
  <c r="Q142" i="37"/>
  <c r="E168" i="37"/>
  <c r="E182" i="37"/>
  <c r="E151" i="37"/>
  <c r="O22" i="28"/>
  <c r="O35" i="28"/>
  <c r="F55" i="28"/>
  <c r="O61" i="28"/>
  <c r="G103" i="28"/>
  <c r="O74" i="28"/>
  <c r="F120" i="28"/>
  <c r="J120" i="28"/>
  <c r="H191" i="28"/>
  <c r="R94" i="28"/>
  <c r="R130" i="28"/>
  <c r="E160" i="28"/>
  <c r="I160" i="28"/>
  <c r="O17" i="28"/>
  <c r="H39" i="28"/>
  <c r="O89" i="28"/>
  <c r="S144" i="28"/>
  <c r="K144" i="28"/>
  <c r="O21" i="28"/>
  <c r="O29" i="28"/>
  <c r="G39" i="28"/>
  <c r="H55" i="28"/>
  <c r="S118" i="28"/>
  <c r="O43" i="28"/>
  <c r="O45" i="28"/>
  <c r="E55" i="28"/>
  <c r="I55" i="28"/>
  <c r="O91" i="28"/>
  <c r="O92" i="28"/>
  <c r="O15" i="28"/>
  <c r="O34" i="28"/>
  <c r="O96" i="28"/>
  <c r="P113" i="28"/>
  <c r="O113" i="28" s="1"/>
  <c r="S14" i="28"/>
  <c r="S19" i="28" s="1"/>
  <c r="P23" i="28"/>
  <c r="O23" i="28" s="1"/>
  <c r="S27" i="28"/>
  <c r="S32" i="28" s="1"/>
  <c r="O42" i="28"/>
  <c r="R47" i="28"/>
  <c r="J55" i="28"/>
  <c r="P75" i="28"/>
  <c r="O75" i="28" s="1"/>
  <c r="R84" i="28"/>
  <c r="P80" i="28"/>
  <c r="O80" i="28" s="1"/>
  <c r="O81" i="28"/>
  <c r="H103" i="28"/>
  <c r="E103" i="28"/>
  <c r="P128" i="28"/>
  <c r="O128" i="28" s="1"/>
  <c r="H160" i="28"/>
  <c r="F160" i="28"/>
  <c r="J160" i="28"/>
  <c r="R158" i="28"/>
  <c r="P166" i="28"/>
  <c r="O166" i="28" s="1"/>
  <c r="R175" i="28"/>
  <c r="R182" i="28"/>
  <c r="S189" i="28"/>
  <c r="T189" i="28" s="1"/>
  <c r="O14" i="28"/>
  <c r="O27" i="28"/>
  <c r="R54" i="28"/>
  <c r="G55" i="28"/>
  <c r="K54" i="28"/>
  <c r="P68" i="28"/>
  <c r="O68" i="28" s="1"/>
  <c r="P76" i="28"/>
  <c r="O76" i="28" s="1"/>
  <c r="S100" i="28"/>
  <c r="E120" i="28"/>
  <c r="I120" i="28"/>
  <c r="R137" i="28"/>
  <c r="P142" i="28"/>
  <c r="O142" i="28" s="1"/>
  <c r="P163" i="28"/>
  <c r="O163" i="28" s="1"/>
  <c r="K182" i="28"/>
  <c r="S21" i="28"/>
  <c r="S25" i="28" s="1"/>
  <c r="O30" i="28"/>
  <c r="S34" i="28"/>
  <c r="S38" i="28" s="1"/>
  <c r="S84" i="28"/>
  <c r="H86" i="28"/>
  <c r="O90" i="28"/>
  <c r="R111" i="28"/>
  <c r="G191" i="28"/>
  <c r="P180" i="28"/>
  <c r="O180" i="28" s="1"/>
  <c r="P44" i="28"/>
  <c r="O44" i="28" s="1"/>
  <c r="K77" i="28"/>
  <c r="P72" i="28"/>
  <c r="K19" i="28"/>
  <c r="P9" i="28"/>
  <c r="K25" i="28"/>
  <c r="P20" i="28"/>
  <c r="K32" i="28"/>
  <c r="P26" i="28"/>
  <c r="P33" i="28"/>
  <c r="K38" i="28"/>
  <c r="O51" i="28"/>
  <c r="P52" i="28"/>
  <c r="O52" i="28" s="1"/>
  <c r="R9" i="28"/>
  <c r="R19" i="28" s="1"/>
  <c r="P18" i="28"/>
  <c r="O18" i="28" s="1"/>
  <c r="R20" i="28"/>
  <c r="R25" i="28" s="1"/>
  <c r="P24" i="28"/>
  <c r="O24" i="28" s="1"/>
  <c r="R26" i="28"/>
  <c r="R32" i="28" s="1"/>
  <c r="P31" i="28"/>
  <c r="O31" i="28" s="1"/>
  <c r="R33" i="28"/>
  <c r="R38" i="28" s="1"/>
  <c r="P46" i="28"/>
  <c r="O46" i="28" s="1"/>
  <c r="O65" i="28"/>
  <c r="P66" i="28"/>
  <c r="O66" i="28" s="1"/>
  <c r="O36" i="28"/>
  <c r="K47" i="28"/>
  <c r="O58" i="28"/>
  <c r="O59" i="28"/>
  <c r="F86" i="28"/>
  <c r="J86" i="28"/>
  <c r="K70" i="28"/>
  <c r="O67" i="28"/>
  <c r="O69" i="28"/>
  <c r="S77" i="28"/>
  <c r="R78" i="28"/>
  <c r="O82" i="28"/>
  <c r="O93" i="28"/>
  <c r="P97" i="28"/>
  <c r="O97" i="28" s="1"/>
  <c r="O99" i="28"/>
  <c r="P100" i="28"/>
  <c r="O100" i="28" s="1"/>
  <c r="P107" i="28"/>
  <c r="O107" i="28" s="1"/>
  <c r="O110" i="28"/>
  <c r="O115" i="28"/>
  <c r="P116" i="28"/>
  <c r="O116" i="28" s="1"/>
  <c r="O123" i="28"/>
  <c r="O129" i="28"/>
  <c r="S137" i="28"/>
  <c r="O133" i="28"/>
  <c r="O136" i="28"/>
  <c r="O140" i="28"/>
  <c r="P141" i="28"/>
  <c r="O141" i="28" s="1"/>
  <c r="P146" i="28"/>
  <c r="K151" i="28"/>
  <c r="O148" i="28"/>
  <c r="O149" i="28"/>
  <c r="O153" i="28"/>
  <c r="O156" i="28"/>
  <c r="O157" i="28"/>
  <c r="P164" i="28"/>
  <c r="O164" i="28" s="1"/>
  <c r="O167" i="28"/>
  <c r="O171" i="28"/>
  <c r="O174" i="28"/>
  <c r="O179" i="28"/>
  <c r="K189" i="28"/>
  <c r="P184" i="28"/>
  <c r="O186" i="28"/>
  <c r="P187" i="28"/>
  <c r="O187" i="28" s="1"/>
  <c r="P188" i="28"/>
  <c r="O188" i="28" s="1"/>
  <c r="O37" i="28"/>
  <c r="S54" i="28"/>
  <c r="O49" i="28"/>
  <c r="O53" i="28"/>
  <c r="R70" i="28"/>
  <c r="O73" i="28"/>
  <c r="O78" i="28"/>
  <c r="K84" i="28"/>
  <c r="O83" i="28"/>
  <c r="P94" i="28"/>
  <c r="O98" i="28"/>
  <c r="O108" i="28"/>
  <c r="P109" i="28"/>
  <c r="O109" i="28" s="1"/>
  <c r="P114" i="28"/>
  <c r="O114" i="28" s="1"/>
  <c r="O117" i="28"/>
  <c r="O124" i="28"/>
  <c r="P127" i="28"/>
  <c r="O127" i="28" s="1"/>
  <c r="P132" i="28"/>
  <c r="K137" i="28"/>
  <c r="O134" i="28"/>
  <c r="O135" i="28"/>
  <c r="O139" i="28"/>
  <c r="O143" i="28"/>
  <c r="S151" i="28"/>
  <c r="O147" i="28"/>
  <c r="O150" i="28"/>
  <c r="O154" i="28"/>
  <c r="P155" i="28"/>
  <c r="O155" i="28" s="1"/>
  <c r="O48" i="28"/>
  <c r="K63" i="28"/>
  <c r="O60" i="28"/>
  <c r="P62" i="28"/>
  <c r="O62" i="28" s="1"/>
  <c r="E86" i="28"/>
  <c r="I86" i="28"/>
  <c r="S70" i="28"/>
  <c r="R77" i="28"/>
  <c r="O79" i="28"/>
  <c r="K94" i="28"/>
  <c r="R100" i="28"/>
  <c r="O106" i="28"/>
  <c r="G120" i="28"/>
  <c r="K111" i="28"/>
  <c r="R118" i="28"/>
  <c r="G160" i="28"/>
  <c r="K130" i="28"/>
  <c r="K158" i="28"/>
  <c r="O165" i="28"/>
  <c r="P170" i="28"/>
  <c r="K175" i="28"/>
  <c r="O172" i="28"/>
  <c r="P173" i="28"/>
  <c r="O173" i="28" s="1"/>
  <c r="O177" i="28"/>
  <c r="P178" i="28"/>
  <c r="O178" i="28" s="1"/>
  <c r="O181" i="28"/>
  <c r="K101" i="28"/>
  <c r="E191" i="28"/>
  <c r="I191" i="28"/>
  <c r="F103" i="28"/>
  <c r="J103" i="28"/>
  <c r="S168" i="28"/>
  <c r="F191" i="28"/>
  <c r="J191" i="28"/>
  <c r="S182" i="28"/>
  <c r="Z101" i="43" l="1"/>
  <c r="U165" i="43"/>
  <c r="Q39" i="43"/>
  <c r="N196" i="43"/>
  <c r="V19" i="42"/>
  <c r="Z70" i="41"/>
  <c r="Q55" i="40"/>
  <c r="V47" i="40"/>
  <c r="X130" i="39"/>
  <c r="E103" i="37"/>
  <c r="X182" i="38"/>
  <c r="Z137" i="37"/>
  <c r="V90" i="37"/>
  <c r="Y90" i="37"/>
  <c r="Y94" i="37" s="1"/>
  <c r="Y103" i="37" s="1"/>
  <c r="V81" i="37"/>
  <c r="Y81" i="37"/>
  <c r="Y84" i="37" s="1"/>
  <c r="V60" i="37"/>
  <c r="Y60" i="37"/>
  <c r="Y63" i="37" s="1"/>
  <c r="Z63" i="37" s="1"/>
  <c r="V51" i="37"/>
  <c r="Y51" i="37"/>
  <c r="V49" i="37"/>
  <c r="Y49" i="37"/>
  <c r="X29" i="37"/>
  <c r="Y29" i="37"/>
  <c r="Y27" i="37"/>
  <c r="X27" i="37"/>
  <c r="V21" i="37"/>
  <c r="Y21" i="37"/>
  <c r="Y25" i="37" s="1"/>
  <c r="Z25" i="37" s="1"/>
  <c r="V16" i="37"/>
  <c r="Y16" i="37"/>
  <c r="Y158" i="38"/>
  <c r="K120" i="28"/>
  <c r="T94" i="28"/>
  <c r="K55" i="28"/>
  <c r="T144" i="28"/>
  <c r="T130" i="28"/>
  <c r="T175" i="28"/>
  <c r="T100" i="28"/>
  <c r="S101" i="28"/>
  <c r="S103" i="28" s="1"/>
  <c r="S55" i="28"/>
  <c r="T47" i="28"/>
  <c r="K191" i="28"/>
  <c r="T32" i="28"/>
  <c r="U140" i="38"/>
  <c r="U28" i="38"/>
  <c r="U50" i="38"/>
  <c r="U44" i="38"/>
  <c r="U11" i="38"/>
  <c r="U16" i="38"/>
  <c r="U13" i="38"/>
  <c r="U10" i="38"/>
  <c r="U12" i="38"/>
  <c r="U185" i="38"/>
  <c r="U115" i="38"/>
  <c r="U170" i="38"/>
  <c r="U150" i="38"/>
  <c r="U172" i="38"/>
  <c r="U42" i="38"/>
  <c r="U127" i="38"/>
  <c r="U188" i="38"/>
  <c r="U73" i="38"/>
  <c r="U143" i="38"/>
  <c r="U180" i="38"/>
  <c r="U148" i="38"/>
  <c r="U133" i="38"/>
  <c r="U117" i="38"/>
  <c r="U156" i="38"/>
  <c r="U134" i="38"/>
  <c r="U89" i="38"/>
  <c r="U14" i="38"/>
  <c r="U154" i="38"/>
  <c r="U164" i="38"/>
  <c r="U167" i="38"/>
  <c r="U178" i="38"/>
  <c r="U90" i="38"/>
  <c r="U92" i="38"/>
  <c r="X77" i="40"/>
  <c r="Y32" i="43"/>
  <c r="X111" i="38"/>
  <c r="Z111" i="38" s="1"/>
  <c r="Y175" i="41"/>
  <c r="X19" i="40"/>
  <c r="Y151" i="38"/>
  <c r="Y158" i="39"/>
  <c r="Y144" i="41"/>
  <c r="Y168" i="38"/>
  <c r="Y38" i="41"/>
  <c r="Z38" i="41" s="1"/>
  <c r="X175" i="41"/>
  <c r="Y54" i="38"/>
  <c r="X19" i="38"/>
  <c r="Z19" i="38" s="1"/>
  <c r="V158" i="40"/>
  <c r="Y189" i="41"/>
  <c r="Q86" i="41"/>
  <c r="U173" i="38"/>
  <c r="U132" i="38"/>
  <c r="U69" i="38"/>
  <c r="U108" i="38"/>
  <c r="Y70" i="38"/>
  <c r="Z94" i="40"/>
  <c r="Z47" i="41"/>
  <c r="O94" i="28"/>
  <c r="V144" i="40"/>
  <c r="X151" i="42"/>
  <c r="V32" i="39"/>
  <c r="T111" i="28"/>
  <c r="S120" i="28"/>
  <c r="U47" i="40"/>
  <c r="X175" i="39"/>
  <c r="Z175" i="39" s="1"/>
  <c r="X38" i="41"/>
  <c r="T77" i="28"/>
  <c r="P84" i="28"/>
  <c r="T118" i="28"/>
  <c r="S86" i="28"/>
  <c r="U186" i="38"/>
  <c r="U149" i="38"/>
  <c r="U109" i="38"/>
  <c r="U80" i="38"/>
  <c r="U62" i="38"/>
  <c r="V118" i="41"/>
  <c r="U54" i="43"/>
  <c r="F193" i="38"/>
  <c r="V130" i="39"/>
  <c r="Q39" i="39"/>
  <c r="F193" i="39"/>
  <c r="Y84" i="39"/>
  <c r="Q55" i="39"/>
  <c r="O193" i="39"/>
  <c r="Q120" i="39"/>
  <c r="U83" i="39"/>
  <c r="U84" i="39" s="1"/>
  <c r="I193" i="39"/>
  <c r="X137" i="39"/>
  <c r="Z137" i="39" s="1"/>
  <c r="E193" i="39"/>
  <c r="G193" i="39"/>
  <c r="Q191" i="39"/>
  <c r="X38" i="39"/>
  <c r="Z38" i="39" s="1"/>
  <c r="V94" i="39"/>
  <c r="U42" i="39"/>
  <c r="U47" i="39" s="1"/>
  <c r="V55" i="39"/>
  <c r="U155" i="39"/>
  <c r="Y168" i="39"/>
  <c r="X144" i="39"/>
  <c r="U116" i="39"/>
  <c r="V63" i="39"/>
  <c r="J193" i="39"/>
  <c r="Q191" i="40"/>
  <c r="Q120" i="40"/>
  <c r="U155" i="40"/>
  <c r="U158" i="40" s="1"/>
  <c r="X175" i="40"/>
  <c r="Z175" i="40" s="1"/>
  <c r="U151" i="40"/>
  <c r="X118" i="40"/>
  <c r="Z118" i="40" s="1"/>
  <c r="X32" i="40"/>
  <c r="Z32" i="40" s="1"/>
  <c r="G196" i="40"/>
  <c r="V151" i="40"/>
  <c r="E196" i="40"/>
  <c r="U25" i="40"/>
  <c r="X182" i="40"/>
  <c r="U110" i="40"/>
  <c r="U111" i="40" s="1"/>
  <c r="Y19" i="40"/>
  <c r="Y130" i="40"/>
  <c r="Q39" i="40"/>
  <c r="V168" i="40"/>
  <c r="F196" i="40"/>
  <c r="H196" i="40"/>
  <c r="V54" i="40"/>
  <c r="V55" i="40" s="1"/>
  <c r="Y182" i="40"/>
  <c r="N196" i="40"/>
  <c r="M196" i="40"/>
  <c r="Y84" i="40"/>
  <c r="O196" i="40"/>
  <c r="X25" i="40"/>
  <c r="K196" i="40"/>
  <c r="V94" i="40"/>
  <c r="V25" i="40"/>
  <c r="Y84" i="41"/>
  <c r="U77" i="41"/>
  <c r="Q103" i="41"/>
  <c r="X144" i="41"/>
  <c r="Q55" i="41"/>
  <c r="X151" i="41"/>
  <c r="J196" i="41"/>
  <c r="H196" i="41"/>
  <c r="Y25" i="41"/>
  <c r="Z25" i="41" s="1"/>
  <c r="N196" i="41"/>
  <c r="F196" i="41"/>
  <c r="V77" i="41"/>
  <c r="U84" i="41"/>
  <c r="Y118" i="41"/>
  <c r="Y120" i="41" s="1"/>
  <c r="V54" i="41"/>
  <c r="X84" i="41"/>
  <c r="P196" i="41"/>
  <c r="Y182" i="41"/>
  <c r="K196" i="41"/>
  <c r="U19" i="41"/>
  <c r="V84" i="41"/>
  <c r="X101" i="42"/>
  <c r="Z101" i="42" s="1"/>
  <c r="P196" i="42"/>
  <c r="Q86" i="42"/>
  <c r="E196" i="42"/>
  <c r="V168" i="42"/>
  <c r="X38" i="42"/>
  <c r="X111" i="42"/>
  <c r="Z111" i="42" s="1"/>
  <c r="J196" i="42"/>
  <c r="V54" i="42"/>
  <c r="I196" i="42"/>
  <c r="Y137" i="42"/>
  <c r="U94" i="42"/>
  <c r="U58" i="42"/>
  <c r="U63" i="42" s="1"/>
  <c r="U19" i="42"/>
  <c r="O196" i="42"/>
  <c r="Q120" i="42"/>
  <c r="X47" i="42"/>
  <c r="Q191" i="42"/>
  <c r="X158" i="42"/>
  <c r="Y111" i="42"/>
  <c r="Y38" i="42"/>
  <c r="O196" i="43"/>
  <c r="V94" i="43"/>
  <c r="V19" i="43"/>
  <c r="X47" i="43"/>
  <c r="Z47" i="43" s="1"/>
  <c r="P196" i="43"/>
  <c r="Y84" i="43"/>
  <c r="Z84" i="43" s="1"/>
  <c r="X111" i="43"/>
  <c r="X120" i="43" s="1"/>
  <c r="Y25" i="43"/>
  <c r="Y39" i="43" s="1"/>
  <c r="L196" i="43"/>
  <c r="X70" i="43"/>
  <c r="Z70" i="43" s="1"/>
  <c r="X38" i="43"/>
  <c r="Z38" i="43" s="1"/>
  <c r="Q160" i="43"/>
  <c r="M196" i="43"/>
  <c r="V182" i="43"/>
  <c r="X137" i="43"/>
  <c r="Z137" i="43" s="1"/>
  <c r="I196" i="43"/>
  <c r="J196" i="43"/>
  <c r="Y63" i="43"/>
  <c r="Z63" i="43" s="1"/>
  <c r="X32" i="43"/>
  <c r="X151" i="43"/>
  <c r="V29" i="37"/>
  <c r="X189" i="43"/>
  <c r="Z189" i="43" s="1"/>
  <c r="E196" i="43"/>
  <c r="F196" i="43"/>
  <c r="Q86" i="43"/>
  <c r="U63" i="43"/>
  <c r="H196" i="43"/>
  <c r="X25" i="43"/>
  <c r="Y77" i="43"/>
  <c r="Z77" i="43" s="1"/>
  <c r="Z175" i="43"/>
  <c r="Y70" i="42"/>
  <c r="Y86" i="42" s="1"/>
  <c r="X168" i="42"/>
  <c r="Y25" i="42"/>
  <c r="X182" i="42"/>
  <c r="Z182" i="42" s="1"/>
  <c r="Y47" i="42"/>
  <c r="Y55" i="42" s="1"/>
  <c r="X32" i="42"/>
  <c r="Z32" i="42" s="1"/>
  <c r="X19" i="42"/>
  <c r="Z19" i="42" s="1"/>
  <c r="Y158" i="42"/>
  <c r="Z175" i="41"/>
  <c r="Y77" i="41"/>
  <c r="X101" i="41"/>
  <c r="Z111" i="41"/>
  <c r="X137" i="41"/>
  <c r="Z137" i="41" s="1"/>
  <c r="X70" i="40"/>
  <c r="Z70" i="40" s="1"/>
  <c r="X84" i="40"/>
  <c r="X189" i="40"/>
  <c r="Z189" i="40" s="1"/>
  <c r="Y47" i="40"/>
  <c r="Z47" i="40" s="1"/>
  <c r="X137" i="40"/>
  <c r="Z137" i="40" s="1"/>
  <c r="G196" i="43"/>
  <c r="Y111" i="43"/>
  <c r="Q191" i="43"/>
  <c r="U137" i="43"/>
  <c r="K196" i="43"/>
  <c r="Y151" i="43"/>
  <c r="Y189" i="42"/>
  <c r="Y118" i="42"/>
  <c r="U54" i="42"/>
  <c r="K196" i="42"/>
  <c r="X189" i="42"/>
  <c r="X84" i="42"/>
  <c r="Z84" i="42" s="1"/>
  <c r="F196" i="42"/>
  <c r="X25" i="42"/>
  <c r="M196" i="42"/>
  <c r="L196" i="42"/>
  <c r="Q160" i="42"/>
  <c r="X118" i="42"/>
  <c r="X70" i="42"/>
  <c r="Q39" i="42"/>
  <c r="G196" i="42"/>
  <c r="H196" i="42"/>
  <c r="X144" i="42"/>
  <c r="Z144" i="42" s="1"/>
  <c r="X77" i="42"/>
  <c r="Z77" i="42" s="1"/>
  <c r="N196" i="42"/>
  <c r="Q55" i="42"/>
  <c r="L196" i="41"/>
  <c r="Y94" i="41"/>
  <c r="U63" i="41"/>
  <c r="X77" i="41"/>
  <c r="X94" i="41"/>
  <c r="X189" i="41"/>
  <c r="Y101" i="41"/>
  <c r="E196" i="41"/>
  <c r="Y19" i="41"/>
  <c r="Z19" i="41" s="1"/>
  <c r="U144" i="41"/>
  <c r="G196" i="41"/>
  <c r="X182" i="41"/>
  <c r="X158" i="41"/>
  <c r="Q120" i="41"/>
  <c r="V63" i="41"/>
  <c r="U54" i="41"/>
  <c r="O196" i="41"/>
  <c r="M196" i="41"/>
  <c r="V182" i="41"/>
  <c r="Q191" i="41"/>
  <c r="Q160" i="41"/>
  <c r="U94" i="41"/>
  <c r="Q39" i="41"/>
  <c r="U158" i="41"/>
  <c r="U32" i="41"/>
  <c r="U118" i="41"/>
  <c r="Y151" i="41"/>
  <c r="I196" i="41"/>
  <c r="Y158" i="40"/>
  <c r="I196" i="40"/>
  <c r="X111" i="40"/>
  <c r="Q103" i="40"/>
  <c r="V101" i="40"/>
  <c r="X63" i="40"/>
  <c r="L196" i="40"/>
  <c r="U63" i="40"/>
  <c r="U163" i="40"/>
  <c r="U168" i="40" s="1"/>
  <c r="X54" i="40"/>
  <c r="X55" i="40" s="1"/>
  <c r="X130" i="40"/>
  <c r="Y77" i="40"/>
  <c r="Y118" i="40"/>
  <c r="I55" i="37"/>
  <c r="U94" i="40"/>
  <c r="J196" i="40"/>
  <c r="Q160" i="40"/>
  <c r="P196" i="40"/>
  <c r="Y38" i="40"/>
  <c r="Z38" i="40" s="1"/>
  <c r="X158" i="39"/>
  <c r="X70" i="39"/>
  <c r="Z70" i="39" s="1"/>
  <c r="Y32" i="39"/>
  <c r="Y130" i="39"/>
  <c r="Z130" i="39" s="1"/>
  <c r="Y144" i="39"/>
  <c r="X78" i="37"/>
  <c r="S7" i="37"/>
  <c r="X101" i="39"/>
  <c r="X103" i="39" s="1"/>
  <c r="Y77" i="39"/>
  <c r="N193" i="39"/>
  <c r="U26" i="39"/>
  <c r="U32" i="39" s="1"/>
  <c r="U163" i="39"/>
  <c r="U168" i="39" s="1"/>
  <c r="K193" i="39"/>
  <c r="X189" i="39"/>
  <c r="Z189" i="39" s="1"/>
  <c r="X111" i="39"/>
  <c r="Z111" i="39" s="1"/>
  <c r="V19" i="39"/>
  <c r="X168" i="39"/>
  <c r="X25" i="39"/>
  <c r="Z25" i="39" s="1"/>
  <c r="Z118" i="37"/>
  <c r="X144" i="38"/>
  <c r="X54" i="38"/>
  <c r="G103" i="37"/>
  <c r="M120" i="37"/>
  <c r="J103" i="37"/>
  <c r="N120" i="37"/>
  <c r="F103" i="37"/>
  <c r="I193" i="38"/>
  <c r="X151" i="38"/>
  <c r="M160" i="37"/>
  <c r="Y101" i="38"/>
  <c r="G120" i="37"/>
  <c r="I120" i="37"/>
  <c r="P39" i="37"/>
  <c r="P103" i="37"/>
  <c r="L120" i="37"/>
  <c r="M39" i="37"/>
  <c r="N55" i="37"/>
  <c r="Y15" i="37"/>
  <c r="Z175" i="37"/>
  <c r="O120" i="37"/>
  <c r="Y32" i="38"/>
  <c r="U151" i="39"/>
  <c r="X63" i="39"/>
  <c r="P193" i="39"/>
  <c r="X32" i="39"/>
  <c r="U17" i="39"/>
  <c r="U19" i="39" s="1"/>
  <c r="Z38" i="37"/>
  <c r="K103" i="37"/>
  <c r="Y19" i="39"/>
  <c r="J55" i="37"/>
  <c r="M193" i="39"/>
  <c r="X77" i="39"/>
  <c r="Q160" i="39"/>
  <c r="X19" i="39"/>
  <c r="H86" i="37"/>
  <c r="Z70" i="37"/>
  <c r="X151" i="39"/>
  <c r="Z151" i="39" s="1"/>
  <c r="Z144" i="37"/>
  <c r="V24" i="37"/>
  <c r="U181" i="38"/>
  <c r="U116" i="38"/>
  <c r="U155" i="38"/>
  <c r="U129" i="38"/>
  <c r="U107" i="38"/>
  <c r="U75" i="38"/>
  <c r="U53" i="38"/>
  <c r="U72" i="38"/>
  <c r="X38" i="38"/>
  <c r="U100" i="38"/>
  <c r="U43" i="38"/>
  <c r="F191" i="37"/>
  <c r="X32" i="38"/>
  <c r="Z158" i="37"/>
  <c r="P120" i="37"/>
  <c r="U179" i="38"/>
  <c r="U157" i="38"/>
  <c r="U128" i="38"/>
  <c r="U165" i="38"/>
  <c r="U142" i="38"/>
  <c r="U99" i="38"/>
  <c r="Y77" i="38"/>
  <c r="N193" i="38"/>
  <c r="U51" i="38"/>
  <c r="U97" i="38"/>
  <c r="U60" i="38"/>
  <c r="U33" i="38"/>
  <c r="U98" i="38"/>
  <c r="M193" i="38"/>
  <c r="J193" i="38"/>
  <c r="X63" i="38"/>
  <c r="X84" i="38"/>
  <c r="Z84" i="38" s="1"/>
  <c r="J191" i="37"/>
  <c r="P193" i="38"/>
  <c r="X130" i="38"/>
  <c r="Y182" i="38"/>
  <c r="Z182" i="38" s="1"/>
  <c r="U35" i="38"/>
  <c r="Y144" i="38"/>
  <c r="U187" i="38"/>
  <c r="Q84" i="37"/>
  <c r="U153" i="38"/>
  <c r="U126" i="38"/>
  <c r="U67" i="38"/>
  <c r="Z189" i="37"/>
  <c r="Y191" i="37"/>
  <c r="Z182" i="37"/>
  <c r="M191" i="37"/>
  <c r="L191" i="37"/>
  <c r="N191" i="37"/>
  <c r="X191" i="37"/>
  <c r="I191" i="37"/>
  <c r="Q144" i="37"/>
  <c r="F160" i="37"/>
  <c r="I160" i="37"/>
  <c r="N160" i="37"/>
  <c r="K120" i="37"/>
  <c r="J120" i="37"/>
  <c r="H103" i="37"/>
  <c r="Z101" i="37"/>
  <c r="I103" i="37"/>
  <c r="M103" i="37"/>
  <c r="N103" i="37"/>
  <c r="V79" i="37"/>
  <c r="Z77" i="37"/>
  <c r="N86" i="37"/>
  <c r="L86" i="37"/>
  <c r="Q47" i="37"/>
  <c r="M55" i="37"/>
  <c r="P55" i="37"/>
  <c r="I39" i="37"/>
  <c r="H39" i="37"/>
  <c r="J39" i="37"/>
  <c r="V9" i="37"/>
  <c r="G193" i="38"/>
  <c r="V158" i="38"/>
  <c r="Y118" i="38"/>
  <c r="Y120" i="38" s="1"/>
  <c r="L193" i="38"/>
  <c r="U76" i="38"/>
  <c r="Q120" i="38"/>
  <c r="O193" i="38"/>
  <c r="E193" i="38"/>
  <c r="X168" i="38"/>
  <c r="Z168" i="38" s="1"/>
  <c r="X118" i="38"/>
  <c r="Y63" i="38"/>
  <c r="X25" i="38"/>
  <c r="Y25" i="38"/>
  <c r="X189" i="38"/>
  <c r="Z189" i="38" s="1"/>
  <c r="Q160" i="38"/>
  <c r="X101" i="38"/>
  <c r="H193" i="38"/>
  <c r="X77" i="38"/>
  <c r="X70" i="38"/>
  <c r="Z70" i="38" s="1"/>
  <c r="Q55" i="38"/>
  <c r="Y38" i="38"/>
  <c r="K193" i="38"/>
  <c r="Q39" i="38"/>
  <c r="H160" i="37"/>
  <c r="O160" i="37"/>
  <c r="F120" i="37"/>
  <c r="E120" i="37"/>
  <c r="Q77" i="37"/>
  <c r="I86" i="37"/>
  <c r="H55" i="37"/>
  <c r="V42" i="37"/>
  <c r="G191" i="37"/>
  <c r="E55" i="37"/>
  <c r="Z47" i="37"/>
  <c r="G86" i="37"/>
  <c r="N39" i="37"/>
  <c r="P191" i="37"/>
  <c r="P160" i="37"/>
  <c r="G160" i="37"/>
  <c r="F55" i="37"/>
  <c r="F39" i="37"/>
  <c r="O191" i="37"/>
  <c r="J160" i="37"/>
  <c r="P86" i="37"/>
  <c r="J86" i="37"/>
  <c r="Z168" i="37"/>
  <c r="H191" i="37"/>
  <c r="Q168" i="37"/>
  <c r="E160" i="37"/>
  <c r="E86" i="37"/>
  <c r="K86" i="37"/>
  <c r="F86" i="37"/>
  <c r="L55" i="37"/>
  <c r="K191" i="37"/>
  <c r="H120" i="37"/>
  <c r="Z151" i="37"/>
  <c r="K55" i="37"/>
  <c r="L160" i="37"/>
  <c r="K160" i="37"/>
  <c r="L103" i="37"/>
  <c r="M86" i="37"/>
  <c r="O103" i="37"/>
  <c r="E39" i="37"/>
  <c r="L39" i="37"/>
  <c r="K39" i="37"/>
  <c r="X103" i="43"/>
  <c r="U168" i="43"/>
  <c r="Y94" i="43"/>
  <c r="Y103" i="43" s="1"/>
  <c r="V70" i="43"/>
  <c r="U65" i="43"/>
  <c r="U70" i="43" s="1"/>
  <c r="U182" i="43"/>
  <c r="X130" i="43"/>
  <c r="Y118" i="43"/>
  <c r="V77" i="43"/>
  <c r="U72" i="43"/>
  <c r="U77" i="43" s="1"/>
  <c r="V54" i="43"/>
  <c r="X19" i="43"/>
  <c r="Y55" i="43"/>
  <c r="V175" i="43"/>
  <c r="U170" i="43"/>
  <c r="U175" i="43" s="1"/>
  <c r="V101" i="43"/>
  <c r="U96" i="43"/>
  <c r="U101" i="43" s="1"/>
  <c r="V38" i="43"/>
  <c r="U33" i="43"/>
  <c r="U38" i="43" s="1"/>
  <c r="U94" i="43"/>
  <c r="V130" i="43"/>
  <c r="U123" i="43"/>
  <c r="U130" i="43" s="1"/>
  <c r="U118" i="43"/>
  <c r="U144" i="43"/>
  <c r="U158" i="43"/>
  <c r="V151" i="43"/>
  <c r="U146" i="43"/>
  <c r="U151" i="43" s="1"/>
  <c r="Q103" i="43"/>
  <c r="V63" i="43"/>
  <c r="U20" i="43"/>
  <c r="U25" i="43" s="1"/>
  <c r="V25" i="43"/>
  <c r="U106" i="43"/>
  <c r="U111" i="43" s="1"/>
  <c r="V111" i="43"/>
  <c r="V120" i="43" s="1"/>
  <c r="V32" i="43"/>
  <c r="U26" i="43"/>
  <c r="U32" i="43" s="1"/>
  <c r="Z111" i="43"/>
  <c r="Y144" i="43"/>
  <c r="Y182" i="43"/>
  <c r="Z182" i="43" s="1"/>
  <c r="Y158" i="43"/>
  <c r="Z158" i="43" s="1"/>
  <c r="V189" i="43"/>
  <c r="U184" i="43"/>
  <c r="U189" i="43" s="1"/>
  <c r="Y168" i="43"/>
  <c r="V47" i="43"/>
  <c r="U42" i="43"/>
  <c r="U47" i="43" s="1"/>
  <c r="U55" i="43" s="1"/>
  <c r="U79" i="43"/>
  <c r="U84" i="43" s="1"/>
  <c r="V84" i="43"/>
  <c r="X54" i="43"/>
  <c r="U177" i="42"/>
  <c r="U182" i="42" s="1"/>
  <c r="V182" i="42"/>
  <c r="U175" i="42"/>
  <c r="U139" i="42"/>
  <c r="U144" i="42" s="1"/>
  <c r="V144" i="42"/>
  <c r="X175" i="42"/>
  <c r="V130" i="42"/>
  <c r="U123" i="42"/>
  <c r="U130" i="42" s="1"/>
  <c r="V111" i="42"/>
  <c r="U106" i="42"/>
  <c r="U111" i="42" s="1"/>
  <c r="U133" i="42"/>
  <c r="U137" i="42" s="1"/>
  <c r="V137" i="42"/>
  <c r="V84" i="42"/>
  <c r="U79" i="42"/>
  <c r="U84" i="42" s="1"/>
  <c r="V32" i="42"/>
  <c r="U26" i="42"/>
  <c r="U32" i="42" s="1"/>
  <c r="X94" i="42"/>
  <c r="X54" i="42"/>
  <c r="V158" i="42"/>
  <c r="U153" i="42"/>
  <c r="U158" i="42" s="1"/>
  <c r="V25" i="42"/>
  <c r="U20" i="42"/>
  <c r="U25" i="42" s="1"/>
  <c r="Y175" i="42"/>
  <c r="V118" i="42"/>
  <c r="U113" i="42"/>
  <c r="U118" i="42" s="1"/>
  <c r="Y151" i="42"/>
  <c r="Z151" i="42" s="1"/>
  <c r="V101" i="42"/>
  <c r="V103" i="42" s="1"/>
  <c r="U96" i="42"/>
  <c r="U101" i="42" s="1"/>
  <c r="X130" i="42"/>
  <c r="V47" i="42"/>
  <c r="U42" i="42"/>
  <c r="U47" i="42" s="1"/>
  <c r="U168" i="42"/>
  <c r="V77" i="42"/>
  <c r="U72" i="42"/>
  <c r="U77" i="42" s="1"/>
  <c r="Y94" i="42"/>
  <c r="Y103" i="42" s="1"/>
  <c r="X63" i="42"/>
  <c r="V151" i="42"/>
  <c r="U146" i="42"/>
  <c r="U151" i="42" s="1"/>
  <c r="V189" i="42"/>
  <c r="U184" i="42"/>
  <c r="U189" i="42" s="1"/>
  <c r="X137" i="42"/>
  <c r="V38" i="42"/>
  <c r="U33" i="42"/>
  <c r="U38" i="42" s="1"/>
  <c r="V70" i="42"/>
  <c r="U65" i="42"/>
  <c r="U70" i="42" s="1"/>
  <c r="Q103" i="42"/>
  <c r="Y32" i="41"/>
  <c r="Z32" i="41" s="1"/>
  <c r="V25" i="41"/>
  <c r="U20" i="41"/>
  <c r="U25" i="41" s="1"/>
  <c r="X118" i="41"/>
  <c r="X63" i="41"/>
  <c r="X39" i="41"/>
  <c r="Z84" i="41"/>
  <c r="V38" i="41"/>
  <c r="U33" i="41"/>
  <c r="U38" i="41" s="1"/>
  <c r="Y130" i="41"/>
  <c r="Z130" i="41" s="1"/>
  <c r="Y54" i="41"/>
  <c r="Y55" i="41" s="1"/>
  <c r="V151" i="41"/>
  <c r="U146" i="41"/>
  <c r="U151" i="41" s="1"/>
  <c r="Y158" i="41"/>
  <c r="U182" i="41"/>
  <c r="V189" i="41"/>
  <c r="U184" i="41"/>
  <c r="U189" i="41" s="1"/>
  <c r="X168" i="41"/>
  <c r="Y63" i="41"/>
  <c r="U168" i="41"/>
  <c r="U130" i="41"/>
  <c r="V70" i="41"/>
  <c r="U65" i="41"/>
  <c r="U70" i="41" s="1"/>
  <c r="U86" i="41" s="1"/>
  <c r="V101" i="41"/>
  <c r="V103" i="41" s="1"/>
  <c r="U96" i="41"/>
  <c r="U101" i="41" s="1"/>
  <c r="V47" i="41"/>
  <c r="U42" i="41"/>
  <c r="U47" i="41" s="1"/>
  <c r="V137" i="41"/>
  <c r="U132" i="41"/>
  <c r="U137" i="41" s="1"/>
  <c r="V175" i="41"/>
  <c r="U170" i="41"/>
  <c r="U175" i="41" s="1"/>
  <c r="Y168" i="41"/>
  <c r="V111" i="41"/>
  <c r="V120" i="41" s="1"/>
  <c r="U106" i="41"/>
  <c r="U111" i="41" s="1"/>
  <c r="X54" i="41"/>
  <c r="U65" i="40"/>
  <c r="U70" i="40" s="1"/>
  <c r="V70" i="40"/>
  <c r="V182" i="40"/>
  <c r="U177" i="40"/>
  <c r="U182" i="40" s="1"/>
  <c r="Y101" i="40"/>
  <c r="Y103" i="40" s="1"/>
  <c r="U170" i="40"/>
  <c r="U175" i="40" s="1"/>
  <c r="V175" i="40"/>
  <c r="U132" i="40"/>
  <c r="U137" i="40" s="1"/>
  <c r="V137" i="40"/>
  <c r="Y111" i="40"/>
  <c r="Y120" i="40" s="1"/>
  <c r="Y63" i="40"/>
  <c r="U38" i="40"/>
  <c r="Y25" i="40"/>
  <c r="Y144" i="40"/>
  <c r="U101" i="40"/>
  <c r="Y168" i="40"/>
  <c r="X101" i="40"/>
  <c r="V84" i="40"/>
  <c r="U79" i="40"/>
  <c r="U84" i="40" s="1"/>
  <c r="V77" i="40"/>
  <c r="U72" i="40"/>
  <c r="U77" i="40" s="1"/>
  <c r="V19" i="40"/>
  <c r="U9" i="40"/>
  <c r="U19" i="40" s="1"/>
  <c r="U54" i="40"/>
  <c r="U55" i="40" s="1"/>
  <c r="V189" i="40"/>
  <c r="U184" i="40"/>
  <c r="U189" i="40" s="1"/>
  <c r="X158" i="40"/>
  <c r="Z158" i="40" s="1"/>
  <c r="U144" i="40"/>
  <c r="U126" i="40"/>
  <c r="U130" i="40" s="1"/>
  <c r="V130" i="40"/>
  <c r="X168" i="40"/>
  <c r="Y54" i="40"/>
  <c r="U32" i="40"/>
  <c r="X151" i="40"/>
  <c r="Z151" i="40" s="1"/>
  <c r="U114" i="40"/>
  <c r="U118" i="40" s="1"/>
  <c r="V118" i="40"/>
  <c r="V120" i="40" s="1"/>
  <c r="Q86" i="40"/>
  <c r="V175" i="39"/>
  <c r="U170" i="39"/>
  <c r="U175" i="39" s="1"/>
  <c r="U106" i="39"/>
  <c r="U111" i="39" s="1"/>
  <c r="V111" i="39"/>
  <c r="V120" i="39" s="1"/>
  <c r="L193" i="39"/>
  <c r="Y94" i="39"/>
  <c r="V77" i="39"/>
  <c r="U72" i="39"/>
  <c r="U77" i="39" s="1"/>
  <c r="Y118" i="39"/>
  <c r="V25" i="39"/>
  <c r="U20" i="39"/>
  <c r="U25" i="39" s="1"/>
  <c r="U158" i="39"/>
  <c r="X47" i="39"/>
  <c r="Z47" i="39" s="1"/>
  <c r="U118" i="39"/>
  <c r="H193" i="39"/>
  <c r="Q86" i="39"/>
  <c r="U184" i="39"/>
  <c r="U189" i="39" s="1"/>
  <c r="V189" i="39"/>
  <c r="V70" i="39"/>
  <c r="U65" i="39"/>
  <c r="U70" i="39" s="1"/>
  <c r="Y182" i="39"/>
  <c r="Z182" i="39" s="1"/>
  <c r="V101" i="39"/>
  <c r="U96" i="39"/>
  <c r="U101" i="39" s="1"/>
  <c r="U182" i="39"/>
  <c r="Y63" i="39"/>
  <c r="U54" i="39"/>
  <c r="U130" i="39"/>
  <c r="V38" i="39"/>
  <c r="U33" i="39"/>
  <c r="U38" i="39" s="1"/>
  <c r="V137" i="39"/>
  <c r="V160" i="39" s="1"/>
  <c r="U132" i="39"/>
  <c r="U137" i="39" s="1"/>
  <c r="U94" i="39"/>
  <c r="X84" i="39"/>
  <c r="Y54" i="39"/>
  <c r="Y55" i="39" s="1"/>
  <c r="U144" i="39"/>
  <c r="U63" i="39"/>
  <c r="Y137" i="38"/>
  <c r="V101" i="38"/>
  <c r="V103" i="38" s="1"/>
  <c r="U96" i="38"/>
  <c r="Q191" i="38"/>
  <c r="X94" i="38"/>
  <c r="V63" i="38"/>
  <c r="U58" i="38"/>
  <c r="Y47" i="38"/>
  <c r="Z47" i="38" s="1"/>
  <c r="V47" i="38"/>
  <c r="U31" i="38"/>
  <c r="X175" i="38"/>
  <c r="Y94" i="38"/>
  <c r="Q86" i="38"/>
  <c r="V70" i="38"/>
  <c r="U65" i="38"/>
  <c r="V32" i="38"/>
  <c r="U26" i="38"/>
  <c r="U22" i="38"/>
  <c r="U17" i="38"/>
  <c r="U23" i="38"/>
  <c r="U61" i="38"/>
  <c r="U30" i="38"/>
  <c r="U27" i="38"/>
  <c r="V182" i="38"/>
  <c r="U177" i="38"/>
  <c r="V130" i="38"/>
  <c r="U123" i="38"/>
  <c r="Y175" i="38"/>
  <c r="V137" i="38"/>
  <c r="V19" i="38"/>
  <c r="U9" i="38"/>
  <c r="V54" i="38"/>
  <c r="U48" i="38"/>
  <c r="U34" i="38"/>
  <c r="U45" i="38"/>
  <c r="U18" i="38"/>
  <c r="V151" i="38"/>
  <c r="U146" i="38"/>
  <c r="V189" i="38"/>
  <c r="U184" i="38"/>
  <c r="V144" i="38"/>
  <c r="U139" i="38"/>
  <c r="V118" i="38"/>
  <c r="U113" i="38"/>
  <c r="X137" i="38"/>
  <c r="V111" i="38"/>
  <c r="U106" i="38"/>
  <c r="V168" i="38"/>
  <c r="U163" i="38"/>
  <c r="U171" i="38"/>
  <c r="V175" i="38"/>
  <c r="X158" i="38"/>
  <c r="Q103" i="38"/>
  <c r="U141" i="38"/>
  <c r="U136" i="38"/>
  <c r="U137" i="38" s="1"/>
  <c r="U166" i="38"/>
  <c r="U91" i="38"/>
  <c r="U93" i="38"/>
  <c r="U174" i="38"/>
  <c r="U147" i="38"/>
  <c r="U110" i="38"/>
  <c r="U83" i="38"/>
  <c r="U81" i="38"/>
  <c r="U68" i="38"/>
  <c r="U66" i="38"/>
  <c r="U46" i="38"/>
  <c r="U49" i="38"/>
  <c r="U79" i="38"/>
  <c r="U74" i="38"/>
  <c r="U59" i="38"/>
  <c r="U52" i="38"/>
  <c r="U29" i="38"/>
  <c r="U36" i="38"/>
  <c r="U24" i="38"/>
  <c r="U15" i="38"/>
  <c r="U37" i="38"/>
  <c r="U21" i="38"/>
  <c r="V178" i="37"/>
  <c r="V116" i="37"/>
  <c r="V148" i="37"/>
  <c r="V96" i="37"/>
  <c r="Q101" i="37"/>
  <c r="V127" i="37"/>
  <c r="Q111" i="37"/>
  <c r="V106" i="37"/>
  <c r="V67" i="37"/>
  <c r="Q63" i="37"/>
  <c r="V58" i="37"/>
  <c r="Q175" i="37"/>
  <c r="V170" i="37"/>
  <c r="Q70" i="37"/>
  <c r="V65" i="37"/>
  <c r="V36" i="37"/>
  <c r="Q130" i="37"/>
  <c r="V91" i="37"/>
  <c r="V61" i="37"/>
  <c r="Q118" i="37"/>
  <c r="V30" i="37"/>
  <c r="Q38" i="37"/>
  <c r="V18" i="37"/>
  <c r="V34" i="37"/>
  <c r="Q19" i="37"/>
  <c r="E191" i="37"/>
  <c r="Z111" i="37"/>
  <c r="X120" i="37"/>
  <c r="Q151" i="37"/>
  <c r="V107" i="37"/>
  <c r="V80" i="37"/>
  <c r="V134" i="37"/>
  <c r="V27" i="37"/>
  <c r="Y120" i="37"/>
  <c r="X103" i="37"/>
  <c r="Z94" i="37"/>
  <c r="V48" i="37"/>
  <c r="Q54" i="37"/>
  <c r="G39" i="37"/>
  <c r="X86" i="37"/>
  <c r="V59" i="37"/>
  <c r="V142" i="37"/>
  <c r="V157" i="37"/>
  <c r="V154" i="37"/>
  <c r="Q182" i="37"/>
  <c r="X160" i="37"/>
  <c r="Z130" i="37"/>
  <c r="Q137" i="37"/>
  <c r="V132" i="37"/>
  <c r="V100" i="37"/>
  <c r="V43" i="37"/>
  <c r="V140" i="37"/>
  <c r="V133" i="37"/>
  <c r="V62" i="37"/>
  <c r="V73" i="37"/>
  <c r="V23" i="37"/>
  <c r="Q189" i="37"/>
  <c r="V184" i="37"/>
  <c r="X55" i="37"/>
  <c r="X14" i="37"/>
  <c r="X19" i="37" s="1"/>
  <c r="V14" i="37"/>
  <c r="V20" i="37"/>
  <c r="Q25" i="37"/>
  <c r="V156" i="37"/>
  <c r="V153" i="37"/>
  <c r="Q158" i="37"/>
  <c r="V126" i="37"/>
  <c r="Y160" i="37"/>
  <c r="V166" i="37"/>
  <c r="V75" i="37"/>
  <c r="Q32" i="37"/>
  <c r="V26" i="37"/>
  <c r="O86" i="37"/>
  <c r="V52" i="37"/>
  <c r="V89" i="37"/>
  <c r="Q94" i="37"/>
  <c r="V92" i="37"/>
  <c r="V66" i="37"/>
  <c r="V109" i="37"/>
  <c r="V99" i="37"/>
  <c r="O39" i="37"/>
  <c r="V22" i="37"/>
  <c r="K86" i="28"/>
  <c r="P130" i="28"/>
  <c r="T38" i="28"/>
  <c r="T182" i="28"/>
  <c r="R86" i="28"/>
  <c r="T86" i="28" s="1"/>
  <c r="H193" i="28"/>
  <c r="R55" i="28"/>
  <c r="T55" i="28" s="1"/>
  <c r="F193" i="28"/>
  <c r="S160" i="28"/>
  <c r="O118" i="28"/>
  <c r="T137" i="28"/>
  <c r="T158" i="28"/>
  <c r="S39" i="28"/>
  <c r="P111" i="28"/>
  <c r="E193" i="28"/>
  <c r="R101" i="28"/>
  <c r="O144" i="28"/>
  <c r="O101" i="28"/>
  <c r="R191" i="28"/>
  <c r="P158" i="28"/>
  <c r="P168" i="28"/>
  <c r="T25" i="28"/>
  <c r="T151" i="28"/>
  <c r="T84" i="28"/>
  <c r="G193" i="28"/>
  <c r="O111" i="28"/>
  <c r="O84" i="28"/>
  <c r="I193" i="28"/>
  <c r="R160" i="28"/>
  <c r="P63" i="28"/>
  <c r="J193" i="28"/>
  <c r="P54" i="28"/>
  <c r="O47" i="28"/>
  <c r="P101" i="28"/>
  <c r="P103" i="28" s="1"/>
  <c r="O168" i="28"/>
  <c r="R120" i="28"/>
  <c r="T120" i="28" s="1"/>
  <c r="O20" i="28"/>
  <c r="O25" i="28" s="1"/>
  <c r="P25" i="28"/>
  <c r="T54" i="28"/>
  <c r="O146" i="28"/>
  <c r="O151" i="28" s="1"/>
  <c r="P151" i="28"/>
  <c r="O70" i="28"/>
  <c r="O72" i="28"/>
  <c r="O77" i="28" s="1"/>
  <c r="P77" i="28"/>
  <c r="O170" i="28"/>
  <c r="O175" i="28" s="1"/>
  <c r="P175" i="28"/>
  <c r="O132" i="28"/>
  <c r="O137" i="28" s="1"/>
  <c r="P137" i="28"/>
  <c r="P118" i="28"/>
  <c r="P38" i="28"/>
  <c r="O33" i="28"/>
  <c r="O38" i="28" s="1"/>
  <c r="O9" i="28"/>
  <c r="O19" i="28" s="1"/>
  <c r="P19" i="28"/>
  <c r="P182" i="28"/>
  <c r="K103" i="28"/>
  <c r="O130" i="28"/>
  <c r="S191" i="28"/>
  <c r="O182" i="28"/>
  <c r="K160" i="28"/>
  <c r="O54" i="28"/>
  <c r="T168" i="28"/>
  <c r="T70" i="28"/>
  <c r="O184" i="28"/>
  <c r="O189" i="28" s="1"/>
  <c r="P189" i="28"/>
  <c r="O158" i="28"/>
  <c r="P144" i="28"/>
  <c r="O63" i="28"/>
  <c r="P70" i="28"/>
  <c r="R39" i="28"/>
  <c r="T19" i="28"/>
  <c r="O26" i="28"/>
  <c r="O32" i="28" s="1"/>
  <c r="P32" i="28"/>
  <c r="K39" i="28"/>
  <c r="P47" i="28"/>
  <c r="E13" i="36"/>
  <c r="V103" i="43" l="1"/>
  <c r="X86" i="43"/>
  <c r="Z137" i="42"/>
  <c r="V55" i="42"/>
  <c r="Z38" i="42"/>
  <c r="Y191" i="41"/>
  <c r="Y86" i="41"/>
  <c r="Y19" i="37"/>
  <c r="Z19" i="37" s="1"/>
  <c r="Y191" i="40"/>
  <c r="X120" i="40"/>
  <c r="Z77" i="40"/>
  <c r="Y86" i="37"/>
  <c r="Y32" i="37"/>
  <c r="V39" i="40"/>
  <c r="Z168" i="39"/>
  <c r="Z158" i="39"/>
  <c r="Z84" i="37"/>
  <c r="Y54" i="37"/>
  <c r="Z130" i="38"/>
  <c r="X160" i="38"/>
  <c r="Z158" i="38"/>
  <c r="U124" i="37"/>
  <c r="U125" i="37"/>
  <c r="U189" i="38"/>
  <c r="U182" i="38"/>
  <c r="Z151" i="38"/>
  <c r="Y103" i="38"/>
  <c r="X32" i="37"/>
  <c r="Z144" i="38"/>
  <c r="Z130" i="40"/>
  <c r="Y160" i="40"/>
  <c r="Z189" i="41"/>
  <c r="Z54" i="38"/>
  <c r="O120" i="28"/>
  <c r="P120" i="28"/>
  <c r="O103" i="28"/>
  <c r="T101" i="28"/>
  <c r="T160" i="28"/>
  <c r="O55" i="28"/>
  <c r="R103" i="28"/>
  <c r="T103" i="28" s="1"/>
  <c r="U28" i="37"/>
  <c r="U50" i="37"/>
  <c r="Z63" i="38"/>
  <c r="V160" i="41"/>
  <c r="Q196" i="41"/>
  <c r="Z32" i="43"/>
  <c r="X86" i="38"/>
  <c r="Z77" i="39"/>
  <c r="V103" i="40"/>
  <c r="U97" i="37"/>
  <c r="U17" i="37"/>
  <c r="U12" i="37"/>
  <c r="U11" i="37"/>
  <c r="U13" i="37"/>
  <c r="U10" i="37"/>
  <c r="Z101" i="41"/>
  <c r="U120" i="43"/>
  <c r="U158" i="38"/>
  <c r="Z182" i="40"/>
  <c r="U74" i="37"/>
  <c r="Z38" i="38"/>
  <c r="Z151" i="41"/>
  <c r="Z19" i="40"/>
  <c r="Z70" i="42"/>
  <c r="Y191" i="38"/>
  <c r="X160" i="41"/>
  <c r="Z144" i="41"/>
  <c r="Z77" i="41"/>
  <c r="Z151" i="43"/>
  <c r="Z84" i="40"/>
  <c r="Z101" i="38"/>
  <c r="Z120" i="40"/>
  <c r="U175" i="38"/>
  <c r="U86" i="42"/>
  <c r="Z32" i="39"/>
  <c r="Z158" i="42"/>
  <c r="Z25" i="43"/>
  <c r="P55" i="28"/>
  <c r="X191" i="39"/>
  <c r="U103" i="40"/>
  <c r="Z182" i="41"/>
  <c r="X86" i="40"/>
  <c r="Y39" i="42"/>
  <c r="S193" i="28"/>
  <c r="U103" i="43"/>
  <c r="Z118" i="38"/>
  <c r="Y39" i="39"/>
  <c r="Z32" i="38"/>
  <c r="Z144" i="39"/>
  <c r="Z84" i="39"/>
  <c r="Y86" i="39"/>
  <c r="V103" i="39"/>
  <c r="Q193" i="39"/>
  <c r="Z101" i="39"/>
  <c r="Y160" i="39"/>
  <c r="X120" i="39"/>
  <c r="U55" i="39"/>
  <c r="V86" i="39"/>
  <c r="V191" i="40"/>
  <c r="U133" i="37"/>
  <c r="U59" i="37"/>
  <c r="U27" i="37"/>
  <c r="U191" i="40"/>
  <c r="X39" i="40"/>
  <c r="U160" i="40"/>
  <c r="Q196" i="40"/>
  <c r="Z111" i="40"/>
  <c r="V86" i="40"/>
  <c r="U55" i="41"/>
  <c r="V191" i="41"/>
  <c r="V55" i="41"/>
  <c r="Z158" i="41"/>
  <c r="V86" i="41"/>
  <c r="X103" i="41"/>
  <c r="Y103" i="41"/>
  <c r="U191" i="41"/>
  <c r="V39" i="41"/>
  <c r="V86" i="42"/>
  <c r="Y120" i="42"/>
  <c r="X191" i="42"/>
  <c r="V191" i="42"/>
  <c r="U55" i="42"/>
  <c r="U103" i="42"/>
  <c r="Z189" i="42"/>
  <c r="X120" i="42"/>
  <c r="Z25" i="42"/>
  <c r="U126" i="37"/>
  <c r="U23" i="37"/>
  <c r="Z168" i="42"/>
  <c r="Y191" i="42"/>
  <c r="V39" i="42"/>
  <c r="U155" i="37"/>
  <c r="U108" i="37"/>
  <c r="U147" i="37"/>
  <c r="U148" i="37"/>
  <c r="U39" i="42"/>
  <c r="U129" i="37"/>
  <c r="U21" i="37"/>
  <c r="U75" i="37"/>
  <c r="U99" i="37"/>
  <c r="U123" i="37"/>
  <c r="U91" i="37"/>
  <c r="U127" i="37"/>
  <c r="U83" i="37"/>
  <c r="U9" i="37"/>
  <c r="U186" i="37"/>
  <c r="X39" i="42"/>
  <c r="Y86" i="43"/>
  <c r="Z86" i="43" s="1"/>
  <c r="V160" i="43"/>
  <c r="X191" i="43"/>
  <c r="Q196" i="43"/>
  <c r="Z118" i="42"/>
  <c r="Y160" i="42"/>
  <c r="Z47" i="42"/>
  <c r="Y55" i="40"/>
  <c r="Z55" i="40" s="1"/>
  <c r="U39" i="43"/>
  <c r="V191" i="43"/>
  <c r="U86" i="43"/>
  <c r="Z94" i="43"/>
  <c r="Q196" i="42"/>
  <c r="U120" i="42"/>
  <c r="Q55" i="37"/>
  <c r="Y39" i="41"/>
  <c r="Z39" i="41" s="1"/>
  <c r="U103" i="41"/>
  <c r="U39" i="41"/>
  <c r="Z94" i="41"/>
  <c r="Z54" i="41"/>
  <c r="U120" i="41"/>
  <c r="U72" i="37"/>
  <c r="U73" i="37"/>
  <c r="U154" i="37"/>
  <c r="U134" i="37"/>
  <c r="U30" i="37"/>
  <c r="U67" i="37"/>
  <c r="U116" i="37"/>
  <c r="Y86" i="40"/>
  <c r="U171" i="37"/>
  <c r="U149" i="37"/>
  <c r="U188" i="37"/>
  <c r="U128" i="37"/>
  <c r="U172" i="37"/>
  <c r="U51" i="37"/>
  <c r="U165" i="37"/>
  <c r="U141" i="37"/>
  <c r="U15" i="37"/>
  <c r="U81" i="37"/>
  <c r="U115" i="37"/>
  <c r="U90" i="37"/>
  <c r="U167" i="37"/>
  <c r="U117" i="37"/>
  <c r="U53" i="37"/>
  <c r="U114" i="37"/>
  <c r="U173" i="37"/>
  <c r="U82" i="37"/>
  <c r="U29" i="37"/>
  <c r="U174" i="37"/>
  <c r="U110" i="37"/>
  <c r="U109" i="37"/>
  <c r="U163" i="37"/>
  <c r="U33" i="37"/>
  <c r="U66" i="37"/>
  <c r="U166" i="37"/>
  <c r="U113" i="37"/>
  <c r="U43" i="37"/>
  <c r="U157" i="37"/>
  <c r="U80" i="37"/>
  <c r="U34" i="37"/>
  <c r="U36" i="37"/>
  <c r="U178" i="37"/>
  <c r="Y39" i="40"/>
  <c r="U49" i="37"/>
  <c r="U98" i="37"/>
  <c r="U16" i="37"/>
  <c r="U136" i="37"/>
  <c r="U180" i="37"/>
  <c r="U45" i="37"/>
  <c r="U46" i="37"/>
  <c r="U143" i="37"/>
  <c r="U179" i="37"/>
  <c r="U79" i="37"/>
  <c r="U164" i="37"/>
  <c r="U44" i="37"/>
  <c r="U69" i="37"/>
  <c r="U150" i="37"/>
  <c r="U39" i="40"/>
  <c r="U22" i="37"/>
  <c r="U92" i="37"/>
  <c r="U52" i="37"/>
  <c r="U156" i="37"/>
  <c r="U14" i="37"/>
  <c r="U62" i="37"/>
  <c r="U100" i="37"/>
  <c r="U142" i="37"/>
  <c r="U107" i="37"/>
  <c r="U177" i="37"/>
  <c r="U18" i="37"/>
  <c r="U61" i="37"/>
  <c r="U146" i="37"/>
  <c r="U86" i="40"/>
  <c r="U135" i="37"/>
  <c r="U37" i="37"/>
  <c r="U68" i="37"/>
  <c r="U24" i="37"/>
  <c r="U187" i="37"/>
  <c r="U60" i="37"/>
  <c r="U31" i="37"/>
  <c r="U42" i="37"/>
  <c r="U181" i="37"/>
  <c r="U93" i="37"/>
  <c r="U185" i="37"/>
  <c r="U139" i="37"/>
  <c r="U35" i="37"/>
  <c r="U76" i="37"/>
  <c r="X39" i="39"/>
  <c r="X160" i="39"/>
  <c r="Z160" i="39" s="1"/>
  <c r="X55" i="38"/>
  <c r="U77" i="38"/>
  <c r="Z103" i="37"/>
  <c r="X120" i="38"/>
  <c r="Z120" i="38" s="1"/>
  <c r="Y160" i="38"/>
  <c r="Y55" i="38"/>
  <c r="Z25" i="38"/>
  <c r="X39" i="38"/>
  <c r="Z54" i="39"/>
  <c r="Z19" i="39"/>
  <c r="U191" i="39"/>
  <c r="Y191" i="39"/>
  <c r="Z191" i="39" s="1"/>
  <c r="Z86" i="37"/>
  <c r="Z191" i="37"/>
  <c r="U130" i="38"/>
  <c r="Y86" i="38"/>
  <c r="Z86" i="38" s="1"/>
  <c r="U118" i="38"/>
  <c r="Z77" i="38"/>
  <c r="U101" i="38"/>
  <c r="U38" i="38"/>
  <c r="I193" i="37"/>
  <c r="P193" i="37"/>
  <c r="V168" i="37"/>
  <c r="V118" i="37"/>
  <c r="J193" i="37"/>
  <c r="M193" i="37"/>
  <c r="N193" i="37"/>
  <c r="F193" i="37"/>
  <c r="L193" i="37"/>
  <c r="H193" i="37"/>
  <c r="V19" i="37"/>
  <c r="E193" i="37"/>
  <c r="U94" i="38"/>
  <c r="U111" i="38"/>
  <c r="U47" i="38"/>
  <c r="U54" i="38"/>
  <c r="V39" i="38"/>
  <c r="Y39" i="38"/>
  <c r="U84" i="38"/>
  <c r="U144" i="38"/>
  <c r="U25" i="38"/>
  <c r="U19" i="38"/>
  <c r="Q193" i="38"/>
  <c r="V130" i="37"/>
  <c r="G193" i="37"/>
  <c r="K193" i="37"/>
  <c r="Q120" i="37"/>
  <c r="Q103" i="37"/>
  <c r="V47" i="37"/>
  <c r="Q191" i="37"/>
  <c r="V84" i="37"/>
  <c r="Z144" i="43"/>
  <c r="Y160" i="43"/>
  <c r="V39" i="43"/>
  <c r="Z103" i="43"/>
  <c r="X160" i="43"/>
  <c r="Z130" i="43"/>
  <c r="Z54" i="43"/>
  <c r="X55" i="43"/>
  <c r="Z55" i="43" s="1"/>
  <c r="X39" i="43"/>
  <c r="Z19" i="43"/>
  <c r="U191" i="43"/>
  <c r="Y191" i="43"/>
  <c r="Z168" i="43"/>
  <c r="V86" i="43"/>
  <c r="U160" i="43"/>
  <c r="V55" i="43"/>
  <c r="Y120" i="43"/>
  <c r="Z118" i="43"/>
  <c r="V160" i="42"/>
  <c r="Z63" i="42"/>
  <c r="X86" i="42"/>
  <c r="Z86" i="42" s="1"/>
  <c r="V120" i="42"/>
  <c r="Z175" i="42"/>
  <c r="U191" i="42"/>
  <c r="Z54" i="42"/>
  <c r="X55" i="42"/>
  <c r="Z55" i="42" s="1"/>
  <c r="X160" i="42"/>
  <c r="Z130" i="42"/>
  <c r="Z94" i="42"/>
  <c r="X103" i="42"/>
  <c r="Z103" i="42" s="1"/>
  <c r="U160" i="42"/>
  <c r="X191" i="41"/>
  <c r="Z191" i="41" s="1"/>
  <c r="Z168" i="41"/>
  <c r="X55" i="41"/>
  <c r="Z55" i="41" s="1"/>
  <c r="Y160" i="41"/>
  <c r="Z63" i="41"/>
  <c r="X86" i="41"/>
  <c r="Z86" i="41" s="1"/>
  <c r="U160" i="41"/>
  <c r="Z118" i="41"/>
  <c r="X120" i="41"/>
  <c r="Z120" i="41" s="1"/>
  <c r="Z25" i="40"/>
  <c r="Z54" i="40"/>
  <c r="X191" i="40"/>
  <c r="Z191" i="40" s="1"/>
  <c r="Z168" i="40"/>
  <c r="Z101" i="40"/>
  <c r="X103" i="40"/>
  <c r="Z103" i="40" s="1"/>
  <c r="Z63" i="40"/>
  <c r="U120" i="40"/>
  <c r="X160" i="40"/>
  <c r="V160" i="40"/>
  <c r="Z144" i="40"/>
  <c r="Y120" i="39"/>
  <c r="Z118" i="39"/>
  <c r="U86" i="39"/>
  <c r="U160" i="39"/>
  <c r="Z63" i="39"/>
  <c r="U103" i="39"/>
  <c r="X55" i="39"/>
  <c r="Z55" i="39" s="1"/>
  <c r="U39" i="39"/>
  <c r="X86" i="39"/>
  <c r="Z86" i="39" s="1"/>
  <c r="V39" i="39"/>
  <c r="Y103" i="39"/>
  <c r="Z94" i="39"/>
  <c r="U120" i="39"/>
  <c r="V191" i="39"/>
  <c r="V120" i="38"/>
  <c r="U151" i="38"/>
  <c r="V55" i="38"/>
  <c r="U32" i="38"/>
  <c r="Z175" i="38"/>
  <c r="Z94" i="38"/>
  <c r="X103" i="38"/>
  <c r="U168" i="38"/>
  <c r="Z137" i="38"/>
  <c r="V160" i="38"/>
  <c r="X191" i="38"/>
  <c r="U63" i="38"/>
  <c r="V191" i="38"/>
  <c r="U70" i="38"/>
  <c r="V86" i="38"/>
  <c r="U20" i="37"/>
  <c r="V25" i="37"/>
  <c r="V189" i="37"/>
  <c r="U184" i="37"/>
  <c r="V54" i="37"/>
  <c r="U48" i="37"/>
  <c r="Q160" i="37"/>
  <c r="V70" i="37"/>
  <c r="U65" i="37"/>
  <c r="V101" i="37"/>
  <c r="U96" i="37"/>
  <c r="V38" i="37"/>
  <c r="V94" i="37"/>
  <c r="U89" i="37"/>
  <c r="V77" i="37"/>
  <c r="V158" i="37"/>
  <c r="U153" i="37"/>
  <c r="U140" i="37"/>
  <c r="V144" i="37"/>
  <c r="V63" i="37"/>
  <c r="U58" i="37"/>
  <c r="U26" i="37"/>
  <c r="V32" i="37"/>
  <c r="Q39" i="37"/>
  <c r="Q86" i="37"/>
  <c r="O193" i="37"/>
  <c r="V137" i="37"/>
  <c r="U132" i="37"/>
  <c r="Z160" i="37"/>
  <c r="Z120" i="37"/>
  <c r="V182" i="37"/>
  <c r="V175" i="37"/>
  <c r="U170" i="37"/>
  <c r="U106" i="37"/>
  <c r="V111" i="37"/>
  <c r="V151" i="37"/>
  <c r="P86" i="28"/>
  <c r="T191" i="28"/>
  <c r="O86" i="28"/>
  <c r="P160" i="28"/>
  <c r="P191" i="28"/>
  <c r="R193" i="28"/>
  <c r="T39" i="28"/>
  <c r="O160" i="28"/>
  <c r="P39" i="28"/>
  <c r="O39" i="28"/>
  <c r="O191" i="28"/>
  <c r="K193" i="28"/>
  <c r="G13" i="36"/>
  <c r="Y39" i="37" l="1"/>
  <c r="Z32" i="37"/>
  <c r="Z160" i="40"/>
  <c r="Z54" i="37"/>
  <c r="Y55" i="37"/>
  <c r="Z55" i="37" s="1"/>
  <c r="Z103" i="38"/>
  <c r="X39" i="37"/>
  <c r="X193" i="37" s="1"/>
  <c r="Z191" i="38"/>
  <c r="U191" i="38"/>
  <c r="Z39" i="39"/>
  <c r="Z55" i="38"/>
  <c r="Z86" i="40"/>
  <c r="Z39" i="42"/>
  <c r="U103" i="38"/>
  <c r="Z191" i="42"/>
  <c r="V196" i="41"/>
  <c r="Z120" i="42"/>
  <c r="Z160" i="43"/>
  <c r="Z103" i="41"/>
  <c r="Y196" i="42"/>
  <c r="Y196" i="43"/>
  <c r="T193" i="28"/>
  <c r="Y196" i="41"/>
  <c r="Z39" i="40"/>
  <c r="Z120" i="39"/>
  <c r="V196" i="40"/>
  <c r="Y193" i="40"/>
  <c r="U175" i="37"/>
  <c r="U196" i="41"/>
  <c r="U130" i="37"/>
  <c r="V196" i="42"/>
  <c r="Z160" i="42"/>
  <c r="Y193" i="42"/>
  <c r="U47" i="37"/>
  <c r="U196" i="43"/>
  <c r="Y193" i="43"/>
  <c r="Y193" i="41"/>
  <c r="Y196" i="40"/>
  <c r="U182" i="37"/>
  <c r="U38" i="37"/>
  <c r="U101" i="37"/>
  <c r="U196" i="42"/>
  <c r="U151" i="37"/>
  <c r="U19" i="37"/>
  <c r="U84" i="37"/>
  <c r="U168" i="37"/>
  <c r="U118" i="37"/>
  <c r="U77" i="37"/>
  <c r="U111" i="37"/>
  <c r="U189" i="37"/>
  <c r="X193" i="41"/>
  <c r="Z160" i="41"/>
  <c r="U32" i="37"/>
  <c r="U144" i="37"/>
  <c r="U94" i="37"/>
  <c r="U54" i="37"/>
  <c r="U137" i="37"/>
  <c r="U63" i="37"/>
  <c r="U158" i="37"/>
  <c r="U70" i="37"/>
  <c r="U25" i="37"/>
  <c r="U196" i="40"/>
  <c r="U39" i="38"/>
  <c r="U120" i="38"/>
  <c r="Z160" i="38"/>
  <c r="V120" i="37"/>
  <c r="V193" i="39"/>
  <c r="U160" i="38"/>
  <c r="U55" i="38"/>
  <c r="V191" i="37"/>
  <c r="V86" i="37"/>
  <c r="Y193" i="38"/>
  <c r="V193" i="38"/>
  <c r="Z39" i="38"/>
  <c r="V103" i="37"/>
  <c r="V55" i="37"/>
  <c r="V160" i="37"/>
  <c r="V39" i="37"/>
  <c r="Z120" i="43"/>
  <c r="V196" i="43"/>
  <c r="Z191" i="43"/>
  <c r="X193" i="43"/>
  <c r="X196" i="43"/>
  <c r="Z39" i="43"/>
  <c r="X196" i="42"/>
  <c r="X193" i="42"/>
  <c r="X196" i="41"/>
  <c r="X196" i="40"/>
  <c r="X193" i="40"/>
  <c r="X193" i="39"/>
  <c r="Z103" i="39"/>
  <c r="U193" i="39"/>
  <c r="Y193" i="39"/>
  <c r="U86" i="38"/>
  <c r="X193" i="38"/>
  <c r="Q193" i="37"/>
  <c r="O193" i="28"/>
  <c r="P193" i="28"/>
  <c r="F13" i="36"/>
  <c r="Z39" i="37" l="1"/>
  <c r="Y193" i="37"/>
  <c r="Z193" i="37" s="1"/>
  <c r="Z196" i="41"/>
  <c r="Z196" i="42"/>
  <c r="Z196" i="43"/>
  <c r="Z193" i="40"/>
  <c r="Z193" i="42"/>
  <c r="Z193" i="43"/>
  <c r="U39" i="37"/>
  <c r="U55" i="37"/>
  <c r="Z196" i="40"/>
  <c r="U103" i="37"/>
  <c r="Z193" i="41"/>
  <c r="U120" i="37"/>
  <c r="U86" i="37"/>
  <c r="U191" i="37"/>
  <c r="U160" i="37"/>
  <c r="U193" i="38"/>
  <c r="V193" i="37"/>
  <c r="Z193" i="38"/>
  <c r="Z193" i="39"/>
  <c r="U193" i="3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tc={AE1C4C2B-1867-434F-9627-A4B3AB08D361}</author>
    <author>tc={15D4BE2A-764C-E047-A896-370784B89AF1}</author>
  </authors>
  <commentList>
    <comment ref="X96" authorId="0" shapeId="0" xr:uid="{AE1C4C2B-1867-434F-9627-A4B3AB08D361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from this point down to refer to Column Q rather than column K</t>
      </text>
    </comment>
    <comment ref="Y96" authorId="1" shapeId="0" xr:uid="{15D4BE2A-764C-E047-A896-370784B89AF1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from this point down to refer to Column Q rather than column K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tc={13F3AC2A-0BCC-B849-820B-4E258D0B0F19}</author>
    <author>tc={BA8CBA9B-8B14-214C-B237-C25242667A78}</author>
  </authors>
  <commentList>
    <comment ref="Y95" authorId="0" shapeId="0" xr:uid="{13F3AC2A-0BCC-B849-820B-4E258D0B0F19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in this column from this cell through row 188 to refer to column Q rather than column K.</t>
      </text>
    </comment>
    <comment ref="X96" authorId="1" shapeId="0" xr:uid="{BA8CBA9B-8B14-214C-B237-C25242667A78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in this column from this cell through row 188 to refer to column Q rather than column K.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tc={D0500A70-14D0-804C-BC32-B18A310577C2}</author>
    <author>tc={0621910B-DD8F-594E-8E98-070C3DF7E3D0}</author>
  </authors>
  <commentList>
    <comment ref="X96" authorId="0" shapeId="0" xr:uid="{D0500A70-14D0-804C-BC32-B18A310577C2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formulas in this column to refer to Column Q rather than column K</t>
      </text>
    </comment>
    <comment ref="Y96" authorId="1" shapeId="0" xr:uid="{0621910B-DD8F-594E-8E98-070C3DF7E3D0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formulas in this column to refer to Column Q rather than column K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tc={0D18CE2E-3FDC-4C4D-9D12-369E9874F375}</author>
    <author>tc={776705B7-3347-6B42-BFFE-43A1BCD0A0E7}</author>
  </authors>
  <commentList>
    <comment ref="X96" authorId="0" shapeId="0" xr:uid="{0D18CE2E-3FDC-4C4D-9D12-369E9874F375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formulas from this point down to reference column Q rather than column K</t>
      </text>
    </comment>
    <comment ref="Y96" authorId="1" shapeId="0" xr:uid="{776705B7-3347-6B42-BFFE-43A1BCD0A0E7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formulas from this point down to reference column Q rather than column K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tc={EC72080C-8A83-7A4D-A7BA-312440369DF9}</author>
    <author>tc={EF284509-6412-A546-B50E-1E96FD3BF540}</author>
  </authors>
  <commentList>
    <comment ref="X96" authorId="0" shapeId="0" xr:uid="{EC72080C-8A83-7A4D-A7BA-312440369DF9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from this point down to refer to Column Q rather than column K</t>
      </text>
    </comment>
    <comment ref="Y96" authorId="1" shapeId="0" xr:uid="{EF284509-6412-A546-B50E-1E96FD3BF540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from this point down to refer to Column Q rather than column K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tc={9D8815CD-096A-514C-A9EB-388EA926906B}</author>
    <author>tc={27616143-F90D-E743-B2B5-FADE9E0D2069}</author>
  </authors>
  <commentList>
    <comment ref="X96" authorId="0" shapeId="0" xr:uid="{9D8815CD-096A-514C-A9EB-388EA926906B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from this point down to refer to Column Q rather than column K</t>
      </text>
    </comment>
    <comment ref="Y96" authorId="1" shapeId="0" xr:uid="{27616143-F90D-E743-B2B5-FADE9E0D2069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from this point down to refer to Column Q rather than column K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tc={C623CB8D-AF6B-7A45-AF0F-F0937BA54BA5}</author>
    <author>tc={8272A558-17E5-7344-91CA-A3706EE4D037}</author>
  </authors>
  <commentList>
    <comment ref="X96" authorId="0" shapeId="0" xr:uid="{C623CB8D-AF6B-7A45-AF0F-F0937BA54BA5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from this point down to refer to Column Q rather than column K</t>
      </text>
    </comment>
    <comment ref="Y96" authorId="1" shapeId="0" xr:uid="{8272A558-17E5-7344-91CA-A3706EE4D037}">
      <text>
        <t>[Threaded comment]
Your version of Excel allows you to read this threaded comment; however, any edits to it will get removed if the file is opened in a newer version of Excel. Learn more: https://go.microsoft.com/fwlink/?linkid=870924
Comment:
    Corrected original formula from this point down to refer to Column Q rather than column K</t>
      </text>
    </comment>
  </commentList>
</comments>
</file>

<file path=xl/sharedStrings.xml><?xml version="1.0" encoding="utf-8"?>
<sst xmlns="http://schemas.openxmlformats.org/spreadsheetml/2006/main" count="967" uniqueCount="141">
  <si>
    <t>Attachment A13 -  Infrastructure Staffing Proposal Schedules</t>
  </si>
  <si>
    <t>Schedule 1</t>
  </si>
  <si>
    <t>Infrastructure Staffing Assumptions</t>
  </si>
  <si>
    <t>No Price related information should be included within the Infrastructure Staffing Assumptions</t>
  </si>
  <si>
    <t>ONLY UPDATE THE ASSUMPTIONS TABLE ON THIS TAB.</t>
  </si>
  <si>
    <t>Assumptions</t>
  </si>
  <si>
    <t>Schedule 2</t>
  </si>
  <si>
    <t>Infrastructure Transition-In Staff Loading: August 2024 - January 2025</t>
  </si>
  <si>
    <t>Service Month</t>
  </si>
  <si>
    <t>Total Infrastructure Transition-In Hours</t>
  </si>
  <si>
    <t>Average Monthly Hours Constant</t>
  </si>
  <si>
    <t>ID</t>
  </si>
  <si>
    <t>Key Task</t>
  </si>
  <si>
    <r>
      <t xml:space="preserve">Position
</t>
    </r>
    <r>
      <rPr>
        <b/>
        <i/>
        <sz val="10"/>
        <color theme="0"/>
        <rFont val="Century Gothic"/>
        <family val="2"/>
      </rPr>
      <t>&lt;From Tab 13&gt;</t>
    </r>
  </si>
  <si>
    <r>
      <t xml:space="preserve">Offshore 
(Y/N)
</t>
    </r>
    <r>
      <rPr>
        <b/>
        <i/>
        <sz val="10"/>
        <color theme="0"/>
        <rFont val="Century Gothic"/>
        <family val="2"/>
      </rPr>
      <t>&lt;From Tab 13&gt;</t>
    </r>
  </si>
  <si>
    <t>Average Monthly FTEs</t>
  </si>
  <si>
    <t>Average Monthly Hours</t>
  </si>
  <si>
    <t>Offshore Hours</t>
  </si>
  <si>
    <t>Onshore Hours</t>
  </si>
  <si>
    <t>% of Offshore Hours</t>
  </si>
  <si>
    <t>Project Management</t>
  </si>
  <si>
    <t>Project Manager</t>
  </si>
  <si>
    <t>Y</t>
  </si>
  <si>
    <t>Service Delivery Management</t>
  </si>
  <si>
    <t>Infrastructure Delivery Integration Office Manager</t>
  </si>
  <si>
    <t>N</t>
  </si>
  <si>
    <t>Infrastructure Project Manager</t>
  </si>
  <si>
    <t>Infrastructure Transition Manager</t>
  </si>
  <si>
    <t>Project Management Subtotal</t>
  </si>
  <si>
    <t>Work Plan/Schedule Management</t>
  </si>
  <si>
    <t>Service Delivery</t>
  </si>
  <si>
    <t>Work Plan/Schedule Management Subtotal</t>
  </si>
  <si>
    <t>PMO Support</t>
  </si>
  <si>
    <t>Infrastructure Project Support</t>
  </si>
  <si>
    <t>Infrastructure Project Management Office PMO Lead</t>
  </si>
  <si>
    <t>PMO Support Subtotal</t>
  </si>
  <si>
    <t>Procurement</t>
  </si>
  <si>
    <t>Procurement Support</t>
  </si>
  <si>
    <t>Procurement Subtotal</t>
  </si>
  <si>
    <t>Technical Infrastructure</t>
  </si>
  <si>
    <t>Tech Infrastructure Team Management</t>
  </si>
  <si>
    <t>Team Management</t>
  </si>
  <si>
    <t>Tech Infrastructure Team Mgmt Subtotal</t>
  </si>
  <si>
    <t>Development/Test Environment Support</t>
  </si>
  <si>
    <t>Infrastructure Support</t>
  </si>
  <si>
    <t>Dev/Test Environment Support Subtotal</t>
  </si>
  <si>
    <t>Technical Infrastructure Subtotal</t>
  </si>
  <si>
    <t>Security</t>
  </si>
  <si>
    <t>Security Team Management</t>
  </si>
  <si>
    <t>Infrastructure Security Manager</t>
  </si>
  <si>
    <t>Security Subtotal</t>
  </si>
  <si>
    <t>Infrastructure Security</t>
  </si>
  <si>
    <t>Security Analyst</t>
  </si>
  <si>
    <t>Infrastructure Security Subtotal</t>
  </si>
  <si>
    <t>Security Monitoring</t>
  </si>
  <si>
    <t>Security Monitoring Subtotal</t>
  </si>
  <si>
    <t>Security Support</t>
  </si>
  <si>
    <t>Security Support Subtotal</t>
  </si>
  <si>
    <t>Innovation</t>
  </si>
  <si>
    <t>Innovation Team Management</t>
  </si>
  <si>
    <t>Architect</t>
  </si>
  <si>
    <t>Innovation Team Management Subtotal</t>
  </si>
  <si>
    <t>Innovation Support</t>
  </si>
  <si>
    <t>Innovation Support Subtotal</t>
  </si>
  <si>
    <t>Innovation Subtotal</t>
  </si>
  <si>
    <t>App/Arch Evolution Support</t>
  </si>
  <si>
    <t>App/Arch Evolution Management</t>
  </si>
  <si>
    <t>System Admin and Management</t>
  </si>
  <si>
    <t>App/Arch Evolution Management Subtotal</t>
  </si>
  <si>
    <t>App/Arch Evolution Support Subtotal</t>
  </si>
  <si>
    <t>Production Operations</t>
  </si>
  <si>
    <t>Production Operations Management</t>
  </si>
  <si>
    <t>AWS Manager</t>
  </si>
  <si>
    <t>Production Operations Management Subtotal</t>
  </si>
  <si>
    <t>Infrastructure Production Support</t>
  </si>
  <si>
    <t>Infrastructure Production Support Subtotal</t>
  </si>
  <si>
    <t>Network Management</t>
  </si>
  <si>
    <t>Network Management Subtotal</t>
  </si>
  <si>
    <t>Performance Management</t>
  </si>
  <si>
    <t>Performance Management Subtotal</t>
  </si>
  <si>
    <t>Technology Recovery</t>
  </si>
  <si>
    <t>Infratructure Operations Manager</t>
  </si>
  <si>
    <t>Technology Recovery Subtotal</t>
  </si>
  <si>
    <t>Production Operations Subtotal</t>
  </si>
  <si>
    <t>Service Desk</t>
  </si>
  <si>
    <t>Service Desk Management</t>
  </si>
  <si>
    <t>Infrastructure Operations Service Desk Lead</t>
  </si>
  <si>
    <t>Service Desk Management Subtotal</t>
  </si>
  <si>
    <t>Tier 1 Service Desk</t>
  </si>
  <si>
    <t>Service Desk Tier 1</t>
  </si>
  <si>
    <t>Tier 1 Service Desk Subtotal</t>
  </si>
  <si>
    <t>Tier 2 Service Desk</t>
  </si>
  <si>
    <t>Service Desk Tier 2</t>
  </si>
  <si>
    <t>Tier 2 Service Desk Subtotal</t>
  </si>
  <si>
    <t>Depot/Remote Management Support</t>
  </si>
  <si>
    <t>Service Desk Remote</t>
  </si>
  <si>
    <t>Depot/Remote Management Support Subtotal</t>
  </si>
  <si>
    <t>Service Desk Subtotal</t>
  </si>
  <si>
    <t>Infrastructure Staff Loading Total</t>
  </si>
  <si>
    <t>Schedule 3</t>
  </si>
  <si>
    <t>Infrastructure Average Annual Staff Loading: February 2025 - January 2031</t>
  </si>
  <si>
    <t>Total Infrastructure Average Annual Hours</t>
  </si>
  <si>
    <t>Depot/Remote Maintenance Support</t>
  </si>
  <si>
    <t>Depot/Remote Maintenance Support Subtotal</t>
  </si>
  <si>
    <t>Schedule 3.1</t>
  </si>
  <si>
    <t>Infrastructure Base Year 1 Annual Staff Loading: February 2025 - January 2026</t>
  </si>
  <si>
    <r>
      <t xml:space="preserve">Position
</t>
    </r>
    <r>
      <rPr>
        <b/>
        <i/>
        <sz val="10"/>
        <color theme="0"/>
        <rFont val="Century Gothic"/>
        <family val="2"/>
      </rPr>
      <t>&lt;From Tab 4&gt;</t>
    </r>
  </si>
  <si>
    <r>
      <t xml:space="preserve">Offshore 
(Y/N)
</t>
    </r>
    <r>
      <rPr>
        <b/>
        <i/>
        <sz val="10"/>
        <color theme="0"/>
        <rFont val="Century Gothic"/>
        <family val="2"/>
      </rPr>
      <t>&lt;From Tab 4&gt;</t>
    </r>
  </si>
  <si>
    <t>Total Infrastructure Year 1: Hours</t>
  </si>
  <si>
    <t>Schedule 3.2</t>
  </si>
  <si>
    <t>Infrastructure Base Year 2 Annual Staff Loading: February 2026 - January 2027</t>
  </si>
  <si>
    <t>Schedule 3.3</t>
  </si>
  <si>
    <t>Infrastructure Base Year 3 Annual Staff Loading: February 2027 - January 2028</t>
  </si>
  <si>
    <t>Schedule 3.4</t>
  </si>
  <si>
    <t>Infrastructure Base Year 4 Annual Staff Loading: February 2028 - January 2029</t>
  </si>
  <si>
    <t>Schedule 3.5</t>
  </si>
  <si>
    <t>Infrastructure Base Year 5 Annual Staff Loading: February 2029 - January 2030</t>
  </si>
  <si>
    <t>Schedule 3.6</t>
  </si>
  <si>
    <t>Infrastructure Base Year 6 Annual Staff Loading: February 2030 - January 2031</t>
  </si>
  <si>
    <t>Schedule 4</t>
  </si>
  <si>
    <t>Base Infrastructure Staff Roles</t>
  </si>
  <si>
    <t>California State Fiscal Year is July through June</t>
  </si>
  <si>
    <t>#</t>
  </si>
  <si>
    <t>Staff Position</t>
  </si>
  <si>
    <t>Offshore 
(Y/N)</t>
  </si>
  <si>
    <t>Infrastructure Project Management Office (PMO) Lead</t>
  </si>
  <si>
    <t>Infrastructure Delivery Integration Manager</t>
  </si>
  <si>
    <t>Infrastructure Operations Manager</t>
  </si>
  <si>
    <t>&lt;Add as necessary&gt;</t>
  </si>
  <si>
    <t xml:space="preserve">Operational and End-user support  </t>
  </si>
  <si>
    <t>Schedule 5</t>
  </si>
  <si>
    <t>Infrastructure Optional Imaging Services: August 2025 Through July 2031</t>
  </si>
  <si>
    <t>Key Tasks/Items</t>
  </si>
  <si>
    <t>Position
&lt;Must be in Tab 4&gt;</t>
  </si>
  <si>
    <t>Offshore 
(Y/N)
&lt;Must be in Tab 4&gt;</t>
  </si>
  <si>
    <t>Number of FTEs</t>
  </si>
  <si>
    <t>Average Annual Hours</t>
  </si>
  <si>
    <t>Imaging Tasks</t>
  </si>
  <si>
    <t>Task 1</t>
  </si>
  <si>
    <t>Task 2</t>
  </si>
  <si>
    <t>Imaging Tasks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</si>
</sst>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0.0"/>
    <numFmt numFmtId="172" formatCode="_(* #,##0.0_);_(* \(#,##0.0\);_(* &quot;-&quot;?_);_(@_)"/>
    <numFmt numFmtId="173" formatCode="_(* #,##0.0_);_(* \(#,##0.0\);_(* &quot;-&quot;??_);_(@_)"/>
    <numFmt numFmtId="174" formatCode="_(* #,##0.0000_);_(* \(#,##0.0000\);_(* &quot;-&quot;??_);_(@_)"/>
    <numFmt numFmtId="175" formatCode="0.0%"/>
    <numFmt numFmtId="176" formatCode="[$-409]mmmm;@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entury Gothic"/>
      <family val="2"/>
    </font>
    <font>
      <b/>
      <sz val="14"/>
      <name val="Century Gothic"/>
      <family val="2"/>
    </font>
    <font>
      <sz val="14"/>
      <name val="Century Gothic"/>
      <family val="2"/>
    </font>
    <font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1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0" tint="-0.499984740745262"/>
      <name val="Century Gothic"/>
      <family val="2"/>
    </font>
    <font>
      <sz val="9"/>
      <color indexed="8"/>
      <name val="Century Gothic"/>
      <family val="2"/>
    </font>
    <font>
      <sz val="10"/>
      <color theme="1"/>
      <name val="Century Gothic"/>
      <family val="2"/>
    </font>
    <font>
      <sz val="9"/>
      <name val="Century Gothic"/>
      <family val="2"/>
    </font>
    <font>
      <b/>
      <sz val="10"/>
      <color indexed="8"/>
      <name val="Century Gothic"/>
      <family val="2"/>
    </font>
    <font>
      <b/>
      <sz val="8"/>
      <name val="Century Gothic"/>
      <family val="2"/>
    </font>
    <font>
      <sz val="10"/>
      <color indexed="8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b/>
      <sz val="9"/>
      <color rgb="FF000000"/>
      <name val="Century Gothic"/>
      <family val="2"/>
    </font>
    <font>
      <b/>
      <sz val="9"/>
      <color theme="1"/>
      <name val="Century Gothic"/>
      <family val="2"/>
    </font>
    <font>
      <b/>
      <sz val="9"/>
      <color indexed="8"/>
      <name val="Century Gothic"/>
      <family val="2"/>
    </font>
    <font>
      <b/>
      <sz val="9"/>
      <name val="Century Gothic"/>
      <family val="2"/>
    </font>
    <font>
      <sz val="11"/>
      <color theme="1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8"/>
      <name val="Arial"/>
      <family val="2"/>
    </font>
    <font>
      <b/>
      <sz val="8"/>
      <color theme="1"/>
      <name val="Century Gothic"/>
      <family val="2"/>
    </font>
    <font>
      <sz val="8"/>
      <color theme="1"/>
      <name val="Century Gothic"/>
      <family val="2"/>
    </font>
    <font>
      <sz val="8"/>
      <name val="Century Gothic"/>
      <family val="2"/>
    </font>
    <font>
      <b/>
      <i/>
      <sz val="10"/>
      <color theme="0"/>
      <name val="Century Gothic"/>
      <family val="2"/>
    </font>
    <font>
      <sz val="10"/>
      <name val="Arial"/>
      <family val="2"/>
    </font>
    <font>
      <b/>
      <i/>
      <sz val="9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1A329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9">
    <xf numFmtId="0" fontId="0" fillId="0" borderId="0"/>
    <xf numFmtId="9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7" fillId="0" borderId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8" fillId="0" borderId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8" fillId="0" borderId="0"/>
  </cellStyleXfs>
  <cellXfs count="273">
    <xf numFmtId="0" fontId="0" fillId="0" borderId="0" xfId="0"/>
    <xf numFmtId="0" fontId="10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1" fillId="0" borderId="0" xfId="0" applyFont="1"/>
    <xf numFmtId="0" fontId="15" fillId="0" borderId="0" xfId="0" applyFont="1"/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0" xfId="2" applyFont="1"/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65" fontId="15" fillId="0" borderId="0" xfId="0" applyNumberFormat="1" applyFont="1"/>
    <xf numFmtId="0" fontId="14" fillId="0" borderId="0" xfId="0" applyFont="1" applyAlignment="1">
      <alignment horizontal="left" wrapText="1"/>
    </xf>
    <xf numFmtId="165" fontId="15" fillId="0" borderId="0" xfId="0" applyNumberFormat="1" applyFont="1" applyAlignment="1">
      <alignment horizontal="center"/>
    </xf>
    <xf numFmtId="166" fontId="9" fillId="2" borderId="7" xfId="0" applyNumberFormat="1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 wrapText="1"/>
    </xf>
    <xf numFmtId="169" fontId="19" fillId="0" borderId="0" xfId="1" applyNumberFormat="1" applyFont="1" applyFill="1" applyBorder="1" applyAlignment="1"/>
    <xf numFmtId="0" fontId="21" fillId="0" borderId="0" xfId="0" applyFont="1"/>
    <xf numFmtId="0" fontId="31" fillId="0" borderId="0" xfId="12" applyFont="1"/>
    <xf numFmtId="0" fontId="13" fillId="0" borderId="9" xfId="12" applyFont="1" applyBorder="1"/>
    <xf numFmtId="0" fontId="31" fillId="0" borderId="10" xfId="12" applyFont="1" applyBorder="1"/>
    <xf numFmtId="0" fontId="31" fillId="0" borderId="12" xfId="12" applyFont="1" applyBorder="1"/>
    <xf numFmtId="0" fontId="13" fillId="0" borderId="0" xfId="12" applyFont="1" applyAlignment="1">
      <alignment wrapText="1"/>
    </xf>
    <xf numFmtId="0" fontId="20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32" fillId="5" borderId="1" xfId="0" applyFont="1" applyFill="1" applyBorder="1" applyAlignment="1">
      <alignment horizontal="center" wrapText="1"/>
    </xf>
    <xf numFmtId="10" fontId="32" fillId="5" borderId="1" xfId="1" applyNumberFormat="1" applyFont="1" applyFill="1" applyBorder="1" applyAlignment="1">
      <alignment horizontal="center" wrapText="1"/>
    </xf>
    <xf numFmtId="0" fontId="32" fillId="5" borderId="8" xfId="12" applyFont="1" applyFill="1" applyBorder="1"/>
    <xf numFmtId="0" fontId="19" fillId="0" borderId="0" xfId="0" applyFont="1"/>
    <xf numFmtId="0" fontId="35" fillId="0" borderId="0" xfId="19" applyFont="1" applyAlignment="1">
      <alignment horizontal="center"/>
    </xf>
    <xf numFmtId="0" fontId="36" fillId="0" borderId="0" xfId="19" applyFont="1"/>
    <xf numFmtId="0" fontId="36" fillId="0" borderId="0" xfId="19" applyFont="1" applyAlignment="1">
      <alignment horizontal="right"/>
    </xf>
    <xf numFmtId="0" fontId="20" fillId="0" borderId="0" xfId="19" applyFont="1"/>
    <xf numFmtId="0" fontId="35" fillId="0" borderId="0" xfId="19" applyFont="1"/>
    <xf numFmtId="0" fontId="37" fillId="0" borderId="0" xfId="19" applyFont="1"/>
    <xf numFmtId="0" fontId="36" fillId="0" borderId="0" xfId="19" applyFont="1" applyAlignment="1">
      <alignment horizontal="left"/>
    </xf>
    <xf numFmtId="0" fontId="15" fillId="0" borderId="0" xfId="19" applyFont="1"/>
    <xf numFmtId="0" fontId="33" fillId="5" borderId="1" xfId="0" applyFont="1" applyFill="1" applyBorder="1" applyAlignment="1">
      <alignment horizontal="center" wrapText="1"/>
    </xf>
    <xf numFmtId="0" fontId="33" fillId="5" borderId="1" xfId="0" applyFont="1" applyFill="1" applyBorder="1" applyAlignment="1">
      <alignment horizontal="center" vertical="center" wrapText="1"/>
    </xf>
    <xf numFmtId="0" fontId="28" fillId="0" borderId="1" xfId="19" applyFont="1" applyBorder="1" applyAlignment="1">
      <alignment horizontal="center"/>
    </xf>
    <xf numFmtId="0" fontId="26" fillId="0" borderId="1" xfId="19" applyFont="1" applyBorder="1"/>
    <xf numFmtId="0" fontId="26" fillId="0" borderId="1" xfId="19" applyFont="1" applyBorder="1" applyAlignment="1">
      <alignment horizontal="left"/>
    </xf>
    <xf numFmtId="172" fontId="26" fillId="0" borderId="1" xfId="19" applyNumberFormat="1" applyFont="1" applyBorder="1" applyAlignment="1">
      <alignment horizontal="left"/>
    </xf>
    <xf numFmtId="172" fontId="26" fillId="0" borderId="1" xfId="19" applyNumberFormat="1" applyFont="1" applyBorder="1" applyAlignment="1">
      <alignment horizontal="right"/>
    </xf>
    <xf numFmtId="0" fontId="21" fillId="0" borderId="1" xfId="19" applyFont="1" applyBorder="1"/>
    <xf numFmtId="172" fontId="28" fillId="0" borderId="1" xfId="19" applyNumberFormat="1" applyFont="1" applyBorder="1" applyAlignment="1">
      <alignment horizontal="right"/>
    </xf>
    <xf numFmtId="0" fontId="28" fillId="0" borderId="1" xfId="19" applyFont="1" applyBorder="1"/>
    <xf numFmtId="0" fontId="28" fillId="0" borderId="1" xfId="19" applyFont="1" applyBorder="1" applyAlignment="1">
      <alignment horizontal="left"/>
    </xf>
    <xf numFmtId="172" fontId="28" fillId="0" borderId="1" xfId="19" applyNumberFormat="1" applyFont="1" applyBorder="1" applyAlignment="1">
      <alignment horizontal="left"/>
    </xf>
    <xf numFmtId="0" fontId="21" fillId="0" borderId="1" xfId="19" applyFont="1" applyBorder="1" applyAlignment="1">
      <alignment wrapText="1"/>
    </xf>
    <xf numFmtId="0" fontId="26" fillId="0" borderId="1" xfId="19" applyFont="1" applyBorder="1" applyAlignment="1">
      <alignment horizontal="center"/>
    </xf>
    <xf numFmtId="0" fontId="27" fillId="7" borderId="1" xfId="19" applyFont="1" applyFill="1" applyBorder="1" applyAlignment="1">
      <alignment horizontal="left" vertical="center" wrapText="1"/>
    </xf>
    <xf numFmtId="0" fontId="25" fillId="0" borderId="1" xfId="19" applyFont="1" applyBorder="1" applyAlignment="1">
      <alignment horizontal="left" vertical="center" wrapText="1"/>
    </xf>
    <xf numFmtId="0" fontId="28" fillId="0" borderId="0" xfId="19" applyFont="1" applyAlignment="1">
      <alignment horizontal="center"/>
    </xf>
    <xf numFmtId="0" fontId="26" fillId="0" borderId="0" xfId="19" applyFont="1"/>
    <xf numFmtId="0" fontId="26" fillId="0" borderId="0" xfId="19" applyFont="1" applyAlignment="1">
      <alignment horizontal="left"/>
    </xf>
    <xf numFmtId="0" fontId="26" fillId="0" borderId="0" xfId="19" applyFont="1" applyAlignment="1">
      <alignment horizontal="right"/>
    </xf>
    <xf numFmtId="17" fontId="33" fillId="5" borderId="1" xfId="19" applyNumberFormat="1" applyFont="1" applyFill="1" applyBorder="1" applyAlignment="1">
      <alignment horizontal="center"/>
    </xf>
    <xf numFmtId="172" fontId="35" fillId="0" borderId="0" xfId="19" applyNumberFormat="1" applyFont="1"/>
    <xf numFmtId="0" fontId="32" fillId="5" borderId="8" xfId="12" applyFont="1" applyFill="1" applyBorder="1" applyAlignment="1">
      <alignment horizontal="center"/>
    </xf>
    <xf numFmtId="0" fontId="31" fillId="0" borderId="10" xfId="12" applyFont="1" applyBorder="1" applyAlignment="1">
      <alignment horizontal="center"/>
    </xf>
    <xf numFmtId="0" fontId="21" fillId="2" borderId="0" xfId="0" applyFont="1" applyFill="1"/>
    <xf numFmtId="0" fontId="23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6" fillId="0" borderId="1" xfId="0" applyFont="1" applyBorder="1"/>
    <xf numFmtId="165" fontId="21" fillId="0" borderId="0" xfId="0" applyNumberFormat="1" applyFont="1"/>
    <xf numFmtId="0" fontId="16" fillId="4" borderId="1" xfId="0" applyFont="1" applyFill="1" applyBorder="1"/>
    <xf numFmtId="173" fontId="22" fillId="4" borderId="1" xfId="7" applyNumberFormat="1" applyFont="1" applyFill="1" applyBorder="1" applyAlignment="1">
      <alignment horizontal="center"/>
    </xf>
    <xf numFmtId="173" fontId="22" fillId="4" borderId="1" xfId="7" applyNumberFormat="1" applyFont="1" applyFill="1" applyBorder="1" applyAlignment="1"/>
    <xf numFmtId="170" fontId="22" fillId="4" borderId="1" xfId="7" applyNumberFormat="1" applyFont="1" applyFill="1" applyBorder="1" applyAlignment="1"/>
    <xf numFmtId="174" fontId="24" fillId="0" borderId="1" xfId="7" applyNumberFormat="1" applyFont="1" applyBorder="1" applyAlignment="1">
      <alignment horizontal="center"/>
    </xf>
    <xf numFmtId="0" fontId="20" fillId="0" borderId="0" xfId="0" applyFont="1"/>
    <xf numFmtId="0" fontId="24" fillId="0" borderId="0" xfId="0" applyFont="1"/>
    <xf numFmtId="166" fontId="24" fillId="0" borderId="0" xfId="0" applyNumberFormat="1" applyFont="1" applyAlignment="1">
      <alignment horizontal="center"/>
    </xf>
    <xf numFmtId="0" fontId="24" fillId="0" borderId="0" xfId="0" applyFont="1" applyAlignment="1">
      <alignment wrapText="1"/>
    </xf>
    <xf numFmtId="168" fontId="24" fillId="0" borderId="0" xfId="0" applyNumberFormat="1" applyFont="1" applyAlignment="1">
      <alignment horizontal="center"/>
    </xf>
    <xf numFmtId="0" fontId="20" fillId="0" borderId="0" xfId="0" applyFont="1" applyAlignment="1">
      <alignment horizontal="center" wrapText="1"/>
    </xf>
    <xf numFmtId="0" fontId="24" fillId="0" borderId="0" xfId="2" applyFont="1" applyAlignment="1">
      <alignment wrapText="1"/>
    </xf>
    <xf numFmtId="167" fontId="20" fillId="0" borderId="0" xfId="0" applyNumberFormat="1" applyFont="1" applyAlignment="1">
      <alignment horizontal="center"/>
    </xf>
    <xf numFmtId="167" fontId="19" fillId="0" borderId="0" xfId="0" applyNumberFormat="1" applyFont="1"/>
    <xf numFmtId="166" fontId="19" fillId="0" borderId="0" xfId="0" applyNumberFormat="1" applyFont="1"/>
    <xf numFmtId="0" fontId="19" fillId="0" borderId="0" xfId="0" applyFont="1" applyAlignment="1">
      <alignment horizontal="center"/>
    </xf>
    <xf numFmtId="0" fontId="24" fillId="0" borderId="0" xfId="2" applyFont="1" applyAlignment="1">
      <alignment horizontal="left" wrapText="1" indent="2"/>
    </xf>
    <xf numFmtId="0" fontId="26" fillId="0" borderId="0" xfId="0" applyFont="1" applyAlignment="1">
      <alignment horizontal="center" wrapText="1"/>
    </xf>
    <xf numFmtId="0" fontId="19" fillId="0" borderId="0" xfId="2" applyFont="1" applyAlignment="1">
      <alignment wrapText="1"/>
    </xf>
    <xf numFmtId="167" fontId="26" fillId="0" borderId="0" xfId="0" applyNumberFormat="1" applyFont="1" applyAlignment="1">
      <alignment horizontal="center"/>
    </xf>
    <xf numFmtId="0" fontId="19" fillId="0" borderId="0" xfId="2" applyFont="1" applyAlignment="1">
      <alignment horizontal="left" wrapText="1" indent="2"/>
    </xf>
    <xf numFmtId="0" fontId="19" fillId="0" borderId="0" xfId="2" applyFont="1" applyAlignment="1">
      <alignment horizontal="left" wrapText="1"/>
    </xf>
    <xf numFmtId="14" fontId="26" fillId="0" borderId="0" xfId="0" quotePrefix="1" applyNumberFormat="1" applyFont="1" applyAlignment="1">
      <alignment horizontal="center"/>
    </xf>
    <xf numFmtId="0" fontId="28" fillId="0" borderId="0" xfId="0" applyFont="1" applyAlignment="1">
      <alignment horizontal="center" wrapText="1"/>
    </xf>
    <xf numFmtId="0" fontId="29" fillId="0" borderId="0" xfId="0" applyFont="1" applyAlignment="1">
      <alignment wrapText="1"/>
    </xf>
    <xf numFmtId="168" fontId="29" fillId="0" borderId="0" xfId="0" applyNumberFormat="1" applyFont="1" applyAlignment="1">
      <alignment horizontal="center"/>
    </xf>
    <xf numFmtId="0" fontId="26" fillId="0" borderId="0" xfId="0" applyFont="1"/>
    <xf numFmtId="166" fontId="21" fillId="0" borderId="0" xfId="0" applyNumberFormat="1" applyFont="1" applyAlignment="1">
      <alignment horizontal="center"/>
    </xf>
    <xf numFmtId="0" fontId="30" fillId="0" borderId="0" xfId="0" applyFont="1"/>
    <xf numFmtId="165" fontId="14" fillId="0" borderId="0" xfId="0" applyNumberFormat="1" applyFont="1"/>
    <xf numFmtId="164" fontId="18" fillId="0" borderId="0" xfId="0" applyNumberFormat="1" applyFont="1"/>
    <xf numFmtId="0" fontId="28" fillId="0" borderId="4" xfId="19" applyFont="1" applyBorder="1" applyAlignment="1">
      <alignment horizontal="center"/>
    </xf>
    <xf numFmtId="0" fontId="26" fillId="0" borderId="4" xfId="19" applyFont="1" applyBorder="1"/>
    <xf numFmtId="0" fontId="26" fillId="0" borderId="4" xfId="19" applyFont="1" applyBorder="1" applyAlignment="1">
      <alignment horizontal="left"/>
    </xf>
    <xf numFmtId="172" fontId="26" fillId="0" borderId="4" xfId="19" applyNumberFormat="1" applyFont="1" applyBorder="1" applyAlignment="1">
      <alignment horizontal="right"/>
    </xf>
    <xf numFmtId="0" fontId="28" fillId="3" borderId="3" xfId="19" applyFont="1" applyFill="1" applyBorder="1" applyAlignment="1">
      <alignment horizontal="center"/>
    </xf>
    <xf numFmtId="0" fontId="28" fillId="3" borderId="3" xfId="19" applyFont="1" applyFill="1" applyBorder="1"/>
    <xf numFmtId="0" fontId="30" fillId="3" borderId="3" xfId="19" applyFont="1" applyFill="1" applyBorder="1"/>
    <xf numFmtId="172" fontId="28" fillId="3" borderId="3" xfId="19" applyNumberFormat="1" applyFont="1" applyFill="1" applyBorder="1" applyAlignment="1">
      <alignment horizontal="left"/>
    </xf>
    <xf numFmtId="172" fontId="28" fillId="3" borderId="3" xfId="19" applyNumberFormat="1" applyFont="1" applyFill="1" applyBorder="1" applyAlignment="1">
      <alignment horizontal="right"/>
    </xf>
    <xf numFmtId="0" fontId="26" fillId="3" borderId="3" xfId="19" applyFont="1" applyFill="1" applyBorder="1" applyAlignment="1">
      <alignment horizontal="left"/>
    </xf>
    <xf numFmtId="172" fontId="26" fillId="3" borderId="3" xfId="19" applyNumberFormat="1" applyFont="1" applyFill="1" applyBorder="1" applyAlignment="1">
      <alignment horizontal="left"/>
    </xf>
    <xf numFmtId="171" fontId="17" fillId="6" borderId="1" xfId="19" applyNumberFormat="1" applyFont="1" applyFill="1" applyBorder="1" applyAlignment="1">
      <alignment horizontal="center" vertical="center"/>
    </xf>
    <xf numFmtId="0" fontId="14" fillId="6" borderId="1" xfId="19" applyFont="1" applyFill="1" applyBorder="1" applyAlignment="1">
      <alignment vertical="center" wrapText="1"/>
    </xf>
    <xf numFmtId="17" fontId="17" fillId="6" borderId="1" xfId="19" applyNumberFormat="1" applyFont="1" applyFill="1" applyBorder="1" applyAlignment="1">
      <alignment horizontal="left"/>
    </xf>
    <xf numFmtId="172" fontId="14" fillId="6" borderId="1" xfId="19" applyNumberFormat="1" applyFont="1" applyFill="1" applyBorder="1" applyAlignment="1">
      <alignment horizontal="right"/>
    </xf>
    <xf numFmtId="171" fontId="17" fillId="6" borderId="1" xfId="19" applyNumberFormat="1" applyFont="1" applyFill="1" applyBorder="1" applyAlignment="1">
      <alignment horizontal="center" vertical="top"/>
    </xf>
    <xf numFmtId="0" fontId="14" fillId="6" borderId="1" xfId="19" applyFont="1" applyFill="1" applyBorder="1" applyAlignment="1">
      <alignment vertical="top" wrapText="1"/>
    </xf>
    <xf numFmtId="17" fontId="17" fillId="6" borderId="1" xfId="19" applyNumberFormat="1" applyFont="1" applyFill="1" applyBorder="1" applyAlignment="1">
      <alignment horizontal="left" vertical="top"/>
    </xf>
    <xf numFmtId="172" fontId="17" fillId="6" borderId="1" xfId="19" applyNumberFormat="1" applyFont="1" applyFill="1" applyBorder="1" applyAlignment="1">
      <alignment horizontal="right"/>
    </xf>
    <xf numFmtId="17" fontId="17" fillId="6" borderId="1" xfId="19" applyNumberFormat="1" applyFont="1" applyFill="1" applyBorder="1" applyAlignment="1">
      <alignment horizontal="left" vertical="center" wrapText="1"/>
    </xf>
    <xf numFmtId="17" fontId="17" fillId="6" borderId="1" xfId="19" applyNumberFormat="1" applyFont="1" applyFill="1" applyBorder="1" applyAlignment="1">
      <alignment horizontal="left" vertical="center"/>
    </xf>
    <xf numFmtId="0" fontId="14" fillId="6" borderId="1" xfId="19" applyFont="1" applyFill="1" applyBorder="1" applyAlignment="1">
      <alignment horizontal="center"/>
    </xf>
    <xf numFmtId="0" fontId="14" fillId="6" borderId="1" xfId="19" applyFont="1" applyFill="1" applyBorder="1"/>
    <xf numFmtId="0" fontId="15" fillId="6" borderId="1" xfId="19" applyFont="1" applyFill="1" applyBorder="1"/>
    <xf numFmtId="172" fontId="14" fillId="6" borderId="1" xfId="19" applyNumberFormat="1" applyFont="1" applyFill="1" applyBorder="1"/>
    <xf numFmtId="0" fontId="28" fillId="3" borderId="14" xfId="19" applyFont="1" applyFill="1" applyBorder="1" applyAlignment="1">
      <alignment horizontal="center"/>
    </xf>
    <xf numFmtId="0" fontId="28" fillId="3" borderId="14" xfId="19" applyFont="1" applyFill="1" applyBorder="1"/>
    <xf numFmtId="0" fontId="26" fillId="3" borderId="14" xfId="19" applyFont="1" applyFill="1" applyBorder="1" applyAlignment="1">
      <alignment horizontal="left"/>
    </xf>
    <xf numFmtId="172" fontId="26" fillId="3" borderId="14" xfId="19" applyNumberFormat="1" applyFont="1" applyFill="1" applyBorder="1" applyAlignment="1">
      <alignment horizontal="left"/>
    </xf>
    <xf numFmtId="172" fontId="28" fillId="3" borderId="14" xfId="19" applyNumberFormat="1" applyFont="1" applyFill="1" applyBorder="1" applyAlignment="1">
      <alignment horizontal="right"/>
    </xf>
    <xf numFmtId="0" fontId="17" fillId="8" borderId="3" xfId="19" applyFont="1" applyFill="1" applyBorder="1" applyAlignment="1">
      <alignment horizontal="center"/>
    </xf>
    <xf numFmtId="0" fontId="17" fillId="8" borderId="3" xfId="19" applyFont="1" applyFill="1" applyBorder="1"/>
    <xf numFmtId="0" fontId="17" fillId="8" borderId="3" xfId="19" applyFont="1" applyFill="1" applyBorder="1" applyAlignment="1">
      <alignment horizontal="left"/>
    </xf>
    <xf numFmtId="172" fontId="17" fillId="8" borderId="3" xfId="19" applyNumberFormat="1" applyFont="1" applyFill="1" applyBorder="1" applyAlignment="1">
      <alignment horizontal="left"/>
    </xf>
    <xf numFmtId="0" fontId="28" fillId="3" borderId="1" xfId="19" applyFont="1" applyFill="1" applyBorder="1" applyAlignment="1">
      <alignment horizontal="center"/>
    </xf>
    <xf numFmtId="0" fontId="26" fillId="3" borderId="1" xfId="19" applyFont="1" applyFill="1" applyBorder="1"/>
    <xf numFmtId="0" fontId="28" fillId="3" borderId="4" xfId="19" applyFont="1" applyFill="1" applyBorder="1" applyAlignment="1">
      <alignment horizontal="center"/>
    </xf>
    <xf numFmtId="0" fontId="26" fillId="3" borderId="4" xfId="19" applyFont="1" applyFill="1" applyBorder="1"/>
    <xf numFmtId="0" fontId="28" fillId="3" borderId="1" xfId="19" applyFont="1" applyFill="1" applyBorder="1"/>
    <xf numFmtId="172" fontId="26" fillId="3" borderId="1" xfId="19" applyNumberFormat="1" applyFont="1" applyFill="1" applyBorder="1" applyAlignment="1">
      <alignment horizontal="right"/>
    </xf>
    <xf numFmtId="172" fontId="26" fillId="3" borderId="4" xfId="19" applyNumberFormat="1" applyFont="1" applyFill="1" applyBorder="1" applyAlignment="1">
      <alignment horizontal="right"/>
    </xf>
    <xf numFmtId="172" fontId="24" fillId="2" borderId="1" xfId="7" applyNumberFormat="1" applyFont="1" applyFill="1" applyBorder="1" applyAlignment="1">
      <alignment horizontal="center" vertical="top"/>
    </xf>
    <xf numFmtId="0" fontId="13" fillId="0" borderId="18" xfId="12" applyFont="1" applyBorder="1"/>
    <xf numFmtId="0" fontId="12" fillId="0" borderId="0" xfId="0" applyFont="1" applyAlignment="1">
      <alignment horizontal="center"/>
    </xf>
    <xf numFmtId="170" fontId="24" fillId="3" borderId="1" xfId="7" applyNumberFormat="1" applyFont="1" applyFill="1" applyBorder="1" applyAlignment="1"/>
    <xf numFmtId="173" fontId="24" fillId="3" borderId="1" xfId="7" applyNumberFormat="1" applyFont="1" applyFill="1" applyBorder="1" applyAlignment="1"/>
    <xf numFmtId="2" fontId="33" fillId="5" borderId="1" xfId="0" applyNumberFormat="1" applyFont="1" applyFill="1" applyBorder="1" applyAlignment="1">
      <alignment horizontal="center" vertical="center" wrapText="1"/>
    </xf>
    <xf numFmtId="0" fontId="9" fillId="0" borderId="6" xfId="2" applyFont="1" applyBorder="1" applyAlignment="1">
      <alignment horizontal="center"/>
    </xf>
    <xf numFmtId="0" fontId="16" fillId="0" borderId="0" xfId="2" applyFont="1" applyAlignment="1">
      <alignment horizontal="center"/>
    </xf>
    <xf numFmtId="0" fontId="15" fillId="0" borderId="1" xfId="0" quotePrefix="1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left" wrapText="1"/>
    </xf>
    <xf numFmtId="170" fontId="33" fillId="5" borderId="2" xfId="7" applyNumberFormat="1" applyFont="1" applyFill="1" applyBorder="1" applyAlignment="1">
      <alignment vertical="center" wrapText="1"/>
    </xf>
    <xf numFmtId="17" fontId="17" fillId="6" borderId="1" xfId="19" applyNumberFormat="1" applyFont="1" applyFill="1" applyBorder="1" applyAlignment="1">
      <alignment horizontal="center"/>
    </xf>
    <xf numFmtId="17" fontId="17" fillId="6" borderId="1" xfId="19" applyNumberFormat="1" applyFont="1" applyFill="1" applyBorder="1" applyAlignment="1">
      <alignment horizontal="right"/>
    </xf>
    <xf numFmtId="49" fontId="21" fillId="0" borderId="1" xfId="20" applyNumberFormat="1" applyFont="1" applyBorder="1" applyAlignment="1">
      <alignment horizontal="center"/>
    </xf>
    <xf numFmtId="49" fontId="30" fillId="3" borderId="3" xfId="20" applyNumberFormat="1" applyFont="1" applyFill="1" applyBorder="1" applyAlignment="1">
      <alignment horizontal="center"/>
    </xf>
    <xf numFmtId="175" fontId="28" fillId="3" borderId="3" xfId="1" applyNumberFormat="1" applyFont="1" applyFill="1" applyBorder="1" applyAlignment="1">
      <alignment horizontal="right"/>
    </xf>
    <xf numFmtId="49" fontId="21" fillId="3" borderId="3" xfId="20" applyNumberFormat="1" applyFont="1" applyFill="1" applyBorder="1" applyAlignment="1">
      <alignment horizontal="center"/>
    </xf>
    <xf numFmtId="49" fontId="21" fillId="3" borderId="14" xfId="20" applyNumberFormat="1" applyFont="1" applyFill="1" applyBorder="1" applyAlignment="1">
      <alignment horizontal="center"/>
    </xf>
    <xf numFmtId="49" fontId="17" fillId="8" borderId="3" xfId="19" applyNumberFormat="1" applyFont="1" applyFill="1" applyBorder="1" applyAlignment="1">
      <alignment horizontal="center"/>
    </xf>
    <xf numFmtId="175" fontId="17" fillId="8" borderId="3" xfId="1" applyNumberFormat="1" applyFont="1" applyFill="1" applyBorder="1" applyAlignment="1">
      <alignment horizontal="right"/>
    </xf>
    <xf numFmtId="49" fontId="26" fillId="0" borderId="4" xfId="19" applyNumberFormat="1" applyFont="1" applyBorder="1" applyAlignment="1">
      <alignment horizontal="center"/>
    </xf>
    <xf numFmtId="0" fontId="26" fillId="0" borderId="4" xfId="19" applyFont="1" applyBorder="1" applyAlignment="1">
      <alignment horizontal="right"/>
    </xf>
    <xf numFmtId="49" fontId="17" fillId="6" borderId="1" xfId="19" applyNumberFormat="1" applyFont="1" applyFill="1" applyBorder="1" applyAlignment="1">
      <alignment horizontal="center"/>
    </xf>
    <xf numFmtId="17" fontId="17" fillId="6" borderId="1" xfId="19" applyNumberFormat="1" applyFont="1" applyFill="1" applyBorder="1" applyAlignment="1">
      <alignment horizontal="right" vertical="top"/>
    </xf>
    <xf numFmtId="172" fontId="17" fillId="8" borderId="20" xfId="19" applyNumberFormat="1" applyFont="1" applyFill="1" applyBorder="1" applyAlignment="1">
      <alignment horizontal="left"/>
    </xf>
    <xf numFmtId="49" fontId="30" fillId="0" borderId="1" xfId="20" applyNumberFormat="1" applyFont="1" applyBorder="1" applyAlignment="1">
      <alignment horizontal="center"/>
    </xf>
    <xf numFmtId="172" fontId="17" fillId="8" borderId="3" xfId="19" applyNumberFormat="1" applyFont="1" applyFill="1" applyBorder="1" applyAlignment="1">
      <alignment horizontal="right"/>
    </xf>
    <xf numFmtId="0" fontId="26" fillId="0" borderId="1" xfId="19" applyFont="1" applyBorder="1" applyAlignment="1">
      <alignment horizontal="right"/>
    </xf>
    <xf numFmtId="165" fontId="36" fillId="0" borderId="0" xfId="20" applyNumberFormat="1" applyFont="1" applyAlignment="1">
      <alignment horizontal="right"/>
    </xf>
    <xf numFmtId="49" fontId="17" fillId="8" borderId="3" xfId="19" applyNumberFormat="1" applyFont="1" applyFill="1" applyBorder="1" applyAlignment="1">
      <alignment horizontal="left"/>
    </xf>
    <xf numFmtId="49" fontId="26" fillId="0" borderId="1" xfId="19" applyNumberFormat="1" applyFont="1" applyBorder="1" applyAlignment="1">
      <alignment horizontal="left"/>
    </xf>
    <xf numFmtId="49" fontId="14" fillId="6" borderId="1" xfId="19" applyNumberFormat="1" applyFont="1" applyFill="1" applyBorder="1"/>
    <xf numFmtId="175" fontId="14" fillId="6" borderId="1" xfId="1" applyNumberFormat="1" applyFont="1" applyFill="1" applyBorder="1" applyAlignment="1">
      <alignment horizontal="right"/>
    </xf>
    <xf numFmtId="0" fontId="15" fillId="0" borderId="21" xfId="0" quotePrefix="1" applyFont="1" applyBorder="1" applyAlignment="1">
      <alignment horizontal="center" vertical="top"/>
    </xf>
    <xf numFmtId="0" fontId="15" fillId="0" borderId="0" xfId="0" applyFont="1" applyAlignment="1">
      <alignment horizontal="center" vertical="top" wrapText="1"/>
    </xf>
    <xf numFmtId="0" fontId="15" fillId="0" borderId="22" xfId="0" quotePrefix="1" applyFont="1" applyBorder="1" applyAlignment="1">
      <alignment horizontal="center" vertical="top"/>
    </xf>
    <xf numFmtId="0" fontId="20" fillId="0" borderId="0" xfId="0" applyFont="1" applyAlignment="1">
      <alignment horizontal="center" vertical="top" wrapText="1"/>
    </xf>
    <xf numFmtId="0" fontId="32" fillId="5" borderId="8" xfId="12" applyFont="1" applyFill="1" applyBorder="1" applyAlignment="1">
      <alignment horizontal="center" wrapText="1"/>
    </xf>
    <xf numFmtId="0" fontId="13" fillId="0" borderId="23" xfId="12" applyFont="1" applyBorder="1"/>
    <xf numFmtId="0" fontId="31" fillId="0" borderId="24" xfId="12" applyFont="1" applyBorder="1"/>
    <xf numFmtId="0" fontId="31" fillId="0" borderId="25" xfId="12" applyFont="1" applyBorder="1"/>
    <xf numFmtId="174" fontId="24" fillId="0" borderId="2" xfId="7" applyNumberFormat="1" applyFont="1" applyBorder="1" applyAlignment="1">
      <alignment horizontal="center"/>
    </xf>
    <xf numFmtId="176" fontId="33" fillId="5" borderId="1" xfId="19" applyNumberFormat="1" applyFont="1" applyFill="1" applyBorder="1" applyAlignment="1">
      <alignment horizontal="center"/>
    </xf>
    <xf numFmtId="171" fontId="33" fillId="5" borderId="1" xfId="0" applyNumberFormat="1" applyFont="1" applyFill="1" applyBorder="1" applyAlignment="1">
      <alignment horizontal="center" vertical="center" wrapText="1"/>
    </xf>
    <xf numFmtId="173" fontId="33" fillId="5" borderId="1" xfId="7" applyNumberFormat="1" applyFont="1" applyFill="1" applyBorder="1" applyAlignment="1">
      <alignment vertical="center" wrapText="1"/>
    </xf>
    <xf numFmtId="44" fontId="21" fillId="0" borderId="1" xfId="20" applyFont="1" applyBorder="1" applyAlignment="1">
      <alignment horizontal="center"/>
    </xf>
    <xf numFmtId="44" fontId="30" fillId="3" borderId="3" xfId="20" applyFont="1" applyFill="1" applyBorder="1" applyAlignment="1">
      <alignment horizontal="center"/>
    </xf>
    <xf numFmtId="44" fontId="21" fillId="0" borderId="4" xfId="20" applyFont="1" applyBorder="1" applyAlignment="1">
      <alignment horizontal="center"/>
    </xf>
    <xf numFmtId="44" fontId="21" fillId="3" borderId="3" xfId="20" applyFont="1" applyFill="1" applyBorder="1" applyAlignment="1">
      <alignment horizontal="center"/>
    </xf>
    <xf numFmtId="44" fontId="21" fillId="3" borderId="14" xfId="20" applyFont="1" applyFill="1" applyBorder="1" applyAlignment="1">
      <alignment horizontal="center"/>
    </xf>
    <xf numFmtId="172" fontId="17" fillId="8" borderId="3" xfId="19" applyNumberFormat="1" applyFont="1" applyFill="1" applyBorder="1" applyAlignment="1">
      <alignment horizontal="center"/>
    </xf>
    <xf numFmtId="0" fontId="26" fillId="0" borderId="4" xfId="19" applyFont="1" applyBorder="1" applyAlignment="1">
      <alignment horizontal="center"/>
    </xf>
    <xf numFmtId="172" fontId="17" fillId="3" borderId="1" xfId="19" applyNumberFormat="1" applyFont="1" applyFill="1" applyBorder="1" applyAlignment="1">
      <alignment horizontal="right"/>
    </xf>
    <xf numFmtId="165" fontId="30" fillId="0" borderId="1" xfId="20" applyNumberFormat="1" applyFont="1" applyBorder="1" applyAlignment="1">
      <alignment horizontal="center"/>
    </xf>
    <xf numFmtId="172" fontId="26" fillId="2" borderId="1" xfId="19" applyNumberFormat="1" applyFont="1" applyFill="1" applyBorder="1" applyAlignment="1">
      <alignment horizontal="right"/>
    </xf>
    <xf numFmtId="165" fontId="21" fillId="0" borderId="1" xfId="20" applyNumberFormat="1" applyFont="1" applyFill="1" applyBorder="1" applyAlignment="1">
      <alignment horizontal="center"/>
    </xf>
    <xf numFmtId="44" fontId="21" fillId="0" borderId="1" xfId="20" applyFont="1" applyFill="1" applyBorder="1" applyAlignment="1">
      <alignment horizontal="center"/>
    </xf>
    <xf numFmtId="0" fontId="30" fillId="3" borderId="14" xfId="19" applyFont="1" applyFill="1" applyBorder="1"/>
    <xf numFmtId="44" fontId="30" fillId="3" borderId="14" xfId="20" applyFont="1" applyFill="1" applyBorder="1" applyAlignment="1">
      <alignment horizontal="center"/>
    </xf>
    <xf numFmtId="165" fontId="21" fillId="0" borderId="1" xfId="20" applyNumberFormat="1" applyFont="1" applyBorder="1" applyAlignment="1">
      <alignment horizontal="center"/>
    </xf>
    <xf numFmtId="0" fontId="27" fillId="7" borderId="1" xfId="19" applyFont="1" applyFill="1" applyBorder="1" applyAlignment="1">
      <alignment horizontal="center" vertical="center" wrapText="1"/>
    </xf>
    <xf numFmtId="172" fontId="14" fillId="6" borderId="1" xfId="19" applyNumberFormat="1" applyFont="1" applyFill="1" applyBorder="1" applyAlignment="1">
      <alignment horizontal="center"/>
    </xf>
    <xf numFmtId="0" fontId="26" fillId="0" borderId="0" xfId="19" applyFont="1" applyAlignment="1">
      <alignment horizontal="center"/>
    </xf>
    <xf numFmtId="0" fontId="36" fillId="0" borderId="0" xfId="19" applyFont="1" applyAlignment="1">
      <alignment horizontal="center"/>
    </xf>
    <xf numFmtId="0" fontId="14" fillId="0" borderId="0" xfId="0" applyFont="1" applyAlignment="1">
      <alignment horizontal="center" wrapText="1"/>
    </xf>
    <xf numFmtId="170" fontId="33" fillId="5" borderId="1" xfId="7" applyNumberFormat="1" applyFont="1" applyFill="1" applyBorder="1" applyAlignment="1">
      <alignment vertical="center" wrapText="1"/>
    </xf>
    <xf numFmtId="0" fontId="26" fillId="3" borderId="1" xfId="19" applyFont="1" applyFill="1" applyBorder="1" applyAlignment="1">
      <alignment horizontal="left"/>
    </xf>
    <xf numFmtId="0" fontId="26" fillId="3" borderId="1" xfId="19" applyFont="1" applyFill="1" applyBorder="1" applyAlignment="1">
      <alignment horizontal="center"/>
    </xf>
    <xf numFmtId="172" fontId="40" fillId="3" borderId="3" xfId="19" applyNumberFormat="1" applyFont="1" applyFill="1" applyBorder="1" applyAlignment="1">
      <alignment horizontal="left"/>
    </xf>
    <xf numFmtId="44" fontId="21" fillId="3" borderId="1" xfId="20" applyFont="1" applyFill="1" applyBorder="1" applyAlignment="1">
      <alignment horizontal="center"/>
    </xf>
    <xf numFmtId="0" fontId="26" fillId="0" borderId="2" xfId="19" applyFont="1" applyBorder="1"/>
    <xf numFmtId="0" fontId="25" fillId="0" borderId="19" xfId="19" applyFont="1" applyBorder="1" applyAlignment="1">
      <alignment horizontal="left" vertical="center" wrapText="1"/>
    </xf>
    <xf numFmtId="165" fontId="21" fillId="0" borderId="19" xfId="20" applyNumberFormat="1" applyFont="1" applyFill="1" applyBorder="1" applyAlignment="1">
      <alignment horizontal="center"/>
    </xf>
    <xf numFmtId="172" fontId="26" fillId="0" borderId="5" xfId="19" applyNumberFormat="1" applyFont="1" applyBorder="1" applyAlignment="1">
      <alignment horizontal="right"/>
    </xf>
    <xf numFmtId="0" fontId="17" fillId="8" borderId="26" xfId="19" applyFont="1" applyFill="1" applyBorder="1"/>
    <xf numFmtId="0" fontId="17" fillId="8" borderId="26" xfId="19" applyFont="1" applyFill="1" applyBorder="1" applyAlignment="1">
      <alignment horizontal="center"/>
    </xf>
    <xf numFmtId="172" fontId="17" fillId="8" borderId="27" xfId="19" applyNumberFormat="1" applyFont="1" applyFill="1" applyBorder="1" applyAlignment="1">
      <alignment horizontal="left"/>
    </xf>
    <xf numFmtId="172" fontId="14" fillId="0" borderId="0" xfId="19" applyNumberFormat="1" applyFont="1" applyAlignment="1">
      <alignment horizontal="center"/>
    </xf>
    <xf numFmtId="170" fontId="33" fillId="5" borderId="2" xfId="7" applyNumberFormat="1" applyFont="1" applyFill="1" applyBorder="1" applyAlignment="1">
      <alignment horizontal="center" vertical="center" wrapText="1"/>
    </xf>
    <xf numFmtId="9" fontId="14" fillId="6" borderId="1" xfId="67" applyFont="1" applyFill="1" applyBorder="1" applyAlignment="1">
      <alignment horizontal="right"/>
    </xf>
    <xf numFmtId="9" fontId="36" fillId="0" borderId="0" xfId="67" applyFont="1" applyAlignment="1">
      <alignment horizontal="right"/>
    </xf>
    <xf numFmtId="9" fontId="17" fillId="6" borderId="1" xfId="67" applyFont="1" applyFill="1" applyBorder="1" applyAlignment="1">
      <alignment horizontal="right"/>
    </xf>
    <xf numFmtId="9" fontId="26" fillId="0" borderId="1" xfId="67" applyFont="1" applyBorder="1" applyAlignment="1">
      <alignment horizontal="right"/>
    </xf>
    <xf numFmtId="9" fontId="28" fillId="3" borderId="3" xfId="67" applyFont="1" applyFill="1" applyBorder="1" applyAlignment="1">
      <alignment horizontal="right"/>
    </xf>
    <xf numFmtId="9" fontId="17" fillId="8" borderId="3" xfId="67" applyFont="1" applyFill="1" applyBorder="1" applyAlignment="1">
      <alignment horizontal="right"/>
    </xf>
    <xf numFmtId="9" fontId="26" fillId="0" borderId="4" xfId="67" applyFont="1" applyBorder="1" applyAlignment="1">
      <alignment horizontal="right"/>
    </xf>
    <xf numFmtId="9" fontId="17" fillId="6" borderId="1" xfId="67" applyFont="1" applyFill="1" applyBorder="1" applyAlignment="1">
      <alignment horizontal="right" vertical="top"/>
    </xf>
    <xf numFmtId="9" fontId="28" fillId="0" borderId="1" xfId="67" applyFont="1" applyBorder="1" applyAlignment="1">
      <alignment horizontal="right"/>
    </xf>
    <xf numFmtId="9" fontId="35" fillId="0" borderId="0" xfId="67" applyFont="1" applyAlignment="1">
      <alignment horizontal="right"/>
    </xf>
    <xf numFmtId="0" fontId="9" fillId="0" borderId="0" xfId="0" applyFont="1" applyAlignment="1">
      <alignment horizontal="center" wrapText="1"/>
    </xf>
    <xf numFmtId="0" fontId="9" fillId="0" borderId="0" xfId="2" applyFont="1" applyAlignment="1">
      <alignment horizontal="center"/>
    </xf>
    <xf numFmtId="0" fontId="14" fillId="0" borderId="2" xfId="0" applyFont="1" applyBorder="1" applyAlignment="1">
      <alignment horizontal="left" wrapText="1"/>
    </xf>
    <xf numFmtId="0" fontId="14" fillId="0" borderId="11" xfId="0" applyFont="1" applyBorder="1" applyAlignment="1">
      <alignment horizontal="left" wrapText="1"/>
    </xf>
    <xf numFmtId="0" fontId="15" fillId="0" borderId="2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20" fillId="0" borderId="2" xfId="0" applyFont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166" fontId="9" fillId="2" borderId="0" xfId="68" applyNumberFormat="1" applyFont="1" applyFill="1" applyAlignment="1">
      <alignment horizontal="center"/>
    </xf>
    <xf numFmtId="0" fontId="9" fillId="0" borderId="0" xfId="0" applyFont="1" applyAlignment="1">
      <alignment horizontal="center" wrapText="1"/>
    </xf>
    <xf numFmtId="0" fontId="20" fillId="0" borderId="2" xfId="0" applyFont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33" fillId="5" borderId="14" xfId="0" applyFont="1" applyFill="1" applyBorder="1" applyAlignment="1">
      <alignment horizontal="center" wrapText="1"/>
    </xf>
    <xf numFmtId="0" fontId="33" fillId="5" borderId="16" xfId="0" applyFont="1" applyFill="1" applyBorder="1" applyAlignment="1">
      <alignment horizontal="center" wrapText="1"/>
    </xf>
    <xf numFmtId="0" fontId="33" fillId="5" borderId="4" xfId="0" applyFont="1" applyFill="1" applyBorder="1" applyAlignment="1">
      <alignment horizontal="center" wrapText="1"/>
    </xf>
    <xf numFmtId="0" fontId="14" fillId="0" borderId="2" xfId="0" applyFont="1" applyBorder="1" applyAlignment="1">
      <alignment horizontal="left" wrapText="1"/>
    </xf>
    <xf numFmtId="0" fontId="14" fillId="0" borderId="11" xfId="0" applyFont="1" applyBorder="1" applyAlignment="1">
      <alignment horizontal="left" wrapText="1"/>
    </xf>
    <xf numFmtId="17" fontId="33" fillId="5" borderId="19" xfId="19" applyNumberFormat="1" applyFont="1" applyFill="1" applyBorder="1" applyAlignment="1">
      <alignment horizontal="center" wrapText="1"/>
    </xf>
    <xf numFmtId="17" fontId="33" fillId="5" borderId="0" xfId="19" applyNumberFormat="1" applyFont="1" applyFill="1" applyAlignment="1">
      <alignment horizontal="center" wrapText="1"/>
    </xf>
    <xf numFmtId="17" fontId="33" fillId="5" borderId="7" xfId="19" applyNumberFormat="1" applyFont="1" applyFill="1" applyBorder="1" applyAlignment="1">
      <alignment horizontal="center" wrapText="1"/>
    </xf>
    <xf numFmtId="17" fontId="33" fillId="5" borderId="15" xfId="19" applyNumberFormat="1" applyFont="1" applyFill="1" applyBorder="1" applyAlignment="1">
      <alignment horizontal="center" wrapText="1"/>
    </xf>
    <xf numFmtId="17" fontId="33" fillId="5" borderId="17" xfId="19" applyNumberFormat="1" applyFont="1" applyFill="1" applyBorder="1" applyAlignment="1">
      <alignment horizontal="center" wrapText="1"/>
    </xf>
    <xf numFmtId="17" fontId="33" fillId="5" borderId="13" xfId="19" applyNumberFormat="1" applyFont="1" applyFill="1" applyBorder="1" applyAlignment="1">
      <alignment horizontal="center" wrapText="1"/>
    </xf>
    <xf numFmtId="0" fontId="9" fillId="0" borderId="0" xfId="2" applyFont="1" applyAlignment="1">
      <alignment horizontal="center"/>
    </xf>
    <xf numFmtId="0" fontId="35" fillId="0" borderId="7" xfId="19" applyFont="1" applyBorder="1" applyAlignment="1">
      <alignment horizontal="center"/>
    </xf>
    <xf numFmtId="0" fontId="32" fillId="5" borderId="2" xfId="0" applyFont="1" applyFill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9" fontId="33" fillId="5" borderId="14" xfId="67" applyFont="1" applyFill="1" applyBorder="1" applyAlignment="1">
      <alignment horizontal="center" wrapText="1"/>
    </xf>
    <xf numFmtId="9" fontId="33" fillId="5" borderId="16" xfId="67" applyFont="1" applyFill="1" applyBorder="1" applyAlignment="1">
      <alignment horizontal="center" wrapText="1"/>
    </xf>
    <xf numFmtId="9" fontId="33" fillId="5" borderId="4" xfId="67" applyFont="1" applyFill="1" applyBorder="1" applyAlignment="1">
      <alignment horizontal="center" wrapText="1"/>
    </xf>
    <xf numFmtId="17" fontId="33" fillId="5" borderId="14" xfId="19" applyNumberFormat="1" applyFont="1" applyFill="1" applyBorder="1" applyAlignment="1">
      <alignment horizontal="center" wrapText="1"/>
    </xf>
    <xf numFmtId="17" fontId="33" fillId="5" borderId="4" xfId="19" applyNumberFormat="1" applyFont="1" applyFill="1" applyBorder="1" applyAlignment="1">
      <alignment horizontal="center" wrapText="1"/>
    </xf>
    <xf numFmtId="0" fontId="35" fillId="2" borderId="7" xfId="19" applyFont="1" applyFill="1" applyBorder="1" applyAlignment="1">
      <alignment horizontal="center"/>
    </xf>
    <xf numFmtId="0" fontId="32" fillId="5" borderId="11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166" fontId="9" fillId="2" borderId="0" xfId="0" applyNumberFormat="1" applyFont="1" applyFill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170" fontId="24" fillId="0" borderId="2" xfId="7" applyNumberFormat="1" applyFont="1" applyBorder="1" applyAlignment="1">
      <alignment horizontal="center" vertical="top"/>
    </xf>
    <xf numFmtId="170" fontId="24" fillId="0" borderId="11" xfId="7" applyNumberFormat="1" applyFont="1" applyBorder="1" applyAlignment="1">
      <alignment horizontal="center" vertical="top"/>
    </xf>
    <xf numFmtId="166" fontId="9" fillId="2" borderId="0" xfId="68" applyNumberFormat="1" applyFont="1" applyFill="1" applyAlignment="1">
      <alignment horizontal="center"/>
    </xf>
  </cellXfs>
  <cellStyles count="69">
    <cellStyle name="Comma 10" xfId="7" xr:uid="{00000000-0005-0000-0000-000001000000}"/>
    <cellStyle name="Comma 2" xfId="4" xr:uid="{00000000-0005-0000-0000-000002000000}"/>
    <cellStyle name="Comma 3" xfId="8" xr:uid="{00000000-0005-0000-0000-000003000000}"/>
    <cellStyle name="Comma 3 2" xfId="25" xr:uid="{534E5CEC-648F-44DF-B978-F01DE89F45E3}"/>
    <cellStyle name="Comma 3 2 2" xfId="54" xr:uid="{1710CC53-B0F9-4607-A9C0-CB1F6A38490A}"/>
    <cellStyle name="Comma 3 3" xfId="39" xr:uid="{0095C4C7-CBA4-4311-931A-7645B648AA95}"/>
    <cellStyle name="Currency 10" xfId="5" xr:uid="{00000000-0005-0000-0000-000005000000}"/>
    <cellStyle name="Currency 2" xfId="3" xr:uid="{00000000-0005-0000-0000-000006000000}"/>
    <cellStyle name="Currency 3" xfId="13" xr:uid="{00000000-0005-0000-0000-000007000000}"/>
    <cellStyle name="Currency 3 2" xfId="28" xr:uid="{90B906DC-6E05-4CDE-926F-070239870D8E}"/>
    <cellStyle name="Currency 3 2 2" xfId="57" xr:uid="{BCF89F06-5418-4F5E-957F-787440E341B9}"/>
    <cellStyle name="Currency 3 3" xfId="42" xr:uid="{AEB42B5F-89F9-4356-A465-25E2E34EDEB1}"/>
    <cellStyle name="Currency 4" xfId="17" xr:uid="{00000000-0005-0000-0000-000008000000}"/>
    <cellStyle name="Currency 4 2" xfId="21" xr:uid="{DAA36E2B-FF38-4B01-9CB4-C72B7709CEFF}"/>
    <cellStyle name="Currency 4 2 2" xfId="36" xr:uid="{7FC56957-AE52-43CD-8094-166FBA95D5F3}"/>
    <cellStyle name="Currency 4 2 2 2" xfId="65" xr:uid="{97D2FC04-4BD5-41EF-9AA1-718E035AAE49}"/>
    <cellStyle name="Currency 4 2 3" xfId="50" xr:uid="{692CDFF8-B265-4499-96B1-F560FE78450E}"/>
    <cellStyle name="Currency 4 3" xfId="32" xr:uid="{E746DFB1-B4DA-4705-8033-9A2A1D96B856}"/>
    <cellStyle name="Currency 4 3 2" xfId="61" xr:uid="{327E3D37-B666-441F-83C0-51C1F2DE2732}"/>
    <cellStyle name="Currency 4 4" xfId="46" xr:uid="{9AC21C21-EF5D-491B-8944-C55A171EB370}"/>
    <cellStyle name="Currency 7" xfId="15" xr:uid="{00000000-0005-0000-0000-000009000000}"/>
    <cellStyle name="Currency 7 2" xfId="20" xr:uid="{2CA67F9F-A3DE-4ECB-A974-D960F728AF03}"/>
    <cellStyle name="Currency 7 2 2" xfId="23" xr:uid="{0142854F-A024-409B-AD2D-DE7196FDB0E4}"/>
    <cellStyle name="Currency 7 2 2 2" xfId="52" xr:uid="{FCDBEFF1-F333-426D-9D8D-D2D4355882C1}"/>
    <cellStyle name="Currency 7 2 3" xfId="35" xr:uid="{72EA5AE9-9393-492A-95A1-45DB497CE2DD}"/>
    <cellStyle name="Currency 7 2 3 2" xfId="64" xr:uid="{BFC32FF9-FE34-4327-8F1C-D313C080AA6D}"/>
    <cellStyle name="Currency 7 2 4" xfId="49" xr:uid="{190FE433-D15F-4F93-A582-D1304A5A18E4}"/>
    <cellStyle name="Currency 7 3" xfId="30" xr:uid="{31E9E6AC-2E2A-4A74-8998-E4B899AD139B}"/>
    <cellStyle name="Currency 7 3 2" xfId="59" xr:uid="{EC807BC9-2AB7-46C0-A9D0-DEC78BB9032C}"/>
    <cellStyle name="Currency 7 4" xfId="44" xr:uid="{4F81D46D-B804-4302-A08F-707D8D85F7F9}"/>
    <cellStyle name="Normal" xfId="0" builtinId="0"/>
    <cellStyle name="Normal - Style1 2" xfId="9" xr:uid="{00000000-0005-0000-0000-00000B000000}"/>
    <cellStyle name="Normal 2" xfId="6" xr:uid="{00000000-0005-0000-0000-00000C000000}"/>
    <cellStyle name="Normal 2 2" xfId="24" xr:uid="{6D7B10A3-879E-4F1E-BC96-B270E796F0E1}"/>
    <cellStyle name="Normal 2 2 2" xfId="53" xr:uid="{F4C5EDBD-DE51-4E0B-917E-4E34551CA642}"/>
    <cellStyle name="Normal 2 3" xfId="38" xr:uid="{5E12F872-7EEB-4BC7-A326-5BEE81C038B6}"/>
    <cellStyle name="Normal 3" xfId="12" xr:uid="{00000000-0005-0000-0000-00000D000000}"/>
    <cellStyle name="Normal 3 2" xfId="27" xr:uid="{63ECE1A1-909F-4AAE-A06C-13D3938246CE}"/>
    <cellStyle name="Normal 3 2 2" xfId="56" xr:uid="{08736237-1269-4D87-A4A6-A20860535ED1}"/>
    <cellStyle name="Normal 3 3" xfId="41" xr:uid="{72FBF732-ABF8-4103-BFD2-3C1DC93E62CE}"/>
    <cellStyle name="Normal 4" xfId="10" xr:uid="{00000000-0005-0000-0000-00000E000000}"/>
    <cellStyle name="Normal 5" xfId="16" xr:uid="{00000000-0005-0000-0000-00000F000000}"/>
    <cellStyle name="Normal 5 2" xfId="31" xr:uid="{1D11258D-4A0E-4C3F-A1D0-9227B383F5B5}"/>
    <cellStyle name="Normal 5 2 2" xfId="60" xr:uid="{A5135E7D-ED71-472A-BA2E-7345B54169B3}"/>
    <cellStyle name="Normal 5 3" xfId="45" xr:uid="{1813EA15-0B45-4707-8A2E-0BC4615B9F84}"/>
    <cellStyle name="Normal 5 5" xfId="14" xr:uid="{00000000-0005-0000-0000-000010000000}"/>
    <cellStyle name="Normal 5 5 2" xfId="19" xr:uid="{653FD225-98E9-4944-8954-CA42C29006B5}"/>
    <cellStyle name="Normal 5 5 2 2" xfId="34" xr:uid="{ACC728FD-40F1-4627-8B45-A7DCB74B523E}"/>
    <cellStyle name="Normal 5 5 2 2 2" xfId="63" xr:uid="{54014DB4-B3A1-4C7E-B770-9A45CE53AB1D}"/>
    <cellStyle name="Normal 5 5 2 3" xfId="48" xr:uid="{8382ED9B-F97B-499D-AC97-0D341C6549C2}"/>
    <cellStyle name="Normal 5 5 3" xfId="29" xr:uid="{706EAE2A-BF1F-463C-B43A-A9E68DCF9F35}"/>
    <cellStyle name="Normal 5 5 3 2" xfId="58" xr:uid="{E32D7EF4-07EC-4C74-BFD6-968D84DC0874}"/>
    <cellStyle name="Normal 5 5 4" xfId="43" xr:uid="{D6864EEB-288D-42DF-B11F-91DEAD55CB53}"/>
    <cellStyle name="Normal 6" xfId="68" xr:uid="{E52EE923-8533-4266-BE2E-3C39CDBDADCF}"/>
    <cellStyle name="Normal 7" xfId="2" xr:uid="{00000000-0005-0000-0000-000011000000}"/>
    <cellStyle name="Percent" xfId="67" builtinId="5"/>
    <cellStyle name="Percent 2" xfId="1" xr:uid="{00000000-0005-0000-0000-000013000000}"/>
    <cellStyle name="Percent 3" xfId="11" xr:uid="{00000000-0005-0000-0000-000014000000}"/>
    <cellStyle name="Percent 3 2" xfId="26" xr:uid="{4AF64AC4-75FB-4820-85D4-45E1F3568849}"/>
    <cellStyle name="Percent 3 2 2" xfId="55" xr:uid="{DCED0C28-98D7-4B81-B14C-2BAC94E19692}"/>
    <cellStyle name="Percent 3 3" xfId="40" xr:uid="{D7D5DD51-2551-40A0-BDAC-9947AD3E715B}"/>
    <cellStyle name="Percent 4" xfId="18" xr:uid="{00000000-0005-0000-0000-000015000000}"/>
    <cellStyle name="Percent 4 2" xfId="22" xr:uid="{1D60F1D8-27E5-4AED-AA77-DFBBECCAAD52}"/>
    <cellStyle name="Percent 4 2 2" xfId="37" xr:uid="{1D564339-2E1E-4127-BE8F-FE2E1F138C7A}"/>
    <cellStyle name="Percent 4 2 2 2" xfId="66" xr:uid="{0966616F-ADC5-4ABA-B270-62F0560E0372}"/>
    <cellStyle name="Percent 4 2 3" xfId="51" xr:uid="{8D2BE6B3-E3D2-474A-B034-8D49550767E0}"/>
    <cellStyle name="Percent 4 3" xfId="33" xr:uid="{9A2FD42B-ACC5-447F-BCF8-D9224B250252}"/>
    <cellStyle name="Percent 4 3 2" xfId="62" xr:uid="{DC015716-E150-4CC9-A542-645C137E116A}"/>
    <cellStyle name="Percent 4 4" xfId="47" xr:uid="{9F603D65-CFC8-4860-A777-F58835A9DD6A}"/>
  </cellStyles>
  <dxfs count="0"/>
  <tableStyles count="0" defaultTableStyle="TableStyleMedium2" defaultPivotStyle="PivotStyleLight16"/>
  <colors>
    <mruColors>
      <color rgb="FF1A3292"/>
      <color rgb="FF396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5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sulting.global.deloitteonline.com/Users/briking/AppData/Local/Microsoft/Windows/INetCache/Content.Outlook/C44IFOQS/GPS%20Pricing%20Model%20FY20v2b-SLHEStart_CalWIN_20200310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ers"/>
      <sheetName val="Data Entry"/>
      <sheetName val="Deloitte Resource Pool"/>
      <sheetName val="Deloitte Cost Blendings"/>
      <sheetName val="Rate Cards"/>
      <sheetName val="Bid Rates"/>
      <sheetName val="Fixed_Price"/>
      <sheetName val="Subs"/>
      <sheetName val="Sub Analysis"/>
      <sheetName val="Level of Effort (LOE)"/>
      <sheetName val="Travel_ODCs"/>
      <sheetName val="Products"/>
      <sheetName val="Lists"/>
      <sheetName val="Admin"/>
      <sheetName val="Workflow"/>
      <sheetName val="Normalized Rates"/>
      <sheetName val="Rate Summary"/>
      <sheetName val="Cost"/>
      <sheetName val="Price"/>
      <sheetName val="LOE Summary"/>
      <sheetName val="DealReview"/>
      <sheetName val="Bid Version Log"/>
      <sheetName val="Est_Sys_Checklist"/>
      <sheetName val="GSA Discount Rationale"/>
      <sheetName val="Deloitte Rate Builds"/>
      <sheetName val="Method Example"/>
      <sheetName val="Indirect Rate Blending"/>
      <sheetName val="Custom Report"/>
      <sheetName val="Travel Calculation"/>
      <sheetName val="Resource Plan"/>
      <sheetName val="Resource Plan Assumptions"/>
      <sheetName val="Metrics"/>
      <sheetName val="Travel build up"/>
      <sheetName val="Small Business Plan"/>
      <sheetName val="Cost Summary"/>
      <sheetName val="GSA LCA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96" dT="2023-08-28T17:16:04.32" personId="{00000000-0000-0000-0000-000000000000}" id="{AE1C4C2B-1867-434F-9627-A4B3AB08D361}">
    <text>Corrected original formula from this point down to refer to Column Q rather than column K</text>
  </threadedComment>
  <threadedComment ref="Y96" dT="2023-08-28T17:15:54.06" personId="{00000000-0000-0000-0000-000000000000}" id="{15D4BE2A-764C-E047-A896-370784B89AF1}">
    <text>Corrected original formula from this point down to refer to Column Q rather than column K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Y95" dT="2023-08-28T15:25:03.31" personId="{00000000-0000-0000-0000-000000000000}" id="{13F3AC2A-0BCC-B849-820B-4E258D0B0F19}">
    <text>Corrected original formula in this column from this cell through row 188 to refer to column Q rather than column K.</text>
  </threadedComment>
  <threadedComment ref="X96" dT="2023-08-28T15:26:56.64" personId="{00000000-0000-0000-0000-000000000000}" id="{BA8CBA9B-8B14-214C-B237-C25242667A78}">
    <text>Corrected original formula in this column from this cell through row 188 to refer to column Q rather than column K.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X96" dT="2023-08-28T15:51:55.84" personId="{00000000-0000-0000-0000-000000000000}" id="{D0500A70-14D0-804C-BC32-B18A310577C2}">
    <text>Corrected original formulas in this column to refer to Column Q rather than column K</text>
  </threadedComment>
  <threadedComment ref="Y96" dT="2023-08-28T15:51:46.28" personId="{00000000-0000-0000-0000-000000000000}" id="{0621910B-DD8F-594E-8E98-070C3DF7E3D0}">
    <text>Corrected original formulas in this column to refer to Column Q rather than column K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X96" dT="2023-08-28T16:01:55.19" personId="{00000000-0000-0000-0000-000000000000}" id="{0D18CE2E-3FDC-4C4D-9D12-369E9874F375}">
    <text>Corrected original formulas from this point down to reference column Q rather than column K</text>
  </threadedComment>
  <threadedComment ref="Y96" dT="2023-08-28T16:01:43.95" personId="{00000000-0000-0000-0000-000000000000}" id="{776705B7-3347-6B42-BFFE-43A1BCD0A0E7}">
    <text>Corrected original formulas from this point down to reference column Q rather than column K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X96" dT="2023-08-28T16:48:59.72" personId="{00000000-0000-0000-0000-000000000000}" id="{EC72080C-8A83-7A4D-A7BA-312440369DF9}">
    <text>Corrected original formula from this point down to refer to Column Q rather than column K</text>
  </threadedComment>
  <threadedComment ref="Y96" dT="2023-08-28T16:48:45.25" personId="{00000000-0000-0000-0000-000000000000}" id="{EF284509-6412-A546-B50E-1E96FD3BF540}">
    <text>Corrected original formula from this point down to refer to Column Q rather than column K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X96" dT="2023-08-28T16:56:39.86" personId="{00000000-0000-0000-0000-000000000000}" id="{9D8815CD-096A-514C-A9EB-388EA926906B}">
    <text>Corrected original formula from this point down to refer to Column Q rather than column K</text>
  </threadedComment>
  <threadedComment ref="Y96" dT="2023-08-28T16:56:05.53" personId="{00000000-0000-0000-0000-000000000000}" id="{27616143-F90D-E743-B2B5-FADE9E0D2069}">
    <text>Corrected original formula from this point down to refer to Column Q rather than column K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X96" dT="2023-08-28T17:06:54.83" personId="{00000000-0000-0000-0000-000000000000}" id="{C623CB8D-AF6B-7A45-AF0F-F0937BA54BA5}">
    <text>Corrected original formula from this point down to refer to Column Q rather than column K</text>
  </threadedComment>
  <threadedComment ref="Y96" dT="2023-08-28T17:06:42.30" personId="{00000000-0000-0000-0000-000000000000}" id="{8272A558-17E5-7344-91CA-A3706EE4D037}">
    <text>Corrected original formula from this point down to refer to Column Q rather than column K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6.xml"/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9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7.xml"/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59999389629810485"/>
    <pageSetUpPr fitToPage="1"/>
  </sheetPr>
  <dimension ref="A1:R33"/>
  <sheetViews>
    <sheetView zoomScaleNormal="100" zoomScaleSheetLayoutView="93" workbookViewId="0">
      <selection sqref="A1:B1"/>
    </sheetView>
  </sheetViews>
  <sheetFormatPr defaultColWidth="8.85546875" defaultRowHeight="12.95"/>
  <cols>
    <col min="1" max="1" width="5.7109375" style="6" customWidth="1"/>
    <col min="2" max="2" width="108.7109375" style="4" customWidth="1"/>
    <col min="3" max="12" width="13.7109375" style="4" customWidth="1"/>
    <col min="13" max="13" width="15.7109375" style="4" customWidth="1"/>
    <col min="14" max="14" width="20.7109375" style="5" customWidth="1"/>
    <col min="15" max="15" width="13.85546875" style="5" bestFit="1" customWidth="1"/>
    <col min="16" max="16" width="10.7109375" style="5" bestFit="1" customWidth="1"/>
    <col min="17" max="18" width="10.7109375" style="4" bestFit="1" customWidth="1"/>
    <col min="19" max="19" width="15" style="4" bestFit="1" customWidth="1"/>
    <col min="20" max="16384" width="8.85546875" style="4"/>
  </cols>
  <sheetData>
    <row r="1" spans="1:18" s="3" customFormat="1" ht="20.100000000000001" customHeight="1">
      <c r="A1" s="239" t="s">
        <v>0</v>
      </c>
      <c r="B1" s="239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1"/>
      <c r="O1" s="1"/>
      <c r="P1" s="1"/>
      <c r="Q1" s="2"/>
    </row>
    <row r="2" spans="1:18" s="3" customFormat="1" ht="20.100000000000001" customHeight="1">
      <c r="A2" s="239" t="s">
        <v>1</v>
      </c>
      <c r="B2" s="239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1"/>
      <c r="O2" s="1"/>
      <c r="P2" s="1"/>
      <c r="Q2" s="2"/>
    </row>
    <row r="3" spans="1:18" s="3" customFormat="1" ht="20.100000000000001" customHeight="1">
      <c r="A3" s="239" t="s">
        <v>2</v>
      </c>
      <c r="B3" s="239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"/>
      <c r="O3" s="1"/>
      <c r="P3" s="1"/>
      <c r="Q3" s="2"/>
    </row>
    <row r="4" spans="1:18" s="5" customFormat="1" ht="15" customHeight="1">
      <c r="A4" s="6"/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97"/>
      <c r="O4" s="97"/>
      <c r="P4" s="97"/>
      <c r="Q4" s="98"/>
      <c r="R4"/>
    </row>
    <row r="5" spans="1:18" s="5" customFormat="1" ht="15" customHeight="1">
      <c r="A5" s="6"/>
      <c r="B5" s="5" t="s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97"/>
      <c r="O5" s="97"/>
      <c r="P5" s="97"/>
      <c r="Q5" s="98"/>
      <c r="R5"/>
    </row>
    <row r="6" spans="1:18" ht="12" customHeight="1">
      <c r="B6" s="5" t="s">
        <v>4</v>
      </c>
      <c r="C6" s="7"/>
      <c r="D6" s="7"/>
      <c r="E6" s="7"/>
      <c r="F6" s="7"/>
      <c r="G6" s="7"/>
      <c r="H6" s="7"/>
      <c r="I6" s="7"/>
      <c r="J6" s="7"/>
      <c r="K6" s="7"/>
      <c r="L6" s="7"/>
    </row>
    <row r="7" spans="1:18" ht="20.100000000000001" customHeight="1">
      <c r="A7" s="8"/>
      <c r="B7" s="150" t="s">
        <v>5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18">
      <c r="A8" s="148">
        <v>1</v>
      </c>
      <c r="B8" s="14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8">
      <c r="A9" s="148">
        <v>2</v>
      </c>
      <c r="B9" s="24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8">
      <c r="A10" s="148">
        <v>3</v>
      </c>
      <c r="B10" s="24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8">
      <c r="A11" s="148">
        <v>4</v>
      </c>
      <c r="B11" s="2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8">
      <c r="A12" s="148">
        <v>5</v>
      </c>
      <c r="B12" s="24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18">
      <c r="A13" s="148">
        <v>6</v>
      </c>
      <c r="B13" s="24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</row>
    <row r="14" spans="1:18">
      <c r="A14" s="148">
        <v>7</v>
      </c>
      <c r="B14" s="149"/>
    </row>
    <row r="15" spans="1:18">
      <c r="A15" s="148">
        <v>8</v>
      </c>
      <c r="B15" s="24"/>
      <c r="C15" s="7"/>
      <c r="D15" s="7"/>
      <c r="E15" s="7"/>
      <c r="F15" s="7"/>
      <c r="G15" s="7"/>
      <c r="H15" s="7"/>
      <c r="I15" s="7"/>
      <c r="J15" s="7"/>
      <c r="K15" s="7"/>
      <c r="L15" s="7"/>
    </row>
    <row r="16" spans="1:18">
      <c r="A16" s="148">
        <v>9</v>
      </c>
      <c r="B16" s="24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13">
      <c r="A17" s="148">
        <v>10</v>
      </c>
      <c r="B17" s="2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3">
      <c r="B18" s="5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3"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3"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>
      <c r="B22" s="5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3"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>
      <c r="B24" s="5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3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>
      <c r="B26" s="5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3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3">
      <c r="B28" s="5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3"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>
      <c r="B30" s="5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</row>
    <row r="31" spans="1:13"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3">
      <c r="B32" s="13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3:13"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</sheetData>
  <mergeCells count="3">
    <mergeCell ref="A1:B1"/>
    <mergeCell ref="A2:B2"/>
    <mergeCell ref="A3:B3"/>
  </mergeCells>
  <phoneticPr fontId="34" type="noConversion"/>
  <printOptions horizontalCentered="1"/>
  <pageMargins left="0.5" right="0.5" top="0.75" bottom="0.6" header="1" footer="0.25"/>
  <pageSetup scale="49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70"/>
  <sheetViews>
    <sheetView topLeftCell="A46" zoomScale="90" zoomScaleNormal="90" workbookViewId="0">
      <selection activeCell="B69" sqref="B69:C69"/>
    </sheetView>
  </sheetViews>
  <sheetFormatPr defaultColWidth="9.140625" defaultRowHeight="14.1"/>
  <cols>
    <col min="1" max="1" width="5.7109375" style="19" customWidth="1"/>
    <col min="2" max="2" width="60.7109375" style="19" customWidth="1"/>
    <col min="3" max="5" width="13.7109375" style="19" customWidth="1"/>
    <col min="6" max="16384" width="9.140625" style="19"/>
  </cols>
  <sheetData>
    <row r="1" spans="1:3" ht="20.100000000000001" customHeight="1">
      <c r="B1" s="231" t="s">
        <v>119</v>
      </c>
    </row>
    <row r="2" spans="1:3" ht="20.100000000000001" customHeight="1">
      <c r="B2" s="231" t="s">
        <v>120</v>
      </c>
    </row>
    <row r="3" spans="1:3" ht="24.95" customHeight="1">
      <c r="B3" s="147" t="s">
        <v>121</v>
      </c>
    </row>
    <row r="4" spans="1:3" ht="24.95" customHeight="1" thickBot="1">
      <c r="B4" s="146"/>
    </row>
    <row r="5" spans="1:3" s="23" customFormat="1" ht="32.1" customHeight="1" thickBot="1">
      <c r="A5" s="61" t="s">
        <v>122</v>
      </c>
      <c r="B5" s="29" t="s">
        <v>123</v>
      </c>
      <c r="C5" s="178" t="s">
        <v>124</v>
      </c>
    </row>
    <row r="6" spans="1:3" ht="9" customHeight="1">
      <c r="A6" s="20"/>
      <c r="B6" s="141"/>
      <c r="C6" s="179"/>
    </row>
    <row r="7" spans="1:3">
      <c r="A7" s="62">
        <v>1</v>
      </c>
      <c r="B7" s="21" t="s">
        <v>26</v>
      </c>
      <c r="C7" s="180" t="s">
        <v>25</v>
      </c>
    </row>
    <row r="8" spans="1:3">
      <c r="A8" s="62">
        <v>2</v>
      </c>
      <c r="B8" s="21" t="s">
        <v>125</v>
      </c>
      <c r="C8" s="180" t="s">
        <v>25</v>
      </c>
    </row>
    <row r="9" spans="1:3">
      <c r="A9" s="62">
        <v>3</v>
      </c>
      <c r="B9" s="21" t="s">
        <v>126</v>
      </c>
      <c r="C9" s="180" t="s">
        <v>25</v>
      </c>
    </row>
    <row r="10" spans="1:3">
      <c r="A10" s="62">
        <v>4</v>
      </c>
      <c r="B10" s="21" t="s">
        <v>27</v>
      </c>
      <c r="C10" s="180" t="s">
        <v>25</v>
      </c>
    </row>
    <row r="11" spans="1:3">
      <c r="A11" s="62">
        <v>5</v>
      </c>
      <c r="B11" s="21" t="s">
        <v>127</v>
      </c>
      <c r="C11" s="180" t="s">
        <v>25</v>
      </c>
    </row>
    <row r="12" spans="1:3">
      <c r="A12" s="62">
        <v>6</v>
      </c>
      <c r="B12" s="21" t="s">
        <v>49</v>
      </c>
      <c r="C12" s="180" t="s">
        <v>25</v>
      </c>
    </row>
    <row r="13" spans="1:3">
      <c r="A13" s="62">
        <v>7</v>
      </c>
      <c r="B13" s="21" t="s">
        <v>86</v>
      </c>
      <c r="C13" s="180" t="s">
        <v>25</v>
      </c>
    </row>
    <row r="14" spans="1:3">
      <c r="A14" s="62">
        <v>8</v>
      </c>
      <c r="B14" s="21" t="s">
        <v>72</v>
      </c>
      <c r="C14" s="180" t="s">
        <v>25</v>
      </c>
    </row>
    <row r="15" spans="1:3">
      <c r="A15" s="62">
        <v>9</v>
      </c>
      <c r="B15" s="21"/>
      <c r="C15" s="180"/>
    </row>
    <row r="16" spans="1:3">
      <c r="A16" s="62">
        <v>10</v>
      </c>
      <c r="B16" s="21" t="s">
        <v>128</v>
      </c>
      <c r="C16" s="180"/>
    </row>
    <row r="17" spans="1:3">
      <c r="A17" s="62">
        <v>11</v>
      </c>
      <c r="B17" s="21" t="s">
        <v>33</v>
      </c>
      <c r="C17" s="180" t="s">
        <v>22</v>
      </c>
    </row>
    <row r="18" spans="1:3">
      <c r="A18" s="62">
        <v>12</v>
      </c>
      <c r="B18" s="21" t="s">
        <v>33</v>
      </c>
      <c r="C18" s="180" t="s">
        <v>22</v>
      </c>
    </row>
    <row r="19" spans="1:3">
      <c r="A19" s="62">
        <v>13</v>
      </c>
      <c r="B19" s="21" t="s">
        <v>34</v>
      </c>
      <c r="C19" s="180" t="s">
        <v>25</v>
      </c>
    </row>
    <row r="20" spans="1:3">
      <c r="A20" s="62">
        <v>14</v>
      </c>
      <c r="B20" s="21" t="s">
        <v>33</v>
      </c>
      <c r="C20" s="180" t="s">
        <v>25</v>
      </c>
    </row>
    <row r="21" spans="1:3">
      <c r="A21" s="62">
        <v>15</v>
      </c>
      <c r="B21" s="21" t="s">
        <v>37</v>
      </c>
      <c r="C21" s="180" t="s">
        <v>25</v>
      </c>
    </row>
    <row r="22" spans="1:3">
      <c r="A22" s="62">
        <v>16</v>
      </c>
      <c r="B22" s="21" t="s">
        <v>21</v>
      </c>
      <c r="C22" s="180" t="s">
        <v>22</v>
      </c>
    </row>
    <row r="23" spans="1:3">
      <c r="A23" s="62">
        <v>17</v>
      </c>
      <c r="B23" s="21" t="s">
        <v>23</v>
      </c>
      <c r="C23" s="180" t="s">
        <v>22</v>
      </c>
    </row>
    <row r="24" spans="1:3">
      <c r="A24" s="62">
        <v>18</v>
      </c>
      <c r="B24" s="21" t="s">
        <v>24</v>
      </c>
      <c r="C24" s="180" t="s">
        <v>25</v>
      </c>
    </row>
    <row r="25" spans="1:3">
      <c r="A25" s="62">
        <v>19</v>
      </c>
      <c r="B25" s="21" t="s">
        <v>26</v>
      </c>
      <c r="C25" s="180" t="s">
        <v>25</v>
      </c>
    </row>
    <row r="26" spans="1:3">
      <c r="A26" s="62">
        <v>20</v>
      </c>
      <c r="B26" s="21" t="s">
        <v>27</v>
      </c>
      <c r="C26" s="180" t="s">
        <v>25</v>
      </c>
    </row>
    <row r="27" spans="1:3">
      <c r="A27" s="62">
        <v>21</v>
      </c>
      <c r="B27" s="21" t="s">
        <v>21</v>
      </c>
      <c r="C27" s="180" t="s">
        <v>25</v>
      </c>
    </row>
    <row r="28" spans="1:3">
      <c r="A28" s="62">
        <v>22</v>
      </c>
      <c r="B28" s="21" t="s">
        <v>30</v>
      </c>
      <c r="C28" s="180" t="s">
        <v>25</v>
      </c>
    </row>
    <row r="29" spans="1:3">
      <c r="A29" s="62">
        <v>23</v>
      </c>
      <c r="B29" s="21" t="s">
        <v>23</v>
      </c>
      <c r="C29" s="180" t="s">
        <v>25</v>
      </c>
    </row>
    <row r="30" spans="1:3">
      <c r="A30" s="62">
        <v>24</v>
      </c>
      <c r="B30" s="21" t="s">
        <v>21</v>
      </c>
      <c r="C30" s="180" t="s">
        <v>22</v>
      </c>
    </row>
    <row r="31" spans="1:3">
      <c r="A31" s="62">
        <v>25</v>
      </c>
      <c r="B31" s="21" t="s">
        <v>21</v>
      </c>
      <c r="C31" s="180" t="s">
        <v>25</v>
      </c>
    </row>
    <row r="32" spans="1:3">
      <c r="A32" s="62">
        <v>26</v>
      </c>
      <c r="B32" s="21" t="s">
        <v>33</v>
      </c>
      <c r="C32" s="180" t="s">
        <v>25</v>
      </c>
    </row>
    <row r="33" spans="1:3">
      <c r="A33" s="62">
        <v>27</v>
      </c>
      <c r="B33" s="21" t="s">
        <v>44</v>
      </c>
      <c r="C33" s="180" t="s">
        <v>25</v>
      </c>
    </row>
    <row r="34" spans="1:3">
      <c r="A34" s="62">
        <v>28</v>
      </c>
      <c r="B34" s="21" t="s">
        <v>30</v>
      </c>
      <c r="C34" s="180" t="s">
        <v>25</v>
      </c>
    </row>
    <row r="35" spans="1:3">
      <c r="A35" s="62">
        <v>29</v>
      </c>
      <c r="B35" s="21" t="s">
        <v>44</v>
      </c>
      <c r="C35" s="180" t="s">
        <v>25</v>
      </c>
    </row>
    <row r="36" spans="1:3">
      <c r="A36" s="62">
        <v>30</v>
      </c>
      <c r="B36" s="21" t="s">
        <v>41</v>
      </c>
      <c r="C36" s="180" t="s">
        <v>25</v>
      </c>
    </row>
    <row r="37" spans="1:3">
      <c r="A37" s="62">
        <v>31</v>
      </c>
      <c r="B37" s="21" t="s">
        <v>52</v>
      </c>
      <c r="C37" s="180" t="s">
        <v>22</v>
      </c>
    </row>
    <row r="38" spans="1:3">
      <c r="A38" s="62">
        <v>32</v>
      </c>
      <c r="B38" s="21" t="s">
        <v>52</v>
      </c>
      <c r="C38" s="180" t="s">
        <v>25</v>
      </c>
    </row>
    <row r="39" spans="1:3">
      <c r="A39" s="62">
        <v>33</v>
      </c>
      <c r="B39" s="21" t="s">
        <v>52</v>
      </c>
      <c r="C39" s="180" t="s">
        <v>25</v>
      </c>
    </row>
    <row r="40" spans="1:3">
      <c r="A40" s="62">
        <v>34</v>
      </c>
      <c r="B40" s="21" t="s">
        <v>52</v>
      </c>
      <c r="C40" s="180" t="s">
        <v>22</v>
      </c>
    </row>
    <row r="41" spans="1:3">
      <c r="A41" s="62">
        <v>35</v>
      </c>
      <c r="B41" s="21" t="s">
        <v>52</v>
      </c>
      <c r="C41" s="180" t="s">
        <v>25</v>
      </c>
    </row>
    <row r="42" spans="1:3">
      <c r="A42" s="62">
        <v>36</v>
      </c>
      <c r="B42" s="21" t="s">
        <v>49</v>
      </c>
      <c r="C42" s="180" t="s">
        <v>25</v>
      </c>
    </row>
    <row r="43" spans="1:3">
      <c r="A43" s="62">
        <v>37</v>
      </c>
      <c r="B43" s="21" t="s">
        <v>26</v>
      </c>
      <c r="C43" s="180" t="s">
        <v>25</v>
      </c>
    </row>
    <row r="44" spans="1:3">
      <c r="A44" s="62">
        <v>38</v>
      </c>
      <c r="B44" s="21" t="s">
        <v>44</v>
      </c>
      <c r="C44" s="180" t="s">
        <v>25</v>
      </c>
    </row>
    <row r="45" spans="1:3">
      <c r="A45" s="62">
        <v>39</v>
      </c>
      <c r="B45" s="21" t="s">
        <v>60</v>
      </c>
      <c r="C45" s="180" t="s">
        <v>25</v>
      </c>
    </row>
    <row r="46" spans="1:3">
      <c r="A46" s="62">
        <v>40</v>
      </c>
      <c r="B46" s="21" t="s">
        <v>41</v>
      </c>
      <c r="C46" s="180" t="s">
        <v>25</v>
      </c>
    </row>
    <row r="47" spans="1:3">
      <c r="A47" s="62">
        <v>41</v>
      </c>
      <c r="B47" s="21" t="s">
        <v>60</v>
      </c>
      <c r="C47" s="180" t="s">
        <v>25</v>
      </c>
    </row>
    <row r="48" spans="1:3">
      <c r="A48" s="62">
        <v>42</v>
      </c>
      <c r="B48" s="21" t="s">
        <v>60</v>
      </c>
      <c r="C48" s="180" t="s">
        <v>22</v>
      </c>
    </row>
    <row r="49" spans="1:3">
      <c r="A49" s="62">
        <v>43</v>
      </c>
      <c r="B49" s="21" t="s">
        <v>60</v>
      </c>
      <c r="C49" s="180" t="s">
        <v>25</v>
      </c>
    </row>
    <row r="50" spans="1:3">
      <c r="A50" s="62">
        <v>44</v>
      </c>
      <c r="B50" s="21" t="s">
        <v>67</v>
      </c>
      <c r="C50" s="180" t="s">
        <v>25</v>
      </c>
    </row>
    <row r="51" spans="1:3">
      <c r="A51" s="62">
        <v>45</v>
      </c>
      <c r="B51" s="21" t="s">
        <v>76</v>
      </c>
      <c r="C51" s="180" t="s">
        <v>22</v>
      </c>
    </row>
    <row r="52" spans="1:3">
      <c r="A52" s="62">
        <v>46</v>
      </c>
      <c r="B52" s="21" t="s">
        <v>67</v>
      </c>
      <c r="C52" s="180" t="s">
        <v>22</v>
      </c>
    </row>
    <row r="53" spans="1:3">
      <c r="A53" s="62">
        <v>47</v>
      </c>
      <c r="B53" s="21" t="s">
        <v>30</v>
      </c>
      <c r="C53" s="180" t="s">
        <v>22</v>
      </c>
    </row>
    <row r="54" spans="1:3">
      <c r="A54" s="62">
        <v>48</v>
      </c>
      <c r="B54" s="21" t="s">
        <v>23</v>
      </c>
      <c r="C54" s="180" t="s">
        <v>22</v>
      </c>
    </row>
    <row r="55" spans="1:3">
      <c r="A55" s="62">
        <v>49</v>
      </c>
      <c r="B55" s="21" t="s">
        <v>72</v>
      </c>
      <c r="C55" s="180" t="s">
        <v>25</v>
      </c>
    </row>
    <row r="56" spans="1:3">
      <c r="A56" s="62">
        <v>50</v>
      </c>
      <c r="B56" s="21" t="s">
        <v>76</v>
      </c>
      <c r="C56" s="180" t="s">
        <v>25</v>
      </c>
    </row>
    <row r="57" spans="1:3">
      <c r="A57" s="62">
        <v>51</v>
      </c>
      <c r="B57" s="21" t="s">
        <v>30</v>
      </c>
      <c r="C57" s="180" t="s">
        <v>25</v>
      </c>
    </row>
    <row r="58" spans="1:3">
      <c r="A58" s="62">
        <v>52</v>
      </c>
      <c r="B58" s="21" t="s">
        <v>67</v>
      </c>
      <c r="C58" s="180" t="s">
        <v>25</v>
      </c>
    </row>
    <row r="59" spans="1:3">
      <c r="A59" s="62">
        <v>53</v>
      </c>
      <c r="B59" s="21" t="s">
        <v>21</v>
      </c>
      <c r="C59" s="180" t="s">
        <v>22</v>
      </c>
    </row>
    <row r="60" spans="1:3">
      <c r="A60" s="62">
        <v>54</v>
      </c>
      <c r="B60" s="21" t="s">
        <v>76</v>
      </c>
      <c r="C60" s="180" t="s">
        <v>22</v>
      </c>
    </row>
    <row r="61" spans="1:3">
      <c r="A61" s="62">
        <v>55</v>
      </c>
      <c r="B61" s="21" t="s">
        <v>78</v>
      </c>
      <c r="C61" s="180" t="s">
        <v>22</v>
      </c>
    </row>
    <row r="62" spans="1:3">
      <c r="A62" s="62">
        <v>56</v>
      </c>
      <c r="B62" s="21" t="s">
        <v>78</v>
      </c>
      <c r="C62" s="180" t="s">
        <v>22</v>
      </c>
    </row>
    <row r="63" spans="1:3">
      <c r="A63" s="62">
        <v>57</v>
      </c>
      <c r="B63" s="21" t="s">
        <v>81</v>
      </c>
      <c r="C63" s="180" t="s">
        <v>25</v>
      </c>
    </row>
    <row r="64" spans="1:3">
      <c r="A64" s="62">
        <v>58</v>
      </c>
      <c r="B64" s="21" t="s">
        <v>44</v>
      </c>
      <c r="C64" s="180" t="s">
        <v>25</v>
      </c>
    </row>
    <row r="65" spans="1:3">
      <c r="A65" s="62">
        <v>59</v>
      </c>
      <c r="B65" s="21" t="s">
        <v>95</v>
      </c>
      <c r="C65" s="180" t="s">
        <v>25</v>
      </c>
    </row>
    <row r="66" spans="1:3">
      <c r="A66" s="62">
        <v>60</v>
      </c>
      <c r="B66" s="21" t="s">
        <v>86</v>
      </c>
      <c r="C66" s="180" t="s">
        <v>25</v>
      </c>
    </row>
    <row r="67" spans="1:3">
      <c r="A67" s="62">
        <v>61</v>
      </c>
      <c r="B67" s="21" t="s">
        <v>89</v>
      </c>
      <c r="C67" s="180" t="s">
        <v>25</v>
      </c>
    </row>
    <row r="68" spans="1:3">
      <c r="A68" s="62">
        <v>62</v>
      </c>
      <c r="B68" s="21" t="s">
        <v>92</v>
      </c>
      <c r="C68" s="180" t="s">
        <v>25</v>
      </c>
    </row>
    <row r="69" spans="1:3">
      <c r="A69" s="62">
        <v>63</v>
      </c>
      <c r="B69" s="21" t="s">
        <v>129</v>
      </c>
      <c r="C69" s="180" t="s">
        <v>25</v>
      </c>
    </row>
    <row r="70" spans="1:3" ht="15" thickBot="1">
      <c r="A70" s="22"/>
      <c r="B70" s="22"/>
      <c r="C70" s="181"/>
    </row>
  </sheetData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C75629-D8A9-4BD7-AF5E-C5C7F736E659}">
  <sheetPr>
    <tabColor theme="3" tint="0.59999389629810485"/>
  </sheetPr>
  <dimension ref="A1:HS103"/>
  <sheetViews>
    <sheetView zoomScale="90" zoomScaleNormal="90" zoomScaleSheetLayoutView="178" workbookViewId="0">
      <pane xSplit="2" ySplit="4" topLeftCell="C5" activePane="bottomRight" state="frozen"/>
      <selection pane="bottomRight" activeCell="N12" sqref="N12"/>
      <selection pane="bottomLeft" activeCell="A4" sqref="A4"/>
      <selection pane="topRight" activeCell="F1" sqref="F1"/>
    </sheetView>
  </sheetViews>
  <sheetFormatPr defaultColWidth="9.140625" defaultRowHeight="12"/>
  <cols>
    <col min="1" max="1" width="5.7109375" style="94" customWidth="1"/>
    <col min="2" max="2" width="50.7109375" style="18" customWidth="1"/>
    <col min="3" max="3" width="20.28515625" style="18" bestFit="1" customWidth="1"/>
    <col min="4" max="4" width="20.28515625" style="18" customWidth="1"/>
    <col min="5" max="7" width="13.7109375" style="95" customWidth="1"/>
    <col min="8" max="10" width="13.7109375" style="18" customWidth="1"/>
    <col min="11" max="16384" width="9.140625" style="18"/>
  </cols>
  <sheetData>
    <row r="1" spans="1:19" s="63" customFormat="1" ht="20.100000000000001" customHeight="1">
      <c r="A1" s="267" t="s">
        <v>130</v>
      </c>
      <c r="B1" s="267"/>
      <c r="C1" s="267"/>
      <c r="D1" s="267"/>
      <c r="E1" s="267"/>
      <c r="F1" s="267"/>
      <c r="G1" s="267"/>
    </row>
    <row r="2" spans="1:19" s="63" customFormat="1" ht="24" customHeight="1">
      <c r="A2" s="272" t="s">
        <v>131</v>
      </c>
      <c r="B2" s="272"/>
      <c r="C2" s="272"/>
      <c r="D2" s="272"/>
      <c r="E2" s="272"/>
      <c r="F2" s="272"/>
      <c r="G2" s="272"/>
      <c r="H2" s="272"/>
      <c r="I2" s="272"/>
      <c r="J2" s="238"/>
      <c r="K2" s="238"/>
      <c r="L2" s="238"/>
      <c r="M2" s="238"/>
      <c r="N2" s="238"/>
      <c r="O2" s="238"/>
      <c r="P2" s="238"/>
      <c r="Q2" s="238"/>
      <c r="R2" s="238"/>
      <c r="S2" s="238"/>
    </row>
    <row r="3" spans="1:19" s="63" customFormat="1" ht="20.100000000000001" customHeight="1" thickBot="1">
      <c r="A3" s="15"/>
      <c r="B3" s="15"/>
      <c r="C3" s="15"/>
      <c r="D3" s="15"/>
      <c r="E3" s="15"/>
      <c r="F3" s="15"/>
      <c r="G3" s="15"/>
    </row>
    <row r="4" spans="1:19" s="64" customFormat="1" ht="45.95" thickBot="1">
      <c r="A4" s="27" t="s">
        <v>122</v>
      </c>
      <c r="B4" s="27" t="s">
        <v>132</v>
      </c>
      <c r="C4" s="27" t="s">
        <v>133</v>
      </c>
      <c r="D4" s="178" t="s">
        <v>134</v>
      </c>
      <c r="E4" s="28" t="s">
        <v>135</v>
      </c>
      <c r="F4" s="28" t="s">
        <v>16</v>
      </c>
      <c r="G4" s="28" t="s">
        <v>136</v>
      </c>
      <c r="I4" s="40" t="s">
        <v>10</v>
      </c>
    </row>
    <row r="5" spans="1:19" s="64" customFormat="1" ht="16.5" customHeight="1">
      <c r="A5" s="65"/>
      <c r="B5" s="66" t="s">
        <v>137</v>
      </c>
      <c r="C5" s="268"/>
      <c r="D5" s="269"/>
      <c r="E5" s="269"/>
      <c r="F5" s="269"/>
      <c r="G5" s="269"/>
      <c r="I5" s="145">
        <v>168</v>
      </c>
    </row>
    <row r="6" spans="1:19" ht="27.95">
      <c r="A6" s="24"/>
      <c r="B6" s="25" t="s">
        <v>138</v>
      </c>
      <c r="C6" s="25" t="s">
        <v>129</v>
      </c>
      <c r="D6" s="25" t="s">
        <v>25</v>
      </c>
      <c r="E6" s="140">
        <v>0.69047999999999998</v>
      </c>
      <c r="F6" s="144">
        <f>E6*$I$5</f>
        <v>116.00064</v>
      </c>
      <c r="G6" s="143">
        <f>F6*12</f>
        <v>1392.0076800000002</v>
      </c>
      <c r="H6" s="67"/>
    </row>
    <row r="7" spans="1:19" ht="14.1">
      <c r="A7" s="24"/>
      <c r="B7" s="25" t="s">
        <v>139</v>
      </c>
      <c r="C7" s="25"/>
      <c r="D7" s="25"/>
      <c r="E7" s="140"/>
      <c r="F7" s="144">
        <f t="shared" ref="F7:F12" si="0">E7*$I$5</f>
        <v>0</v>
      </c>
      <c r="G7" s="143">
        <f t="shared" ref="G7:G12" si="1">F7*12</f>
        <v>0</v>
      </c>
      <c r="H7" s="67"/>
    </row>
    <row r="8" spans="1:19" ht="12.95">
      <c r="A8" s="26"/>
      <c r="B8" s="25"/>
      <c r="C8" s="25"/>
      <c r="D8" s="25"/>
      <c r="E8" s="140"/>
      <c r="F8" s="144">
        <f t="shared" si="0"/>
        <v>0</v>
      </c>
      <c r="G8" s="143">
        <f t="shared" si="1"/>
        <v>0</v>
      </c>
      <c r="H8" s="67"/>
    </row>
    <row r="9" spans="1:19" ht="12.95">
      <c r="A9" s="26"/>
      <c r="B9" s="25"/>
      <c r="C9" s="25"/>
      <c r="D9" s="25"/>
      <c r="E9" s="140"/>
      <c r="F9" s="144">
        <f t="shared" si="0"/>
        <v>0</v>
      </c>
      <c r="G9" s="143">
        <f t="shared" si="1"/>
        <v>0</v>
      </c>
      <c r="H9" s="67"/>
    </row>
    <row r="10" spans="1:19" ht="12.95">
      <c r="A10" s="24"/>
      <c r="B10" s="25"/>
      <c r="C10" s="25"/>
      <c r="D10" s="25"/>
      <c r="E10" s="140"/>
      <c r="F10" s="144">
        <f t="shared" si="0"/>
        <v>0</v>
      </c>
      <c r="G10" s="143">
        <f t="shared" si="1"/>
        <v>0</v>
      </c>
      <c r="H10" s="67"/>
    </row>
    <row r="11" spans="1:19" ht="12.95">
      <c r="A11" s="24"/>
      <c r="B11" s="25"/>
      <c r="C11" s="25"/>
      <c r="D11" s="25"/>
      <c r="E11" s="140"/>
      <c r="F11" s="144">
        <f t="shared" si="0"/>
        <v>0</v>
      </c>
      <c r="G11" s="143">
        <f t="shared" si="1"/>
        <v>0</v>
      </c>
      <c r="H11" s="67"/>
    </row>
    <row r="12" spans="1:19" ht="12.95">
      <c r="A12" s="24"/>
      <c r="B12" s="25"/>
      <c r="C12" s="25"/>
      <c r="D12" s="25"/>
      <c r="E12" s="140"/>
      <c r="F12" s="144">
        <f t="shared" si="0"/>
        <v>0</v>
      </c>
      <c r="G12" s="143">
        <f t="shared" si="1"/>
        <v>0</v>
      </c>
      <c r="H12" s="67"/>
    </row>
    <row r="13" spans="1:19" ht="14.1">
      <c r="A13" s="16"/>
      <c r="B13" s="68" t="s">
        <v>140</v>
      </c>
      <c r="C13" s="68"/>
      <c r="D13" s="68"/>
      <c r="E13" s="69">
        <f>SUM(E6:E12)</f>
        <v>0.69047999999999998</v>
      </c>
      <c r="F13" s="70">
        <f>SUM(F6:F12)</f>
        <v>116.00064</v>
      </c>
      <c r="G13" s="71">
        <f t="shared" ref="G13" si="2">SUM(G6:G12)</f>
        <v>1392.0076800000002</v>
      </c>
      <c r="H13" s="67"/>
    </row>
    <row r="14" spans="1:19" ht="9.9499999999999993" customHeight="1">
      <c r="A14" s="24"/>
      <c r="B14" s="25"/>
      <c r="C14" s="72"/>
      <c r="D14" s="182"/>
      <c r="E14" s="270"/>
      <c r="F14" s="271"/>
      <c r="G14" s="271"/>
      <c r="H14" s="67"/>
    </row>
    <row r="15" spans="1:19" ht="22.5" customHeight="1">
      <c r="A15" s="73"/>
      <c r="B15" s="74"/>
      <c r="C15" s="74"/>
      <c r="D15" s="74"/>
      <c r="E15" s="75"/>
      <c r="F15" s="75"/>
      <c r="G15" s="75"/>
    </row>
    <row r="16" spans="1:19" ht="12.2" customHeight="1">
      <c r="A16" s="73"/>
      <c r="B16" s="76"/>
      <c r="C16" s="76"/>
      <c r="D16" s="76"/>
      <c r="E16" s="77"/>
      <c r="F16" s="77"/>
      <c r="G16" s="77"/>
    </row>
    <row r="17" spans="1:227" ht="12.95">
      <c r="A17" s="78"/>
      <c r="B17" s="79"/>
      <c r="C17" s="79"/>
      <c r="D17" s="79"/>
      <c r="E17" s="80"/>
      <c r="F17" s="80"/>
      <c r="G17" s="80"/>
      <c r="H17" s="81"/>
      <c r="I17" s="82"/>
      <c r="J17" s="82"/>
      <c r="K17" s="82"/>
      <c r="L17" s="82"/>
      <c r="M17" s="82"/>
      <c r="N17" s="82"/>
      <c r="O17" s="17"/>
      <c r="P17" s="83"/>
      <c r="Q17" s="30"/>
      <c r="R17" s="30"/>
      <c r="S17" s="81"/>
      <c r="T17" s="82"/>
      <c r="U17" s="82"/>
      <c r="V17" s="82"/>
      <c r="W17" s="82"/>
      <c r="X17" s="82"/>
      <c r="Y17" s="82"/>
      <c r="Z17" s="17"/>
      <c r="AA17" s="83"/>
      <c r="AB17" s="30"/>
      <c r="AC17" s="30"/>
      <c r="AD17" s="81"/>
      <c r="AE17" s="82"/>
      <c r="AF17" s="82"/>
      <c r="AG17" s="82"/>
      <c r="AH17" s="82"/>
      <c r="AI17" s="82"/>
      <c r="AJ17" s="82"/>
      <c r="AK17" s="17"/>
      <c r="AL17" s="83"/>
      <c r="AM17" s="30"/>
      <c r="AN17" s="30"/>
      <c r="AO17" s="81"/>
      <c r="AP17" s="82"/>
      <c r="AQ17" s="82"/>
      <c r="AR17" s="82"/>
      <c r="AS17" s="82"/>
      <c r="AT17" s="82"/>
      <c r="AU17" s="82"/>
      <c r="AV17" s="17"/>
      <c r="AW17" s="83"/>
      <c r="AX17" s="30"/>
      <c r="AY17" s="30"/>
      <c r="AZ17" s="81"/>
      <c r="BA17" s="82"/>
      <c r="BB17" s="82"/>
      <c r="BC17" s="82"/>
      <c r="BD17" s="82"/>
      <c r="BE17" s="82"/>
      <c r="BF17" s="82"/>
      <c r="BG17" s="17"/>
      <c r="BH17" s="83"/>
      <c r="BI17" s="30"/>
      <c r="BJ17" s="30"/>
      <c r="BK17" s="81"/>
      <c r="BL17" s="82"/>
      <c r="BM17" s="82"/>
      <c r="BN17" s="82"/>
      <c r="BO17" s="82"/>
      <c r="BP17" s="82"/>
      <c r="BQ17" s="82"/>
      <c r="BR17" s="17"/>
      <c r="BS17" s="83"/>
      <c r="BT17" s="30"/>
      <c r="BU17" s="30"/>
      <c r="BV17" s="81"/>
      <c r="BW17" s="82"/>
      <c r="BX17" s="82"/>
      <c r="BY17" s="82"/>
      <c r="BZ17" s="82"/>
      <c r="CA17" s="82"/>
      <c r="CB17" s="82"/>
      <c r="CC17" s="17"/>
      <c r="CD17" s="83"/>
      <c r="CE17" s="30"/>
      <c r="CF17" s="30"/>
      <c r="CG17" s="81"/>
      <c r="CH17" s="82"/>
      <c r="CI17" s="82"/>
      <c r="CJ17" s="82"/>
      <c r="CK17" s="82"/>
      <c r="CL17" s="82"/>
      <c r="CM17" s="82"/>
      <c r="CN17" s="17"/>
      <c r="CO17" s="83"/>
      <c r="CP17" s="30"/>
      <c r="CQ17" s="30"/>
      <c r="CR17" s="81"/>
      <c r="CS17" s="82"/>
      <c r="CT17" s="82"/>
      <c r="CU17" s="82"/>
      <c r="CV17" s="82"/>
      <c r="CW17" s="82"/>
      <c r="CX17" s="82"/>
      <c r="CY17" s="17"/>
      <c r="CZ17" s="83"/>
      <c r="DA17" s="30"/>
      <c r="DB17" s="30"/>
      <c r="DC17" s="81"/>
      <c r="DD17" s="82"/>
      <c r="DE17" s="82"/>
      <c r="DF17" s="82"/>
      <c r="DG17" s="82"/>
      <c r="DH17" s="82"/>
      <c r="DI17" s="82"/>
      <c r="DJ17" s="17"/>
      <c r="DK17" s="83"/>
      <c r="DL17" s="30"/>
      <c r="DM17" s="30"/>
      <c r="DN17" s="81"/>
      <c r="DO17" s="82"/>
      <c r="DP17" s="82"/>
      <c r="DQ17" s="82"/>
      <c r="DR17" s="82"/>
      <c r="DS17" s="82"/>
      <c r="DT17" s="82"/>
      <c r="DU17" s="17"/>
      <c r="DV17" s="83"/>
      <c r="DW17" s="30"/>
      <c r="DX17" s="30"/>
      <c r="DY17" s="81"/>
      <c r="DZ17" s="82"/>
      <c r="EA17" s="82"/>
      <c r="EB17" s="82"/>
      <c r="EC17" s="82"/>
      <c r="ED17" s="82"/>
      <c r="EE17" s="82"/>
      <c r="EF17" s="17"/>
      <c r="EG17" s="83"/>
      <c r="EH17" s="30"/>
      <c r="EI17" s="30"/>
      <c r="EJ17" s="81"/>
      <c r="EK17" s="82"/>
      <c r="EL17" s="82"/>
      <c r="EM17" s="82"/>
      <c r="EN17" s="82"/>
      <c r="EO17" s="82"/>
      <c r="EP17" s="82"/>
      <c r="EQ17" s="17"/>
      <c r="ER17" s="83"/>
      <c r="ES17" s="30"/>
      <c r="ET17" s="30"/>
      <c r="EU17" s="81"/>
      <c r="EV17" s="82"/>
      <c r="EW17" s="82"/>
      <c r="EX17" s="82"/>
      <c r="EY17" s="82"/>
      <c r="EZ17" s="82"/>
      <c r="FA17" s="82"/>
      <c r="FB17" s="17"/>
      <c r="FC17" s="83"/>
      <c r="FD17" s="30"/>
      <c r="FE17" s="30"/>
      <c r="FF17" s="81"/>
      <c r="FG17" s="82"/>
      <c r="FH17" s="82"/>
      <c r="FI17" s="82"/>
      <c r="FJ17" s="82"/>
      <c r="FK17" s="82"/>
      <c r="FL17" s="82"/>
      <c r="FM17" s="17"/>
      <c r="FN17" s="83"/>
      <c r="FO17" s="30"/>
      <c r="FP17" s="30"/>
      <c r="FQ17" s="81"/>
      <c r="FR17" s="82"/>
      <c r="FS17" s="82"/>
      <c r="FT17" s="82"/>
      <c r="FU17" s="82"/>
      <c r="FV17" s="82"/>
      <c r="FW17" s="82"/>
      <c r="FX17" s="17"/>
      <c r="FY17" s="83"/>
      <c r="FZ17" s="30"/>
      <c r="GA17" s="30"/>
      <c r="GB17" s="81"/>
      <c r="GC17" s="82"/>
      <c r="GD17" s="82"/>
      <c r="GE17" s="82"/>
      <c r="GF17" s="82"/>
      <c r="GG17" s="82"/>
      <c r="GH17" s="82"/>
      <c r="GI17" s="17"/>
      <c r="GJ17" s="83"/>
      <c r="GK17" s="30"/>
      <c r="GL17" s="30"/>
      <c r="GM17" s="81"/>
      <c r="GN17" s="82"/>
      <c r="GO17" s="82"/>
      <c r="GP17" s="82"/>
      <c r="GQ17" s="82"/>
      <c r="GR17" s="82"/>
      <c r="GS17" s="82"/>
      <c r="GT17" s="17"/>
      <c r="GU17" s="83"/>
      <c r="GV17" s="30"/>
      <c r="GW17" s="30"/>
      <c r="GX17" s="81"/>
      <c r="GY17" s="82"/>
      <c r="GZ17" s="82"/>
      <c r="HA17" s="82"/>
      <c r="HB17" s="82"/>
      <c r="HC17" s="82"/>
      <c r="HD17" s="82"/>
      <c r="HE17" s="17"/>
      <c r="HF17" s="83"/>
      <c r="HG17" s="30"/>
      <c r="HH17" s="30"/>
      <c r="HI17" s="81"/>
      <c r="HJ17" s="82"/>
      <c r="HK17" s="82"/>
      <c r="HL17" s="82"/>
      <c r="HM17" s="82"/>
      <c r="HN17" s="82"/>
      <c r="HO17" s="82"/>
      <c r="HP17" s="17"/>
      <c r="HQ17" s="83"/>
      <c r="HR17" s="30"/>
      <c r="HS17" s="30"/>
    </row>
    <row r="18" spans="1:227" ht="12.95">
      <c r="A18" s="78"/>
      <c r="B18" s="79"/>
      <c r="C18" s="79"/>
      <c r="D18" s="79"/>
      <c r="E18" s="80"/>
      <c r="F18" s="80"/>
      <c r="G18" s="80"/>
      <c r="H18" s="81"/>
      <c r="I18" s="82"/>
      <c r="J18" s="82"/>
      <c r="K18" s="82"/>
      <c r="L18" s="82"/>
      <c r="M18" s="82"/>
      <c r="N18" s="82"/>
      <c r="O18" s="17"/>
      <c r="P18" s="83"/>
      <c r="Q18" s="30"/>
      <c r="R18" s="30"/>
      <c r="S18" s="81"/>
      <c r="T18" s="82"/>
      <c r="U18" s="82"/>
      <c r="V18" s="82"/>
      <c r="W18" s="82"/>
      <c r="X18" s="82"/>
      <c r="Y18" s="82"/>
      <c r="Z18" s="17"/>
      <c r="AA18" s="83"/>
      <c r="AB18" s="30"/>
      <c r="AC18" s="30"/>
      <c r="AD18" s="81"/>
      <c r="AE18" s="82"/>
      <c r="AF18" s="82"/>
      <c r="AG18" s="82"/>
      <c r="AH18" s="82"/>
      <c r="AI18" s="82"/>
      <c r="AJ18" s="82"/>
      <c r="AK18" s="17"/>
      <c r="AL18" s="83"/>
      <c r="AM18" s="30"/>
      <c r="AN18" s="30"/>
      <c r="AO18" s="81"/>
      <c r="AP18" s="82"/>
      <c r="AQ18" s="82"/>
      <c r="AR18" s="82"/>
      <c r="AS18" s="82"/>
      <c r="AT18" s="82"/>
      <c r="AU18" s="82"/>
      <c r="AV18" s="17"/>
      <c r="AW18" s="83"/>
      <c r="AX18" s="30"/>
      <c r="AY18" s="30"/>
      <c r="AZ18" s="81"/>
      <c r="BA18" s="82"/>
      <c r="BB18" s="82"/>
      <c r="BC18" s="82"/>
      <c r="BD18" s="82"/>
      <c r="BE18" s="82"/>
      <c r="BF18" s="82"/>
      <c r="BG18" s="17"/>
      <c r="BH18" s="83"/>
      <c r="BI18" s="30"/>
      <c r="BJ18" s="30"/>
      <c r="BK18" s="81"/>
      <c r="BL18" s="82"/>
      <c r="BM18" s="82"/>
      <c r="BN18" s="82"/>
      <c r="BO18" s="82"/>
      <c r="BP18" s="82"/>
      <c r="BQ18" s="82"/>
      <c r="BR18" s="17"/>
      <c r="BS18" s="83"/>
      <c r="BT18" s="30"/>
      <c r="BU18" s="30"/>
      <c r="BV18" s="81"/>
      <c r="BW18" s="82"/>
      <c r="BX18" s="82"/>
      <c r="BY18" s="82"/>
      <c r="BZ18" s="82"/>
      <c r="CA18" s="82"/>
      <c r="CB18" s="82"/>
      <c r="CC18" s="17"/>
      <c r="CD18" s="83"/>
      <c r="CE18" s="30"/>
      <c r="CF18" s="30"/>
      <c r="CG18" s="81"/>
      <c r="CH18" s="82"/>
      <c r="CI18" s="82"/>
      <c r="CJ18" s="82"/>
      <c r="CK18" s="82"/>
      <c r="CL18" s="82"/>
      <c r="CM18" s="82"/>
      <c r="CN18" s="17"/>
      <c r="CO18" s="83"/>
      <c r="CP18" s="30"/>
      <c r="CQ18" s="30"/>
      <c r="CR18" s="81"/>
      <c r="CS18" s="82"/>
      <c r="CT18" s="82"/>
      <c r="CU18" s="82"/>
      <c r="CV18" s="82"/>
      <c r="CW18" s="82"/>
      <c r="CX18" s="82"/>
      <c r="CY18" s="17"/>
      <c r="CZ18" s="83"/>
      <c r="DA18" s="30"/>
      <c r="DB18" s="30"/>
      <c r="DC18" s="81"/>
      <c r="DD18" s="82"/>
      <c r="DE18" s="82"/>
      <c r="DF18" s="82"/>
      <c r="DG18" s="82"/>
      <c r="DH18" s="82"/>
      <c r="DI18" s="82"/>
      <c r="DJ18" s="17"/>
      <c r="DK18" s="83"/>
      <c r="DL18" s="30"/>
      <c r="DM18" s="30"/>
      <c r="DN18" s="81"/>
      <c r="DO18" s="82"/>
      <c r="DP18" s="82"/>
      <c r="DQ18" s="82"/>
      <c r="DR18" s="82"/>
      <c r="DS18" s="82"/>
      <c r="DT18" s="82"/>
      <c r="DU18" s="17"/>
      <c r="DV18" s="83"/>
      <c r="DW18" s="30"/>
      <c r="DX18" s="30"/>
      <c r="DY18" s="81"/>
      <c r="DZ18" s="82"/>
      <c r="EA18" s="82"/>
      <c r="EB18" s="82"/>
      <c r="EC18" s="82"/>
      <c r="ED18" s="82"/>
      <c r="EE18" s="82"/>
      <c r="EF18" s="17"/>
      <c r="EG18" s="83"/>
      <c r="EH18" s="30"/>
      <c r="EI18" s="30"/>
      <c r="EJ18" s="81"/>
      <c r="EK18" s="82"/>
      <c r="EL18" s="82"/>
      <c r="EM18" s="82"/>
      <c r="EN18" s="82"/>
      <c r="EO18" s="82"/>
      <c r="EP18" s="82"/>
      <c r="EQ18" s="17"/>
      <c r="ER18" s="83"/>
      <c r="ES18" s="30"/>
      <c r="ET18" s="30"/>
      <c r="EU18" s="81"/>
      <c r="EV18" s="82"/>
      <c r="EW18" s="82"/>
      <c r="EX18" s="82"/>
      <c r="EY18" s="82"/>
      <c r="EZ18" s="82"/>
      <c r="FA18" s="82"/>
      <c r="FB18" s="17"/>
      <c r="FC18" s="83"/>
      <c r="FD18" s="30"/>
      <c r="FE18" s="30"/>
      <c r="FF18" s="81"/>
      <c r="FG18" s="82"/>
      <c r="FH18" s="82"/>
      <c r="FI18" s="82"/>
      <c r="FJ18" s="82"/>
      <c r="FK18" s="82"/>
      <c r="FL18" s="82"/>
      <c r="FM18" s="17"/>
      <c r="FN18" s="83"/>
      <c r="FO18" s="30"/>
      <c r="FP18" s="30"/>
      <c r="FQ18" s="81"/>
      <c r="FR18" s="82"/>
      <c r="FS18" s="82"/>
      <c r="FT18" s="82"/>
      <c r="FU18" s="82"/>
      <c r="FV18" s="82"/>
      <c r="FW18" s="82"/>
      <c r="FX18" s="17"/>
      <c r="FY18" s="83"/>
      <c r="FZ18" s="30"/>
      <c r="GA18" s="30"/>
      <c r="GB18" s="81"/>
      <c r="GC18" s="82"/>
      <c r="GD18" s="82"/>
      <c r="GE18" s="82"/>
      <c r="GF18" s="82"/>
      <c r="GG18" s="82"/>
      <c r="GH18" s="82"/>
      <c r="GI18" s="17"/>
      <c r="GJ18" s="83"/>
      <c r="GK18" s="30"/>
      <c r="GL18" s="30"/>
      <c r="GM18" s="81"/>
      <c r="GN18" s="82"/>
      <c r="GO18" s="82"/>
      <c r="GP18" s="82"/>
      <c r="GQ18" s="82"/>
      <c r="GR18" s="82"/>
      <c r="GS18" s="82"/>
      <c r="GT18" s="17"/>
      <c r="GU18" s="83"/>
      <c r="GV18" s="30"/>
      <c r="GW18" s="30"/>
      <c r="GX18" s="81"/>
      <c r="GY18" s="82"/>
      <c r="GZ18" s="82"/>
      <c r="HA18" s="82"/>
      <c r="HB18" s="82"/>
      <c r="HC18" s="82"/>
      <c r="HD18" s="82"/>
      <c r="HE18" s="17"/>
      <c r="HF18" s="83"/>
      <c r="HG18" s="30"/>
      <c r="HH18" s="30"/>
      <c r="HI18" s="81"/>
      <c r="HJ18" s="82"/>
      <c r="HK18" s="82"/>
      <c r="HL18" s="82"/>
      <c r="HM18" s="82"/>
      <c r="HN18" s="82"/>
      <c r="HO18" s="82"/>
      <c r="HP18" s="17"/>
      <c r="HQ18" s="83"/>
      <c r="HR18" s="30"/>
      <c r="HS18" s="30"/>
    </row>
    <row r="19" spans="1:227" ht="12.95">
      <c r="A19" s="78"/>
      <c r="B19" s="79"/>
      <c r="C19" s="79"/>
      <c r="D19" s="79"/>
      <c r="E19" s="80"/>
      <c r="F19" s="80"/>
      <c r="G19" s="80"/>
      <c r="H19" s="81"/>
      <c r="I19" s="82"/>
      <c r="J19" s="82"/>
      <c r="K19" s="82"/>
      <c r="L19" s="82"/>
      <c r="M19" s="82"/>
      <c r="N19" s="82"/>
      <c r="O19" s="17"/>
      <c r="P19" s="83"/>
      <c r="Q19" s="30"/>
      <c r="R19" s="30"/>
      <c r="S19" s="81"/>
      <c r="T19" s="82"/>
      <c r="U19" s="82"/>
      <c r="V19" s="82"/>
      <c r="W19" s="82"/>
      <c r="X19" s="82"/>
      <c r="Y19" s="82"/>
      <c r="Z19" s="17"/>
      <c r="AA19" s="83"/>
      <c r="AB19" s="30"/>
      <c r="AC19" s="30"/>
      <c r="AD19" s="81"/>
      <c r="AE19" s="82"/>
      <c r="AF19" s="82"/>
      <c r="AG19" s="82"/>
      <c r="AH19" s="82"/>
      <c r="AI19" s="82"/>
      <c r="AJ19" s="82"/>
      <c r="AK19" s="17"/>
      <c r="AL19" s="83"/>
      <c r="AM19" s="30"/>
      <c r="AN19" s="30"/>
      <c r="AO19" s="81"/>
      <c r="AP19" s="82"/>
      <c r="AQ19" s="82"/>
      <c r="AR19" s="82"/>
      <c r="AS19" s="82"/>
      <c r="AT19" s="82"/>
      <c r="AU19" s="82"/>
      <c r="AV19" s="17"/>
      <c r="AW19" s="83"/>
      <c r="AX19" s="30"/>
      <c r="AY19" s="30"/>
      <c r="AZ19" s="81"/>
      <c r="BA19" s="82"/>
      <c r="BB19" s="82"/>
      <c r="BC19" s="82"/>
      <c r="BD19" s="82"/>
      <c r="BE19" s="82"/>
      <c r="BF19" s="82"/>
      <c r="BG19" s="17"/>
      <c r="BH19" s="83"/>
      <c r="BI19" s="30"/>
      <c r="BJ19" s="30"/>
      <c r="BK19" s="81"/>
      <c r="BL19" s="82"/>
      <c r="BM19" s="82"/>
      <c r="BN19" s="82"/>
      <c r="BO19" s="82"/>
      <c r="BP19" s="82"/>
      <c r="BQ19" s="82"/>
      <c r="BR19" s="17"/>
      <c r="BS19" s="83"/>
      <c r="BT19" s="30"/>
      <c r="BU19" s="30"/>
      <c r="BV19" s="81"/>
      <c r="BW19" s="82"/>
      <c r="BX19" s="82"/>
      <c r="BY19" s="82"/>
      <c r="BZ19" s="82"/>
      <c r="CA19" s="82"/>
      <c r="CB19" s="82"/>
      <c r="CC19" s="17"/>
      <c r="CD19" s="83"/>
      <c r="CE19" s="30"/>
      <c r="CF19" s="30"/>
      <c r="CG19" s="81"/>
      <c r="CH19" s="82"/>
      <c r="CI19" s="82"/>
      <c r="CJ19" s="82"/>
      <c r="CK19" s="82"/>
      <c r="CL19" s="82"/>
      <c r="CM19" s="82"/>
      <c r="CN19" s="17"/>
      <c r="CO19" s="83"/>
      <c r="CP19" s="30"/>
      <c r="CQ19" s="30"/>
      <c r="CR19" s="81"/>
      <c r="CS19" s="82"/>
      <c r="CT19" s="82"/>
      <c r="CU19" s="82"/>
      <c r="CV19" s="82"/>
      <c r="CW19" s="82"/>
      <c r="CX19" s="82"/>
      <c r="CY19" s="17"/>
      <c r="CZ19" s="83"/>
      <c r="DA19" s="30"/>
      <c r="DB19" s="30"/>
      <c r="DC19" s="81"/>
      <c r="DD19" s="82"/>
      <c r="DE19" s="82"/>
      <c r="DF19" s="82"/>
      <c r="DG19" s="82"/>
      <c r="DH19" s="82"/>
      <c r="DI19" s="82"/>
      <c r="DJ19" s="17"/>
      <c r="DK19" s="83"/>
      <c r="DL19" s="30"/>
      <c r="DM19" s="30"/>
      <c r="DN19" s="81"/>
      <c r="DO19" s="82"/>
      <c r="DP19" s="82"/>
      <c r="DQ19" s="82"/>
      <c r="DR19" s="82"/>
      <c r="DS19" s="82"/>
      <c r="DT19" s="82"/>
      <c r="DU19" s="17"/>
      <c r="DV19" s="83"/>
      <c r="DW19" s="30"/>
      <c r="DX19" s="30"/>
      <c r="DY19" s="81"/>
      <c r="DZ19" s="82"/>
      <c r="EA19" s="82"/>
      <c r="EB19" s="82"/>
      <c r="EC19" s="82"/>
      <c r="ED19" s="82"/>
      <c r="EE19" s="82"/>
      <c r="EF19" s="17"/>
      <c r="EG19" s="83"/>
      <c r="EH19" s="30"/>
      <c r="EI19" s="30"/>
      <c r="EJ19" s="81"/>
      <c r="EK19" s="82"/>
      <c r="EL19" s="82"/>
      <c r="EM19" s="82"/>
      <c r="EN19" s="82"/>
      <c r="EO19" s="82"/>
      <c r="EP19" s="82"/>
      <c r="EQ19" s="17"/>
      <c r="ER19" s="83"/>
      <c r="ES19" s="30"/>
      <c r="ET19" s="30"/>
      <c r="EU19" s="81"/>
      <c r="EV19" s="82"/>
      <c r="EW19" s="82"/>
      <c r="EX19" s="82"/>
      <c r="EY19" s="82"/>
      <c r="EZ19" s="82"/>
      <c r="FA19" s="82"/>
      <c r="FB19" s="17"/>
      <c r="FC19" s="83"/>
      <c r="FD19" s="30"/>
      <c r="FE19" s="30"/>
      <c r="FF19" s="81"/>
      <c r="FG19" s="82"/>
      <c r="FH19" s="82"/>
      <c r="FI19" s="82"/>
      <c r="FJ19" s="82"/>
      <c r="FK19" s="82"/>
      <c r="FL19" s="82"/>
      <c r="FM19" s="17"/>
      <c r="FN19" s="83"/>
      <c r="FO19" s="30"/>
      <c r="FP19" s="30"/>
      <c r="FQ19" s="81"/>
      <c r="FR19" s="82"/>
      <c r="FS19" s="82"/>
      <c r="FT19" s="82"/>
      <c r="FU19" s="82"/>
      <c r="FV19" s="82"/>
      <c r="FW19" s="82"/>
      <c r="FX19" s="17"/>
      <c r="FY19" s="83"/>
      <c r="FZ19" s="30"/>
      <c r="GA19" s="30"/>
      <c r="GB19" s="81"/>
      <c r="GC19" s="82"/>
      <c r="GD19" s="82"/>
      <c r="GE19" s="82"/>
      <c r="GF19" s="82"/>
      <c r="GG19" s="82"/>
      <c r="GH19" s="82"/>
      <c r="GI19" s="17"/>
      <c r="GJ19" s="83"/>
      <c r="GK19" s="30"/>
      <c r="GL19" s="30"/>
      <c r="GM19" s="81"/>
      <c r="GN19" s="82"/>
      <c r="GO19" s="82"/>
      <c r="GP19" s="82"/>
      <c r="GQ19" s="82"/>
      <c r="GR19" s="82"/>
      <c r="GS19" s="82"/>
      <c r="GT19" s="17"/>
      <c r="GU19" s="83"/>
      <c r="GV19" s="30"/>
      <c r="GW19" s="30"/>
      <c r="GX19" s="81"/>
      <c r="GY19" s="82"/>
      <c r="GZ19" s="82"/>
      <c r="HA19" s="82"/>
      <c r="HB19" s="82"/>
      <c r="HC19" s="82"/>
      <c r="HD19" s="82"/>
      <c r="HE19" s="17"/>
      <c r="HF19" s="83"/>
      <c r="HG19" s="30"/>
      <c r="HH19" s="30"/>
      <c r="HI19" s="81"/>
      <c r="HJ19" s="82"/>
      <c r="HK19" s="82"/>
      <c r="HL19" s="82"/>
      <c r="HM19" s="82"/>
      <c r="HN19" s="82"/>
      <c r="HO19" s="82"/>
      <c r="HP19" s="17"/>
      <c r="HQ19" s="83"/>
      <c r="HR19" s="30"/>
      <c r="HS19" s="30"/>
    </row>
    <row r="20" spans="1:227" ht="12.95">
      <c r="A20" s="78"/>
      <c r="B20" s="79"/>
      <c r="C20" s="79"/>
      <c r="D20" s="79"/>
      <c r="E20" s="80"/>
      <c r="F20" s="80"/>
      <c r="G20" s="80"/>
      <c r="H20" s="81"/>
      <c r="I20" s="82"/>
      <c r="J20" s="82"/>
      <c r="K20" s="82"/>
      <c r="L20" s="82"/>
      <c r="M20" s="82"/>
      <c r="N20" s="82"/>
      <c r="O20" s="17"/>
      <c r="P20" s="83"/>
      <c r="Q20" s="30"/>
      <c r="R20" s="30"/>
      <c r="S20" s="81"/>
      <c r="T20" s="82"/>
      <c r="U20" s="82"/>
      <c r="V20" s="82"/>
      <c r="W20" s="82"/>
      <c r="X20" s="82"/>
      <c r="Y20" s="82"/>
      <c r="Z20" s="17"/>
      <c r="AA20" s="83"/>
      <c r="AB20" s="30"/>
      <c r="AC20" s="30"/>
      <c r="AD20" s="81"/>
      <c r="AE20" s="82"/>
      <c r="AF20" s="82"/>
      <c r="AG20" s="82"/>
      <c r="AH20" s="82"/>
      <c r="AI20" s="82"/>
      <c r="AJ20" s="82"/>
      <c r="AK20" s="17"/>
      <c r="AL20" s="83"/>
      <c r="AM20" s="30"/>
      <c r="AN20" s="30"/>
      <c r="AO20" s="81"/>
      <c r="AP20" s="82"/>
      <c r="AQ20" s="82"/>
      <c r="AR20" s="82"/>
      <c r="AS20" s="82"/>
      <c r="AT20" s="82"/>
      <c r="AU20" s="82"/>
      <c r="AV20" s="17"/>
      <c r="AW20" s="83"/>
      <c r="AX20" s="30"/>
      <c r="AY20" s="30"/>
      <c r="AZ20" s="81"/>
      <c r="BA20" s="82"/>
      <c r="BB20" s="82"/>
      <c r="BC20" s="82"/>
      <c r="BD20" s="82"/>
      <c r="BE20" s="82"/>
      <c r="BF20" s="82"/>
      <c r="BG20" s="17"/>
      <c r="BH20" s="83"/>
      <c r="BI20" s="30"/>
      <c r="BJ20" s="30"/>
      <c r="BK20" s="81"/>
      <c r="BL20" s="82"/>
      <c r="BM20" s="82"/>
      <c r="BN20" s="82"/>
      <c r="BO20" s="82"/>
      <c r="BP20" s="82"/>
      <c r="BQ20" s="82"/>
      <c r="BR20" s="17"/>
      <c r="BS20" s="83"/>
      <c r="BT20" s="30"/>
      <c r="BU20" s="30"/>
      <c r="BV20" s="81"/>
      <c r="BW20" s="82"/>
      <c r="BX20" s="82"/>
      <c r="BY20" s="82"/>
      <c r="BZ20" s="82"/>
      <c r="CA20" s="82"/>
      <c r="CB20" s="82"/>
      <c r="CC20" s="17"/>
      <c r="CD20" s="83"/>
      <c r="CE20" s="30"/>
      <c r="CF20" s="30"/>
      <c r="CG20" s="81"/>
      <c r="CH20" s="82"/>
      <c r="CI20" s="82"/>
      <c r="CJ20" s="82"/>
      <c r="CK20" s="82"/>
      <c r="CL20" s="82"/>
      <c r="CM20" s="82"/>
      <c r="CN20" s="17"/>
      <c r="CO20" s="83"/>
      <c r="CP20" s="30"/>
      <c r="CQ20" s="30"/>
      <c r="CR20" s="81"/>
      <c r="CS20" s="82"/>
      <c r="CT20" s="82"/>
      <c r="CU20" s="82"/>
      <c r="CV20" s="82"/>
      <c r="CW20" s="82"/>
      <c r="CX20" s="82"/>
      <c r="CY20" s="17"/>
      <c r="CZ20" s="83"/>
      <c r="DA20" s="30"/>
      <c r="DB20" s="30"/>
      <c r="DC20" s="81"/>
      <c r="DD20" s="82"/>
      <c r="DE20" s="82"/>
      <c r="DF20" s="82"/>
      <c r="DG20" s="82"/>
      <c r="DH20" s="82"/>
      <c r="DI20" s="82"/>
      <c r="DJ20" s="17"/>
      <c r="DK20" s="83"/>
      <c r="DL20" s="30"/>
      <c r="DM20" s="30"/>
      <c r="DN20" s="81"/>
      <c r="DO20" s="82"/>
      <c r="DP20" s="82"/>
      <c r="DQ20" s="82"/>
      <c r="DR20" s="82"/>
      <c r="DS20" s="82"/>
      <c r="DT20" s="82"/>
      <c r="DU20" s="17"/>
      <c r="DV20" s="83"/>
      <c r="DW20" s="30"/>
      <c r="DX20" s="30"/>
      <c r="DY20" s="81"/>
      <c r="DZ20" s="82"/>
      <c r="EA20" s="82"/>
      <c r="EB20" s="82"/>
      <c r="EC20" s="82"/>
      <c r="ED20" s="82"/>
      <c r="EE20" s="82"/>
      <c r="EF20" s="17"/>
      <c r="EG20" s="83"/>
      <c r="EH20" s="30"/>
      <c r="EI20" s="30"/>
      <c r="EJ20" s="81"/>
      <c r="EK20" s="82"/>
      <c r="EL20" s="82"/>
      <c r="EM20" s="82"/>
      <c r="EN20" s="82"/>
      <c r="EO20" s="82"/>
      <c r="EP20" s="82"/>
      <c r="EQ20" s="17"/>
      <c r="ER20" s="83"/>
      <c r="ES20" s="30"/>
      <c r="ET20" s="30"/>
      <c r="EU20" s="81"/>
      <c r="EV20" s="82"/>
      <c r="EW20" s="82"/>
      <c r="EX20" s="82"/>
      <c r="EY20" s="82"/>
      <c r="EZ20" s="82"/>
      <c r="FA20" s="82"/>
      <c r="FB20" s="17"/>
      <c r="FC20" s="83"/>
      <c r="FD20" s="30"/>
      <c r="FE20" s="30"/>
      <c r="FF20" s="81"/>
      <c r="FG20" s="82"/>
      <c r="FH20" s="82"/>
      <c r="FI20" s="82"/>
      <c r="FJ20" s="82"/>
      <c r="FK20" s="82"/>
      <c r="FL20" s="82"/>
      <c r="FM20" s="17"/>
      <c r="FN20" s="83"/>
      <c r="FO20" s="30"/>
      <c r="FP20" s="30"/>
      <c r="FQ20" s="81"/>
      <c r="FR20" s="82"/>
      <c r="FS20" s="82"/>
      <c r="FT20" s="82"/>
      <c r="FU20" s="82"/>
      <c r="FV20" s="82"/>
      <c r="FW20" s="82"/>
      <c r="FX20" s="17"/>
      <c r="FY20" s="83"/>
      <c r="FZ20" s="30"/>
      <c r="GA20" s="30"/>
      <c r="GB20" s="81"/>
      <c r="GC20" s="82"/>
      <c r="GD20" s="82"/>
      <c r="GE20" s="82"/>
      <c r="GF20" s="82"/>
      <c r="GG20" s="82"/>
      <c r="GH20" s="82"/>
      <c r="GI20" s="17"/>
      <c r="GJ20" s="83"/>
      <c r="GK20" s="30"/>
      <c r="GL20" s="30"/>
      <c r="GM20" s="81"/>
      <c r="GN20" s="82"/>
      <c r="GO20" s="82"/>
      <c r="GP20" s="82"/>
      <c r="GQ20" s="82"/>
      <c r="GR20" s="82"/>
      <c r="GS20" s="82"/>
      <c r="GT20" s="17"/>
      <c r="GU20" s="83"/>
      <c r="GV20" s="30"/>
      <c r="GW20" s="30"/>
      <c r="GX20" s="81"/>
      <c r="GY20" s="82"/>
      <c r="GZ20" s="82"/>
      <c r="HA20" s="82"/>
      <c r="HB20" s="82"/>
      <c r="HC20" s="82"/>
      <c r="HD20" s="82"/>
      <c r="HE20" s="17"/>
      <c r="HF20" s="83"/>
      <c r="HG20" s="30"/>
      <c r="HH20" s="30"/>
      <c r="HI20" s="81"/>
      <c r="HJ20" s="82"/>
      <c r="HK20" s="82"/>
      <c r="HL20" s="82"/>
      <c r="HM20" s="82"/>
      <c r="HN20" s="82"/>
      <c r="HO20" s="82"/>
      <c r="HP20" s="17"/>
      <c r="HQ20" s="83"/>
      <c r="HR20" s="30"/>
      <c r="HS20" s="30"/>
    </row>
    <row r="21" spans="1:227" ht="12.95">
      <c r="A21" s="78"/>
      <c r="B21" s="84"/>
      <c r="C21" s="84"/>
      <c r="D21" s="84"/>
      <c r="E21" s="80"/>
      <c r="F21" s="80"/>
      <c r="G21" s="80"/>
      <c r="H21" s="81"/>
      <c r="I21" s="82"/>
      <c r="J21" s="82"/>
      <c r="K21" s="82"/>
      <c r="L21" s="82"/>
      <c r="M21" s="82"/>
      <c r="N21" s="82"/>
      <c r="O21" s="17"/>
      <c r="P21" s="83"/>
      <c r="Q21" s="30"/>
      <c r="R21" s="30"/>
      <c r="S21" s="81"/>
      <c r="T21" s="82"/>
      <c r="U21" s="82"/>
      <c r="V21" s="82"/>
      <c r="W21" s="82"/>
      <c r="X21" s="82"/>
      <c r="Y21" s="82"/>
      <c r="Z21" s="17"/>
      <c r="AA21" s="83"/>
      <c r="AB21" s="30"/>
      <c r="AC21" s="30"/>
      <c r="AD21" s="81"/>
      <c r="AE21" s="82"/>
      <c r="AF21" s="82"/>
      <c r="AG21" s="82"/>
      <c r="AH21" s="82"/>
      <c r="AI21" s="82"/>
      <c r="AJ21" s="82"/>
      <c r="AK21" s="17"/>
      <c r="AL21" s="83"/>
      <c r="AM21" s="30"/>
      <c r="AN21" s="30"/>
      <c r="AO21" s="81"/>
      <c r="AP21" s="82"/>
      <c r="AQ21" s="82"/>
      <c r="AR21" s="82"/>
      <c r="AS21" s="82"/>
      <c r="AT21" s="82"/>
      <c r="AU21" s="82"/>
      <c r="AV21" s="17"/>
      <c r="AW21" s="83"/>
      <c r="AX21" s="30"/>
      <c r="AY21" s="30"/>
      <c r="AZ21" s="81"/>
      <c r="BA21" s="82"/>
      <c r="BB21" s="82"/>
      <c r="BC21" s="82"/>
      <c r="BD21" s="82"/>
      <c r="BE21" s="82"/>
      <c r="BF21" s="82"/>
      <c r="BG21" s="17"/>
      <c r="BH21" s="83"/>
      <c r="BI21" s="30"/>
      <c r="BJ21" s="30"/>
      <c r="BK21" s="81"/>
      <c r="BL21" s="82"/>
      <c r="BM21" s="82"/>
      <c r="BN21" s="82"/>
      <c r="BO21" s="82"/>
      <c r="BP21" s="82"/>
      <c r="BQ21" s="82"/>
      <c r="BR21" s="17"/>
      <c r="BS21" s="83"/>
      <c r="BT21" s="30"/>
      <c r="BU21" s="30"/>
      <c r="BV21" s="81"/>
      <c r="BW21" s="82"/>
      <c r="BX21" s="82"/>
      <c r="BY21" s="82"/>
      <c r="BZ21" s="82"/>
      <c r="CA21" s="82"/>
      <c r="CB21" s="82"/>
      <c r="CC21" s="17"/>
      <c r="CD21" s="83"/>
      <c r="CE21" s="30"/>
      <c r="CF21" s="30"/>
      <c r="CG21" s="81"/>
      <c r="CH21" s="82"/>
      <c r="CI21" s="82"/>
      <c r="CJ21" s="82"/>
      <c r="CK21" s="82"/>
      <c r="CL21" s="82"/>
      <c r="CM21" s="82"/>
      <c r="CN21" s="17"/>
      <c r="CO21" s="83"/>
      <c r="CP21" s="30"/>
      <c r="CQ21" s="30"/>
      <c r="CR21" s="81"/>
      <c r="CS21" s="82"/>
      <c r="CT21" s="82"/>
      <c r="CU21" s="82"/>
      <c r="CV21" s="82"/>
      <c r="CW21" s="82"/>
      <c r="CX21" s="82"/>
      <c r="CY21" s="17"/>
      <c r="CZ21" s="83"/>
      <c r="DA21" s="30"/>
      <c r="DB21" s="30"/>
      <c r="DC21" s="81"/>
      <c r="DD21" s="82"/>
      <c r="DE21" s="82"/>
      <c r="DF21" s="82"/>
      <c r="DG21" s="82"/>
      <c r="DH21" s="82"/>
      <c r="DI21" s="82"/>
      <c r="DJ21" s="17"/>
      <c r="DK21" s="83"/>
      <c r="DL21" s="30"/>
      <c r="DM21" s="30"/>
      <c r="DN21" s="81"/>
      <c r="DO21" s="82"/>
      <c r="DP21" s="82"/>
      <c r="DQ21" s="82"/>
      <c r="DR21" s="82"/>
      <c r="DS21" s="82"/>
      <c r="DT21" s="82"/>
      <c r="DU21" s="17"/>
      <c r="DV21" s="83"/>
      <c r="DW21" s="30"/>
      <c r="DX21" s="30"/>
      <c r="DY21" s="81"/>
      <c r="DZ21" s="82"/>
      <c r="EA21" s="82"/>
      <c r="EB21" s="82"/>
      <c r="EC21" s="82"/>
      <c r="ED21" s="82"/>
      <c r="EE21" s="82"/>
      <c r="EF21" s="17"/>
      <c r="EG21" s="83"/>
      <c r="EH21" s="30"/>
      <c r="EI21" s="30"/>
      <c r="EJ21" s="81"/>
      <c r="EK21" s="82"/>
      <c r="EL21" s="82"/>
      <c r="EM21" s="82"/>
      <c r="EN21" s="82"/>
      <c r="EO21" s="82"/>
      <c r="EP21" s="82"/>
      <c r="EQ21" s="17"/>
      <c r="ER21" s="83"/>
      <c r="ES21" s="30"/>
      <c r="ET21" s="30"/>
      <c r="EU21" s="81"/>
      <c r="EV21" s="82"/>
      <c r="EW21" s="82"/>
      <c r="EX21" s="82"/>
      <c r="EY21" s="82"/>
      <c r="EZ21" s="82"/>
      <c r="FA21" s="82"/>
      <c r="FB21" s="17"/>
      <c r="FC21" s="83"/>
      <c r="FD21" s="30"/>
      <c r="FE21" s="30"/>
      <c r="FF21" s="81"/>
      <c r="FG21" s="82"/>
      <c r="FH21" s="82"/>
      <c r="FI21" s="82"/>
      <c r="FJ21" s="82"/>
      <c r="FK21" s="82"/>
      <c r="FL21" s="82"/>
      <c r="FM21" s="17"/>
      <c r="FN21" s="83"/>
      <c r="FO21" s="30"/>
      <c r="FP21" s="30"/>
      <c r="FQ21" s="81"/>
      <c r="FR21" s="82"/>
      <c r="FS21" s="82"/>
      <c r="FT21" s="82"/>
      <c r="FU21" s="82"/>
      <c r="FV21" s="82"/>
      <c r="FW21" s="82"/>
      <c r="FX21" s="17"/>
      <c r="FY21" s="83"/>
      <c r="FZ21" s="30"/>
      <c r="GA21" s="30"/>
      <c r="GB21" s="81"/>
      <c r="GC21" s="82"/>
      <c r="GD21" s="82"/>
      <c r="GE21" s="82"/>
      <c r="GF21" s="82"/>
      <c r="GG21" s="82"/>
      <c r="GH21" s="82"/>
      <c r="GI21" s="17"/>
      <c r="GJ21" s="83"/>
      <c r="GK21" s="30"/>
      <c r="GL21" s="30"/>
      <c r="GM21" s="81"/>
      <c r="GN21" s="82"/>
      <c r="GO21" s="82"/>
      <c r="GP21" s="82"/>
      <c r="GQ21" s="82"/>
      <c r="GR21" s="82"/>
      <c r="GS21" s="82"/>
      <c r="GT21" s="17"/>
      <c r="GU21" s="83"/>
      <c r="GV21" s="30"/>
      <c r="GW21" s="30"/>
      <c r="GX21" s="81"/>
      <c r="GY21" s="82"/>
      <c r="GZ21" s="82"/>
      <c r="HA21" s="82"/>
      <c r="HB21" s="82"/>
      <c r="HC21" s="82"/>
      <c r="HD21" s="82"/>
      <c r="HE21" s="17"/>
      <c r="HF21" s="83"/>
      <c r="HG21" s="30"/>
      <c r="HH21" s="30"/>
      <c r="HI21" s="81"/>
      <c r="HJ21" s="82"/>
      <c r="HK21" s="82"/>
      <c r="HL21" s="82"/>
      <c r="HM21" s="82"/>
      <c r="HN21" s="82"/>
      <c r="HO21" s="82"/>
      <c r="HP21" s="17"/>
      <c r="HQ21" s="83"/>
      <c r="HR21" s="30"/>
      <c r="HS21" s="30"/>
    </row>
    <row r="22" spans="1:227" ht="12.95">
      <c r="A22" s="78"/>
      <c r="B22" s="84"/>
      <c r="C22" s="84"/>
      <c r="D22" s="84"/>
      <c r="E22" s="80"/>
      <c r="F22" s="80"/>
      <c r="G22" s="80"/>
      <c r="H22" s="81"/>
      <c r="I22" s="82"/>
      <c r="J22" s="82"/>
      <c r="K22" s="82"/>
      <c r="L22" s="82"/>
      <c r="M22" s="82"/>
      <c r="N22" s="82"/>
      <c r="O22" s="17"/>
      <c r="P22" s="83"/>
      <c r="Q22" s="30"/>
      <c r="R22" s="30"/>
      <c r="S22" s="81"/>
      <c r="T22" s="82"/>
      <c r="U22" s="82"/>
      <c r="V22" s="82"/>
      <c r="W22" s="82"/>
      <c r="X22" s="82"/>
      <c r="Y22" s="82"/>
      <c r="Z22" s="17"/>
      <c r="AA22" s="83"/>
      <c r="AB22" s="30"/>
      <c r="AC22" s="30"/>
      <c r="AD22" s="81"/>
      <c r="AE22" s="82"/>
      <c r="AF22" s="82"/>
      <c r="AG22" s="82"/>
      <c r="AH22" s="82"/>
      <c r="AI22" s="82"/>
      <c r="AJ22" s="82"/>
      <c r="AK22" s="17"/>
      <c r="AL22" s="83"/>
      <c r="AM22" s="30"/>
      <c r="AN22" s="30"/>
      <c r="AO22" s="81"/>
      <c r="AP22" s="82"/>
      <c r="AQ22" s="82"/>
      <c r="AR22" s="82"/>
      <c r="AS22" s="82"/>
      <c r="AT22" s="82"/>
      <c r="AU22" s="82"/>
      <c r="AV22" s="17"/>
      <c r="AW22" s="83"/>
      <c r="AX22" s="30"/>
      <c r="AY22" s="30"/>
      <c r="AZ22" s="81"/>
      <c r="BA22" s="82"/>
      <c r="BB22" s="82"/>
      <c r="BC22" s="82"/>
      <c r="BD22" s="82"/>
      <c r="BE22" s="82"/>
      <c r="BF22" s="82"/>
      <c r="BG22" s="17"/>
      <c r="BH22" s="83"/>
      <c r="BI22" s="30"/>
      <c r="BJ22" s="30"/>
      <c r="BK22" s="81"/>
      <c r="BL22" s="82"/>
      <c r="BM22" s="82"/>
      <c r="BN22" s="82"/>
      <c r="BO22" s="82"/>
      <c r="BP22" s="82"/>
      <c r="BQ22" s="82"/>
      <c r="BR22" s="17"/>
      <c r="BS22" s="83"/>
      <c r="BT22" s="30"/>
      <c r="BU22" s="30"/>
      <c r="BV22" s="81"/>
      <c r="BW22" s="82"/>
      <c r="BX22" s="82"/>
      <c r="BY22" s="82"/>
      <c r="BZ22" s="82"/>
      <c r="CA22" s="82"/>
      <c r="CB22" s="82"/>
      <c r="CC22" s="17"/>
      <c r="CD22" s="83"/>
      <c r="CE22" s="30"/>
      <c r="CF22" s="30"/>
      <c r="CG22" s="81"/>
      <c r="CH22" s="82"/>
      <c r="CI22" s="82"/>
      <c r="CJ22" s="82"/>
      <c r="CK22" s="82"/>
      <c r="CL22" s="82"/>
      <c r="CM22" s="82"/>
      <c r="CN22" s="17"/>
      <c r="CO22" s="83"/>
      <c r="CP22" s="30"/>
      <c r="CQ22" s="30"/>
      <c r="CR22" s="81"/>
      <c r="CS22" s="82"/>
      <c r="CT22" s="82"/>
      <c r="CU22" s="82"/>
      <c r="CV22" s="82"/>
      <c r="CW22" s="82"/>
      <c r="CX22" s="82"/>
      <c r="CY22" s="17"/>
      <c r="CZ22" s="83"/>
      <c r="DA22" s="30"/>
      <c r="DB22" s="30"/>
      <c r="DC22" s="81"/>
      <c r="DD22" s="82"/>
      <c r="DE22" s="82"/>
      <c r="DF22" s="82"/>
      <c r="DG22" s="82"/>
      <c r="DH22" s="82"/>
      <c r="DI22" s="82"/>
      <c r="DJ22" s="17"/>
      <c r="DK22" s="83"/>
      <c r="DL22" s="30"/>
      <c r="DM22" s="30"/>
      <c r="DN22" s="81"/>
      <c r="DO22" s="82"/>
      <c r="DP22" s="82"/>
      <c r="DQ22" s="82"/>
      <c r="DR22" s="82"/>
      <c r="DS22" s="82"/>
      <c r="DT22" s="82"/>
      <c r="DU22" s="17"/>
      <c r="DV22" s="83"/>
      <c r="DW22" s="30"/>
      <c r="DX22" s="30"/>
      <c r="DY22" s="81"/>
      <c r="DZ22" s="82"/>
      <c r="EA22" s="82"/>
      <c r="EB22" s="82"/>
      <c r="EC22" s="82"/>
      <c r="ED22" s="82"/>
      <c r="EE22" s="82"/>
      <c r="EF22" s="17"/>
      <c r="EG22" s="83"/>
      <c r="EH22" s="30"/>
      <c r="EI22" s="30"/>
      <c r="EJ22" s="81"/>
      <c r="EK22" s="82"/>
      <c r="EL22" s="82"/>
      <c r="EM22" s="82"/>
      <c r="EN22" s="82"/>
      <c r="EO22" s="82"/>
      <c r="EP22" s="82"/>
      <c r="EQ22" s="17"/>
      <c r="ER22" s="83"/>
      <c r="ES22" s="30"/>
      <c r="ET22" s="30"/>
      <c r="EU22" s="81"/>
      <c r="EV22" s="82"/>
      <c r="EW22" s="82"/>
      <c r="EX22" s="82"/>
      <c r="EY22" s="82"/>
      <c r="EZ22" s="82"/>
      <c r="FA22" s="82"/>
      <c r="FB22" s="17"/>
      <c r="FC22" s="83"/>
      <c r="FD22" s="30"/>
      <c r="FE22" s="30"/>
      <c r="FF22" s="81"/>
      <c r="FG22" s="82"/>
      <c r="FH22" s="82"/>
      <c r="FI22" s="82"/>
      <c r="FJ22" s="82"/>
      <c r="FK22" s="82"/>
      <c r="FL22" s="82"/>
      <c r="FM22" s="17"/>
      <c r="FN22" s="83"/>
      <c r="FO22" s="30"/>
      <c r="FP22" s="30"/>
      <c r="FQ22" s="81"/>
      <c r="FR22" s="82"/>
      <c r="FS22" s="82"/>
      <c r="FT22" s="82"/>
      <c r="FU22" s="82"/>
      <c r="FV22" s="82"/>
      <c r="FW22" s="82"/>
      <c r="FX22" s="17"/>
      <c r="FY22" s="83"/>
      <c r="FZ22" s="30"/>
      <c r="GA22" s="30"/>
      <c r="GB22" s="81"/>
      <c r="GC22" s="82"/>
      <c r="GD22" s="82"/>
      <c r="GE22" s="82"/>
      <c r="GF22" s="82"/>
      <c r="GG22" s="82"/>
      <c r="GH22" s="82"/>
      <c r="GI22" s="17"/>
      <c r="GJ22" s="83"/>
      <c r="GK22" s="30"/>
      <c r="GL22" s="30"/>
      <c r="GM22" s="81"/>
      <c r="GN22" s="82"/>
      <c r="GO22" s="82"/>
      <c r="GP22" s="82"/>
      <c r="GQ22" s="82"/>
      <c r="GR22" s="82"/>
      <c r="GS22" s="82"/>
      <c r="GT22" s="17"/>
      <c r="GU22" s="83"/>
      <c r="GV22" s="30"/>
      <c r="GW22" s="30"/>
      <c r="GX22" s="81"/>
      <c r="GY22" s="82"/>
      <c r="GZ22" s="82"/>
      <c r="HA22" s="82"/>
      <c r="HB22" s="82"/>
      <c r="HC22" s="82"/>
      <c r="HD22" s="82"/>
      <c r="HE22" s="17"/>
      <c r="HF22" s="83"/>
      <c r="HG22" s="30"/>
      <c r="HH22" s="30"/>
      <c r="HI22" s="81"/>
      <c r="HJ22" s="82"/>
      <c r="HK22" s="82"/>
      <c r="HL22" s="82"/>
      <c r="HM22" s="82"/>
      <c r="HN22" s="82"/>
      <c r="HO22" s="82"/>
      <c r="HP22" s="17"/>
      <c r="HQ22" s="83"/>
      <c r="HR22" s="30"/>
      <c r="HS22" s="30"/>
    </row>
    <row r="23" spans="1:227" ht="12.95">
      <c r="A23" s="78"/>
      <c r="B23" s="79"/>
      <c r="C23" s="79"/>
      <c r="D23" s="79"/>
      <c r="E23" s="80"/>
      <c r="F23" s="80"/>
      <c r="G23" s="80"/>
      <c r="H23" s="81"/>
      <c r="I23" s="82"/>
      <c r="J23" s="82"/>
      <c r="K23" s="82"/>
      <c r="L23" s="82"/>
      <c r="M23" s="82"/>
      <c r="N23" s="82"/>
      <c r="O23" s="17"/>
      <c r="P23" s="83"/>
      <c r="Q23" s="30"/>
      <c r="R23" s="30"/>
      <c r="S23" s="81"/>
      <c r="T23" s="82"/>
      <c r="U23" s="82"/>
      <c r="V23" s="82"/>
      <c r="W23" s="82"/>
      <c r="X23" s="82"/>
      <c r="Y23" s="82"/>
      <c r="Z23" s="17"/>
      <c r="AA23" s="83"/>
      <c r="AB23" s="30"/>
      <c r="AC23" s="30"/>
      <c r="AD23" s="81"/>
      <c r="AE23" s="82"/>
      <c r="AF23" s="82"/>
      <c r="AG23" s="82"/>
      <c r="AH23" s="82"/>
      <c r="AI23" s="82"/>
      <c r="AJ23" s="82"/>
      <c r="AK23" s="17"/>
      <c r="AL23" s="83"/>
      <c r="AM23" s="30"/>
      <c r="AN23" s="30"/>
      <c r="AO23" s="81"/>
      <c r="AP23" s="82"/>
      <c r="AQ23" s="82"/>
      <c r="AR23" s="82"/>
      <c r="AS23" s="82"/>
      <c r="AT23" s="82"/>
      <c r="AU23" s="82"/>
      <c r="AV23" s="17"/>
      <c r="AW23" s="83"/>
      <c r="AX23" s="30"/>
      <c r="AY23" s="30"/>
      <c r="AZ23" s="81"/>
      <c r="BA23" s="82"/>
      <c r="BB23" s="82"/>
      <c r="BC23" s="82"/>
      <c r="BD23" s="82"/>
      <c r="BE23" s="82"/>
      <c r="BF23" s="82"/>
      <c r="BG23" s="17"/>
      <c r="BH23" s="83"/>
      <c r="BI23" s="30"/>
      <c r="BJ23" s="30"/>
      <c r="BK23" s="81"/>
      <c r="BL23" s="82"/>
      <c r="BM23" s="82"/>
      <c r="BN23" s="82"/>
      <c r="BO23" s="82"/>
      <c r="BP23" s="82"/>
      <c r="BQ23" s="82"/>
      <c r="BR23" s="17"/>
      <c r="BS23" s="83"/>
      <c r="BT23" s="30"/>
      <c r="BU23" s="30"/>
      <c r="BV23" s="81"/>
      <c r="BW23" s="82"/>
      <c r="BX23" s="82"/>
      <c r="BY23" s="82"/>
      <c r="BZ23" s="82"/>
      <c r="CA23" s="82"/>
      <c r="CB23" s="82"/>
      <c r="CC23" s="17"/>
      <c r="CD23" s="83"/>
      <c r="CE23" s="30"/>
      <c r="CF23" s="30"/>
      <c r="CG23" s="81"/>
      <c r="CH23" s="82"/>
      <c r="CI23" s="82"/>
      <c r="CJ23" s="82"/>
      <c r="CK23" s="82"/>
      <c r="CL23" s="82"/>
      <c r="CM23" s="82"/>
      <c r="CN23" s="17"/>
      <c r="CO23" s="83"/>
      <c r="CP23" s="30"/>
      <c r="CQ23" s="30"/>
      <c r="CR23" s="81"/>
      <c r="CS23" s="82"/>
      <c r="CT23" s="82"/>
      <c r="CU23" s="82"/>
      <c r="CV23" s="82"/>
      <c r="CW23" s="82"/>
      <c r="CX23" s="82"/>
      <c r="CY23" s="17"/>
      <c r="CZ23" s="83"/>
      <c r="DA23" s="30"/>
      <c r="DB23" s="30"/>
      <c r="DC23" s="81"/>
      <c r="DD23" s="82"/>
      <c r="DE23" s="82"/>
      <c r="DF23" s="82"/>
      <c r="DG23" s="82"/>
      <c r="DH23" s="82"/>
      <c r="DI23" s="82"/>
      <c r="DJ23" s="17"/>
      <c r="DK23" s="83"/>
      <c r="DL23" s="30"/>
      <c r="DM23" s="30"/>
      <c r="DN23" s="81"/>
      <c r="DO23" s="82"/>
      <c r="DP23" s="82"/>
      <c r="DQ23" s="82"/>
      <c r="DR23" s="82"/>
      <c r="DS23" s="82"/>
      <c r="DT23" s="82"/>
      <c r="DU23" s="17"/>
      <c r="DV23" s="83"/>
      <c r="DW23" s="30"/>
      <c r="DX23" s="30"/>
      <c r="DY23" s="81"/>
      <c r="DZ23" s="82"/>
      <c r="EA23" s="82"/>
      <c r="EB23" s="82"/>
      <c r="EC23" s="82"/>
      <c r="ED23" s="82"/>
      <c r="EE23" s="82"/>
      <c r="EF23" s="17"/>
      <c r="EG23" s="83"/>
      <c r="EH23" s="30"/>
      <c r="EI23" s="30"/>
      <c r="EJ23" s="81"/>
      <c r="EK23" s="82"/>
      <c r="EL23" s="82"/>
      <c r="EM23" s="82"/>
      <c r="EN23" s="82"/>
      <c r="EO23" s="82"/>
      <c r="EP23" s="82"/>
      <c r="EQ23" s="17"/>
      <c r="ER23" s="83"/>
      <c r="ES23" s="30"/>
      <c r="ET23" s="30"/>
      <c r="EU23" s="81"/>
      <c r="EV23" s="82"/>
      <c r="EW23" s="82"/>
      <c r="EX23" s="82"/>
      <c r="EY23" s="82"/>
      <c r="EZ23" s="82"/>
      <c r="FA23" s="82"/>
      <c r="FB23" s="17"/>
      <c r="FC23" s="83"/>
      <c r="FD23" s="30"/>
      <c r="FE23" s="30"/>
      <c r="FF23" s="81"/>
      <c r="FG23" s="82"/>
      <c r="FH23" s="82"/>
      <c r="FI23" s="82"/>
      <c r="FJ23" s="82"/>
      <c r="FK23" s="82"/>
      <c r="FL23" s="82"/>
      <c r="FM23" s="17"/>
      <c r="FN23" s="83"/>
      <c r="FO23" s="30"/>
      <c r="FP23" s="30"/>
      <c r="FQ23" s="81"/>
      <c r="FR23" s="82"/>
      <c r="FS23" s="82"/>
      <c r="FT23" s="82"/>
      <c r="FU23" s="82"/>
      <c r="FV23" s="82"/>
      <c r="FW23" s="82"/>
      <c r="FX23" s="17"/>
      <c r="FY23" s="83"/>
      <c r="FZ23" s="30"/>
      <c r="GA23" s="30"/>
      <c r="GB23" s="81"/>
      <c r="GC23" s="82"/>
      <c r="GD23" s="82"/>
      <c r="GE23" s="82"/>
      <c r="GF23" s="82"/>
      <c r="GG23" s="82"/>
      <c r="GH23" s="82"/>
      <c r="GI23" s="17"/>
      <c r="GJ23" s="83"/>
      <c r="GK23" s="30"/>
      <c r="GL23" s="30"/>
      <c r="GM23" s="81"/>
      <c r="GN23" s="82"/>
      <c r="GO23" s="82"/>
      <c r="GP23" s="82"/>
      <c r="GQ23" s="82"/>
      <c r="GR23" s="82"/>
      <c r="GS23" s="82"/>
      <c r="GT23" s="17"/>
      <c r="GU23" s="83"/>
      <c r="GV23" s="30"/>
      <c r="GW23" s="30"/>
      <c r="GX23" s="81"/>
      <c r="GY23" s="82"/>
      <c r="GZ23" s="82"/>
      <c r="HA23" s="82"/>
      <c r="HB23" s="82"/>
      <c r="HC23" s="82"/>
      <c r="HD23" s="82"/>
      <c r="HE23" s="17"/>
      <c r="HF23" s="83"/>
      <c r="HG23" s="30"/>
      <c r="HH23" s="30"/>
      <c r="HI23" s="81"/>
      <c r="HJ23" s="82"/>
      <c r="HK23" s="82"/>
      <c r="HL23" s="82"/>
      <c r="HM23" s="82"/>
      <c r="HN23" s="82"/>
      <c r="HO23" s="82"/>
      <c r="HP23" s="17"/>
      <c r="HQ23" s="83"/>
      <c r="HR23" s="30"/>
      <c r="HS23" s="30"/>
    </row>
    <row r="24" spans="1:227" ht="12.95">
      <c r="A24" s="78"/>
      <c r="B24" s="79"/>
      <c r="C24" s="79"/>
      <c r="D24" s="79"/>
      <c r="E24" s="80"/>
      <c r="F24" s="80"/>
      <c r="G24" s="80"/>
      <c r="H24" s="81"/>
      <c r="I24" s="82"/>
      <c r="J24" s="82"/>
      <c r="K24" s="82"/>
      <c r="L24" s="82"/>
      <c r="M24" s="82"/>
      <c r="N24" s="82"/>
      <c r="O24" s="17"/>
      <c r="P24" s="83"/>
      <c r="Q24" s="30"/>
      <c r="R24" s="30"/>
      <c r="S24" s="81"/>
      <c r="T24" s="82"/>
      <c r="U24" s="82"/>
      <c r="V24" s="82"/>
      <c r="W24" s="82"/>
      <c r="X24" s="82"/>
      <c r="Y24" s="82"/>
      <c r="Z24" s="17"/>
      <c r="AA24" s="83"/>
      <c r="AB24" s="30"/>
      <c r="AC24" s="30"/>
      <c r="AD24" s="81"/>
      <c r="AE24" s="82"/>
      <c r="AF24" s="82"/>
      <c r="AG24" s="82"/>
      <c r="AH24" s="82"/>
      <c r="AI24" s="82"/>
      <c r="AJ24" s="82"/>
      <c r="AK24" s="17"/>
      <c r="AL24" s="83"/>
      <c r="AM24" s="30"/>
      <c r="AN24" s="30"/>
      <c r="AO24" s="81"/>
      <c r="AP24" s="82"/>
      <c r="AQ24" s="82"/>
      <c r="AR24" s="82"/>
      <c r="AS24" s="82"/>
      <c r="AT24" s="82"/>
      <c r="AU24" s="82"/>
      <c r="AV24" s="17"/>
      <c r="AW24" s="83"/>
      <c r="AX24" s="30"/>
      <c r="AY24" s="30"/>
      <c r="AZ24" s="81"/>
      <c r="BA24" s="82"/>
      <c r="BB24" s="82"/>
      <c r="BC24" s="82"/>
      <c r="BD24" s="82"/>
      <c r="BE24" s="82"/>
      <c r="BF24" s="82"/>
      <c r="BG24" s="17"/>
      <c r="BH24" s="83"/>
      <c r="BI24" s="30"/>
      <c r="BJ24" s="30"/>
      <c r="BK24" s="81"/>
      <c r="BL24" s="82"/>
      <c r="BM24" s="82"/>
      <c r="BN24" s="82"/>
      <c r="BO24" s="82"/>
      <c r="BP24" s="82"/>
      <c r="BQ24" s="82"/>
      <c r="BR24" s="17"/>
      <c r="BS24" s="83"/>
      <c r="BT24" s="30"/>
      <c r="BU24" s="30"/>
      <c r="BV24" s="81"/>
      <c r="BW24" s="82"/>
      <c r="BX24" s="82"/>
      <c r="BY24" s="82"/>
      <c r="BZ24" s="82"/>
      <c r="CA24" s="82"/>
      <c r="CB24" s="82"/>
      <c r="CC24" s="17"/>
      <c r="CD24" s="83"/>
      <c r="CE24" s="30"/>
      <c r="CF24" s="30"/>
      <c r="CG24" s="81"/>
      <c r="CH24" s="82"/>
      <c r="CI24" s="82"/>
      <c r="CJ24" s="82"/>
      <c r="CK24" s="82"/>
      <c r="CL24" s="82"/>
      <c r="CM24" s="82"/>
      <c r="CN24" s="17"/>
      <c r="CO24" s="83"/>
      <c r="CP24" s="30"/>
      <c r="CQ24" s="30"/>
      <c r="CR24" s="81"/>
      <c r="CS24" s="82"/>
      <c r="CT24" s="82"/>
      <c r="CU24" s="82"/>
      <c r="CV24" s="82"/>
      <c r="CW24" s="82"/>
      <c r="CX24" s="82"/>
      <c r="CY24" s="17"/>
      <c r="CZ24" s="83"/>
      <c r="DA24" s="30"/>
      <c r="DB24" s="30"/>
      <c r="DC24" s="81"/>
      <c r="DD24" s="82"/>
      <c r="DE24" s="82"/>
      <c r="DF24" s="82"/>
      <c r="DG24" s="82"/>
      <c r="DH24" s="82"/>
      <c r="DI24" s="82"/>
      <c r="DJ24" s="17"/>
      <c r="DK24" s="83"/>
      <c r="DL24" s="30"/>
      <c r="DM24" s="30"/>
      <c r="DN24" s="81"/>
      <c r="DO24" s="82"/>
      <c r="DP24" s="82"/>
      <c r="DQ24" s="82"/>
      <c r="DR24" s="82"/>
      <c r="DS24" s="82"/>
      <c r="DT24" s="82"/>
      <c r="DU24" s="17"/>
      <c r="DV24" s="83"/>
      <c r="DW24" s="30"/>
      <c r="DX24" s="30"/>
      <c r="DY24" s="81"/>
      <c r="DZ24" s="82"/>
      <c r="EA24" s="82"/>
      <c r="EB24" s="82"/>
      <c r="EC24" s="82"/>
      <c r="ED24" s="82"/>
      <c r="EE24" s="82"/>
      <c r="EF24" s="17"/>
      <c r="EG24" s="83"/>
      <c r="EH24" s="30"/>
      <c r="EI24" s="30"/>
      <c r="EJ24" s="81"/>
      <c r="EK24" s="82"/>
      <c r="EL24" s="82"/>
      <c r="EM24" s="82"/>
      <c r="EN24" s="82"/>
      <c r="EO24" s="82"/>
      <c r="EP24" s="82"/>
      <c r="EQ24" s="17"/>
      <c r="ER24" s="83"/>
      <c r="ES24" s="30"/>
      <c r="ET24" s="30"/>
      <c r="EU24" s="81"/>
      <c r="EV24" s="82"/>
      <c r="EW24" s="82"/>
      <c r="EX24" s="82"/>
      <c r="EY24" s="82"/>
      <c r="EZ24" s="82"/>
      <c r="FA24" s="82"/>
      <c r="FB24" s="17"/>
      <c r="FC24" s="83"/>
      <c r="FD24" s="30"/>
      <c r="FE24" s="30"/>
      <c r="FF24" s="81"/>
      <c r="FG24" s="82"/>
      <c r="FH24" s="82"/>
      <c r="FI24" s="82"/>
      <c r="FJ24" s="82"/>
      <c r="FK24" s="82"/>
      <c r="FL24" s="82"/>
      <c r="FM24" s="17"/>
      <c r="FN24" s="83"/>
      <c r="FO24" s="30"/>
      <c r="FP24" s="30"/>
      <c r="FQ24" s="81"/>
      <c r="FR24" s="82"/>
      <c r="FS24" s="82"/>
      <c r="FT24" s="82"/>
      <c r="FU24" s="82"/>
      <c r="FV24" s="82"/>
      <c r="FW24" s="82"/>
      <c r="FX24" s="17"/>
      <c r="FY24" s="83"/>
      <c r="FZ24" s="30"/>
      <c r="GA24" s="30"/>
      <c r="GB24" s="81"/>
      <c r="GC24" s="82"/>
      <c r="GD24" s="82"/>
      <c r="GE24" s="82"/>
      <c r="GF24" s="82"/>
      <c r="GG24" s="82"/>
      <c r="GH24" s="82"/>
      <c r="GI24" s="17"/>
      <c r="GJ24" s="83"/>
      <c r="GK24" s="30"/>
      <c r="GL24" s="30"/>
      <c r="GM24" s="81"/>
      <c r="GN24" s="82"/>
      <c r="GO24" s="82"/>
      <c r="GP24" s="82"/>
      <c r="GQ24" s="82"/>
      <c r="GR24" s="82"/>
      <c r="GS24" s="82"/>
      <c r="GT24" s="17"/>
      <c r="GU24" s="83"/>
      <c r="GV24" s="30"/>
      <c r="GW24" s="30"/>
      <c r="GX24" s="81"/>
      <c r="GY24" s="82"/>
      <c r="GZ24" s="82"/>
      <c r="HA24" s="82"/>
      <c r="HB24" s="82"/>
      <c r="HC24" s="82"/>
      <c r="HD24" s="82"/>
      <c r="HE24" s="17"/>
      <c r="HF24" s="83"/>
      <c r="HG24" s="30"/>
      <c r="HH24" s="30"/>
      <c r="HI24" s="81"/>
      <c r="HJ24" s="82"/>
      <c r="HK24" s="82"/>
      <c r="HL24" s="82"/>
      <c r="HM24" s="82"/>
      <c r="HN24" s="82"/>
      <c r="HO24" s="82"/>
      <c r="HP24" s="17"/>
      <c r="HQ24" s="83"/>
      <c r="HR24" s="30"/>
      <c r="HS24" s="30"/>
    </row>
    <row r="25" spans="1:227" ht="12.95">
      <c r="A25" s="78"/>
      <c r="B25" s="79"/>
      <c r="C25" s="79"/>
      <c r="D25" s="79"/>
      <c r="E25" s="80"/>
      <c r="F25" s="80"/>
      <c r="G25" s="80"/>
      <c r="H25" s="81"/>
      <c r="I25" s="82"/>
      <c r="J25" s="82"/>
      <c r="K25" s="82"/>
      <c r="L25" s="82"/>
      <c r="M25" s="82"/>
      <c r="N25" s="82"/>
      <c r="O25" s="17"/>
      <c r="P25" s="83"/>
      <c r="Q25" s="30"/>
      <c r="R25" s="30"/>
      <c r="S25" s="81"/>
      <c r="T25" s="82"/>
      <c r="U25" s="82"/>
      <c r="V25" s="82"/>
      <c r="W25" s="82"/>
      <c r="X25" s="82"/>
      <c r="Y25" s="82"/>
      <c r="Z25" s="17"/>
      <c r="AA25" s="83"/>
      <c r="AB25" s="30"/>
      <c r="AC25" s="30"/>
      <c r="AD25" s="81"/>
      <c r="AE25" s="82"/>
      <c r="AF25" s="82"/>
      <c r="AG25" s="82"/>
      <c r="AH25" s="82"/>
      <c r="AI25" s="82"/>
      <c r="AJ25" s="82"/>
      <c r="AK25" s="17"/>
      <c r="AL25" s="83"/>
      <c r="AM25" s="30"/>
      <c r="AN25" s="30"/>
      <c r="AO25" s="81"/>
      <c r="AP25" s="82"/>
      <c r="AQ25" s="82"/>
      <c r="AR25" s="82"/>
      <c r="AS25" s="82"/>
      <c r="AT25" s="82"/>
      <c r="AU25" s="82"/>
      <c r="AV25" s="17"/>
      <c r="AW25" s="83"/>
      <c r="AX25" s="30"/>
      <c r="AY25" s="30"/>
      <c r="AZ25" s="81"/>
      <c r="BA25" s="82"/>
      <c r="BB25" s="82"/>
      <c r="BC25" s="82"/>
      <c r="BD25" s="82"/>
      <c r="BE25" s="82"/>
      <c r="BF25" s="82"/>
      <c r="BG25" s="17"/>
      <c r="BH25" s="83"/>
      <c r="BI25" s="30"/>
      <c r="BJ25" s="30"/>
      <c r="BK25" s="81"/>
      <c r="BL25" s="82"/>
      <c r="BM25" s="82"/>
      <c r="BN25" s="82"/>
      <c r="BO25" s="82"/>
      <c r="BP25" s="82"/>
      <c r="BQ25" s="82"/>
      <c r="BR25" s="17"/>
      <c r="BS25" s="83"/>
      <c r="BT25" s="30"/>
      <c r="BU25" s="30"/>
      <c r="BV25" s="81"/>
      <c r="BW25" s="82"/>
      <c r="BX25" s="82"/>
      <c r="BY25" s="82"/>
      <c r="BZ25" s="82"/>
      <c r="CA25" s="82"/>
      <c r="CB25" s="82"/>
      <c r="CC25" s="17"/>
      <c r="CD25" s="83"/>
      <c r="CE25" s="30"/>
      <c r="CF25" s="30"/>
      <c r="CG25" s="81"/>
      <c r="CH25" s="82"/>
      <c r="CI25" s="82"/>
      <c r="CJ25" s="82"/>
      <c r="CK25" s="82"/>
      <c r="CL25" s="82"/>
      <c r="CM25" s="82"/>
      <c r="CN25" s="17"/>
      <c r="CO25" s="83"/>
      <c r="CP25" s="30"/>
      <c r="CQ25" s="30"/>
      <c r="CR25" s="81"/>
      <c r="CS25" s="82"/>
      <c r="CT25" s="82"/>
      <c r="CU25" s="82"/>
      <c r="CV25" s="82"/>
      <c r="CW25" s="82"/>
      <c r="CX25" s="82"/>
      <c r="CY25" s="17"/>
      <c r="CZ25" s="83"/>
      <c r="DA25" s="30"/>
      <c r="DB25" s="30"/>
      <c r="DC25" s="81"/>
      <c r="DD25" s="82"/>
      <c r="DE25" s="82"/>
      <c r="DF25" s="82"/>
      <c r="DG25" s="82"/>
      <c r="DH25" s="82"/>
      <c r="DI25" s="82"/>
      <c r="DJ25" s="17"/>
      <c r="DK25" s="83"/>
      <c r="DL25" s="30"/>
      <c r="DM25" s="30"/>
      <c r="DN25" s="81"/>
      <c r="DO25" s="82"/>
      <c r="DP25" s="82"/>
      <c r="DQ25" s="82"/>
      <c r="DR25" s="82"/>
      <c r="DS25" s="82"/>
      <c r="DT25" s="82"/>
      <c r="DU25" s="17"/>
      <c r="DV25" s="83"/>
      <c r="DW25" s="30"/>
      <c r="DX25" s="30"/>
      <c r="DY25" s="81"/>
      <c r="DZ25" s="82"/>
      <c r="EA25" s="82"/>
      <c r="EB25" s="82"/>
      <c r="EC25" s="82"/>
      <c r="ED25" s="82"/>
      <c r="EE25" s="82"/>
      <c r="EF25" s="17"/>
      <c r="EG25" s="83"/>
      <c r="EH25" s="30"/>
      <c r="EI25" s="30"/>
      <c r="EJ25" s="81"/>
      <c r="EK25" s="82"/>
      <c r="EL25" s="82"/>
      <c r="EM25" s="82"/>
      <c r="EN25" s="82"/>
      <c r="EO25" s="82"/>
      <c r="EP25" s="82"/>
      <c r="EQ25" s="17"/>
      <c r="ER25" s="83"/>
      <c r="ES25" s="30"/>
      <c r="ET25" s="30"/>
      <c r="EU25" s="81"/>
      <c r="EV25" s="82"/>
      <c r="EW25" s="82"/>
      <c r="EX25" s="82"/>
      <c r="EY25" s="82"/>
      <c r="EZ25" s="82"/>
      <c r="FA25" s="82"/>
      <c r="FB25" s="17"/>
      <c r="FC25" s="83"/>
      <c r="FD25" s="30"/>
      <c r="FE25" s="30"/>
      <c r="FF25" s="81"/>
      <c r="FG25" s="82"/>
      <c r="FH25" s="82"/>
      <c r="FI25" s="82"/>
      <c r="FJ25" s="82"/>
      <c r="FK25" s="82"/>
      <c r="FL25" s="82"/>
      <c r="FM25" s="17"/>
      <c r="FN25" s="83"/>
      <c r="FO25" s="30"/>
      <c r="FP25" s="30"/>
      <c r="FQ25" s="81"/>
      <c r="FR25" s="82"/>
      <c r="FS25" s="82"/>
      <c r="FT25" s="82"/>
      <c r="FU25" s="82"/>
      <c r="FV25" s="82"/>
      <c r="FW25" s="82"/>
      <c r="FX25" s="17"/>
      <c r="FY25" s="83"/>
      <c r="FZ25" s="30"/>
      <c r="GA25" s="30"/>
      <c r="GB25" s="81"/>
      <c r="GC25" s="82"/>
      <c r="GD25" s="82"/>
      <c r="GE25" s="82"/>
      <c r="GF25" s="82"/>
      <c r="GG25" s="82"/>
      <c r="GH25" s="82"/>
      <c r="GI25" s="17"/>
      <c r="GJ25" s="83"/>
      <c r="GK25" s="30"/>
      <c r="GL25" s="30"/>
      <c r="GM25" s="81"/>
      <c r="GN25" s="82"/>
      <c r="GO25" s="82"/>
      <c r="GP25" s="82"/>
      <c r="GQ25" s="82"/>
      <c r="GR25" s="82"/>
      <c r="GS25" s="82"/>
      <c r="GT25" s="17"/>
      <c r="GU25" s="83"/>
      <c r="GV25" s="30"/>
      <c r="GW25" s="30"/>
      <c r="GX25" s="81"/>
      <c r="GY25" s="82"/>
      <c r="GZ25" s="82"/>
      <c r="HA25" s="82"/>
      <c r="HB25" s="82"/>
      <c r="HC25" s="82"/>
      <c r="HD25" s="82"/>
      <c r="HE25" s="17"/>
      <c r="HF25" s="83"/>
      <c r="HG25" s="30"/>
      <c r="HH25" s="30"/>
      <c r="HI25" s="81"/>
      <c r="HJ25" s="82"/>
      <c r="HK25" s="82"/>
      <c r="HL25" s="82"/>
      <c r="HM25" s="82"/>
      <c r="HN25" s="82"/>
      <c r="HO25" s="82"/>
      <c r="HP25" s="17"/>
      <c r="HQ25" s="83"/>
      <c r="HR25" s="30"/>
      <c r="HS25" s="30"/>
    </row>
    <row r="26" spans="1:227" ht="12.95">
      <c r="A26" s="78"/>
      <c r="B26" s="84"/>
      <c r="C26" s="84"/>
      <c r="D26" s="84"/>
      <c r="E26" s="80"/>
      <c r="F26" s="80"/>
      <c r="G26" s="80"/>
      <c r="H26" s="81"/>
      <c r="I26" s="82"/>
      <c r="J26" s="82"/>
      <c r="K26" s="82"/>
      <c r="L26" s="82"/>
      <c r="M26" s="82"/>
      <c r="N26" s="82"/>
      <c r="O26" s="17"/>
      <c r="P26" s="83"/>
      <c r="Q26" s="30"/>
      <c r="R26" s="30"/>
      <c r="S26" s="81"/>
      <c r="T26" s="82"/>
      <c r="U26" s="82"/>
      <c r="V26" s="82"/>
      <c r="W26" s="82"/>
      <c r="X26" s="82"/>
      <c r="Y26" s="82"/>
      <c r="Z26" s="17"/>
      <c r="AA26" s="83"/>
      <c r="AB26" s="30"/>
      <c r="AC26" s="30"/>
      <c r="AD26" s="81"/>
      <c r="AE26" s="82"/>
      <c r="AF26" s="82"/>
      <c r="AG26" s="82"/>
      <c r="AH26" s="82"/>
      <c r="AI26" s="82"/>
      <c r="AJ26" s="82"/>
      <c r="AK26" s="17"/>
      <c r="AL26" s="83"/>
      <c r="AM26" s="30"/>
      <c r="AN26" s="30"/>
      <c r="AO26" s="81"/>
      <c r="AP26" s="82"/>
      <c r="AQ26" s="82"/>
      <c r="AR26" s="82"/>
      <c r="AS26" s="82"/>
      <c r="AT26" s="82"/>
      <c r="AU26" s="82"/>
      <c r="AV26" s="17"/>
      <c r="AW26" s="83"/>
      <c r="AX26" s="30"/>
      <c r="AY26" s="30"/>
      <c r="AZ26" s="81"/>
      <c r="BA26" s="82"/>
      <c r="BB26" s="82"/>
      <c r="BC26" s="82"/>
      <c r="BD26" s="82"/>
      <c r="BE26" s="82"/>
      <c r="BF26" s="82"/>
      <c r="BG26" s="17"/>
      <c r="BH26" s="83"/>
      <c r="BI26" s="30"/>
      <c r="BJ26" s="30"/>
      <c r="BK26" s="81"/>
      <c r="BL26" s="82"/>
      <c r="BM26" s="82"/>
      <c r="BN26" s="82"/>
      <c r="BO26" s="82"/>
      <c r="BP26" s="82"/>
      <c r="BQ26" s="82"/>
      <c r="BR26" s="17"/>
      <c r="BS26" s="83"/>
      <c r="BT26" s="30"/>
      <c r="BU26" s="30"/>
      <c r="BV26" s="81"/>
      <c r="BW26" s="82"/>
      <c r="BX26" s="82"/>
      <c r="BY26" s="82"/>
      <c r="BZ26" s="82"/>
      <c r="CA26" s="82"/>
      <c r="CB26" s="82"/>
      <c r="CC26" s="17"/>
      <c r="CD26" s="83"/>
      <c r="CE26" s="30"/>
      <c r="CF26" s="30"/>
      <c r="CG26" s="81"/>
      <c r="CH26" s="82"/>
      <c r="CI26" s="82"/>
      <c r="CJ26" s="82"/>
      <c r="CK26" s="82"/>
      <c r="CL26" s="82"/>
      <c r="CM26" s="82"/>
      <c r="CN26" s="17"/>
      <c r="CO26" s="83"/>
      <c r="CP26" s="30"/>
      <c r="CQ26" s="30"/>
      <c r="CR26" s="81"/>
      <c r="CS26" s="82"/>
      <c r="CT26" s="82"/>
      <c r="CU26" s="82"/>
      <c r="CV26" s="82"/>
      <c r="CW26" s="82"/>
      <c r="CX26" s="82"/>
      <c r="CY26" s="17"/>
      <c r="CZ26" s="83"/>
      <c r="DA26" s="30"/>
      <c r="DB26" s="30"/>
      <c r="DC26" s="81"/>
      <c r="DD26" s="82"/>
      <c r="DE26" s="82"/>
      <c r="DF26" s="82"/>
      <c r="DG26" s="82"/>
      <c r="DH26" s="82"/>
      <c r="DI26" s="82"/>
      <c r="DJ26" s="17"/>
      <c r="DK26" s="83"/>
      <c r="DL26" s="30"/>
      <c r="DM26" s="30"/>
      <c r="DN26" s="81"/>
      <c r="DO26" s="82"/>
      <c r="DP26" s="82"/>
      <c r="DQ26" s="82"/>
      <c r="DR26" s="82"/>
      <c r="DS26" s="82"/>
      <c r="DT26" s="82"/>
      <c r="DU26" s="17"/>
      <c r="DV26" s="83"/>
      <c r="DW26" s="30"/>
      <c r="DX26" s="30"/>
      <c r="DY26" s="81"/>
      <c r="DZ26" s="82"/>
      <c r="EA26" s="82"/>
      <c r="EB26" s="82"/>
      <c r="EC26" s="82"/>
      <c r="ED26" s="82"/>
      <c r="EE26" s="82"/>
      <c r="EF26" s="17"/>
      <c r="EG26" s="83"/>
      <c r="EH26" s="30"/>
      <c r="EI26" s="30"/>
      <c r="EJ26" s="81"/>
      <c r="EK26" s="82"/>
      <c r="EL26" s="82"/>
      <c r="EM26" s="82"/>
      <c r="EN26" s="82"/>
      <c r="EO26" s="82"/>
      <c r="EP26" s="82"/>
      <c r="EQ26" s="17"/>
      <c r="ER26" s="83"/>
      <c r="ES26" s="30"/>
      <c r="ET26" s="30"/>
      <c r="EU26" s="81"/>
      <c r="EV26" s="82"/>
      <c r="EW26" s="82"/>
      <c r="EX26" s="82"/>
      <c r="EY26" s="82"/>
      <c r="EZ26" s="82"/>
      <c r="FA26" s="82"/>
      <c r="FB26" s="17"/>
      <c r="FC26" s="83"/>
      <c r="FD26" s="30"/>
      <c r="FE26" s="30"/>
      <c r="FF26" s="81"/>
      <c r="FG26" s="82"/>
      <c r="FH26" s="82"/>
      <c r="FI26" s="82"/>
      <c r="FJ26" s="82"/>
      <c r="FK26" s="82"/>
      <c r="FL26" s="82"/>
      <c r="FM26" s="17"/>
      <c r="FN26" s="83"/>
      <c r="FO26" s="30"/>
      <c r="FP26" s="30"/>
      <c r="FQ26" s="81"/>
      <c r="FR26" s="82"/>
      <c r="FS26" s="82"/>
      <c r="FT26" s="82"/>
      <c r="FU26" s="82"/>
      <c r="FV26" s="82"/>
      <c r="FW26" s="82"/>
      <c r="FX26" s="17"/>
      <c r="FY26" s="83"/>
      <c r="FZ26" s="30"/>
      <c r="GA26" s="30"/>
      <c r="GB26" s="81"/>
      <c r="GC26" s="82"/>
      <c r="GD26" s="82"/>
      <c r="GE26" s="82"/>
      <c r="GF26" s="82"/>
      <c r="GG26" s="82"/>
      <c r="GH26" s="82"/>
      <c r="GI26" s="17"/>
      <c r="GJ26" s="83"/>
      <c r="GK26" s="30"/>
      <c r="GL26" s="30"/>
      <c r="GM26" s="81"/>
      <c r="GN26" s="82"/>
      <c r="GO26" s="82"/>
      <c r="GP26" s="82"/>
      <c r="GQ26" s="82"/>
      <c r="GR26" s="82"/>
      <c r="GS26" s="82"/>
      <c r="GT26" s="17"/>
      <c r="GU26" s="83"/>
      <c r="GV26" s="30"/>
      <c r="GW26" s="30"/>
      <c r="GX26" s="81"/>
      <c r="GY26" s="82"/>
      <c r="GZ26" s="82"/>
      <c r="HA26" s="82"/>
      <c r="HB26" s="82"/>
      <c r="HC26" s="82"/>
      <c r="HD26" s="82"/>
      <c r="HE26" s="17"/>
      <c r="HF26" s="83"/>
      <c r="HG26" s="30"/>
      <c r="HH26" s="30"/>
      <c r="HI26" s="81"/>
      <c r="HJ26" s="82"/>
      <c r="HK26" s="82"/>
      <c r="HL26" s="82"/>
      <c r="HM26" s="82"/>
      <c r="HN26" s="82"/>
      <c r="HO26" s="82"/>
      <c r="HP26" s="17"/>
      <c r="HQ26" s="83"/>
      <c r="HR26" s="30"/>
      <c r="HS26" s="30"/>
    </row>
    <row r="27" spans="1:227" ht="12.95">
      <c r="A27" s="78"/>
      <c r="B27" s="84"/>
      <c r="C27" s="84"/>
      <c r="D27" s="84"/>
      <c r="E27" s="80"/>
      <c r="F27" s="80"/>
      <c r="G27" s="80"/>
      <c r="H27" s="81"/>
      <c r="I27" s="82"/>
      <c r="J27" s="82"/>
      <c r="K27" s="82"/>
      <c r="L27" s="82"/>
      <c r="M27" s="82"/>
      <c r="N27" s="82"/>
      <c r="O27" s="17"/>
      <c r="P27" s="83"/>
      <c r="Q27" s="30"/>
      <c r="R27" s="30"/>
      <c r="S27" s="81"/>
      <c r="T27" s="82"/>
      <c r="U27" s="82"/>
      <c r="V27" s="82"/>
      <c r="W27" s="82"/>
      <c r="X27" s="82"/>
      <c r="Y27" s="82"/>
      <c r="Z27" s="17"/>
      <c r="AA27" s="83"/>
      <c r="AB27" s="30"/>
      <c r="AC27" s="30"/>
      <c r="AD27" s="81"/>
      <c r="AE27" s="82"/>
      <c r="AF27" s="82"/>
      <c r="AG27" s="82"/>
      <c r="AH27" s="82"/>
      <c r="AI27" s="82"/>
      <c r="AJ27" s="82"/>
      <c r="AK27" s="17"/>
      <c r="AL27" s="83"/>
      <c r="AM27" s="30"/>
      <c r="AN27" s="30"/>
      <c r="AO27" s="81"/>
      <c r="AP27" s="82"/>
      <c r="AQ27" s="82"/>
      <c r="AR27" s="82"/>
      <c r="AS27" s="82"/>
      <c r="AT27" s="82"/>
      <c r="AU27" s="82"/>
      <c r="AV27" s="17"/>
      <c r="AW27" s="83"/>
      <c r="AX27" s="30"/>
      <c r="AY27" s="30"/>
      <c r="AZ27" s="81"/>
      <c r="BA27" s="82"/>
      <c r="BB27" s="82"/>
      <c r="BC27" s="82"/>
      <c r="BD27" s="82"/>
      <c r="BE27" s="82"/>
      <c r="BF27" s="82"/>
      <c r="BG27" s="17"/>
      <c r="BH27" s="83"/>
      <c r="BI27" s="30"/>
      <c r="BJ27" s="30"/>
      <c r="BK27" s="81"/>
      <c r="BL27" s="82"/>
      <c r="BM27" s="82"/>
      <c r="BN27" s="82"/>
      <c r="BO27" s="82"/>
      <c r="BP27" s="82"/>
      <c r="BQ27" s="82"/>
      <c r="BR27" s="17"/>
      <c r="BS27" s="83"/>
      <c r="BT27" s="30"/>
      <c r="BU27" s="30"/>
      <c r="BV27" s="81"/>
      <c r="BW27" s="82"/>
      <c r="BX27" s="82"/>
      <c r="BY27" s="82"/>
      <c r="BZ27" s="82"/>
      <c r="CA27" s="82"/>
      <c r="CB27" s="82"/>
      <c r="CC27" s="17"/>
      <c r="CD27" s="83"/>
      <c r="CE27" s="30"/>
      <c r="CF27" s="30"/>
      <c r="CG27" s="81"/>
      <c r="CH27" s="82"/>
      <c r="CI27" s="82"/>
      <c r="CJ27" s="82"/>
      <c r="CK27" s="82"/>
      <c r="CL27" s="82"/>
      <c r="CM27" s="82"/>
      <c r="CN27" s="17"/>
      <c r="CO27" s="83"/>
      <c r="CP27" s="30"/>
      <c r="CQ27" s="30"/>
      <c r="CR27" s="81"/>
      <c r="CS27" s="82"/>
      <c r="CT27" s="82"/>
      <c r="CU27" s="82"/>
      <c r="CV27" s="82"/>
      <c r="CW27" s="82"/>
      <c r="CX27" s="82"/>
      <c r="CY27" s="17"/>
      <c r="CZ27" s="83"/>
      <c r="DA27" s="30"/>
      <c r="DB27" s="30"/>
      <c r="DC27" s="81"/>
      <c r="DD27" s="82"/>
      <c r="DE27" s="82"/>
      <c r="DF27" s="82"/>
      <c r="DG27" s="82"/>
      <c r="DH27" s="82"/>
      <c r="DI27" s="82"/>
      <c r="DJ27" s="17"/>
      <c r="DK27" s="83"/>
      <c r="DL27" s="30"/>
      <c r="DM27" s="30"/>
      <c r="DN27" s="81"/>
      <c r="DO27" s="82"/>
      <c r="DP27" s="82"/>
      <c r="DQ27" s="82"/>
      <c r="DR27" s="82"/>
      <c r="DS27" s="82"/>
      <c r="DT27" s="82"/>
      <c r="DU27" s="17"/>
      <c r="DV27" s="83"/>
      <c r="DW27" s="30"/>
      <c r="DX27" s="30"/>
      <c r="DY27" s="81"/>
      <c r="DZ27" s="82"/>
      <c r="EA27" s="82"/>
      <c r="EB27" s="82"/>
      <c r="EC27" s="82"/>
      <c r="ED27" s="82"/>
      <c r="EE27" s="82"/>
      <c r="EF27" s="17"/>
      <c r="EG27" s="83"/>
      <c r="EH27" s="30"/>
      <c r="EI27" s="30"/>
      <c r="EJ27" s="81"/>
      <c r="EK27" s="82"/>
      <c r="EL27" s="82"/>
      <c r="EM27" s="82"/>
      <c r="EN27" s="82"/>
      <c r="EO27" s="82"/>
      <c r="EP27" s="82"/>
      <c r="EQ27" s="17"/>
      <c r="ER27" s="83"/>
      <c r="ES27" s="30"/>
      <c r="ET27" s="30"/>
      <c r="EU27" s="81"/>
      <c r="EV27" s="82"/>
      <c r="EW27" s="82"/>
      <c r="EX27" s="82"/>
      <c r="EY27" s="82"/>
      <c r="EZ27" s="82"/>
      <c r="FA27" s="82"/>
      <c r="FB27" s="17"/>
      <c r="FC27" s="83"/>
      <c r="FD27" s="30"/>
      <c r="FE27" s="30"/>
      <c r="FF27" s="81"/>
      <c r="FG27" s="82"/>
      <c r="FH27" s="82"/>
      <c r="FI27" s="82"/>
      <c r="FJ27" s="82"/>
      <c r="FK27" s="82"/>
      <c r="FL27" s="82"/>
      <c r="FM27" s="17"/>
      <c r="FN27" s="83"/>
      <c r="FO27" s="30"/>
      <c r="FP27" s="30"/>
      <c r="FQ27" s="81"/>
      <c r="FR27" s="82"/>
      <c r="FS27" s="82"/>
      <c r="FT27" s="82"/>
      <c r="FU27" s="82"/>
      <c r="FV27" s="82"/>
      <c r="FW27" s="82"/>
      <c r="FX27" s="17"/>
      <c r="FY27" s="83"/>
      <c r="FZ27" s="30"/>
      <c r="GA27" s="30"/>
      <c r="GB27" s="81"/>
      <c r="GC27" s="82"/>
      <c r="GD27" s="82"/>
      <c r="GE27" s="82"/>
      <c r="GF27" s="82"/>
      <c r="GG27" s="82"/>
      <c r="GH27" s="82"/>
      <c r="GI27" s="17"/>
      <c r="GJ27" s="83"/>
      <c r="GK27" s="30"/>
      <c r="GL27" s="30"/>
      <c r="GM27" s="81"/>
      <c r="GN27" s="82"/>
      <c r="GO27" s="82"/>
      <c r="GP27" s="82"/>
      <c r="GQ27" s="82"/>
      <c r="GR27" s="82"/>
      <c r="GS27" s="82"/>
      <c r="GT27" s="17"/>
      <c r="GU27" s="83"/>
      <c r="GV27" s="30"/>
      <c r="GW27" s="30"/>
      <c r="GX27" s="81"/>
      <c r="GY27" s="82"/>
      <c r="GZ27" s="82"/>
      <c r="HA27" s="82"/>
      <c r="HB27" s="82"/>
      <c r="HC27" s="82"/>
      <c r="HD27" s="82"/>
      <c r="HE27" s="17"/>
      <c r="HF27" s="83"/>
      <c r="HG27" s="30"/>
      <c r="HH27" s="30"/>
      <c r="HI27" s="81"/>
      <c r="HJ27" s="82"/>
      <c r="HK27" s="82"/>
      <c r="HL27" s="82"/>
      <c r="HM27" s="82"/>
      <c r="HN27" s="82"/>
      <c r="HO27" s="82"/>
      <c r="HP27" s="17"/>
      <c r="HQ27" s="83"/>
      <c r="HR27" s="30"/>
      <c r="HS27" s="30"/>
    </row>
    <row r="28" spans="1:227" ht="12.95">
      <c r="A28" s="78"/>
      <c r="B28" s="79"/>
      <c r="C28" s="79"/>
      <c r="D28" s="79"/>
      <c r="E28" s="80"/>
      <c r="F28" s="80"/>
      <c r="G28" s="80"/>
      <c r="H28" s="81"/>
      <c r="I28" s="82"/>
      <c r="J28" s="82"/>
      <c r="K28" s="82"/>
      <c r="L28" s="82"/>
      <c r="M28" s="82"/>
      <c r="N28" s="82"/>
      <c r="O28" s="17"/>
      <c r="P28" s="83"/>
      <c r="Q28" s="30"/>
      <c r="R28" s="30"/>
      <c r="S28" s="81"/>
      <c r="T28" s="82"/>
      <c r="U28" s="82"/>
      <c r="V28" s="82"/>
      <c r="W28" s="82"/>
      <c r="X28" s="82"/>
      <c r="Y28" s="82"/>
      <c r="Z28" s="17"/>
      <c r="AA28" s="83"/>
      <c r="AB28" s="30"/>
      <c r="AC28" s="30"/>
      <c r="AD28" s="81"/>
      <c r="AE28" s="82"/>
      <c r="AF28" s="82"/>
      <c r="AG28" s="82"/>
      <c r="AH28" s="82"/>
      <c r="AI28" s="82"/>
      <c r="AJ28" s="82"/>
      <c r="AK28" s="17"/>
      <c r="AL28" s="83"/>
      <c r="AM28" s="30"/>
      <c r="AN28" s="30"/>
      <c r="AO28" s="81"/>
      <c r="AP28" s="82"/>
      <c r="AQ28" s="82"/>
      <c r="AR28" s="82"/>
      <c r="AS28" s="82"/>
      <c r="AT28" s="82"/>
      <c r="AU28" s="82"/>
      <c r="AV28" s="17"/>
      <c r="AW28" s="83"/>
      <c r="AX28" s="30"/>
      <c r="AY28" s="30"/>
      <c r="AZ28" s="81"/>
      <c r="BA28" s="82"/>
      <c r="BB28" s="82"/>
      <c r="BC28" s="82"/>
      <c r="BD28" s="82"/>
      <c r="BE28" s="82"/>
      <c r="BF28" s="82"/>
      <c r="BG28" s="17"/>
      <c r="BH28" s="83"/>
      <c r="BI28" s="30"/>
      <c r="BJ28" s="30"/>
      <c r="BK28" s="81"/>
      <c r="BL28" s="82"/>
      <c r="BM28" s="82"/>
      <c r="BN28" s="82"/>
      <c r="BO28" s="82"/>
      <c r="BP28" s="82"/>
      <c r="BQ28" s="82"/>
      <c r="BR28" s="17"/>
      <c r="BS28" s="83"/>
      <c r="BT28" s="30"/>
      <c r="BU28" s="30"/>
      <c r="BV28" s="81"/>
      <c r="BW28" s="82"/>
      <c r="BX28" s="82"/>
      <c r="BY28" s="82"/>
      <c r="BZ28" s="82"/>
      <c r="CA28" s="82"/>
      <c r="CB28" s="82"/>
      <c r="CC28" s="17"/>
      <c r="CD28" s="83"/>
      <c r="CE28" s="30"/>
      <c r="CF28" s="30"/>
      <c r="CG28" s="81"/>
      <c r="CH28" s="82"/>
      <c r="CI28" s="82"/>
      <c r="CJ28" s="82"/>
      <c r="CK28" s="82"/>
      <c r="CL28" s="82"/>
      <c r="CM28" s="82"/>
      <c r="CN28" s="17"/>
      <c r="CO28" s="83"/>
      <c r="CP28" s="30"/>
      <c r="CQ28" s="30"/>
      <c r="CR28" s="81"/>
      <c r="CS28" s="82"/>
      <c r="CT28" s="82"/>
      <c r="CU28" s="82"/>
      <c r="CV28" s="82"/>
      <c r="CW28" s="82"/>
      <c r="CX28" s="82"/>
      <c r="CY28" s="17"/>
      <c r="CZ28" s="83"/>
      <c r="DA28" s="30"/>
      <c r="DB28" s="30"/>
      <c r="DC28" s="81"/>
      <c r="DD28" s="82"/>
      <c r="DE28" s="82"/>
      <c r="DF28" s="82"/>
      <c r="DG28" s="82"/>
      <c r="DH28" s="82"/>
      <c r="DI28" s="82"/>
      <c r="DJ28" s="17"/>
      <c r="DK28" s="83"/>
      <c r="DL28" s="30"/>
      <c r="DM28" s="30"/>
      <c r="DN28" s="81"/>
      <c r="DO28" s="82"/>
      <c r="DP28" s="82"/>
      <c r="DQ28" s="82"/>
      <c r="DR28" s="82"/>
      <c r="DS28" s="82"/>
      <c r="DT28" s="82"/>
      <c r="DU28" s="17"/>
      <c r="DV28" s="83"/>
      <c r="DW28" s="30"/>
      <c r="DX28" s="30"/>
      <c r="DY28" s="81"/>
      <c r="DZ28" s="82"/>
      <c r="EA28" s="82"/>
      <c r="EB28" s="82"/>
      <c r="EC28" s="82"/>
      <c r="ED28" s="82"/>
      <c r="EE28" s="82"/>
      <c r="EF28" s="17"/>
      <c r="EG28" s="83"/>
      <c r="EH28" s="30"/>
      <c r="EI28" s="30"/>
      <c r="EJ28" s="81"/>
      <c r="EK28" s="82"/>
      <c r="EL28" s="82"/>
      <c r="EM28" s="82"/>
      <c r="EN28" s="82"/>
      <c r="EO28" s="82"/>
      <c r="EP28" s="82"/>
      <c r="EQ28" s="17"/>
      <c r="ER28" s="83"/>
      <c r="ES28" s="30"/>
      <c r="ET28" s="30"/>
      <c r="EU28" s="81"/>
      <c r="EV28" s="82"/>
      <c r="EW28" s="82"/>
      <c r="EX28" s="82"/>
      <c r="EY28" s="82"/>
      <c r="EZ28" s="82"/>
      <c r="FA28" s="82"/>
      <c r="FB28" s="17"/>
      <c r="FC28" s="83"/>
      <c r="FD28" s="30"/>
      <c r="FE28" s="30"/>
      <c r="FF28" s="81"/>
      <c r="FG28" s="82"/>
      <c r="FH28" s="82"/>
      <c r="FI28" s="82"/>
      <c r="FJ28" s="82"/>
      <c r="FK28" s="82"/>
      <c r="FL28" s="82"/>
      <c r="FM28" s="17"/>
      <c r="FN28" s="83"/>
      <c r="FO28" s="30"/>
      <c r="FP28" s="30"/>
      <c r="FQ28" s="81"/>
      <c r="FR28" s="82"/>
      <c r="FS28" s="82"/>
      <c r="FT28" s="82"/>
      <c r="FU28" s="82"/>
      <c r="FV28" s="82"/>
      <c r="FW28" s="82"/>
      <c r="FX28" s="17"/>
      <c r="FY28" s="83"/>
      <c r="FZ28" s="30"/>
      <c r="GA28" s="30"/>
      <c r="GB28" s="81"/>
      <c r="GC28" s="82"/>
      <c r="GD28" s="82"/>
      <c r="GE28" s="82"/>
      <c r="GF28" s="82"/>
      <c r="GG28" s="82"/>
      <c r="GH28" s="82"/>
      <c r="GI28" s="17"/>
      <c r="GJ28" s="83"/>
      <c r="GK28" s="30"/>
      <c r="GL28" s="30"/>
      <c r="GM28" s="81"/>
      <c r="GN28" s="82"/>
      <c r="GO28" s="82"/>
      <c r="GP28" s="82"/>
      <c r="GQ28" s="82"/>
      <c r="GR28" s="82"/>
      <c r="GS28" s="82"/>
      <c r="GT28" s="17"/>
      <c r="GU28" s="83"/>
      <c r="GV28" s="30"/>
      <c r="GW28" s="30"/>
      <c r="GX28" s="81"/>
      <c r="GY28" s="82"/>
      <c r="GZ28" s="82"/>
      <c r="HA28" s="82"/>
      <c r="HB28" s="82"/>
      <c r="HC28" s="82"/>
      <c r="HD28" s="82"/>
      <c r="HE28" s="17"/>
      <c r="HF28" s="83"/>
      <c r="HG28" s="30"/>
      <c r="HH28" s="30"/>
      <c r="HI28" s="81"/>
      <c r="HJ28" s="82"/>
      <c r="HK28" s="82"/>
      <c r="HL28" s="82"/>
      <c r="HM28" s="82"/>
      <c r="HN28" s="82"/>
      <c r="HO28" s="82"/>
      <c r="HP28" s="17"/>
      <c r="HQ28" s="83"/>
      <c r="HR28" s="30"/>
      <c r="HS28" s="30"/>
    </row>
    <row r="29" spans="1:227">
      <c r="A29" s="85"/>
      <c r="B29" s="86"/>
      <c r="C29" s="86"/>
      <c r="D29" s="86"/>
      <c r="E29" s="87"/>
      <c r="F29" s="87"/>
      <c r="G29" s="87"/>
      <c r="H29" s="81"/>
      <c r="I29" s="82"/>
      <c r="J29" s="82"/>
      <c r="K29" s="82"/>
      <c r="L29" s="82"/>
      <c r="M29" s="82"/>
      <c r="N29" s="82"/>
      <c r="O29" s="17"/>
      <c r="P29" s="83"/>
      <c r="Q29" s="30"/>
      <c r="R29" s="30"/>
      <c r="S29" s="81"/>
      <c r="T29" s="82"/>
      <c r="U29" s="82"/>
      <c r="V29" s="82"/>
      <c r="W29" s="82"/>
      <c r="X29" s="82"/>
      <c r="Y29" s="82"/>
      <c r="Z29" s="17"/>
      <c r="AA29" s="83"/>
      <c r="AB29" s="30"/>
      <c r="AC29" s="30"/>
      <c r="AD29" s="81"/>
      <c r="AE29" s="82"/>
      <c r="AF29" s="82"/>
      <c r="AG29" s="82"/>
      <c r="AH29" s="82"/>
      <c r="AI29" s="82"/>
      <c r="AJ29" s="82"/>
      <c r="AK29" s="17"/>
      <c r="AL29" s="83"/>
      <c r="AM29" s="30"/>
      <c r="AN29" s="30"/>
      <c r="AO29" s="81"/>
      <c r="AP29" s="82"/>
      <c r="AQ29" s="82"/>
      <c r="AR29" s="82"/>
      <c r="AS29" s="82"/>
      <c r="AT29" s="82"/>
      <c r="AU29" s="82"/>
      <c r="AV29" s="17"/>
      <c r="AW29" s="83"/>
      <c r="AX29" s="30"/>
      <c r="AY29" s="30"/>
      <c r="AZ29" s="81"/>
      <c r="BA29" s="82"/>
      <c r="BB29" s="82"/>
      <c r="BC29" s="82"/>
      <c r="BD29" s="82"/>
      <c r="BE29" s="82"/>
      <c r="BF29" s="82"/>
      <c r="BG29" s="17"/>
      <c r="BH29" s="83"/>
      <c r="BI29" s="30"/>
      <c r="BJ29" s="30"/>
      <c r="BK29" s="81"/>
      <c r="BL29" s="82"/>
      <c r="BM29" s="82"/>
      <c r="BN29" s="82"/>
      <c r="BO29" s="82"/>
      <c r="BP29" s="82"/>
      <c r="BQ29" s="82"/>
      <c r="BR29" s="17"/>
      <c r="BS29" s="83"/>
      <c r="BT29" s="30"/>
      <c r="BU29" s="30"/>
      <c r="BV29" s="81"/>
      <c r="BW29" s="82"/>
      <c r="BX29" s="82"/>
      <c r="BY29" s="82"/>
      <c r="BZ29" s="82"/>
      <c r="CA29" s="82"/>
      <c r="CB29" s="82"/>
      <c r="CC29" s="17"/>
      <c r="CD29" s="83"/>
      <c r="CE29" s="30"/>
      <c r="CF29" s="30"/>
      <c r="CG29" s="81"/>
      <c r="CH29" s="82"/>
      <c r="CI29" s="82"/>
      <c r="CJ29" s="82"/>
      <c r="CK29" s="82"/>
      <c r="CL29" s="82"/>
      <c r="CM29" s="82"/>
      <c r="CN29" s="17"/>
      <c r="CO29" s="83"/>
      <c r="CP29" s="30"/>
      <c r="CQ29" s="30"/>
      <c r="CR29" s="81"/>
      <c r="CS29" s="82"/>
      <c r="CT29" s="82"/>
      <c r="CU29" s="82"/>
      <c r="CV29" s="82"/>
      <c r="CW29" s="82"/>
      <c r="CX29" s="82"/>
      <c r="CY29" s="17"/>
      <c r="CZ29" s="83"/>
      <c r="DA29" s="30"/>
      <c r="DB29" s="30"/>
      <c r="DC29" s="81"/>
      <c r="DD29" s="82"/>
      <c r="DE29" s="82"/>
      <c r="DF29" s="82"/>
      <c r="DG29" s="82"/>
      <c r="DH29" s="82"/>
      <c r="DI29" s="82"/>
      <c r="DJ29" s="17"/>
      <c r="DK29" s="83"/>
      <c r="DL29" s="30"/>
      <c r="DM29" s="30"/>
      <c r="DN29" s="81"/>
      <c r="DO29" s="82"/>
      <c r="DP29" s="82"/>
      <c r="DQ29" s="82"/>
      <c r="DR29" s="82"/>
      <c r="DS29" s="82"/>
      <c r="DT29" s="82"/>
      <c r="DU29" s="17"/>
      <c r="DV29" s="83"/>
      <c r="DW29" s="30"/>
      <c r="DX29" s="30"/>
      <c r="DY29" s="81"/>
      <c r="DZ29" s="82"/>
      <c r="EA29" s="82"/>
      <c r="EB29" s="82"/>
      <c r="EC29" s="82"/>
      <c r="ED29" s="82"/>
      <c r="EE29" s="82"/>
      <c r="EF29" s="17"/>
      <c r="EG29" s="83"/>
      <c r="EH29" s="30"/>
      <c r="EI29" s="30"/>
      <c r="EJ29" s="81"/>
      <c r="EK29" s="82"/>
      <c r="EL29" s="82"/>
      <c r="EM29" s="82"/>
      <c r="EN29" s="82"/>
      <c r="EO29" s="82"/>
      <c r="EP29" s="82"/>
      <c r="EQ29" s="17"/>
      <c r="ER29" s="83"/>
      <c r="ES29" s="30"/>
      <c r="ET29" s="30"/>
      <c r="EU29" s="81"/>
      <c r="EV29" s="82"/>
      <c r="EW29" s="82"/>
      <c r="EX29" s="82"/>
      <c r="EY29" s="82"/>
      <c r="EZ29" s="82"/>
      <c r="FA29" s="82"/>
      <c r="FB29" s="17"/>
      <c r="FC29" s="83"/>
      <c r="FD29" s="30"/>
      <c r="FE29" s="30"/>
      <c r="FF29" s="81"/>
      <c r="FG29" s="82"/>
      <c r="FH29" s="82"/>
      <c r="FI29" s="82"/>
      <c r="FJ29" s="82"/>
      <c r="FK29" s="82"/>
      <c r="FL29" s="82"/>
      <c r="FM29" s="17"/>
      <c r="FN29" s="83"/>
      <c r="FO29" s="30"/>
      <c r="FP29" s="30"/>
      <c r="FQ29" s="81"/>
      <c r="FR29" s="82"/>
      <c r="FS29" s="82"/>
      <c r="FT29" s="82"/>
      <c r="FU29" s="82"/>
      <c r="FV29" s="82"/>
      <c r="FW29" s="82"/>
      <c r="FX29" s="17"/>
      <c r="FY29" s="83"/>
      <c r="FZ29" s="30"/>
      <c r="GA29" s="30"/>
      <c r="GB29" s="81"/>
      <c r="GC29" s="82"/>
      <c r="GD29" s="82"/>
      <c r="GE29" s="82"/>
      <c r="GF29" s="82"/>
      <c r="GG29" s="82"/>
      <c r="GH29" s="82"/>
      <c r="GI29" s="17"/>
      <c r="GJ29" s="83"/>
      <c r="GK29" s="30"/>
      <c r="GL29" s="30"/>
      <c r="GM29" s="81"/>
      <c r="GN29" s="82"/>
      <c r="GO29" s="82"/>
      <c r="GP29" s="82"/>
      <c r="GQ29" s="82"/>
      <c r="GR29" s="82"/>
      <c r="GS29" s="82"/>
      <c r="GT29" s="17"/>
      <c r="GU29" s="83"/>
      <c r="GV29" s="30"/>
      <c r="GW29" s="30"/>
      <c r="GX29" s="81"/>
      <c r="GY29" s="82"/>
      <c r="GZ29" s="82"/>
      <c r="HA29" s="82"/>
      <c r="HB29" s="82"/>
      <c r="HC29" s="82"/>
      <c r="HD29" s="82"/>
      <c r="HE29" s="17"/>
      <c r="HF29" s="83"/>
      <c r="HG29" s="30"/>
      <c r="HH29" s="30"/>
      <c r="HI29" s="81"/>
      <c r="HJ29" s="82"/>
      <c r="HK29" s="82"/>
      <c r="HL29" s="82"/>
      <c r="HM29" s="82"/>
      <c r="HN29" s="82"/>
      <c r="HO29" s="82"/>
      <c r="HP29" s="17"/>
      <c r="HQ29" s="83"/>
      <c r="HR29" s="30"/>
      <c r="HS29" s="30"/>
    </row>
    <row r="30" spans="1:227">
      <c r="A30" s="85"/>
      <c r="B30" s="86"/>
      <c r="C30" s="86"/>
      <c r="D30" s="86"/>
      <c r="E30" s="87"/>
      <c r="F30" s="87"/>
      <c r="G30" s="87"/>
      <c r="H30" s="81"/>
      <c r="I30" s="82"/>
      <c r="J30" s="82"/>
      <c r="K30" s="82"/>
      <c r="L30" s="82"/>
      <c r="M30" s="82"/>
      <c r="N30" s="82"/>
      <c r="O30" s="17"/>
      <c r="P30" s="83"/>
      <c r="Q30" s="30"/>
      <c r="R30" s="30"/>
      <c r="S30" s="81"/>
      <c r="T30" s="82"/>
      <c r="U30" s="82"/>
      <c r="V30" s="82"/>
      <c r="W30" s="82"/>
      <c r="X30" s="82"/>
      <c r="Y30" s="82"/>
      <c r="Z30" s="17"/>
      <c r="AA30" s="83"/>
      <c r="AB30" s="30"/>
      <c r="AC30" s="30"/>
      <c r="AD30" s="81"/>
      <c r="AE30" s="82"/>
      <c r="AF30" s="82"/>
      <c r="AG30" s="82"/>
      <c r="AH30" s="82"/>
      <c r="AI30" s="82"/>
      <c r="AJ30" s="82"/>
      <c r="AK30" s="17"/>
      <c r="AL30" s="83"/>
      <c r="AM30" s="30"/>
      <c r="AN30" s="30"/>
      <c r="AO30" s="81"/>
      <c r="AP30" s="82"/>
      <c r="AQ30" s="82"/>
      <c r="AR30" s="82"/>
      <c r="AS30" s="82"/>
      <c r="AT30" s="82"/>
      <c r="AU30" s="82"/>
      <c r="AV30" s="17"/>
      <c r="AW30" s="83"/>
      <c r="AX30" s="30"/>
      <c r="AY30" s="30"/>
      <c r="AZ30" s="81"/>
      <c r="BA30" s="82"/>
      <c r="BB30" s="82"/>
      <c r="BC30" s="82"/>
      <c r="BD30" s="82"/>
      <c r="BE30" s="82"/>
      <c r="BF30" s="82"/>
      <c r="BG30" s="17"/>
      <c r="BH30" s="83"/>
      <c r="BI30" s="30"/>
      <c r="BJ30" s="30"/>
      <c r="BK30" s="81"/>
      <c r="BL30" s="82"/>
      <c r="BM30" s="82"/>
      <c r="BN30" s="82"/>
      <c r="BO30" s="82"/>
      <c r="BP30" s="82"/>
      <c r="BQ30" s="82"/>
      <c r="BR30" s="17"/>
      <c r="BS30" s="83"/>
      <c r="BT30" s="30"/>
      <c r="BU30" s="30"/>
      <c r="BV30" s="81"/>
      <c r="BW30" s="82"/>
      <c r="BX30" s="82"/>
      <c r="BY30" s="82"/>
      <c r="BZ30" s="82"/>
      <c r="CA30" s="82"/>
      <c r="CB30" s="82"/>
      <c r="CC30" s="17"/>
      <c r="CD30" s="83"/>
      <c r="CE30" s="30"/>
      <c r="CF30" s="30"/>
      <c r="CG30" s="81"/>
      <c r="CH30" s="82"/>
      <c r="CI30" s="82"/>
      <c r="CJ30" s="82"/>
      <c r="CK30" s="82"/>
      <c r="CL30" s="82"/>
      <c r="CM30" s="82"/>
      <c r="CN30" s="17"/>
      <c r="CO30" s="83"/>
      <c r="CP30" s="30"/>
      <c r="CQ30" s="30"/>
      <c r="CR30" s="81"/>
      <c r="CS30" s="82"/>
      <c r="CT30" s="82"/>
      <c r="CU30" s="82"/>
      <c r="CV30" s="82"/>
      <c r="CW30" s="82"/>
      <c r="CX30" s="82"/>
      <c r="CY30" s="17"/>
      <c r="CZ30" s="83"/>
      <c r="DA30" s="30"/>
      <c r="DB30" s="30"/>
      <c r="DC30" s="81"/>
      <c r="DD30" s="82"/>
      <c r="DE30" s="82"/>
      <c r="DF30" s="82"/>
      <c r="DG30" s="82"/>
      <c r="DH30" s="82"/>
      <c r="DI30" s="82"/>
      <c r="DJ30" s="17"/>
      <c r="DK30" s="83"/>
      <c r="DL30" s="30"/>
      <c r="DM30" s="30"/>
      <c r="DN30" s="81"/>
      <c r="DO30" s="82"/>
      <c r="DP30" s="82"/>
      <c r="DQ30" s="82"/>
      <c r="DR30" s="82"/>
      <c r="DS30" s="82"/>
      <c r="DT30" s="82"/>
      <c r="DU30" s="17"/>
      <c r="DV30" s="83"/>
      <c r="DW30" s="30"/>
      <c r="DX30" s="30"/>
      <c r="DY30" s="81"/>
      <c r="DZ30" s="82"/>
      <c r="EA30" s="82"/>
      <c r="EB30" s="82"/>
      <c r="EC30" s="82"/>
      <c r="ED30" s="82"/>
      <c r="EE30" s="82"/>
      <c r="EF30" s="17"/>
      <c r="EG30" s="83"/>
      <c r="EH30" s="30"/>
      <c r="EI30" s="30"/>
      <c r="EJ30" s="81"/>
      <c r="EK30" s="82"/>
      <c r="EL30" s="82"/>
      <c r="EM30" s="82"/>
      <c r="EN30" s="82"/>
      <c r="EO30" s="82"/>
      <c r="EP30" s="82"/>
      <c r="EQ30" s="17"/>
      <c r="ER30" s="83"/>
      <c r="ES30" s="30"/>
      <c r="ET30" s="30"/>
      <c r="EU30" s="81"/>
      <c r="EV30" s="82"/>
      <c r="EW30" s="82"/>
      <c r="EX30" s="82"/>
      <c r="EY30" s="82"/>
      <c r="EZ30" s="82"/>
      <c r="FA30" s="82"/>
      <c r="FB30" s="17"/>
      <c r="FC30" s="83"/>
      <c r="FD30" s="30"/>
      <c r="FE30" s="30"/>
      <c r="FF30" s="81"/>
      <c r="FG30" s="82"/>
      <c r="FH30" s="82"/>
      <c r="FI30" s="82"/>
      <c r="FJ30" s="82"/>
      <c r="FK30" s="82"/>
      <c r="FL30" s="82"/>
      <c r="FM30" s="17"/>
      <c r="FN30" s="83"/>
      <c r="FO30" s="30"/>
      <c r="FP30" s="30"/>
      <c r="FQ30" s="81"/>
      <c r="FR30" s="82"/>
      <c r="FS30" s="82"/>
      <c r="FT30" s="82"/>
      <c r="FU30" s="82"/>
      <c r="FV30" s="82"/>
      <c r="FW30" s="82"/>
      <c r="FX30" s="17"/>
      <c r="FY30" s="83"/>
      <c r="FZ30" s="30"/>
      <c r="GA30" s="30"/>
      <c r="GB30" s="81"/>
      <c r="GC30" s="82"/>
      <c r="GD30" s="82"/>
      <c r="GE30" s="82"/>
      <c r="GF30" s="82"/>
      <c r="GG30" s="82"/>
      <c r="GH30" s="82"/>
      <c r="GI30" s="17"/>
      <c r="GJ30" s="83"/>
      <c r="GK30" s="30"/>
      <c r="GL30" s="30"/>
      <c r="GM30" s="81"/>
      <c r="GN30" s="82"/>
      <c r="GO30" s="82"/>
      <c r="GP30" s="82"/>
      <c r="GQ30" s="82"/>
      <c r="GR30" s="82"/>
      <c r="GS30" s="82"/>
      <c r="GT30" s="17"/>
      <c r="GU30" s="83"/>
      <c r="GV30" s="30"/>
      <c r="GW30" s="30"/>
      <c r="GX30" s="81"/>
      <c r="GY30" s="82"/>
      <c r="GZ30" s="82"/>
      <c r="HA30" s="82"/>
      <c r="HB30" s="82"/>
      <c r="HC30" s="82"/>
      <c r="HD30" s="82"/>
      <c r="HE30" s="17"/>
      <c r="HF30" s="83"/>
      <c r="HG30" s="30"/>
      <c r="HH30" s="30"/>
      <c r="HI30" s="81"/>
      <c r="HJ30" s="82"/>
      <c r="HK30" s="82"/>
      <c r="HL30" s="82"/>
      <c r="HM30" s="82"/>
      <c r="HN30" s="82"/>
      <c r="HO30" s="82"/>
      <c r="HP30" s="17"/>
      <c r="HQ30" s="83"/>
      <c r="HR30" s="30"/>
      <c r="HS30" s="30"/>
    </row>
    <row r="31" spans="1:227">
      <c r="A31" s="85"/>
      <c r="B31" s="86"/>
      <c r="C31" s="86"/>
      <c r="D31" s="86"/>
      <c r="E31" s="87"/>
      <c r="F31" s="87"/>
      <c r="G31" s="87"/>
      <c r="H31" s="81"/>
      <c r="I31" s="82"/>
      <c r="J31" s="82"/>
      <c r="K31" s="82"/>
      <c r="L31" s="82"/>
      <c r="M31" s="82"/>
      <c r="N31" s="82"/>
      <c r="O31" s="17"/>
      <c r="P31" s="83"/>
      <c r="Q31" s="30"/>
      <c r="R31" s="30"/>
      <c r="S31" s="81"/>
      <c r="T31" s="82"/>
      <c r="U31" s="82"/>
      <c r="V31" s="82"/>
      <c r="W31" s="82"/>
      <c r="X31" s="82"/>
      <c r="Y31" s="82"/>
      <c r="Z31" s="17"/>
      <c r="AA31" s="83"/>
      <c r="AB31" s="30"/>
      <c r="AC31" s="30"/>
      <c r="AD31" s="81"/>
      <c r="AE31" s="82"/>
      <c r="AF31" s="82"/>
      <c r="AG31" s="82"/>
      <c r="AH31" s="82"/>
      <c r="AI31" s="82"/>
      <c r="AJ31" s="82"/>
      <c r="AK31" s="17"/>
      <c r="AL31" s="83"/>
      <c r="AM31" s="30"/>
      <c r="AN31" s="30"/>
      <c r="AO31" s="81"/>
      <c r="AP31" s="82"/>
      <c r="AQ31" s="82"/>
      <c r="AR31" s="82"/>
      <c r="AS31" s="82"/>
      <c r="AT31" s="82"/>
      <c r="AU31" s="82"/>
      <c r="AV31" s="17"/>
      <c r="AW31" s="83"/>
      <c r="AX31" s="30"/>
      <c r="AY31" s="30"/>
      <c r="AZ31" s="81"/>
      <c r="BA31" s="82"/>
      <c r="BB31" s="82"/>
      <c r="BC31" s="82"/>
      <c r="BD31" s="82"/>
      <c r="BE31" s="82"/>
      <c r="BF31" s="82"/>
      <c r="BG31" s="17"/>
      <c r="BH31" s="83"/>
      <c r="BI31" s="30"/>
      <c r="BJ31" s="30"/>
      <c r="BK31" s="81"/>
      <c r="BL31" s="82"/>
      <c r="BM31" s="82"/>
      <c r="BN31" s="82"/>
      <c r="BO31" s="82"/>
      <c r="BP31" s="82"/>
      <c r="BQ31" s="82"/>
      <c r="BR31" s="17"/>
      <c r="BS31" s="83"/>
      <c r="BT31" s="30"/>
      <c r="BU31" s="30"/>
      <c r="BV31" s="81"/>
      <c r="BW31" s="82"/>
      <c r="BX31" s="82"/>
      <c r="BY31" s="82"/>
      <c r="BZ31" s="82"/>
      <c r="CA31" s="82"/>
      <c r="CB31" s="82"/>
      <c r="CC31" s="17"/>
      <c r="CD31" s="83"/>
      <c r="CE31" s="30"/>
      <c r="CF31" s="30"/>
      <c r="CG31" s="81"/>
      <c r="CH31" s="82"/>
      <c r="CI31" s="82"/>
      <c r="CJ31" s="82"/>
      <c r="CK31" s="82"/>
      <c r="CL31" s="82"/>
      <c r="CM31" s="82"/>
      <c r="CN31" s="17"/>
      <c r="CO31" s="83"/>
      <c r="CP31" s="30"/>
      <c r="CQ31" s="30"/>
      <c r="CR31" s="81"/>
      <c r="CS31" s="82"/>
      <c r="CT31" s="82"/>
      <c r="CU31" s="82"/>
      <c r="CV31" s="82"/>
      <c r="CW31" s="82"/>
      <c r="CX31" s="82"/>
      <c r="CY31" s="17"/>
      <c r="CZ31" s="83"/>
      <c r="DA31" s="30"/>
      <c r="DB31" s="30"/>
      <c r="DC31" s="81"/>
      <c r="DD31" s="82"/>
      <c r="DE31" s="82"/>
      <c r="DF31" s="82"/>
      <c r="DG31" s="82"/>
      <c r="DH31" s="82"/>
      <c r="DI31" s="82"/>
      <c r="DJ31" s="17"/>
      <c r="DK31" s="83"/>
      <c r="DL31" s="30"/>
      <c r="DM31" s="30"/>
      <c r="DN31" s="81"/>
      <c r="DO31" s="82"/>
      <c r="DP31" s="82"/>
      <c r="DQ31" s="82"/>
      <c r="DR31" s="82"/>
      <c r="DS31" s="82"/>
      <c r="DT31" s="82"/>
      <c r="DU31" s="17"/>
      <c r="DV31" s="83"/>
      <c r="DW31" s="30"/>
      <c r="DX31" s="30"/>
      <c r="DY31" s="81"/>
      <c r="DZ31" s="82"/>
      <c r="EA31" s="82"/>
      <c r="EB31" s="82"/>
      <c r="EC31" s="82"/>
      <c r="ED31" s="82"/>
      <c r="EE31" s="82"/>
      <c r="EF31" s="17"/>
      <c r="EG31" s="83"/>
      <c r="EH31" s="30"/>
      <c r="EI31" s="30"/>
      <c r="EJ31" s="81"/>
      <c r="EK31" s="82"/>
      <c r="EL31" s="82"/>
      <c r="EM31" s="82"/>
      <c r="EN31" s="82"/>
      <c r="EO31" s="82"/>
      <c r="EP31" s="82"/>
      <c r="EQ31" s="17"/>
      <c r="ER31" s="83"/>
      <c r="ES31" s="30"/>
      <c r="ET31" s="30"/>
      <c r="EU31" s="81"/>
      <c r="EV31" s="82"/>
      <c r="EW31" s="82"/>
      <c r="EX31" s="82"/>
      <c r="EY31" s="82"/>
      <c r="EZ31" s="82"/>
      <c r="FA31" s="82"/>
      <c r="FB31" s="17"/>
      <c r="FC31" s="83"/>
      <c r="FD31" s="30"/>
      <c r="FE31" s="30"/>
      <c r="FF31" s="81"/>
      <c r="FG31" s="82"/>
      <c r="FH31" s="82"/>
      <c r="FI31" s="82"/>
      <c r="FJ31" s="82"/>
      <c r="FK31" s="82"/>
      <c r="FL31" s="82"/>
      <c r="FM31" s="17"/>
      <c r="FN31" s="83"/>
      <c r="FO31" s="30"/>
      <c r="FP31" s="30"/>
      <c r="FQ31" s="81"/>
      <c r="FR31" s="82"/>
      <c r="FS31" s="82"/>
      <c r="FT31" s="82"/>
      <c r="FU31" s="82"/>
      <c r="FV31" s="82"/>
      <c r="FW31" s="82"/>
      <c r="FX31" s="17"/>
      <c r="FY31" s="83"/>
      <c r="FZ31" s="30"/>
      <c r="GA31" s="30"/>
      <c r="GB31" s="81"/>
      <c r="GC31" s="82"/>
      <c r="GD31" s="82"/>
      <c r="GE31" s="82"/>
      <c r="GF31" s="82"/>
      <c r="GG31" s="82"/>
      <c r="GH31" s="82"/>
      <c r="GI31" s="17"/>
      <c r="GJ31" s="83"/>
      <c r="GK31" s="30"/>
      <c r="GL31" s="30"/>
      <c r="GM31" s="81"/>
      <c r="GN31" s="82"/>
      <c r="GO31" s="82"/>
      <c r="GP31" s="82"/>
      <c r="GQ31" s="82"/>
      <c r="GR31" s="82"/>
      <c r="GS31" s="82"/>
      <c r="GT31" s="17"/>
      <c r="GU31" s="83"/>
      <c r="GV31" s="30"/>
      <c r="GW31" s="30"/>
      <c r="GX31" s="81"/>
      <c r="GY31" s="82"/>
      <c r="GZ31" s="82"/>
      <c r="HA31" s="82"/>
      <c r="HB31" s="82"/>
      <c r="HC31" s="82"/>
      <c r="HD31" s="82"/>
      <c r="HE31" s="17"/>
      <c r="HF31" s="83"/>
      <c r="HG31" s="30"/>
      <c r="HH31" s="30"/>
      <c r="HI31" s="81"/>
      <c r="HJ31" s="82"/>
      <c r="HK31" s="82"/>
      <c r="HL31" s="82"/>
      <c r="HM31" s="82"/>
      <c r="HN31" s="82"/>
      <c r="HO31" s="82"/>
      <c r="HP31" s="17"/>
      <c r="HQ31" s="83"/>
      <c r="HR31" s="30"/>
      <c r="HS31" s="30"/>
    </row>
    <row r="32" spans="1:227">
      <c r="A32" s="85"/>
      <c r="B32" s="88"/>
      <c r="C32" s="88"/>
      <c r="D32" s="88"/>
      <c r="E32" s="87"/>
      <c r="F32" s="87"/>
      <c r="G32" s="87"/>
      <c r="H32" s="81"/>
      <c r="I32" s="82"/>
      <c r="J32" s="82"/>
      <c r="K32" s="82"/>
      <c r="L32" s="82"/>
      <c r="M32" s="82"/>
      <c r="N32" s="82"/>
      <c r="O32" s="17"/>
      <c r="P32" s="83"/>
      <c r="Q32" s="30"/>
      <c r="R32" s="30"/>
      <c r="S32" s="81"/>
      <c r="T32" s="82"/>
      <c r="U32" s="82"/>
      <c r="V32" s="82"/>
      <c r="W32" s="82"/>
      <c r="X32" s="82"/>
      <c r="Y32" s="82"/>
      <c r="Z32" s="17"/>
      <c r="AA32" s="83"/>
      <c r="AB32" s="30"/>
      <c r="AC32" s="30"/>
      <c r="AD32" s="81"/>
      <c r="AE32" s="82"/>
      <c r="AF32" s="82"/>
      <c r="AG32" s="82"/>
      <c r="AH32" s="82"/>
      <c r="AI32" s="82"/>
      <c r="AJ32" s="82"/>
      <c r="AK32" s="17"/>
      <c r="AL32" s="83"/>
      <c r="AM32" s="30"/>
      <c r="AN32" s="30"/>
      <c r="AO32" s="81"/>
      <c r="AP32" s="82"/>
      <c r="AQ32" s="82"/>
      <c r="AR32" s="82"/>
      <c r="AS32" s="82"/>
      <c r="AT32" s="82"/>
      <c r="AU32" s="82"/>
      <c r="AV32" s="17"/>
      <c r="AW32" s="83"/>
      <c r="AX32" s="30"/>
      <c r="AY32" s="30"/>
      <c r="AZ32" s="81"/>
      <c r="BA32" s="82"/>
      <c r="BB32" s="82"/>
      <c r="BC32" s="82"/>
      <c r="BD32" s="82"/>
      <c r="BE32" s="82"/>
      <c r="BF32" s="82"/>
      <c r="BG32" s="17"/>
      <c r="BH32" s="83"/>
      <c r="BI32" s="30"/>
      <c r="BJ32" s="30"/>
      <c r="BK32" s="81"/>
      <c r="BL32" s="82"/>
      <c r="BM32" s="82"/>
      <c r="BN32" s="82"/>
      <c r="BO32" s="82"/>
      <c r="BP32" s="82"/>
      <c r="BQ32" s="82"/>
      <c r="BR32" s="17"/>
      <c r="BS32" s="83"/>
      <c r="BT32" s="30"/>
      <c r="BU32" s="30"/>
      <c r="BV32" s="81"/>
      <c r="BW32" s="82"/>
      <c r="BX32" s="82"/>
      <c r="BY32" s="82"/>
      <c r="BZ32" s="82"/>
      <c r="CA32" s="82"/>
      <c r="CB32" s="82"/>
      <c r="CC32" s="17"/>
      <c r="CD32" s="83"/>
      <c r="CE32" s="30"/>
      <c r="CF32" s="30"/>
      <c r="CG32" s="81"/>
      <c r="CH32" s="82"/>
      <c r="CI32" s="82"/>
      <c r="CJ32" s="82"/>
      <c r="CK32" s="82"/>
      <c r="CL32" s="82"/>
      <c r="CM32" s="82"/>
      <c r="CN32" s="17"/>
      <c r="CO32" s="83"/>
      <c r="CP32" s="30"/>
      <c r="CQ32" s="30"/>
      <c r="CR32" s="81"/>
      <c r="CS32" s="82"/>
      <c r="CT32" s="82"/>
      <c r="CU32" s="82"/>
      <c r="CV32" s="82"/>
      <c r="CW32" s="82"/>
      <c r="CX32" s="82"/>
      <c r="CY32" s="17"/>
      <c r="CZ32" s="83"/>
      <c r="DA32" s="30"/>
      <c r="DB32" s="30"/>
      <c r="DC32" s="81"/>
      <c r="DD32" s="82"/>
      <c r="DE32" s="82"/>
      <c r="DF32" s="82"/>
      <c r="DG32" s="82"/>
      <c r="DH32" s="82"/>
      <c r="DI32" s="82"/>
      <c r="DJ32" s="17"/>
      <c r="DK32" s="83"/>
      <c r="DL32" s="30"/>
      <c r="DM32" s="30"/>
      <c r="DN32" s="81"/>
      <c r="DO32" s="82"/>
      <c r="DP32" s="82"/>
      <c r="DQ32" s="82"/>
      <c r="DR32" s="82"/>
      <c r="DS32" s="82"/>
      <c r="DT32" s="82"/>
      <c r="DU32" s="17"/>
      <c r="DV32" s="83"/>
      <c r="DW32" s="30"/>
      <c r="DX32" s="30"/>
      <c r="DY32" s="81"/>
      <c r="DZ32" s="82"/>
      <c r="EA32" s="82"/>
      <c r="EB32" s="82"/>
      <c r="EC32" s="82"/>
      <c r="ED32" s="82"/>
      <c r="EE32" s="82"/>
      <c r="EF32" s="17"/>
      <c r="EG32" s="83"/>
      <c r="EH32" s="30"/>
      <c r="EI32" s="30"/>
      <c r="EJ32" s="81"/>
      <c r="EK32" s="82"/>
      <c r="EL32" s="82"/>
      <c r="EM32" s="82"/>
      <c r="EN32" s="82"/>
      <c r="EO32" s="82"/>
      <c r="EP32" s="82"/>
      <c r="EQ32" s="17"/>
      <c r="ER32" s="83"/>
      <c r="ES32" s="30"/>
      <c r="ET32" s="30"/>
      <c r="EU32" s="81"/>
      <c r="EV32" s="82"/>
      <c r="EW32" s="82"/>
      <c r="EX32" s="82"/>
      <c r="EY32" s="82"/>
      <c r="EZ32" s="82"/>
      <c r="FA32" s="82"/>
      <c r="FB32" s="17"/>
      <c r="FC32" s="83"/>
      <c r="FD32" s="30"/>
      <c r="FE32" s="30"/>
      <c r="FF32" s="81"/>
      <c r="FG32" s="82"/>
      <c r="FH32" s="82"/>
      <c r="FI32" s="82"/>
      <c r="FJ32" s="82"/>
      <c r="FK32" s="82"/>
      <c r="FL32" s="82"/>
      <c r="FM32" s="17"/>
      <c r="FN32" s="83"/>
      <c r="FO32" s="30"/>
      <c r="FP32" s="30"/>
      <c r="FQ32" s="81"/>
      <c r="FR32" s="82"/>
      <c r="FS32" s="82"/>
      <c r="FT32" s="82"/>
      <c r="FU32" s="82"/>
      <c r="FV32" s="82"/>
      <c r="FW32" s="82"/>
      <c r="FX32" s="17"/>
      <c r="FY32" s="83"/>
      <c r="FZ32" s="30"/>
      <c r="GA32" s="30"/>
      <c r="GB32" s="81"/>
      <c r="GC32" s="82"/>
      <c r="GD32" s="82"/>
      <c r="GE32" s="82"/>
      <c r="GF32" s="82"/>
      <c r="GG32" s="82"/>
      <c r="GH32" s="82"/>
      <c r="GI32" s="17"/>
      <c r="GJ32" s="83"/>
      <c r="GK32" s="30"/>
      <c r="GL32" s="30"/>
      <c r="GM32" s="81"/>
      <c r="GN32" s="82"/>
      <c r="GO32" s="82"/>
      <c r="GP32" s="82"/>
      <c r="GQ32" s="82"/>
      <c r="GR32" s="82"/>
      <c r="GS32" s="82"/>
      <c r="GT32" s="17"/>
      <c r="GU32" s="83"/>
      <c r="GV32" s="30"/>
      <c r="GW32" s="30"/>
      <c r="GX32" s="81"/>
      <c r="GY32" s="82"/>
      <c r="GZ32" s="82"/>
      <c r="HA32" s="82"/>
      <c r="HB32" s="82"/>
      <c r="HC32" s="82"/>
      <c r="HD32" s="82"/>
      <c r="HE32" s="17"/>
      <c r="HF32" s="83"/>
      <c r="HG32" s="30"/>
      <c r="HH32" s="30"/>
      <c r="HI32" s="81"/>
      <c r="HJ32" s="82"/>
      <c r="HK32" s="82"/>
      <c r="HL32" s="82"/>
      <c r="HM32" s="82"/>
      <c r="HN32" s="82"/>
      <c r="HO32" s="82"/>
      <c r="HP32" s="17"/>
      <c r="HQ32" s="83"/>
      <c r="HR32" s="30"/>
      <c r="HS32" s="30"/>
    </row>
    <row r="33" spans="1:227">
      <c r="A33" s="85"/>
      <c r="B33" s="88"/>
      <c r="C33" s="88"/>
      <c r="D33" s="88"/>
      <c r="E33" s="87"/>
      <c r="F33" s="87"/>
      <c r="G33" s="87"/>
      <c r="H33" s="81"/>
      <c r="I33" s="82"/>
      <c r="J33" s="82"/>
      <c r="K33" s="82"/>
      <c r="L33" s="82"/>
      <c r="M33" s="82"/>
      <c r="N33" s="82"/>
      <c r="O33" s="17"/>
      <c r="P33" s="83"/>
      <c r="Q33" s="30"/>
      <c r="R33" s="30"/>
      <c r="S33" s="81"/>
      <c r="T33" s="82"/>
      <c r="U33" s="82"/>
      <c r="V33" s="82"/>
      <c r="W33" s="82"/>
      <c r="X33" s="82"/>
      <c r="Y33" s="82"/>
      <c r="Z33" s="17"/>
      <c r="AA33" s="83"/>
      <c r="AB33" s="30"/>
      <c r="AC33" s="30"/>
      <c r="AD33" s="81"/>
      <c r="AE33" s="82"/>
      <c r="AF33" s="82"/>
      <c r="AG33" s="82"/>
      <c r="AH33" s="82"/>
      <c r="AI33" s="82"/>
      <c r="AJ33" s="82"/>
      <c r="AK33" s="17"/>
      <c r="AL33" s="83"/>
      <c r="AM33" s="30"/>
      <c r="AN33" s="30"/>
      <c r="AO33" s="81"/>
      <c r="AP33" s="82"/>
      <c r="AQ33" s="82"/>
      <c r="AR33" s="82"/>
      <c r="AS33" s="82"/>
      <c r="AT33" s="82"/>
      <c r="AU33" s="82"/>
      <c r="AV33" s="17"/>
      <c r="AW33" s="83"/>
      <c r="AX33" s="30"/>
      <c r="AY33" s="30"/>
      <c r="AZ33" s="81"/>
      <c r="BA33" s="82"/>
      <c r="BB33" s="82"/>
      <c r="BC33" s="82"/>
      <c r="BD33" s="82"/>
      <c r="BE33" s="82"/>
      <c r="BF33" s="82"/>
      <c r="BG33" s="17"/>
      <c r="BH33" s="83"/>
      <c r="BI33" s="30"/>
      <c r="BJ33" s="30"/>
      <c r="BK33" s="81"/>
      <c r="BL33" s="82"/>
      <c r="BM33" s="82"/>
      <c r="BN33" s="82"/>
      <c r="BO33" s="82"/>
      <c r="BP33" s="82"/>
      <c r="BQ33" s="82"/>
      <c r="BR33" s="17"/>
      <c r="BS33" s="83"/>
      <c r="BT33" s="30"/>
      <c r="BU33" s="30"/>
      <c r="BV33" s="81"/>
      <c r="BW33" s="82"/>
      <c r="BX33" s="82"/>
      <c r="BY33" s="82"/>
      <c r="BZ33" s="82"/>
      <c r="CA33" s="82"/>
      <c r="CB33" s="82"/>
      <c r="CC33" s="17"/>
      <c r="CD33" s="83"/>
      <c r="CE33" s="30"/>
      <c r="CF33" s="30"/>
      <c r="CG33" s="81"/>
      <c r="CH33" s="82"/>
      <c r="CI33" s="82"/>
      <c r="CJ33" s="82"/>
      <c r="CK33" s="82"/>
      <c r="CL33" s="82"/>
      <c r="CM33" s="82"/>
      <c r="CN33" s="17"/>
      <c r="CO33" s="83"/>
      <c r="CP33" s="30"/>
      <c r="CQ33" s="30"/>
      <c r="CR33" s="81"/>
      <c r="CS33" s="82"/>
      <c r="CT33" s="82"/>
      <c r="CU33" s="82"/>
      <c r="CV33" s="82"/>
      <c r="CW33" s="82"/>
      <c r="CX33" s="82"/>
      <c r="CY33" s="17"/>
      <c r="CZ33" s="83"/>
      <c r="DA33" s="30"/>
      <c r="DB33" s="30"/>
      <c r="DC33" s="81"/>
      <c r="DD33" s="82"/>
      <c r="DE33" s="82"/>
      <c r="DF33" s="82"/>
      <c r="DG33" s="82"/>
      <c r="DH33" s="82"/>
      <c r="DI33" s="82"/>
      <c r="DJ33" s="17"/>
      <c r="DK33" s="83"/>
      <c r="DL33" s="30"/>
      <c r="DM33" s="30"/>
      <c r="DN33" s="81"/>
      <c r="DO33" s="82"/>
      <c r="DP33" s="82"/>
      <c r="DQ33" s="82"/>
      <c r="DR33" s="82"/>
      <c r="DS33" s="82"/>
      <c r="DT33" s="82"/>
      <c r="DU33" s="17"/>
      <c r="DV33" s="83"/>
      <c r="DW33" s="30"/>
      <c r="DX33" s="30"/>
      <c r="DY33" s="81"/>
      <c r="DZ33" s="82"/>
      <c r="EA33" s="82"/>
      <c r="EB33" s="82"/>
      <c r="EC33" s="82"/>
      <c r="ED33" s="82"/>
      <c r="EE33" s="82"/>
      <c r="EF33" s="17"/>
      <c r="EG33" s="83"/>
      <c r="EH33" s="30"/>
      <c r="EI33" s="30"/>
      <c r="EJ33" s="81"/>
      <c r="EK33" s="82"/>
      <c r="EL33" s="82"/>
      <c r="EM33" s="82"/>
      <c r="EN33" s="82"/>
      <c r="EO33" s="82"/>
      <c r="EP33" s="82"/>
      <c r="EQ33" s="17"/>
      <c r="ER33" s="83"/>
      <c r="ES33" s="30"/>
      <c r="ET33" s="30"/>
      <c r="EU33" s="81"/>
      <c r="EV33" s="82"/>
      <c r="EW33" s="82"/>
      <c r="EX33" s="82"/>
      <c r="EY33" s="82"/>
      <c r="EZ33" s="82"/>
      <c r="FA33" s="82"/>
      <c r="FB33" s="17"/>
      <c r="FC33" s="83"/>
      <c r="FD33" s="30"/>
      <c r="FE33" s="30"/>
      <c r="FF33" s="81"/>
      <c r="FG33" s="82"/>
      <c r="FH33" s="82"/>
      <c r="FI33" s="82"/>
      <c r="FJ33" s="82"/>
      <c r="FK33" s="82"/>
      <c r="FL33" s="82"/>
      <c r="FM33" s="17"/>
      <c r="FN33" s="83"/>
      <c r="FO33" s="30"/>
      <c r="FP33" s="30"/>
      <c r="FQ33" s="81"/>
      <c r="FR33" s="82"/>
      <c r="FS33" s="82"/>
      <c r="FT33" s="82"/>
      <c r="FU33" s="82"/>
      <c r="FV33" s="82"/>
      <c r="FW33" s="82"/>
      <c r="FX33" s="17"/>
      <c r="FY33" s="83"/>
      <c r="FZ33" s="30"/>
      <c r="GA33" s="30"/>
      <c r="GB33" s="81"/>
      <c r="GC33" s="82"/>
      <c r="GD33" s="82"/>
      <c r="GE33" s="82"/>
      <c r="GF33" s="82"/>
      <c r="GG33" s="82"/>
      <c r="GH33" s="82"/>
      <c r="GI33" s="17"/>
      <c r="GJ33" s="83"/>
      <c r="GK33" s="30"/>
      <c r="GL33" s="30"/>
      <c r="GM33" s="81"/>
      <c r="GN33" s="82"/>
      <c r="GO33" s="82"/>
      <c r="GP33" s="82"/>
      <c r="GQ33" s="82"/>
      <c r="GR33" s="82"/>
      <c r="GS33" s="82"/>
      <c r="GT33" s="17"/>
      <c r="GU33" s="83"/>
      <c r="GV33" s="30"/>
      <c r="GW33" s="30"/>
      <c r="GX33" s="81"/>
      <c r="GY33" s="82"/>
      <c r="GZ33" s="82"/>
      <c r="HA33" s="82"/>
      <c r="HB33" s="82"/>
      <c r="HC33" s="82"/>
      <c r="HD33" s="82"/>
      <c r="HE33" s="17"/>
      <c r="HF33" s="83"/>
      <c r="HG33" s="30"/>
      <c r="HH33" s="30"/>
      <c r="HI33" s="81"/>
      <c r="HJ33" s="82"/>
      <c r="HK33" s="82"/>
      <c r="HL33" s="82"/>
      <c r="HM33" s="82"/>
      <c r="HN33" s="82"/>
      <c r="HO33" s="82"/>
      <c r="HP33" s="17"/>
      <c r="HQ33" s="83"/>
      <c r="HR33" s="30"/>
      <c r="HS33" s="30"/>
    </row>
    <row r="34" spans="1:227">
      <c r="A34" s="85"/>
      <c r="B34" s="86"/>
      <c r="C34" s="86"/>
      <c r="D34" s="86"/>
      <c r="E34" s="87"/>
      <c r="F34" s="87"/>
      <c r="G34" s="87"/>
      <c r="H34" s="81"/>
      <c r="I34" s="82"/>
      <c r="J34" s="82"/>
      <c r="K34" s="82"/>
      <c r="L34" s="82"/>
      <c r="M34" s="82"/>
      <c r="N34" s="82"/>
      <c r="O34" s="17"/>
      <c r="P34" s="83"/>
      <c r="Q34" s="30"/>
      <c r="R34" s="30"/>
      <c r="S34" s="81"/>
      <c r="T34" s="82"/>
      <c r="U34" s="82"/>
      <c r="V34" s="82"/>
      <c r="W34" s="82"/>
      <c r="X34" s="82"/>
      <c r="Y34" s="82"/>
      <c r="Z34" s="17"/>
      <c r="AA34" s="83"/>
      <c r="AB34" s="30"/>
      <c r="AC34" s="30"/>
      <c r="AD34" s="81"/>
      <c r="AE34" s="82"/>
      <c r="AF34" s="82"/>
      <c r="AG34" s="82"/>
      <c r="AH34" s="82"/>
      <c r="AI34" s="82"/>
      <c r="AJ34" s="82"/>
      <c r="AK34" s="17"/>
      <c r="AL34" s="83"/>
      <c r="AM34" s="30"/>
      <c r="AN34" s="30"/>
      <c r="AO34" s="81"/>
      <c r="AP34" s="82"/>
      <c r="AQ34" s="82"/>
      <c r="AR34" s="82"/>
      <c r="AS34" s="82"/>
      <c r="AT34" s="82"/>
      <c r="AU34" s="82"/>
      <c r="AV34" s="17"/>
      <c r="AW34" s="83"/>
      <c r="AX34" s="30"/>
      <c r="AY34" s="30"/>
      <c r="AZ34" s="81"/>
      <c r="BA34" s="82"/>
      <c r="BB34" s="82"/>
      <c r="BC34" s="82"/>
      <c r="BD34" s="82"/>
      <c r="BE34" s="82"/>
      <c r="BF34" s="82"/>
      <c r="BG34" s="17"/>
      <c r="BH34" s="83"/>
      <c r="BI34" s="30"/>
      <c r="BJ34" s="30"/>
      <c r="BK34" s="81"/>
      <c r="BL34" s="82"/>
      <c r="BM34" s="82"/>
      <c r="BN34" s="82"/>
      <c r="BO34" s="82"/>
      <c r="BP34" s="82"/>
      <c r="BQ34" s="82"/>
      <c r="BR34" s="17"/>
      <c r="BS34" s="83"/>
      <c r="BT34" s="30"/>
      <c r="BU34" s="30"/>
      <c r="BV34" s="81"/>
      <c r="BW34" s="82"/>
      <c r="BX34" s="82"/>
      <c r="BY34" s="82"/>
      <c r="BZ34" s="82"/>
      <c r="CA34" s="82"/>
      <c r="CB34" s="82"/>
      <c r="CC34" s="17"/>
      <c r="CD34" s="83"/>
      <c r="CE34" s="30"/>
      <c r="CF34" s="30"/>
      <c r="CG34" s="81"/>
      <c r="CH34" s="82"/>
      <c r="CI34" s="82"/>
      <c r="CJ34" s="82"/>
      <c r="CK34" s="82"/>
      <c r="CL34" s="82"/>
      <c r="CM34" s="82"/>
      <c r="CN34" s="17"/>
      <c r="CO34" s="83"/>
      <c r="CP34" s="30"/>
      <c r="CQ34" s="30"/>
      <c r="CR34" s="81"/>
      <c r="CS34" s="82"/>
      <c r="CT34" s="82"/>
      <c r="CU34" s="82"/>
      <c r="CV34" s="82"/>
      <c r="CW34" s="82"/>
      <c r="CX34" s="82"/>
      <c r="CY34" s="17"/>
      <c r="CZ34" s="83"/>
      <c r="DA34" s="30"/>
      <c r="DB34" s="30"/>
      <c r="DC34" s="81"/>
      <c r="DD34" s="82"/>
      <c r="DE34" s="82"/>
      <c r="DF34" s="82"/>
      <c r="DG34" s="82"/>
      <c r="DH34" s="82"/>
      <c r="DI34" s="82"/>
      <c r="DJ34" s="17"/>
      <c r="DK34" s="83"/>
      <c r="DL34" s="30"/>
      <c r="DM34" s="30"/>
      <c r="DN34" s="81"/>
      <c r="DO34" s="82"/>
      <c r="DP34" s="82"/>
      <c r="DQ34" s="82"/>
      <c r="DR34" s="82"/>
      <c r="DS34" s="82"/>
      <c r="DT34" s="82"/>
      <c r="DU34" s="17"/>
      <c r="DV34" s="83"/>
      <c r="DW34" s="30"/>
      <c r="DX34" s="30"/>
      <c r="DY34" s="81"/>
      <c r="DZ34" s="82"/>
      <c r="EA34" s="82"/>
      <c r="EB34" s="82"/>
      <c r="EC34" s="82"/>
      <c r="ED34" s="82"/>
      <c r="EE34" s="82"/>
      <c r="EF34" s="17"/>
      <c r="EG34" s="83"/>
      <c r="EH34" s="30"/>
      <c r="EI34" s="30"/>
      <c r="EJ34" s="81"/>
      <c r="EK34" s="82"/>
      <c r="EL34" s="82"/>
      <c r="EM34" s="82"/>
      <c r="EN34" s="82"/>
      <c r="EO34" s="82"/>
      <c r="EP34" s="82"/>
      <c r="EQ34" s="17"/>
      <c r="ER34" s="83"/>
      <c r="ES34" s="30"/>
      <c r="ET34" s="30"/>
      <c r="EU34" s="81"/>
      <c r="EV34" s="82"/>
      <c r="EW34" s="82"/>
      <c r="EX34" s="82"/>
      <c r="EY34" s="82"/>
      <c r="EZ34" s="82"/>
      <c r="FA34" s="82"/>
      <c r="FB34" s="17"/>
      <c r="FC34" s="83"/>
      <c r="FD34" s="30"/>
      <c r="FE34" s="30"/>
      <c r="FF34" s="81"/>
      <c r="FG34" s="82"/>
      <c r="FH34" s="82"/>
      <c r="FI34" s="82"/>
      <c r="FJ34" s="82"/>
      <c r="FK34" s="82"/>
      <c r="FL34" s="82"/>
      <c r="FM34" s="17"/>
      <c r="FN34" s="83"/>
      <c r="FO34" s="30"/>
      <c r="FP34" s="30"/>
      <c r="FQ34" s="81"/>
      <c r="FR34" s="82"/>
      <c r="FS34" s="82"/>
      <c r="FT34" s="82"/>
      <c r="FU34" s="82"/>
      <c r="FV34" s="82"/>
      <c r="FW34" s="82"/>
      <c r="FX34" s="17"/>
      <c r="FY34" s="83"/>
      <c r="FZ34" s="30"/>
      <c r="GA34" s="30"/>
      <c r="GB34" s="81"/>
      <c r="GC34" s="82"/>
      <c r="GD34" s="82"/>
      <c r="GE34" s="82"/>
      <c r="GF34" s="82"/>
      <c r="GG34" s="82"/>
      <c r="GH34" s="82"/>
      <c r="GI34" s="17"/>
      <c r="GJ34" s="83"/>
      <c r="GK34" s="30"/>
      <c r="GL34" s="30"/>
      <c r="GM34" s="81"/>
      <c r="GN34" s="82"/>
      <c r="GO34" s="82"/>
      <c r="GP34" s="82"/>
      <c r="GQ34" s="82"/>
      <c r="GR34" s="82"/>
      <c r="GS34" s="82"/>
      <c r="GT34" s="17"/>
      <c r="GU34" s="83"/>
      <c r="GV34" s="30"/>
      <c r="GW34" s="30"/>
      <c r="GX34" s="81"/>
      <c r="GY34" s="82"/>
      <c r="GZ34" s="82"/>
      <c r="HA34" s="82"/>
      <c r="HB34" s="82"/>
      <c r="HC34" s="82"/>
      <c r="HD34" s="82"/>
      <c r="HE34" s="17"/>
      <c r="HF34" s="83"/>
      <c r="HG34" s="30"/>
      <c r="HH34" s="30"/>
      <c r="HI34" s="81"/>
      <c r="HJ34" s="82"/>
      <c r="HK34" s="82"/>
      <c r="HL34" s="82"/>
      <c r="HM34" s="82"/>
      <c r="HN34" s="82"/>
      <c r="HO34" s="82"/>
      <c r="HP34" s="17"/>
      <c r="HQ34" s="83"/>
      <c r="HR34" s="30"/>
      <c r="HS34" s="30"/>
    </row>
    <row r="35" spans="1:227">
      <c r="A35" s="85"/>
      <c r="B35" s="86"/>
      <c r="C35" s="86"/>
      <c r="D35" s="86"/>
      <c r="E35" s="87"/>
      <c r="F35" s="87"/>
      <c r="G35" s="87"/>
      <c r="H35" s="81"/>
      <c r="I35" s="82"/>
      <c r="J35" s="82"/>
      <c r="K35" s="82"/>
      <c r="L35" s="82"/>
      <c r="M35" s="82"/>
      <c r="N35" s="82"/>
      <c r="O35" s="17"/>
      <c r="P35" s="83"/>
      <c r="Q35" s="30"/>
      <c r="R35" s="30"/>
      <c r="S35" s="81"/>
      <c r="T35" s="82"/>
      <c r="U35" s="82"/>
      <c r="V35" s="82"/>
      <c r="W35" s="82"/>
      <c r="X35" s="82"/>
      <c r="Y35" s="82"/>
      <c r="Z35" s="17"/>
      <c r="AA35" s="83"/>
      <c r="AB35" s="30"/>
      <c r="AC35" s="30"/>
      <c r="AD35" s="81"/>
      <c r="AE35" s="82"/>
      <c r="AF35" s="82"/>
      <c r="AG35" s="82"/>
      <c r="AH35" s="82"/>
      <c r="AI35" s="82"/>
      <c r="AJ35" s="82"/>
      <c r="AK35" s="17"/>
      <c r="AL35" s="83"/>
      <c r="AM35" s="30"/>
      <c r="AN35" s="30"/>
      <c r="AO35" s="81"/>
      <c r="AP35" s="82"/>
      <c r="AQ35" s="82"/>
      <c r="AR35" s="82"/>
      <c r="AS35" s="82"/>
      <c r="AT35" s="82"/>
      <c r="AU35" s="82"/>
      <c r="AV35" s="17"/>
      <c r="AW35" s="83"/>
      <c r="AX35" s="30"/>
      <c r="AY35" s="30"/>
      <c r="AZ35" s="81"/>
      <c r="BA35" s="82"/>
      <c r="BB35" s="82"/>
      <c r="BC35" s="82"/>
      <c r="BD35" s="82"/>
      <c r="BE35" s="82"/>
      <c r="BF35" s="82"/>
      <c r="BG35" s="17"/>
      <c r="BH35" s="83"/>
      <c r="BI35" s="30"/>
      <c r="BJ35" s="30"/>
      <c r="BK35" s="81"/>
      <c r="BL35" s="82"/>
      <c r="BM35" s="82"/>
      <c r="BN35" s="82"/>
      <c r="BO35" s="82"/>
      <c r="BP35" s="82"/>
      <c r="BQ35" s="82"/>
      <c r="BR35" s="17"/>
      <c r="BS35" s="83"/>
      <c r="BT35" s="30"/>
      <c r="BU35" s="30"/>
      <c r="BV35" s="81"/>
      <c r="BW35" s="82"/>
      <c r="BX35" s="82"/>
      <c r="BY35" s="82"/>
      <c r="BZ35" s="82"/>
      <c r="CA35" s="82"/>
      <c r="CB35" s="82"/>
      <c r="CC35" s="17"/>
      <c r="CD35" s="83"/>
      <c r="CE35" s="30"/>
      <c r="CF35" s="30"/>
      <c r="CG35" s="81"/>
      <c r="CH35" s="82"/>
      <c r="CI35" s="82"/>
      <c r="CJ35" s="82"/>
      <c r="CK35" s="82"/>
      <c r="CL35" s="82"/>
      <c r="CM35" s="82"/>
      <c r="CN35" s="17"/>
      <c r="CO35" s="83"/>
      <c r="CP35" s="30"/>
      <c r="CQ35" s="30"/>
      <c r="CR35" s="81"/>
      <c r="CS35" s="82"/>
      <c r="CT35" s="82"/>
      <c r="CU35" s="82"/>
      <c r="CV35" s="82"/>
      <c r="CW35" s="82"/>
      <c r="CX35" s="82"/>
      <c r="CY35" s="17"/>
      <c r="CZ35" s="83"/>
      <c r="DA35" s="30"/>
      <c r="DB35" s="30"/>
      <c r="DC35" s="81"/>
      <c r="DD35" s="82"/>
      <c r="DE35" s="82"/>
      <c r="DF35" s="82"/>
      <c r="DG35" s="82"/>
      <c r="DH35" s="82"/>
      <c r="DI35" s="82"/>
      <c r="DJ35" s="17"/>
      <c r="DK35" s="83"/>
      <c r="DL35" s="30"/>
      <c r="DM35" s="30"/>
      <c r="DN35" s="81"/>
      <c r="DO35" s="82"/>
      <c r="DP35" s="82"/>
      <c r="DQ35" s="82"/>
      <c r="DR35" s="82"/>
      <c r="DS35" s="82"/>
      <c r="DT35" s="82"/>
      <c r="DU35" s="17"/>
      <c r="DV35" s="83"/>
      <c r="DW35" s="30"/>
      <c r="DX35" s="30"/>
      <c r="DY35" s="81"/>
      <c r="DZ35" s="82"/>
      <c r="EA35" s="82"/>
      <c r="EB35" s="82"/>
      <c r="EC35" s="82"/>
      <c r="ED35" s="82"/>
      <c r="EE35" s="82"/>
      <c r="EF35" s="17"/>
      <c r="EG35" s="83"/>
      <c r="EH35" s="30"/>
      <c r="EI35" s="30"/>
      <c r="EJ35" s="81"/>
      <c r="EK35" s="82"/>
      <c r="EL35" s="82"/>
      <c r="EM35" s="82"/>
      <c r="EN35" s="82"/>
      <c r="EO35" s="82"/>
      <c r="EP35" s="82"/>
      <c r="EQ35" s="17"/>
      <c r="ER35" s="83"/>
      <c r="ES35" s="30"/>
      <c r="ET35" s="30"/>
      <c r="EU35" s="81"/>
      <c r="EV35" s="82"/>
      <c r="EW35" s="82"/>
      <c r="EX35" s="82"/>
      <c r="EY35" s="82"/>
      <c r="EZ35" s="82"/>
      <c r="FA35" s="82"/>
      <c r="FB35" s="17"/>
      <c r="FC35" s="83"/>
      <c r="FD35" s="30"/>
      <c r="FE35" s="30"/>
      <c r="FF35" s="81"/>
      <c r="FG35" s="82"/>
      <c r="FH35" s="82"/>
      <c r="FI35" s="82"/>
      <c r="FJ35" s="82"/>
      <c r="FK35" s="82"/>
      <c r="FL35" s="82"/>
      <c r="FM35" s="17"/>
      <c r="FN35" s="83"/>
      <c r="FO35" s="30"/>
      <c r="FP35" s="30"/>
      <c r="FQ35" s="81"/>
      <c r="FR35" s="82"/>
      <c r="FS35" s="82"/>
      <c r="FT35" s="82"/>
      <c r="FU35" s="82"/>
      <c r="FV35" s="82"/>
      <c r="FW35" s="82"/>
      <c r="FX35" s="17"/>
      <c r="FY35" s="83"/>
      <c r="FZ35" s="30"/>
      <c r="GA35" s="30"/>
      <c r="GB35" s="81"/>
      <c r="GC35" s="82"/>
      <c r="GD35" s="82"/>
      <c r="GE35" s="82"/>
      <c r="GF35" s="82"/>
      <c r="GG35" s="82"/>
      <c r="GH35" s="82"/>
      <c r="GI35" s="17"/>
      <c r="GJ35" s="83"/>
      <c r="GK35" s="30"/>
      <c r="GL35" s="30"/>
      <c r="GM35" s="81"/>
      <c r="GN35" s="82"/>
      <c r="GO35" s="82"/>
      <c r="GP35" s="82"/>
      <c r="GQ35" s="82"/>
      <c r="GR35" s="82"/>
      <c r="GS35" s="82"/>
      <c r="GT35" s="17"/>
      <c r="GU35" s="83"/>
      <c r="GV35" s="30"/>
      <c r="GW35" s="30"/>
      <c r="GX35" s="81"/>
      <c r="GY35" s="82"/>
      <c r="GZ35" s="82"/>
      <c r="HA35" s="82"/>
      <c r="HB35" s="82"/>
      <c r="HC35" s="82"/>
      <c r="HD35" s="82"/>
      <c r="HE35" s="17"/>
      <c r="HF35" s="83"/>
      <c r="HG35" s="30"/>
      <c r="HH35" s="30"/>
      <c r="HI35" s="81"/>
      <c r="HJ35" s="82"/>
      <c r="HK35" s="82"/>
      <c r="HL35" s="82"/>
      <c r="HM35" s="82"/>
      <c r="HN35" s="82"/>
      <c r="HO35" s="82"/>
      <c r="HP35" s="17"/>
      <c r="HQ35" s="83"/>
      <c r="HR35" s="30"/>
      <c r="HS35" s="30"/>
    </row>
    <row r="36" spans="1:227">
      <c r="A36" s="85"/>
      <c r="B36" s="86"/>
      <c r="C36" s="86"/>
      <c r="D36" s="86"/>
      <c r="E36" s="87"/>
      <c r="F36" s="87"/>
      <c r="G36" s="87"/>
      <c r="H36" s="81"/>
      <c r="I36" s="82"/>
      <c r="J36" s="82"/>
      <c r="K36" s="82"/>
      <c r="L36" s="82"/>
      <c r="M36" s="82"/>
      <c r="N36" s="82"/>
      <c r="O36" s="17"/>
      <c r="P36" s="83"/>
      <c r="Q36" s="30"/>
      <c r="R36" s="30"/>
      <c r="S36" s="81"/>
      <c r="T36" s="82"/>
      <c r="U36" s="82"/>
      <c r="V36" s="82"/>
      <c r="W36" s="82"/>
      <c r="X36" s="82"/>
      <c r="Y36" s="82"/>
      <c r="Z36" s="17"/>
      <c r="AA36" s="83"/>
      <c r="AB36" s="30"/>
      <c r="AC36" s="30"/>
      <c r="AD36" s="81"/>
      <c r="AE36" s="82"/>
      <c r="AF36" s="82"/>
      <c r="AG36" s="82"/>
      <c r="AH36" s="82"/>
      <c r="AI36" s="82"/>
      <c r="AJ36" s="82"/>
      <c r="AK36" s="17"/>
      <c r="AL36" s="83"/>
      <c r="AM36" s="30"/>
      <c r="AN36" s="30"/>
      <c r="AO36" s="81"/>
      <c r="AP36" s="82"/>
      <c r="AQ36" s="82"/>
      <c r="AR36" s="82"/>
      <c r="AS36" s="82"/>
      <c r="AT36" s="82"/>
      <c r="AU36" s="82"/>
      <c r="AV36" s="17"/>
      <c r="AW36" s="83"/>
      <c r="AX36" s="30"/>
      <c r="AY36" s="30"/>
      <c r="AZ36" s="81"/>
      <c r="BA36" s="82"/>
      <c r="BB36" s="82"/>
      <c r="BC36" s="82"/>
      <c r="BD36" s="82"/>
      <c r="BE36" s="82"/>
      <c r="BF36" s="82"/>
      <c r="BG36" s="17"/>
      <c r="BH36" s="83"/>
      <c r="BI36" s="30"/>
      <c r="BJ36" s="30"/>
      <c r="BK36" s="81"/>
      <c r="BL36" s="82"/>
      <c r="BM36" s="82"/>
      <c r="BN36" s="82"/>
      <c r="BO36" s="82"/>
      <c r="BP36" s="82"/>
      <c r="BQ36" s="82"/>
      <c r="BR36" s="17"/>
      <c r="BS36" s="83"/>
      <c r="BT36" s="30"/>
      <c r="BU36" s="30"/>
      <c r="BV36" s="81"/>
      <c r="BW36" s="82"/>
      <c r="BX36" s="82"/>
      <c r="BY36" s="82"/>
      <c r="BZ36" s="82"/>
      <c r="CA36" s="82"/>
      <c r="CB36" s="82"/>
      <c r="CC36" s="17"/>
      <c r="CD36" s="83"/>
      <c r="CE36" s="30"/>
      <c r="CF36" s="30"/>
      <c r="CG36" s="81"/>
      <c r="CH36" s="82"/>
      <c r="CI36" s="82"/>
      <c r="CJ36" s="82"/>
      <c r="CK36" s="82"/>
      <c r="CL36" s="82"/>
      <c r="CM36" s="82"/>
      <c r="CN36" s="17"/>
      <c r="CO36" s="83"/>
      <c r="CP36" s="30"/>
      <c r="CQ36" s="30"/>
      <c r="CR36" s="81"/>
      <c r="CS36" s="82"/>
      <c r="CT36" s="82"/>
      <c r="CU36" s="82"/>
      <c r="CV36" s="82"/>
      <c r="CW36" s="82"/>
      <c r="CX36" s="82"/>
      <c r="CY36" s="17"/>
      <c r="CZ36" s="83"/>
      <c r="DA36" s="30"/>
      <c r="DB36" s="30"/>
      <c r="DC36" s="81"/>
      <c r="DD36" s="82"/>
      <c r="DE36" s="82"/>
      <c r="DF36" s="82"/>
      <c r="DG36" s="82"/>
      <c r="DH36" s="82"/>
      <c r="DI36" s="82"/>
      <c r="DJ36" s="17"/>
      <c r="DK36" s="83"/>
      <c r="DL36" s="30"/>
      <c r="DM36" s="30"/>
      <c r="DN36" s="81"/>
      <c r="DO36" s="82"/>
      <c r="DP36" s="82"/>
      <c r="DQ36" s="82"/>
      <c r="DR36" s="82"/>
      <c r="DS36" s="82"/>
      <c r="DT36" s="82"/>
      <c r="DU36" s="17"/>
      <c r="DV36" s="83"/>
      <c r="DW36" s="30"/>
      <c r="DX36" s="30"/>
      <c r="DY36" s="81"/>
      <c r="DZ36" s="82"/>
      <c r="EA36" s="82"/>
      <c r="EB36" s="82"/>
      <c r="EC36" s="82"/>
      <c r="ED36" s="82"/>
      <c r="EE36" s="82"/>
      <c r="EF36" s="17"/>
      <c r="EG36" s="83"/>
      <c r="EH36" s="30"/>
      <c r="EI36" s="30"/>
      <c r="EJ36" s="81"/>
      <c r="EK36" s="82"/>
      <c r="EL36" s="82"/>
      <c r="EM36" s="82"/>
      <c r="EN36" s="82"/>
      <c r="EO36" s="82"/>
      <c r="EP36" s="82"/>
      <c r="EQ36" s="17"/>
      <c r="ER36" s="83"/>
      <c r="ES36" s="30"/>
      <c r="ET36" s="30"/>
      <c r="EU36" s="81"/>
      <c r="EV36" s="82"/>
      <c r="EW36" s="82"/>
      <c r="EX36" s="82"/>
      <c r="EY36" s="82"/>
      <c r="EZ36" s="82"/>
      <c r="FA36" s="82"/>
      <c r="FB36" s="17"/>
      <c r="FC36" s="83"/>
      <c r="FD36" s="30"/>
      <c r="FE36" s="30"/>
      <c r="FF36" s="81"/>
      <c r="FG36" s="82"/>
      <c r="FH36" s="82"/>
      <c r="FI36" s="82"/>
      <c r="FJ36" s="82"/>
      <c r="FK36" s="82"/>
      <c r="FL36" s="82"/>
      <c r="FM36" s="17"/>
      <c r="FN36" s="83"/>
      <c r="FO36" s="30"/>
      <c r="FP36" s="30"/>
      <c r="FQ36" s="81"/>
      <c r="FR36" s="82"/>
      <c r="FS36" s="82"/>
      <c r="FT36" s="82"/>
      <c r="FU36" s="82"/>
      <c r="FV36" s="82"/>
      <c r="FW36" s="82"/>
      <c r="FX36" s="17"/>
      <c r="FY36" s="83"/>
      <c r="FZ36" s="30"/>
      <c r="GA36" s="30"/>
      <c r="GB36" s="81"/>
      <c r="GC36" s="82"/>
      <c r="GD36" s="82"/>
      <c r="GE36" s="82"/>
      <c r="GF36" s="82"/>
      <c r="GG36" s="82"/>
      <c r="GH36" s="82"/>
      <c r="GI36" s="17"/>
      <c r="GJ36" s="83"/>
      <c r="GK36" s="30"/>
      <c r="GL36" s="30"/>
      <c r="GM36" s="81"/>
      <c r="GN36" s="82"/>
      <c r="GO36" s="82"/>
      <c r="GP36" s="82"/>
      <c r="GQ36" s="82"/>
      <c r="GR36" s="82"/>
      <c r="GS36" s="82"/>
      <c r="GT36" s="17"/>
      <c r="GU36" s="83"/>
      <c r="GV36" s="30"/>
      <c r="GW36" s="30"/>
      <c r="GX36" s="81"/>
      <c r="GY36" s="82"/>
      <c r="GZ36" s="82"/>
      <c r="HA36" s="82"/>
      <c r="HB36" s="82"/>
      <c r="HC36" s="82"/>
      <c r="HD36" s="82"/>
      <c r="HE36" s="17"/>
      <c r="HF36" s="83"/>
      <c r="HG36" s="30"/>
      <c r="HH36" s="30"/>
      <c r="HI36" s="81"/>
      <c r="HJ36" s="82"/>
      <c r="HK36" s="82"/>
      <c r="HL36" s="82"/>
      <c r="HM36" s="82"/>
      <c r="HN36" s="82"/>
      <c r="HO36" s="82"/>
      <c r="HP36" s="17"/>
      <c r="HQ36" s="83"/>
      <c r="HR36" s="30"/>
      <c r="HS36" s="30"/>
    </row>
    <row r="37" spans="1:227">
      <c r="A37" s="85"/>
      <c r="B37" s="88"/>
      <c r="C37" s="88"/>
      <c r="D37" s="88"/>
      <c r="E37" s="87"/>
      <c r="F37" s="87"/>
      <c r="G37" s="87"/>
      <c r="H37" s="81"/>
      <c r="I37" s="82"/>
      <c r="J37" s="82"/>
      <c r="K37" s="82"/>
      <c r="L37" s="82"/>
      <c r="M37" s="82"/>
      <c r="N37" s="82"/>
      <c r="O37" s="17"/>
      <c r="P37" s="83"/>
      <c r="Q37" s="30"/>
      <c r="R37" s="30"/>
      <c r="S37" s="81"/>
      <c r="T37" s="82"/>
      <c r="U37" s="82"/>
      <c r="V37" s="82"/>
      <c r="W37" s="82"/>
      <c r="X37" s="82"/>
      <c r="Y37" s="82"/>
      <c r="Z37" s="17"/>
      <c r="AA37" s="83"/>
      <c r="AB37" s="30"/>
      <c r="AC37" s="30"/>
      <c r="AD37" s="81"/>
      <c r="AE37" s="82"/>
      <c r="AF37" s="82"/>
      <c r="AG37" s="82"/>
      <c r="AH37" s="82"/>
      <c r="AI37" s="82"/>
      <c r="AJ37" s="82"/>
      <c r="AK37" s="17"/>
      <c r="AL37" s="83"/>
      <c r="AM37" s="30"/>
      <c r="AN37" s="30"/>
      <c r="AO37" s="81"/>
      <c r="AP37" s="82"/>
      <c r="AQ37" s="82"/>
      <c r="AR37" s="82"/>
      <c r="AS37" s="82"/>
      <c r="AT37" s="82"/>
      <c r="AU37" s="82"/>
      <c r="AV37" s="17"/>
      <c r="AW37" s="83"/>
      <c r="AX37" s="30"/>
      <c r="AY37" s="30"/>
      <c r="AZ37" s="81"/>
      <c r="BA37" s="82"/>
      <c r="BB37" s="82"/>
      <c r="BC37" s="82"/>
      <c r="BD37" s="82"/>
      <c r="BE37" s="82"/>
      <c r="BF37" s="82"/>
      <c r="BG37" s="17"/>
      <c r="BH37" s="83"/>
      <c r="BI37" s="30"/>
      <c r="BJ37" s="30"/>
      <c r="BK37" s="81"/>
      <c r="BL37" s="82"/>
      <c r="BM37" s="82"/>
      <c r="BN37" s="82"/>
      <c r="BO37" s="82"/>
      <c r="BP37" s="82"/>
      <c r="BQ37" s="82"/>
      <c r="BR37" s="17"/>
      <c r="BS37" s="83"/>
      <c r="BT37" s="30"/>
      <c r="BU37" s="30"/>
      <c r="BV37" s="81"/>
      <c r="BW37" s="82"/>
      <c r="BX37" s="82"/>
      <c r="BY37" s="82"/>
      <c r="BZ37" s="82"/>
      <c r="CA37" s="82"/>
      <c r="CB37" s="82"/>
      <c r="CC37" s="17"/>
      <c r="CD37" s="83"/>
      <c r="CE37" s="30"/>
      <c r="CF37" s="30"/>
      <c r="CG37" s="81"/>
      <c r="CH37" s="82"/>
      <c r="CI37" s="82"/>
      <c r="CJ37" s="82"/>
      <c r="CK37" s="82"/>
      <c r="CL37" s="82"/>
      <c r="CM37" s="82"/>
      <c r="CN37" s="17"/>
      <c r="CO37" s="83"/>
      <c r="CP37" s="30"/>
      <c r="CQ37" s="30"/>
      <c r="CR37" s="81"/>
      <c r="CS37" s="82"/>
      <c r="CT37" s="82"/>
      <c r="CU37" s="82"/>
      <c r="CV37" s="82"/>
      <c r="CW37" s="82"/>
      <c r="CX37" s="82"/>
      <c r="CY37" s="17"/>
      <c r="CZ37" s="83"/>
      <c r="DA37" s="30"/>
      <c r="DB37" s="30"/>
      <c r="DC37" s="81"/>
      <c r="DD37" s="82"/>
      <c r="DE37" s="82"/>
      <c r="DF37" s="82"/>
      <c r="DG37" s="82"/>
      <c r="DH37" s="82"/>
      <c r="DI37" s="82"/>
      <c r="DJ37" s="17"/>
      <c r="DK37" s="83"/>
      <c r="DL37" s="30"/>
      <c r="DM37" s="30"/>
      <c r="DN37" s="81"/>
      <c r="DO37" s="82"/>
      <c r="DP37" s="82"/>
      <c r="DQ37" s="82"/>
      <c r="DR37" s="82"/>
      <c r="DS37" s="82"/>
      <c r="DT37" s="82"/>
      <c r="DU37" s="17"/>
      <c r="DV37" s="83"/>
      <c r="DW37" s="30"/>
      <c r="DX37" s="30"/>
      <c r="DY37" s="81"/>
      <c r="DZ37" s="82"/>
      <c r="EA37" s="82"/>
      <c r="EB37" s="82"/>
      <c r="EC37" s="82"/>
      <c r="ED37" s="82"/>
      <c r="EE37" s="82"/>
      <c r="EF37" s="17"/>
      <c r="EG37" s="83"/>
      <c r="EH37" s="30"/>
      <c r="EI37" s="30"/>
      <c r="EJ37" s="81"/>
      <c r="EK37" s="82"/>
      <c r="EL37" s="82"/>
      <c r="EM37" s="82"/>
      <c r="EN37" s="82"/>
      <c r="EO37" s="82"/>
      <c r="EP37" s="82"/>
      <c r="EQ37" s="17"/>
      <c r="ER37" s="83"/>
      <c r="ES37" s="30"/>
      <c r="ET37" s="30"/>
      <c r="EU37" s="81"/>
      <c r="EV37" s="82"/>
      <c r="EW37" s="82"/>
      <c r="EX37" s="82"/>
      <c r="EY37" s="82"/>
      <c r="EZ37" s="82"/>
      <c r="FA37" s="82"/>
      <c r="FB37" s="17"/>
      <c r="FC37" s="83"/>
      <c r="FD37" s="30"/>
      <c r="FE37" s="30"/>
      <c r="FF37" s="81"/>
      <c r="FG37" s="82"/>
      <c r="FH37" s="82"/>
      <c r="FI37" s="82"/>
      <c r="FJ37" s="82"/>
      <c r="FK37" s="82"/>
      <c r="FL37" s="82"/>
      <c r="FM37" s="17"/>
      <c r="FN37" s="83"/>
      <c r="FO37" s="30"/>
      <c r="FP37" s="30"/>
      <c r="FQ37" s="81"/>
      <c r="FR37" s="82"/>
      <c r="FS37" s="82"/>
      <c r="FT37" s="82"/>
      <c r="FU37" s="82"/>
      <c r="FV37" s="82"/>
      <c r="FW37" s="82"/>
      <c r="FX37" s="17"/>
      <c r="FY37" s="83"/>
      <c r="FZ37" s="30"/>
      <c r="GA37" s="30"/>
      <c r="GB37" s="81"/>
      <c r="GC37" s="82"/>
      <c r="GD37" s="82"/>
      <c r="GE37" s="82"/>
      <c r="GF37" s="82"/>
      <c r="GG37" s="82"/>
      <c r="GH37" s="82"/>
      <c r="GI37" s="17"/>
      <c r="GJ37" s="83"/>
      <c r="GK37" s="30"/>
      <c r="GL37" s="30"/>
      <c r="GM37" s="81"/>
      <c r="GN37" s="82"/>
      <c r="GO37" s="82"/>
      <c r="GP37" s="82"/>
      <c r="GQ37" s="82"/>
      <c r="GR37" s="82"/>
      <c r="GS37" s="82"/>
      <c r="GT37" s="17"/>
      <c r="GU37" s="83"/>
      <c r="GV37" s="30"/>
      <c r="GW37" s="30"/>
      <c r="GX37" s="81"/>
      <c r="GY37" s="82"/>
      <c r="GZ37" s="82"/>
      <c r="HA37" s="82"/>
      <c r="HB37" s="82"/>
      <c r="HC37" s="82"/>
      <c r="HD37" s="82"/>
      <c r="HE37" s="17"/>
      <c r="HF37" s="83"/>
      <c r="HG37" s="30"/>
      <c r="HH37" s="30"/>
      <c r="HI37" s="81"/>
      <c r="HJ37" s="82"/>
      <c r="HK37" s="82"/>
      <c r="HL37" s="82"/>
      <c r="HM37" s="82"/>
      <c r="HN37" s="82"/>
      <c r="HO37" s="82"/>
      <c r="HP37" s="17"/>
      <c r="HQ37" s="83"/>
      <c r="HR37" s="30"/>
      <c r="HS37" s="30"/>
    </row>
    <row r="38" spans="1:227">
      <c r="A38" s="85"/>
      <c r="B38" s="88"/>
      <c r="C38" s="88"/>
      <c r="D38" s="88"/>
      <c r="E38" s="87"/>
      <c r="F38" s="87"/>
      <c r="G38" s="87"/>
      <c r="H38" s="81"/>
      <c r="I38" s="82"/>
      <c r="J38" s="82"/>
      <c r="K38" s="82"/>
      <c r="L38" s="82"/>
      <c r="M38" s="82"/>
      <c r="N38" s="82"/>
      <c r="O38" s="17"/>
      <c r="P38" s="83"/>
      <c r="Q38" s="30"/>
      <c r="R38" s="30"/>
      <c r="S38" s="81"/>
      <c r="T38" s="82"/>
      <c r="U38" s="82"/>
      <c r="V38" s="82"/>
      <c r="W38" s="82"/>
      <c r="X38" s="82"/>
      <c r="Y38" s="82"/>
      <c r="Z38" s="17"/>
      <c r="AA38" s="83"/>
      <c r="AB38" s="30"/>
      <c r="AC38" s="30"/>
      <c r="AD38" s="81"/>
      <c r="AE38" s="82"/>
      <c r="AF38" s="82"/>
      <c r="AG38" s="82"/>
      <c r="AH38" s="82"/>
      <c r="AI38" s="82"/>
      <c r="AJ38" s="82"/>
      <c r="AK38" s="17"/>
      <c r="AL38" s="83"/>
      <c r="AM38" s="30"/>
      <c r="AN38" s="30"/>
      <c r="AO38" s="81"/>
      <c r="AP38" s="82"/>
      <c r="AQ38" s="82"/>
      <c r="AR38" s="82"/>
      <c r="AS38" s="82"/>
      <c r="AT38" s="82"/>
      <c r="AU38" s="82"/>
      <c r="AV38" s="17"/>
      <c r="AW38" s="83"/>
      <c r="AX38" s="30"/>
      <c r="AY38" s="30"/>
      <c r="AZ38" s="81"/>
      <c r="BA38" s="82"/>
      <c r="BB38" s="82"/>
      <c r="BC38" s="82"/>
      <c r="BD38" s="82"/>
      <c r="BE38" s="82"/>
      <c r="BF38" s="82"/>
      <c r="BG38" s="17"/>
      <c r="BH38" s="83"/>
      <c r="BI38" s="30"/>
      <c r="BJ38" s="30"/>
      <c r="BK38" s="81"/>
      <c r="BL38" s="82"/>
      <c r="BM38" s="82"/>
      <c r="BN38" s="82"/>
      <c r="BO38" s="82"/>
      <c r="BP38" s="82"/>
      <c r="BQ38" s="82"/>
      <c r="BR38" s="17"/>
      <c r="BS38" s="83"/>
      <c r="BT38" s="30"/>
      <c r="BU38" s="30"/>
      <c r="BV38" s="81"/>
      <c r="BW38" s="82"/>
      <c r="BX38" s="82"/>
      <c r="BY38" s="82"/>
      <c r="BZ38" s="82"/>
      <c r="CA38" s="82"/>
      <c r="CB38" s="82"/>
      <c r="CC38" s="17"/>
      <c r="CD38" s="83"/>
      <c r="CE38" s="30"/>
      <c r="CF38" s="30"/>
      <c r="CG38" s="81"/>
      <c r="CH38" s="82"/>
      <c r="CI38" s="82"/>
      <c r="CJ38" s="82"/>
      <c r="CK38" s="82"/>
      <c r="CL38" s="82"/>
      <c r="CM38" s="82"/>
      <c r="CN38" s="17"/>
      <c r="CO38" s="83"/>
      <c r="CP38" s="30"/>
      <c r="CQ38" s="30"/>
      <c r="CR38" s="81"/>
      <c r="CS38" s="82"/>
      <c r="CT38" s="82"/>
      <c r="CU38" s="82"/>
      <c r="CV38" s="82"/>
      <c r="CW38" s="82"/>
      <c r="CX38" s="82"/>
      <c r="CY38" s="17"/>
      <c r="CZ38" s="83"/>
      <c r="DA38" s="30"/>
      <c r="DB38" s="30"/>
      <c r="DC38" s="81"/>
      <c r="DD38" s="82"/>
      <c r="DE38" s="82"/>
      <c r="DF38" s="82"/>
      <c r="DG38" s="82"/>
      <c r="DH38" s="82"/>
      <c r="DI38" s="82"/>
      <c r="DJ38" s="17"/>
      <c r="DK38" s="83"/>
      <c r="DL38" s="30"/>
      <c r="DM38" s="30"/>
      <c r="DN38" s="81"/>
      <c r="DO38" s="82"/>
      <c r="DP38" s="82"/>
      <c r="DQ38" s="82"/>
      <c r="DR38" s="82"/>
      <c r="DS38" s="82"/>
      <c r="DT38" s="82"/>
      <c r="DU38" s="17"/>
      <c r="DV38" s="83"/>
      <c r="DW38" s="30"/>
      <c r="DX38" s="30"/>
      <c r="DY38" s="81"/>
      <c r="DZ38" s="82"/>
      <c r="EA38" s="82"/>
      <c r="EB38" s="82"/>
      <c r="EC38" s="82"/>
      <c r="ED38" s="82"/>
      <c r="EE38" s="82"/>
      <c r="EF38" s="17"/>
      <c r="EG38" s="83"/>
      <c r="EH38" s="30"/>
      <c r="EI38" s="30"/>
      <c r="EJ38" s="81"/>
      <c r="EK38" s="82"/>
      <c r="EL38" s="82"/>
      <c r="EM38" s="82"/>
      <c r="EN38" s="82"/>
      <c r="EO38" s="82"/>
      <c r="EP38" s="82"/>
      <c r="EQ38" s="17"/>
      <c r="ER38" s="83"/>
      <c r="ES38" s="30"/>
      <c r="ET38" s="30"/>
      <c r="EU38" s="81"/>
      <c r="EV38" s="82"/>
      <c r="EW38" s="82"/>
      <c r="EX38" s="82"/>
      <c r="EY38" s="82"/>
      <c r="EZ38" s="82"/>
      <c r="FA38" s="82"/>
      <c r="FB38" s="17"/>
      <c r="FC38" s="83"/>
      <c r="FD38" s="30"/>
      <c r="FE38" s="30"/>
      <c r="FF38" s="81"/>
      <c r="FG38" s="82"/>
      <c r="FH38" s="82"/>
      <c r="FI38" s="82"/>
      <c r="FJ38" s="82"/>
      <c r="FK38" s="82"/>
      <c r="FL38" s="82"/>
      <c r="FM38" s="17"/>
      <c r="FN38" s="83"/>
      <c r="FO38" s="30"/>
      <c r="FP38" s="30"/>
      <c r="FQ38" s="81"/>
      <c r="FR38" s="82"/>
      <c r="FS38" s="82"/>
      <c r="FT38" s="82"/>
      <c r="FU38" s="82"/>
      <c r="FV38" s="82"/>
      <c r="FW38" s="82"/>
      <c r="FX38" s="17"/>
      <c r="FY38" s="83"/>
      <c r="FZ38" s="30"/>
      <c r="GA38" s="30"/>
      <c r="GB38" s="81"/>
      <c r="GC38" s="82"/>
      <c r="GD38" s="82"/>
      <c r="GE38" s="82"/>
      <c r="GF38" s="82"/>
      <c r="GG38" s="82"/>
      <c r="GH38" s="82"/>
      <c r="GI38" s="17"/>
      <c r="GJ38" s="83"/>
      <c r="GK38" s="30"/>
      <c r="GL38" s="30"/>
      <c r="GM38" s="81"/>
      <c r="GN38" s="82"/>
      <c r="GO38" s="82"/>
      <c r="GP38" s="82"/>
      <c r="GQ38" s="82"/>
      <c r="GR38" s="82"/>
      <c r="GS38" s="82"/>
      <c r="GT38" s="17"/>
      <c r="GU38" s="83"/>
      <c r="GV38" s="30"/>
      <c r="GW38" s="30"/>
      <c r="GX38" s="81"/>
      <c r="GY38" s="82"/>
      <c r="GZ38" s="82"/>
      <c r="HA38" s="82"/>
      <c r="HB38" s="82"/>
      <c r="HC38" s="82"/>
      <c r="HD38" s="82"/>
      <c r="HE38" s="17"/>
      <c r="HF38" s="83"/>
      <c r="HG38" s="30"/>
      <c r="HH38" s="30"/>
      <c r="HI38" s="81"/>
      <c r="HJ38" s="82"/>
      <c r="HK38" s="82"/>
      <c r="HL38" s="82"/>
      <c r="HM38" s="82"/>
      <c r="HN38" s="82"/>
      <c r="HO38" s="82"/>
      <c r="HP38" s="17"/>
      <c r="HQ38" s="83"/>
      <c r="HR38" s="30"/>
      <c r="HS38" s="30"/>
    </row>
    <row r="39" spans="1:227">
      <c r="A39" s="85"/>
      <c r="B39" s="86"/>
      <c r="C39" s="86"/>
      <c r="D39" s="86"/>
      <c r="E39" s="87"/>
      <c r="F39" s="87"/>
      <c r="G39" s="87"/>
      <c r="H39" s="81"/>
      <c r="I39" s="82"/>
      <c r="J39" s="82"/>
      <c r="K39" s="82"/>
      <c r="L39" s="82"/>
      <c r="M39" s="82"/>
      <c r="N39" s="82"/>
      <c r="O39" s="17"/>
      <c r="P39" s="83"/>
      <c r="Q39" s="30"/>
      <c r="R39" s="30"/>
      <c r="S39" s="81"/>
      <c r="T39" s="82"/>
      <c r="U39" s="82"/>
      <c r="V39" s="82"/>
      <c r="W39" s="82"/>
      <c r="X39" s="82"/>
      <c r="Y39" s="82"/>
      <c r="Z39" s="17"/>
      <c r="AA39" s="83"/>
      <c r="AB39" s="30"/>
      <c r="AC39" s="30"/>
      <c r="AD39" s="81"/>
      <c r="AE39" s="82"/>
      <c r="AF39" s="82"/>
      <c r="AG39" s="82"/>
      <c r="AH39" s="82"/>
      <c r="AI39" s="82"/>
      <c r="AJ39" s="82"/>
      <c r="AK39" s="17"/>
      <c r="AL39" s="83"/>
      <c r="AM39" s="30"/>
      <c r="AN39" s="30"/>
      <c r="AO39" s="81"/>
      <c r="AP39" s="82"/>
      <c r="AQ39" s="82"/>
      <c r="AR39" s="82"/>
      <c r="AS39" s="82"/>
      <c r="AT39" s="82"/>
      <c r="AU39" s="82"/>
      <c r="AV39" s="17"/>
      <c r="AW39" s="83"/>
      <c r="AX39" s="30"/>
      <c r="AY39" s="30"/>
      <c r="AZ39" s="81"/>
      <c r="BA39" s="82"/>
      <c r="BB39" s="82"/>
      <c r="BC39" s="82"/>
      <c r="BD39" s="82"/>
      <c r="BE39" s="82"/>
      <c r="BF39" s="82"/>
      <c r="BG39" s="17"/>
      <c r="BH39" s="83"/>
      <c r="BI39" s="30"/>
      <c r="BJ39" s="30"/>
      <c r="BK39" s="81"/>
      <c r="BL39" s="82"/>
      <c r="BM39" s="82"/>
      <c r="BN39" s="82"/>
      <c r="BO39" s="82"/>
      <c r="BP39" s="82"/>
      <c r="BQ39" s="82"/>
      <c r="BR39" s="17"/>
      <c r="BS39" s="83"/>
      <c r="BT39" s="30"/>
      <c r="BU39" s="30"/>
      <c r="BV39" s="81"/>
      <c r="BW39" s="82"/>
      <c r="BX39" s="82"/>
      <c r="BY39" s="82"/>
      <c r="BZ39" s="82"/>
      <c r="CA39" s="82"/>
      <c r="CB39" s="82"/>
      <c r="CC39" s="17"/>
      <c r="CD39" s="83"/>
      <c r="CE39" s="30"/>
      <c r="CF39" s="30"/>
      <c r="CG39" s="81"/>
      <c r="CH39" s="82"/>
      <c r="CI39" s="82"/>
      <c r="CJ39" s="82"/>
      <c r="CK39" s="82"/>
      <c r="CL39" s="82"/>
      <c r="CM39" s="82"/>
      <c r="CN39" s="17"/>
      <c r="CO39" s="83"/>
      <c r="CP39" s="30"/>
      <c r="CQ39" s="30"/>
      <c r="CR39" s="81"/>
      <c r="CS39" s="82"/>
      <c r="CT39" s="82"/>
      <c r="CU39" s="82"/>
      <c r="CV39" s="82"/>
      <c r="CW39" s="82"/>
      <c r="CX39" s="82"/>
      <c r="CY39" s="17"/>
      <c r="CZ39" s="83"/>
      <c r="DA39" s="30"/>
      <c r="DB39" s="30"/>
      <c r="DC39" s="81"/>
      <c r="DD39" s="82"/>
      <c r="DE39" s="82"/>
      <c r="DF39" s="82"/>
      <c r="DG39" s="82"/>
      <c r="DH39" s="82"/>
      <c r="DI39" s="82"/>
      <c r="DJ39" s="17"/>
      <c r="DK39" s="83"/>
      <c r="DL39" s="30"/>
      <c r="DM39" s="30"/>
      <c r="DN39" s="81"/>
      <c r="DO39" s="82"/>
      <c r="DP39" s="82"/>
      <c r="DQ39" s="82"/>
      <c r="DR39" s="82"/>
      <c r="DS39" s="82"/>
      <c r="DT39" s="82"/>
      <c r="DU39" s="17"/>
      <c r="DV39" s="83"/>
      <c r="DW39" s="30"/>
      <c r="DX39" s="30"/>
      <c r="DY39" s="81"/>
      <c r="DZ39" s="82"/>
      <c r="EA39" s="82"/>
      <c r="EB39" s="82"/>
      <c r="EC39" s="82"/>
      <c r="ED39" s="82"/>
      <c r="EE39" s="82"/>
      <c r="EF39" s="17"/>
      <c r="EG39" s="83"/>
      <c r="EH39" s="30"/>
      <c r="EI39" s="30"/>
      <c r="EJ39" s="81"/>
      <c r="EK39" s="82"/>
      <c r="EL39" s="82"/>
      <c r="EM39" s="82"/>
      <c r="EN39" s="82"/>
      <c r="EO39" s="82"/>
      <c r="EP39" s="82"/>
      <c r="EQ39" s="17"/>
      <c r="ER39" s="83"/>
      <c r="ES39" s="30"/>
      <c r="ET39" s="30"/>
      <c r="EU39" s="81"/>
      <c r="EV39" s="82"/>
      <c r="EW39" s="82"/>
      <c r="EX39" s="82"/>
      <c r="EY39" s="82"/>
      <c r="EZ39" s="82"/>
      <c r="FA39" s="82"/>
      <c r="FB39" s="17"/>
      <c r="FC39" s="83"/>
      <c r="FD39" s="30"/>
      <c r="FE39" s="30"/>
      <c r="FF39" s="81"/>
      <c r="FG39" s="82"/>
      <c r="FH39" s="82"/>
      <c r="FI39" s="82"/>
      <c r="FJ39" s="82"/>
      <c r="FK39" s="82"/>
      <c r="FL39" s="82"/>
      <c r="FM39" s="17"/>
      <c r="FN39" s="83"/>
      <c r="FO39" s="30"/>
      <c r="FP39" s="30"/>
      <c r="FQ39" s="81"/>
      <c r="FR39" s="82"/>
      <c r="FS39" s="82"/>
      <c r="FT39" s="82"/>
      <c r="FU39" s="82"/>
      <c r="FV39" s="82"/>
      <c r="FW39" s="82"/>
      <c r="FX39" s="17"/>
      <c r="FY39" s="83"/>
      <c r="FZ39" s="30"/>
      <c r="GA39" s="30"/>
      <c r="GB39" s="81"/>
      <c r="GC39" s="82"/>
      <c r="GD39" s="82"/>
      <c r="GE39" s="82"/>
      <c r="GF39" s="82"/>
      <c r="GG39" s="82"/>
      <c r="GH39" s="82"/>
      <c r="GI39" s="17"/>
      <c r="GJ39" s="83"/>
      <c r="GK39" s="30"/>
      <c r="GL39" s="30"/>
      <c r="GM39" s="81"/>
      <c r="GN39" s="82"/>
      <c r="GO39" s="82"/>
      <c r="GP39" s="82"/>
      <c r="GQ39" s="82"/>
      <c r="GR39" s="82"/>
      <c r="GS39" s="82"/>
      <c r="GT39" s="17"/>
      <c r="GU39" s="83"/>
      <c r="GV39" s="30"/>
      <c r="GW39" s="30"/>
      <c r="GX39" s="81"/>
      <c r="GY39" s="82"/>
      <c r="GZ39" s="82"/>
      <c r="HA39" s="82"/>
      <c r="HB39" s="82"/>
      <c r="HC39" s="82"/>
      <c r="HD39" s="82"/>
      <c r="HE39" s="17"/>
      <c r="HF39" s="83"/>
      <c r="HG39" s="30"/>
      <c r="HH39" s="30"/>
      <c r="HI39" s="81"/>
      <c r="HJ39" s="82"/>
      <c r="HK39" s="82"/>
      <c r="HL39" s="82"/>
      <c r="HM39" s="82"/>
      <c r="HN39" s="82"/>
      <c r="HO39" s="82"/>
      <c r="HP39" s="17"/>
      <c r="HQ39" s="83"/>
      <c r="HR39" s="30"/>
      <c r="HS39" s="30"/>
    </row>
    <row r="40" spans="1:227">
      <c r="A40" s="85"/>
      <c r="B40" s="86"/>
      <c r="C40" s="86"/>
      <c r="D40" s="86"/>
      <c r="E40" s="87"/>
      <c r="F40" s="87"/>
      <c r="G40" s="87"/>
      <c r="H40" s="81"/>
      <c r="I40" s="82"/>
      <c r="J40" s="82"/>
      <c r="K40" s="82"/>
      <c r="L40" s="82"/>
      <c r="M40" s="82"/>
      <c r="N40" s="82"/>
      <c r="O40" s="17"/>
      <c r="P40" s="83"/>
      <c r="Q40" s="30"/>
      <c r="R40" s="30"/>
      <c r="S40" s="81"/>
      <c r="T40" s="82"/>
      <c r="U40" s="82"/>
      <c r="V40" s="82"/>
      <c r="W40" s="82"/>
      <c r="X40" s="82"/>
      <c r="Y40" s="82"/>
      <c r="Z40" s="17"/>
      <c r="AA40" s="83"/>
      <c r="AB40" s="30"/>
      <c r="AC40" s="30"/>
      <c r="AD40" s="81"/>
      <c r="AE40" s="82"/>
      <c r="AF40" s="82"/>
      <c r="AG40" s="82"/>
      <c r="AH40" s="82"/>
      <c r="AI40" s="82"/>
      <c r="AJ40" s="82"/>
      <c r="AK40" s="17"/>
      <c r="AL40" s="83"/>
      <c r="AM40" s="30"/>
      <c r="AN40" s="30"/>
      <c r="AO40" s="81"/>
      <c r="AP40" s="82"/>
      <c r="AQ40" s="82"/>
      <c r="AR40" s="82"/>
      <c r="AS40" s="82"/>
      <c r="AT40" s="82"/>
      <c r="AU40" s="82"/>
      <c r="AV40" s="17"/>
      <c r="AW40" s="83"/>
      <c r="AX40" s="30"/>
      <c r="AY40" s="30"/>
      <c r="AZ40" s="81"/>
      <c r="BA40" s="82"/>
      <c r="BB40" s="82"/>
      <c r="BC40" s="82"/>
      <c r="BD40" s="82"/>
      <c r="BE40" s="82"/>
      <c r="BF40" s="82"/>
      <c r="BG40" s="17"/>
      <c r="BH40" s="83"/>
      <c r="BI40" s="30"/>
      <c r="BJ40" s="30"/>
      <c r="BK40" s="81"/>
      <c r="BL40" s="82"/>
      <c r="BM40" s="82"/>
      <c r="BN40" s="82"/>
      <c r="BO40" s="82"/>
      <c r="BP40" s="82"/>
      <c r="BQ40" s="82"/>
      <c r="BR40" s="17"/>
      <c r="BS40" s="83"/>
      <c r="BT40" s="30"/>
      <c r="BU40" s="30"/>
      <c r="BV40" s="81"/>
      <c r="BW40" s="82"/>
      <c r="BX40" s="82"/>
      <c r="BY40" s="82"/>
      <c r="BZ40" s="82"/>
      <c r="CA40" s="82"/>
      <c r="CB40" s="82"/>
      <c r="CC40" s="17"/>
      <c r="CD40" s="83"/>
      <c r="CE40" s="30"/>
      <c r="CF40" s="30"/>
      <c r="CG40" s="81"/>
      <c r="CH40" s="82"/>
      <c r="CI40" s="82"/>
      <c r="CJ40" s="82"/>
      <c r="CK40" s="82"/>
      <c r="CL40" s="82"/>
      <c r="CM40" s="82"/>
      <c r="CN40" s="17"/>
      <c r="CO40" s="83"/>
      <c r="CP40" s="30"/>
      <c r="CQ40" s="30"/>
      <c r="CR40" s="81"/>
      <c r="CS40" s="82"/>
      <c r="CT40" s="82"/>
      <c r="CU40" s="82"/>
      <c r="CV40" s="82"/>
      <c r="CW40" s="82"/>
      <c r="CX40" s="82"/>
      <c r="CY40" s="17"/>
      <c r="CZ40" s="83"/>
      <c r="DA40" s="30"/>
      <c r="DB40" s="30"/>
      <c r="DC40" s="81"/>
      <c r="DD40" s="82"/>
      <c r="DE40" s="82"/>
      <c r="DF40" s="82"/>
      <c r="DG40" s="82"/>
      <c r="DH40" s="82"/>
      <c r="DI40" s="82"/>
      <c r="DJ40" s="17"/>
      <c r="DK40" s="83"/>
      <c r="DL40" s="30"/>
      <c r="DM40" s="30"/>
      <c r="DN40" s="81"/>
      <c r="DO40" s="82"/>
      <c r="DP40" s="82"/>
      <c r="DQ40" s="82"/>
      <c r="DR40" s="82"/>
      <c r="DS40" s="82"/>
      <c r="DT40" s="82"/>
      <c r="DU40" s="17"/>
      <c r="DV40" s="83"/>
      <c r="DW40" s="30"/>
      <c r="DX40" s="30"/>
      <c r="DY40" s="81"/>
      <c r="DZ40" s="82"/>
      <c r="EA40" s="82"/>
      <c r="EB40" s="82"/>
      <c r="EC40" s="82"/>
      <c r="ED40" s="82"/>
      <c r="EE40" s="82"/>
      <c r="EF40" s="17"/>
      <c r="EG40" s="83"/>
      <c r="EH40" s="30"/>
      <c r="EI40" s="30"/>
      <c r="EJ40" s="81"/>
      <c r="EK40" s="82"/>
      <c r="EL40" s="82"/>
      <c r="EM40" s="82"/>
      <c r="EN40" s="82"/>
      <c r="EO40" s="82"/>
      <c r="EP40" s="82"/>
      <c r="EQ40" s="17"/>
      <c r="ER40" s="83"/>
      <c r="ES40" s="30"/>
      <c r="ET40" s="30"/>
      <c r="EU40" s="81"/>
      <c r="EV40" s="82"/>
      <c r="EW40" s="82"/>
      <c r="EX40" s="82"/>
      <c r="EY40" s="82"/>
      <c r="EZ40" s="82"/>
      <c r="FA40" s="82"/>
      <c r="FB40" s="17"/>
      <c r="FC40" s="83"/>
      <c r="FD40" s="30"/>
      <c r="FE40" s="30"/>
      <c r="FF40" s="81"/>
      <c r="FG40" s="82"/>
      <c r="FH40" s="82"/>
      <c r="FI40" s="82"/>
      <c r="FJ40" s="82"/>
      <c r="FK40" s="82"/>
      <c r="FL40" s="82"/>
      <c r="FM40" s="17"/>
      <c r="FN40" s="83"/>
      <c r="FO40" s="30"/>
      <c r="FP40" s="30"/>
      <c r="FQ40" s="81"/>
      <c r="FR40" s="82"/>
      <c r="FS40" s="82"/>
      <c r="FT40" s="82"/>
      <c r="FU40" s="82"/>
      <c r="FV40" s="82"/>
      <c r="FW40" s="82"/>
      <c r="FX40" s="17"/>
      <c r="FY40" s="83"/>
      <c r="FZ40" s="30"/>
      <c r="GA40" s="30"/>
      <c r="GB40" s="81"/>
      <c r="GC40" s="82"/>
      <c r="GD40" s="82"/>
      <c r="GE40" s="82"/>
      <c r="GF40" s="82"/>
      <c r="GG40" s="82"/>
      <c r="GH40" s="82"/>
      <c r="GI40" s="17"/>
      <c r="GJ40" s="83"/>
      <c r="GK40" s="30"/>
      <c r="GL40" s="30"/>
      <c r="GM40" s="81"/>
      <c r="GN40" s="82"/>
      <c r="GO40" s="82"/>
      <c r="GP40" s="82"/>
      <c r="GQ40" s="82"/>
      <c r="GR40" s="82"/>
      <c r="GS40" s="82"/>
      <c r="GT40" s="17"/>
      <c r="GU40" s="83"/>
      <c r="GV40" s="30"/>
      <c r="GW40" s="30"/>
      <c r="GX40" s="81"/>
      <c r="GY40" s="82"/>
      <c r="GZ40" s="82"/>
      <c r="HA40" s="82"/>
      <c r="HB40" s="82"/>
      <c r="HC40" s="82"/>
      <c r="HD40" s="82"/>
      <c r="HE40" s="17"/>
      <c r="HF40" s="83"/>
      <c r="HG40" s="30"/>
      <c r="HH40" s="30"/>
      <c r="HI40" s="81"/>
      <c r="HJ40" s="82"/>
      <c r="HK40" s="82"/>
      <c r="HL40" s="82"/>
      <c r="HM40" s="82"/>
      <c r="HN40" s="82"/>
      <c r="HO40" s="82"/>
      <c r="HP40" s="17"/>
      <c r="HQ40" s="83"/>
      <c r="HR40" s="30"/>
      <c r="HS40" s="30"/>
    </row>
    <row r="41" spans="1:227">
      <c r="A41" s="85"/>
      <c r="B41" s="86"/>
      <c r="C41" s="86"/>
      <c r="D41" s="86"/>
      <c r="E41" s="87"/>
      <c r="F41" s="87"/>
      <c r="G41" s="87"/>
      <c r="H41" s="81"/>
      <c r="I41" s="82"/>
      <c r="J41" s="82"/>
      <c r="K41" s="82"/>
      <c r="L41" s="82"/>
      <c r="M41" s="82"/>
      <c r="N41" s="82"/>
      <c r="O41" s="17"/>
      <c r="P41" s="83"/>
      <c r="Q41" s="30"/>
      <c r="R41" s="30"/>
      <c r="S41" s="81"/>
      <c r="T41" s="82"/>
      <c r="U41" s="82"/>
      <c r="V41" s="82"/>
      <c r="W41" s="82"/>
      <c r="X41" s="82"/>
      <c r="Y41" s="82"/>
      <c r="Z41" s="17"/>
      <c r="AA41" s="83"/>
      <c r="AB41" s="30"/>
      <c r="AC41" s="30"/>
      <c r="AD41" s="81"/>
      <c r="AE41" s="82"/>
      <c r="AF41" s="82"/>
      <c r="AG41" s="82"/>
      <c r="AH41" s="82"/>
      <c r="AI41" s="82"/>
      <c r="AJ41" s="82"/>
      <c r="AK41" s="17"/>
      <c r="AL41" s="83"/>
      <c r="AM41" s="30"/>
      <c r="AN41" s="30"/>
      <c r="AO41" s="81"/>
      <c r="AP41" s="82"/>
      <c r="AQ41" s="82"/>
      <c r="AR41" s="82"/>
      <c r="AS41" s="82"/>
      <c r="AT41" s="82"/>
      <c r="AU41" s="82"/>
      <c r="AV41" s="17"/>
      <c r="AW41" s="83"/>
      <c r="AX41" s="30"/>
      <c r="AY41" s="30"/>
      <c r="AZ41" s="81"/>
      <c r="BA41" s="82"/>
      <c r="BB41" s="82"/>
      <c r="BC41" s="82"/>
      <c r="BD41" s="82"/>
      <c r="BE41" s="82"/>
      <c r="BF41" s="82"/>
      <c r="BG41" s="17"/>
      <c r="BH41" s="83"/>
      <c r="BI41" s="30"/>
      <c r="BJ41" s="30"/>
      <c r="BK41" s="81"/>
      <c r="BL41" s="82"/>
      <c r="BM41" s="82"/>
      <c r="BN41" s="82"/>
      <c r="BO41" s="82"/>
      <c r="BP41" s="82"/>
      <c r="BQ41" s="82"/>
      <c r="BR41" s="17"/>
      <c r="BS41" s="83"/>
      <c r="BT41" s="30"/>
      <c r="BU41" s="30"/>
      <c r="BV41" s="81"/>
      <c r="BW41" s="82"/>
      <c r="BX41" s="82"/>
      <c r="BY41" s="82"/>
      <c r="BZ41" s="82"/>
      <c r="CA41" s="82"/>
      <c r="CB41" s="82"/>
      <c r="CC41" s="17"/>
      <c r="CD41" s="83"/>
      <c r="CE41" s="30"/>
      <c r="CF41" s="30"/>
      <c r="CG41" s="81"/>
      <c r="CH41" s="82"/>
      <c r="CI41" s="82"/>
      <c r="CJ41" s="82"/>
      <c r="CK41" s="82"/>
      <c r="CL41" s="82"/>
      <c r="CM41" s="82"/>
      <c r="CN41" s="17"/>
      <c r="CO41" s="83"/>
      <c r="CP41" s="30"/>
      <c r="CQ41" s="30"/>
      <c r="CR41" s="81"/>
      <c r="CS41" s="82"/>
      <c r="CT41" s="82"/>
      <c r="CU41" s="82"/>
      <c r="CV41" s="82"/>
      <c r="CW41" s="82"/>
      <c r="CX41" s="82"/>
      <c r="CY41" s="17"/>
      <c r="CZ41" s="83"/>
      <c r="DA41" s="30"/>
      <c r="DB41" s="30"/>
      <c r="DC41" s="81"/>
      <c r="DD41" s="82"/>
      <c r="DE41" s="82"/>
      <c r="DF41" s="82"/>
      <c r="DG41" s="82"/>
      <c r="DH41" s="82"/>
      <c r="DI41" s="82"/>
      <c r="DJ41" s="17"/>
      <c r="DK41" s="83"/>
      <c r="DL41" s="30"/>
      <c r="DM41" s="30"/>
      <c r="DN41" s="81"/>
      <c r="DO41" s="82"/>
      <c r="DP41" s="82"/>
      <c r="DQ41" s="82"/>
      <c r="DR41" s="82"/>
      <c r="DS41" s="82"/>
      <c r="DT41" s="82"/>
      <c r="DU41" s="17"/>
      <c r="DV41" s="83"/>
      <c r="DW41" s="30"/>
      <c r="DX41" s="30"/>
      <c r="DY41" s="81"/>
      <c r="DZ41" s="82"/>
      <c r="EA41" s="82"/>
      <c r="EB41" s="82"/>
      <c r="EC41" s="82"/>
      <c r="ED41" s="82"/>
      <c r="EE41" s="82"/>
      <c r="EF41" s="17"/>
      <c r="EG41" s="83"/>
      <c r="EH41" s="30"/>
      <c r="EI41" s="30"/>
      <c r="EJ41" s="81"/>
      <c r="EK41" s="82"/>
      <c r="EL41" s="82"/>
      <c r="EM41" s="82"/>
      <c r="EN41" s="82"/>
      <c r="EO41" s="82"/>
      <c r="EP41" s="82"/>
      <c r="EQ41" s="17"/>
      <c r="ER41" s="83"/>
      <c r="ES41" s="30"/>
      <c r="ET41" s="30"/>
      <c r="EU41" s="81"/>
      <c r="EV41" s="82"/>
      <c r="EW41" s="82"/>
      <c r="EX41" s="82"/>
      <c r="EY41" s="82"/>
      <c r="EZ41" s="82"/>
      <c r="FA41" s="82"/>
      <c r="FB41" s="17"/>
      <c r="FC41" s="83"/>
      <c r="FD41" s="30"/>
      <c r="FE41" s="30"/>
      <c r="FF41" s="81"/>
      <c r="FG41" s="82"/>
      <c r="FH41" s="82"/>
      <c r="FI41" s="82"/>
      <c r="FJ41" s="82"/>
      <c r="FK41" s="82"/>
      <c r="FL41" s="82"/>
      <c r="FM41" s="17"/>
      <c r="FN41" s="83"/>
      <c r="FO41" s="30"/>
      <c r="FP41" s="30"/>
      <c r="FQ41" s="81"/>
      <c r="FR41" s="82"/>
      <c r="FS41" s="82"/>
      <c r="FT41" s="82"/>
      <c r="FU41" s="82"/>
      <c r="FV41" s="82"/>
      <c r="FW41" s="82"/>
      <c r="FX41" s="17"/>
      <c r="FY41" s="83"/>
      <c r="FZ41" s="30"/>
      <c r="GA41" s="30"/>
      <c r="GB41" s="81"/>
      <c r="GC41" s="82"/>
      <c r="GD41" s="82"/>
      <c r="GE41" s="82"/>
      <c r="GF41" s="82"/>
      <c r="GG41" s="82"/>
      <c r="GH41" s="82"/>
      <c r="GI41" s="17"/>
      <c r="GJ41" s="83"/>
      <c r="GK41" s="30"/>
      <c r="GL41" s="30"/>
      <c r="GM41" s="81"/>
      <c r="GN41" s="82"/>
      <c r="GO41" s="82"/>
      <c r="GP41" s="82"/>
      <c r="GQ41" s="82"/>
      <c r="GR41" s="82"/>
      <c r="GS41" s="82"/>
      <c r="GT41" s="17"/>
      <c r="GU41" s="83"/>
      <c r="GV41" s="30"/>
      <c r="GW41" s="30"/>
      <c r="GX41" s="81"/>
      <c r="GY41" s="82"/>
      <c r="GZ41" s="82"/>
      <c r="HA41" s="82"/>
      <c r="HB41" s="82"/>
      <c r="HC41" s="82"/>
      <c r="HD41" s="82"/>
      <c r="HE41" s="17"/>
      <c r="HF41" s="83"/>
      <c r="HG41" s="30"/>
      <c r="HH41" s="30"/>
      <c r="HI41" s="81"/>
      <c r="HJ41" s="82"/>
      <c r="HK41" s="82"/>
      <c r="HL41" s="82"/>
      <c r="HM41" s="82"/>
      <c r="HN41" s="82"/>
      <c r="HO41" s="82"/>
      <c r="HP41" s="17"/>
      <c r="HQ41" s="83"/>
      <c r="HR41" s="30"/>
      <c r="HS41" s="30"/>
    </row>
    <row r="42" spans="1:227">
      <c r="A42" s="85"/>
      <c r="B42" s="88"/>
      <c r="C42" s="88"/>
      <c r="D42" s="88"/>
      <c r="E42" s="87"/>
      <c r="F42" s="87"/>
      <c r="G42" s="87"/>
      <c r="H42" s="81"/>
      <c r="I42" s="82"/>
      <c r="J42" s="82"/>
      <c r="K42" s="82"/>
      <c r="L42" s="82"/>
      <c r="M42" s="82"/>
      <c r="N42" s="82"/>
      <c r="O42" s="17"/>
      <c r="P42" s="83"/>
      <c r="Q42" s="30"/>
      <c r="R42" s="30"/>
      <c r="S42" s="81"/>
      <c r="T42" s="82"/>
      <c r="U42" s="82"/>
      <c r="V42" s="82"/>
      <c r="W42" s="82"/>
      <c r="X42" s="82"/>
      <c r="Y42" s="82"/>
      <c r="Z42" s="17"/>
      <c r="AA42" s="83"/>
      <c r="AB42" s="30"/>
      <c r="AC42" s="30"/>
      <c r="AD42" s="81"/>
      <c r="AE42" s="82"/>
      <c r="AF42" s="82"/>
      <c r="AG42" s="82"/>
      <c r="AH42" s="82"/>
      <c r="AI42" s="82"/>
      <c r="AJ42" s="82"/>
      <c r="AK42" s="17"/>
      <c r="AL42" s="83"/>
      <c r="AM42" s="30"/>
      <c r="AN42" s="30"/>
      <c r="AO42" s="81"/>
      <c r="AP42" s="82"/>
      <c r="AQ42" s="82"/>
      <c r="AR42" s="82"/>
      <c r="AS42" s="82"/>
      <c r="AT42" s="82"/>
      <c r="AU42" s="82"/>
      <c r="AV42" s="17"/>
      <c r="AW42" s="83"/>
      <c r="AX42" s="30"/>
      <c r="AY42" s="30"/>
      <c r="AZ42" s="81"/>
      <c r="BA42" s="82"/>
      <c r="BB42" s="82"/>
      <c r="BC42" s="82"/>
      <c r="BD42" s="82"/>
      <c r="BE42" s="82"/>
      <c r="BF42" s="82"/>
      <c r="BG42" s="17"/>
      <c r="BH42" s="83"/>
      <c r="BI42" s="30"/>
      <c r="BJ42" s="30"/>
      <c r="BK42" s="81"/>
      <c r="BL42" s="82"/>
      <c r="BM42" s="82"/>
      <c r="BN42" s="82"/>
      <c r="BO42" s="82"/>
      <c r="BP42" s="82"/>
      <c r="BQ42" s="82"/>
      <c r="BR42" s="17"/>
      <c r="BS42" s="83"/>
      <c r="BT42" s="30"/>
      <c r="BU42" s="30"/>
      <c r="BV42" s="81"/>
      <c r="BW42" s="82"/>
      <c r="BX42" s="82"/>
      <c r="BY42" s="82"/>
      <c r="BZ42" s="82"/>
      <c r="CA42" s="82"/>
      <c r="CB42" s="82"/>
      <c r="CC42" s="17"/>
      <c r="CD42" s="83"/>
      <c r="CE42" s="30"/>
      <c r="CF42" s="30"/>
      <c r="CG42" s="81"/>
      <c r="CH42" s="82"/>
      <c r="CI42" s="82"/>
      <c r="CJ42" s="82"/>
      <c r="CK42" s="82"/>
      <c r="CL42" s="82"/>
      <c r="CM42" s="82"/>
      <c r="CN42" s="17"/>
      <c r="CO42" s="83"/>
      <c r="CP42" s="30"/>
      <c r="CQ42" s="30"/>
      <c r="CR42" s="81"/>
      <c r="CS42" s="82"/>
      <c r="CT42" s="82"/>
      <c r="CU42" s="82"/>
      <c r="CV42" s="82"/>
      <c r="CW42" s="82"/>
      <c r="CX42" s="82"/>
      <c r="CY42" s="17"/>
      <c r="CZ42" s="83"/>
      <c r="DA42" s="30"/>
      <c r="DB42" s="30"/>
      <c r="DC42" s="81"/>
      <c r="DD42" s="82"/>
      <c r="DE42" s="82"/>
      <c r="DF42" s="82"/>
      <c r="DG42" s="82"/>
      <c r="DH42" s="82"/>
      <c r="DI42" s="82"/>
      <c r="DJ42" s="17"/>
      <c r="DK42" s="83"/>
      <c r="DL42" s="30"/>
      <c r="DM42" s="30"/>
      <c r="DN42" s="81"/>
      <c r="DO42" s="82"/>
      <c r="DP42" s="82"/>
      <c r="DQ42" s="82"/>
      <c r="DR42" s="82"/>
      <c r="DS42" s="82"/>
      <c r="DT42" s="82"/>
      <c r="DU42" s="17"/>
      <c r="DV42" s="83"/>
      <c r="DW42" s="30"/>
      <c r="DX42" s="30"/>
      <c r="DY42" s="81"/>
      <c r="DZ42" s="82"/>
      <c r="EA42" s="82"/>
      <c r="EB42" s="82"/>
      <c r="EC42" s="82"/>
      <c r="ED42" s="82"/>
      <c r="EE42" s="82"/>
      <c r="EF42" s="17"/>
      <c r="EG42" s="83"/>
      <c r="EH42" s="30"/>
      <c r="EI42" s="30"/>
      <c r="EJ42" s="81"/>
      <c r="EK42" s="82"/>
      <c r="EL42" s="82"/>
      <c r="EM42" s="82"/>
      <c r="EN42" s="82"/>
      <c r="EO42" s="82"/>
      <c r="EP42" s="82"/>
      <c r="EQ42" s="17"/>
      <c r="ER42" s="83"/>
      <c r="ES42" s="30"/>
      <c r="ET42" s="30"/>
      <c r="EU42" s="81"/>
      <c r="EV42" s="82"/>
      <c r="EW42" s="82"/>
      <c r="EX42" s="82"/>
      <c r="EY42" s="82"/>
      <c r="EZ42" s="82"/>
      <c r="FA42" s="82"/>
      <c r="FB42" s="17"/>
      <c r="FC42" s="83"/>
      <c r="FD42" s="30"/>
      <c r="FE42" s="30"/>
      <c r="FF42" s="81"/>
      <c r="FG42" s="82"/>
      <c r="FH42" s="82"/>
      <c r="FI42" s="82"/>
      <c r="FJ42" s="82"/>
      <c r="FK42" s="82"/>
      <c r="FL42" s="82"/>
      <c r="FM42" s="17"/>
      <c r="FN42" s="83"/>
      <c r="FO42" s="30"/>
      <c r="FP42" s="30"/>
      <c r="FQ42" s="81"/>
      <c r="FR42" s="82"/>
      <c r="FS42" s="82"/>
      <c r="FT42" s="82"/>
      <c r="FU42" s="82"/>
      <c r="FV42" s="82"/>
      <c r="FW42" s="82"/>
      <c r="FX42" s="17"/>
      <c r="FY42" s="83"/>
      <c r="FZ42" s="30"/>
      <c r="GA42" s="30"/>
      <c r="GB42" s="81"/>
      <c r="GC42" s="82"/>
      <c r="GD42" s="82"/>
      <c r="GE42" s="82"/>
      <c r="GF42" s="82"/>
      <c r="GG42" s="82"/>
      <c r="GH42" s="82"/>
      <c r="GI42" s="17"/>
      <c r="GJ42" s="83"/>
      <c r="GK42" s="30"/>
      <c r="GL42" s="30"/>
      <c r="GM42" s="81"/>
      <c r="GN42" s="82"/>
      <c r="GO42" s="82"/>
      <c r="GP42" s="82"/>
      <c r="GQ42" s="82"/>
      <c r="GR42" s="82"/>
      <c r="GS42" s="82"/>
      <c r="GT42" s="17"/>
      <c r="GU42" s="83"/>
      <c r="GV42" s="30"/>
      <c r="GW42" s="30"/>
      <c r="GX42" s="81"/>
      <c r="GY42" s="82"/>
      <c r="GZ42" s="82"/>
      <c r="HA42" s="82"/>
      <c r="HB42" s="82"/>
      <c r="HC42" s="82"/>
      <c r="HD42" s="82"/>
      <c r="HE42" s="17"/>
      <c r="HF42" s="83"/>
      <c r="HG42" s="30"/>
      <c r="HH42" s="30"/>
      <c r="HI42" s="81"/>
      <c r="HJ42" s="82"/>
      <c r="HK42" s="82"/>
      <c r="HL42" s="82"/>
      <c r="HM42" s="82"/>
      <c r="HN42" s="82"/>
      <c r="HO42" s="82"/>
      <c r="HP42" s="17"/>
      <c r="HQ42" s="83"/>
      <c r="HR42" s="30"/>
      <c r="HS42" s="30"/>
    </row>
    <row r="43" spans="1:227">
      <c r="A43" s="85"/>
      <c r="B43" s="86"/>
      <c r="C43" s="86"/>
      <c r="D43" s="86"/>
      <c r="E43" s="87"/>
      <c r="F43" s="87"/>
      <c r="G43" s="87"/>
      <c r="H43" s="81"/>
      <c r="I43" s="82"/>
      <c r="J43" s="82"/>
      <c r="K43" s="82"/>
      <c r="L43" s="82"/>
      <c r="M43" s="82"/>
      <c r="N43" s="82"/>
      <c r="O43" s="17"/>
      <c r="P43" s="83"/>
      <c r="Q43" s="30"/>
      <c r="R43" s="30"/>
      <c r="S43" s="81"/>
      <c r="T43" s="82"/>
      <c r="U43" s="82"/>
      <c r="V43" s="82"/>
      <c r="W43" s="82"/>
      <c r="X43" s="82"/>
      <c r="Y43" s="82"/>
      <c r="Z43" s="17"/>
      <c r="AA43" s="83"/>
      <c r="AB43" s="30"/>
      <c r="AC43" s="30"/>
      <c r="AD43" s="81"/>
      <c r="AE43" s="82"/>
      <c r="AF43" s="82"/>
      <c r="AG43" s="82"/>
      <c r="AH43" s="82"/>
      <c r="AI43" s="82"/>
      <c r="AJ43" s="82"/>
      <c r="AK43" s="17"/>
      <c r="AL43" s="83"/>
      <c r="AM43" s="30"/>
      <c r="AN43" s="30"/>
      <c r="AO43" s="81"/>
      <c r="AP43" s="82"/>
      <c r="AQ43" s="82"/>
      <c r="AR43" s="82"/>
      <c r="AS43" s="82"/>
      <c r="AT43" s="82"/>
      <c r="AU43" s="82"/>
      <c r="AV43" s="17"/>
      <c r="AW43" s="83"/>
      <c r="AX43" s="30"/>
      <c r="AY43" s="30"/>
      <c r="AZ43" s="81"/>
      <c r="BA43" s="82"/>
      <c r="BB43" s="82"/>
      <c r="BC43" s="82"/>
      <c r="BD43" s="82"/>
      <c r="BE43" s="82"/>
      <c r="BF43" s="82"/>
      <c r="BG43" s="17"/>
      <c r="BH43" s="83"/>
      <c r="BI43" s="30"/>
      <c r="BJ43" s="30"/>
      <c r="BK43" s="81"/>
      <c r="BL43" s="82"/>
      <c r="BM43" s="82"/>
      <c r="BN43" s="82"/>
      <c r="BO43" s="82"/>
      <c r="BP43" s="82"/>
      <c r="BQ43" s="82"/>
      <c r="BR43" s="17"/>
      <c r="BS43" s="83"/>
      <c r="BT43" s="30"/>
      <c r="BU43" s="30"/>
      <c r="BV43" s="81"/>
      <c r="BW43" s="82"/>
      <c r="BX43" s="82"/>
      <c r="BY43" s="82"/>
      <c r="BZ43" s="82"/>
      <c r="CA43" s="82"/>
      <c r="CB43" s="82"/>
      <c r="CC43" s="17"/>
      <c r="CD43" s="83"/>
      <c r="CE43" s="30"/>
      <c r="CF43" s="30"/>
      <c r="CG43" s="81"/>
      <c r="CH43" s="82"/>
      <c r="CI43" s="82"/>
      <c r="CJ43" s="82"/>
      <c r="CK43" s="82"/>
      <c r="CL43" s="82"/>
      <c r="CM43" s="82"/>
      <c r="CN43" s="17"/>
      <c r="CO43" s="83"/>
      <c r="CP43" s="30"/>
      <c r="CQ43" s="30"/>
      <c r="CR43" s="81"/>
      <c r="CS43" s="82"/>
      <c r="CT43" s="82"/>
      <c r="CU43" s="82"/>
      <c r="CV43" s="82"/>
      <c r="CW43" s="82"/>
      <c r="CX43" s="82"/>
      <c r="CY43" s="17"/>
      <c r="CZ43" s="83"/>
      <c r="DA43" s="30"/>
      <c r="DB43" s="30"/>
      <c r="DC43" s="81"/>
      <c r="DD43" s="82"/>
      <c r="DE43" s="82"/>
      <c r="DF43" s="82"/>
      <c r="DG43" s="82"/>
      <c r="DH43" s="82"/>
      <c r="DI43" s="82"/>
      <c r="DJ43" s="17"/>
      <c r="DK43" s="83"/>
      <c r="DL43" s="30"/>
      <c r="DM43" s="30"/>
      <c r="DN43" s="81"/>
      <c r="DO43" s="82"/>
      <c r="DP43" s="82"/>
      <c r="DQ43" s="82"/>
      <c r="DR43" s="82"/>
      <c r="DS43" s="82"/>
      <c r="DT43" s="82"/>
      <c r="DU43" s="17"/>
      <c r="DV43" s="83"/>
      <c r="DW43" s="30"/>
      <c r="DX43" s="30"/>
      <c r="DY43" s="81"/>
      <c r="DZ43" s="82"/>
      <c r="EA43" s="82"/>
      <c r="EB43" s="82"/>
      <c r="EC43" s="82"/>
      <c r="ED43" s="82"/>
      <c r="EE43" s="82"/>
      <c r="EF43" s="17"/>
      <c r="EG43" s="83"/>
      <c r="EH43" s="30"/>
      <c r="EI43" s="30"/>
      <c r="EJ43" s="81"/>
      <c r="EK43" s="82"/>
      <c r="EL43" s="82"/>
      <c r="EM43" s="82"/>
      <c r="EN43" s="82"/>
      <c r="EO43" s="82"/>
      <c r="EP43" s="82"/>
      <c r="EQ43" s="17"/>
      <c r="ER43" s="83"/>
      <c r="ES43" s="30"/>
      <c r="ET43" s="30"/>
      <c r="EU43" s="81"/>
      <c r="EV43" s="82"/>
      <c r="EW43" s="82"/>
      <c r="EX43" s="82"/>
      <c r="EY43" s="82"/>
      <c r="EZ43" s="82"/>
      <c r="FA43" s="82"/>
      <c r="FB43" s="17"/>
      <c r="FC43" s="83"/>
      <c r="FD43" s="30"/>
      <c r="FE43" s="30"/>
      <c r="FF43" s="81"/>
      <c r="FG43" s="82"/>
      <c r="FH43" s="82"/>
      <c r="FI43" s="82"/>
      <c r="FJ43" s="82"/>
      <c r="FK43" s="82"/>
      <c r="FL43" s="82"/>
      <c r="FM43" s="17"/>
      <c r="FN43" s="83"/>
      <c r="FO43" s="30"/>
      <c r="FP43" s="30"/>
      <c r="FQ43" s="81"/>
      <c r="FR43" s="82"/>
      <c r="FS43" s="82"/>
      <c r="FT43" s="82"/>
      <c r="FU43" s="82"/>
      <c r="FV43" s="82"/>
      <c r="FW43" s="82"/>
      <c r="FX43" s="17"/>
      <c r="FY43" s="83"/>
      <c r="FZ43" s="30"/>
      <c r="GA43" s="30"/>
      <c r="GB43" s="81"/>
      <c r="GC43" s="82"/>
      <c r="GD43" s="82"/>
      <c r="GE43" s="82"/>
      <c r="GF43" s="82"/>
      <c r="GG43" s="82"/>
      <c r="GH43" s="82"/>
      <c r="GI43" s="17"/>
      <c r="GJ43" s="83"/>
      <c r="GK43" s="30"/>
      <c r="GL43" s="30"/>
      <c r="GM43" s="81"/>
      <c r="GN43" s="82"/>
      <c r="GO43" s="82"/>
      <c r="GP43" s="82"/>
      <c r="GQ43" s="82"/>
      <c r="GR43" s="82"/>
      <c r="GS43" s="82"/>
      <c r="GT43" s="17"/>
      <c r="GU43" s="83"/>
      <c r="GV43" s="30"/>
      <c r="GW43" s="30"/>
      <c r="GX43" s="81"/>
      <c r="GY43" s="82"/>
      <c r="GZ43" s="82"/>
      <c r="HA43" s="82"/>
      <c r="HB43" s="82"/>
      <c r="HC43" s="82"/>
      <c r="HD43" s="82"/>
      <c r="HE43" s="17"/>
      <c r="HF43" s="83"/>
      <c r="HG43" s="30"/>
      <c r="HH43" s="30"/>
      <c r="HI43" s="81"/>
      <c r="HJ43" s="82"/>
      <c r="HK43" s="82"/>
      <c r="HL43" s="82"/>
      <c r="HM43" s="82"/>
      <c r="HN43" s="82"/>
      <c r="HO43" s="82"/>
      <c r="HP43" s="17"/>
      <c r="HQ43" s="83"/>
      <c r="HR43" s="30"/>
      <c r="HS43" s="30"/>
    </row>
    <row r="44" spans="1:227">
      <c r="A44" s="85"/>
      <c r="B44" s="86"/>
      <c r="C44" s="86"/>
      <c r="D44" s="86"/>
      <c r="E44" s="87"/>
      <c r="F44" s="87"/>
      <c r="G44" s="87"/>
      <c r="H44" s="81"/>
      <c r="I44" s="82"/>
      <c r="J44" s="82"/>
      <c r="K44" s="82"/>
      <c r="L44" s="82"/>
      <c r="M44" s="82"/>
      <c r="N44" s="82"/>
      <c r="O44" s="17"/>
      <c r="P44" s="83"/>
      <c r="Q44" s="30"/>
      <c r="R44" s="30"/>
      <c r="S44" s="81"/>
      <c r="T44" s="82"/>
      <c r="U44" s="82"/>
      <c r="V44" s="82"/>
      <c r="W44" s="82"/>
      <c r="X44" s="82"/>
      <c r="Y44" s="82"/>
      <c r="Z44" s="17"/>
      <c r="AA44" s="83"/>
      <c r="AB44" s="30"/>
      <c r="AC44" s="30"/>
      <c r="AD44" s="81"/>
      <c r="AE44" s="82"/>
      <c r="AF44" s="82"/>
      <c r="AG44" s="82"/>
      <c r="AH44" s="82"/>
      <c r="AI44" s="82"/>
      <c r="AJ44" s="82"/>
      <c r="AK44" s="17"/>
      <c r="AL44" s="83"/>
      <c r="AM44" s="30"/>
      <c r="AN44" s="30"/>
      <c r="AO44" s="81"/>
      <c r="AP44" s="82"/>
      <c r="AQ44" s="82"/>
      <c r="AR44" s="82"/>
      <c r="AS44" s="82"/>
      <c r="AT44" s="82"/>
      <c r="AU44" s="82"/>
      <c r="AV44" s="17"/>
      <c r="AW44" s="83"/>
      <c r="AX44" s="30"/>
      <c r="AY44" s="30"/>
      <c r="AZ44" s="81"/>
      <c r="BA44" s="82"/>
      <c r="BB44" s="82"/>
      <c r="BC44" s="82"/>
      <c r="BD44" s="82"/>
      <c r="BE44" s="82"/>
      <c r="BF44" s="82"/>
      <c r="BG44" s="17"/>
      <c r="BH44" s="83"/>
      <c r="BI44" s="30"/>
      <c r="BJ44" s="30"/>
      <c r="BK44" s="81"/>
      <c r="BL44" s="82"/>
      <c r="BM44" s="82"/>
      <c r="BN44" s="82"/>
      <c r="BO44" s="82"/>
      <c r="BP44" s="82"/>
      <c r="BQ44" s="82"/>
      <c r="BR44" s="17"/>
      <c r="BS44" s="83"/>
      <c r="BT44" s="30"/>
      <c r="BU44" s="30"/>
      <c r="BV44" s="81"/>
      <c r="BW44" s="82"/>
      <c r="BX44" s="82"/>
      <c r="BY44" s="82"/>
      <c r="BZ44" s="82"/>
      <c r="CA44" s="82"/>
      <c r="CB44" s="82"/>
      <c r="CC44" s="17"/>
      <c r="CD44" s="83"/>
      <c r="CE44" s="30"/>
      <c r="CF44" s="30"/>
      <c r="CG44" s="81"/>
      <c r="CH44" s="82"/>
      <c r="CI44" s="82"/>
      <c r="CJ44" s="82"/>
      <c r="CK44" s="82"/>
      <c r="CL44" s="82"/>
      <c r="CM44" s="82"/>
      <c r="CN44" s="17"/>
      <c r="CO44" s="83"/>
      <c r="CP44" s="30"/>
      <c r="CQ44" s="30"/>
      <c r="CR44" s="81"/>
      <c r="CS44" s="82"/>
      <c r="CT44" s="82"/>
      <c r="CU44" s="82"/>
      <c r="CV44" s="82"/>
      <c r="CW44" s="82"/>
      <c r="CX44" s="82"/>
      <c r="CY44" s="17"/>
      <c r="CZ44" s="83"/>
      <c r="DA44" s="30"/>
      <c r="DB44" s="30"/>
      <c r="DC44" s="81"/>
      <c r="DD44" s="82"/>
      <c r="DE44" s="82"/>
      <c r="DF44" s="82"/>
      <c r="DG44" s="82"/>
      <c r="DH44" s="82"/>
      <c r="DI44" s="82"/>
      <c r="DJ44" s="17"/>
      <c r="DK44" s="83"/>
      <c r="DL44" s="30"/>
      <c r="DM44" s="30"/>
      <c r="DN44" s="81"/>
      <c r="DO44" s="82"/>
      <c r="DP44" s="82"/>
      <c r="DQ44" s="82"/>
      <c r="DR44" s="82"/>
      <c r="DS44" s="82"/>
      <c r="DT44" s="82"/>
      <c r="DU44" s="17"/>
      <c r="DV44" s="83"/>
      <c r="DW44" s="30"/>
      <c r="DX44" s="30"/>
      <c r="DY44" s="81"/>
      <c r="DZ44" s="82"/>
      <c r="EA44" s="82"/>
      <c r="EB44" s="82"/>
      <c r="EC44" s="82"/>
      <c r="ED44" s="82"/>
      <c r="EE44" s="82"/>
      <c r="EF44" s="17"/>
      <c r="EG44" s="83"/>
      <c r="EH44" s="30"/>
      <c r="EI44" s="30"/>
      <c r="EJ44" s="81"/>
      <c r="EK44" s="82"/>
      <c r="EL44" s="82"/>
      <c r="EM44" s="82"/>
      <c r="EN44" s="82"/>
      <c r="EO44" s="82"/>
      <c r="EP44" s="82"/>
      <c r="EQ44" s="17"/>
      <c r="ER44" s="83"/>
      <c r="ES44" s="30"/>
      <c r="ET44" s="30"/>
      <c r="EU44" s="81"/>
      <c r="EV44" s="82"/>
      <c r="EW44" s="82"/>
      <c r="EX44" s="82"/>
      <c r="EY44" s="82"/>
      <c r="EZ44" s="82"/>
      <c r="FA44" s="82"/>
      <c r="FB44" s="17"/>
      <c r="FC44" s="83"/>
      <c r="FD44" s="30"/>
      <c r="FE44" s="30"/>
      <c r="FF44" s="81"/>
      <c r="FG44" s="82"/>
      <c r="FH44" s="82"/>
      <c r="FI44" s="82"/>
      <c r="FJ44" s="82"/>
      <c r="FK44" s="82"/>
      <c r="FL44" s="82"/>
      <c r="FM44" s="17"/>
      <c r="FN44" s="83"/>
      <c r="FO44" s="30"/>
      <c r="FP44" s="30"/>
      <c r="FQ44" s="81"/>
      <c r="FR44" s="82"/>
      <c r="FS44" s="82"/>
      <c r="FT44" s="82"/>
      <c r="FU44" s="82"/>
      <c r="FV44" s="82"/>
      <c r="FW44" s="82"/>
      <c r="FX44" s="17"/>
      <c r="FY44" s="83"/>
      <c r="FZ44" s="30"/>
      <c r="GA44" s="30"/>
      <c r="GB44" s="81"/>
      <c r="GC44" s="82"/>
      <c r="GD44" s="82"/>
      <c r="GE44" s="82"/>
      <c r="GF44" s="82"/>
      <c r="GG44" s="82"/>
      <c r="GH44" s="82"/>
      <c r="GI44" s="17"/>
      <c r="GJ44" s="83"/>
      <c r="GK44" s="30"/>
      <c r="GL44" s="30"/>
      <c r="GM44" s="81"/>
      <c r="GN44" s="82"/>
      <c r="GO44" s="82"/>
      <c r="GP44" s="82"/>
      <c r="GQ44" s="82"/>
      <c r="GR44" s="82"/>
      <c r="GS44" s="82"/>
      <c r="GT44" s="17"/>
      <c r="GU44" s="83"/>
      <c r="GV44" s="30"/>
      <c r="GW44" s="30"/>
      <c r="GX44" s="81"/>
      <c r="GY44" s="82"/>
      <c r="GZ44" s="82"/>
      <c r="HA44" s="82"/>
      <c r="HB44" s="82"/>
      <c r="HC44" s="82"/>
      <c r="HD44" s="82"/>
      <c r="HE44" s="17"/>
      <c r="HF44" s="83"/>
      <c r="HG44" s="30"/>
      <c r="HH44" s="30"/>
      <c r="HI44" s="81"/>
      <c r="HJ44" s="82"/>
      <c r="HK44" s="82"/>
      <c r="HL44" s="82"/>
      <c r="HM44" s="82"/>
      <c r="HN44" s="82"/>
      <c r="HO44" s="82"/>
      <c r="HP44" s="17"/>
      <c r="HQ44" s="83"/>
      <c r="HR44" s="30"/>
      <c r="HS44" s="30"/>
    </row>
    <row r="45" spans="1:227">
      <c r="A45" s="85"/>
      <c r="B45" s="86"/>
      <c r="C45" s="86"/>
      <c r="D45" s="86"/>
      <c r="E45" s="87"/>
      <c r="F45" s="87"/>
      <c r="G45" s="87"/>
      <c r="H45" s="81"/>
      <c r="I45" s="82"/>
      <c r="J45" s="82"/>
      <c r="K45" s="82"/>
      <c r="L45" s="82"/>
      <c r="M45" s="82"/>
      <c r="N45" s="82"/>
      <c r="O45" s="17"/>
      <c r="P45" s="83"/>
      <c r="Q45" s="30"/>
      <c r="R45" s="30"/>
      <c r="S45" s="81"/>
      <c r="T45" s="82"/>
      <c r="U45" s="82"/>
      <c r="V45" s="82"/>
      <c r="W45" s="82"/>
      <c r="X45" s="82"/>
      <c r="Y45" s="82"/>
      <c r="Z45" s="17"/>
      <c r="AA45" s="83"/>
      <c r="AB45" s="30"/>
      <c r="AC45" s="30"/>
      <c r="AD45" s="81"/>
      <c r="AE45" s="82"/>
      <c r="AF45" s="82"/>
      <c r="AG45" s="82"/>
      <c r="AH45" s="82"/>
      <c r="AI45" s="82"/>
      <c r="AJ45" s="82"/>
      <c r="AK45" s="17"/>
      <c r="AL45" s="83"/>
      <c r="AM45" s="30"/>
      <c r="AN45" s="30"/>
      <c r="AO45" s="81"/>
      <c r="AP45" s="82"/>
      <c r="AQ45" s="82"/>
      <c r="AR45" s="82"/>
      <c r="AS45" s="82"/>
      <c r="AT45" s="82"/>
      <c r="AU45" s="82"/>
      <c r="AV45" s="17"/>
      <c r="AW45" s="83"/>
      <c r="AX45" s="30"/>
      <c r="AY45" s="30"/>
      <c r="AZ45" s="81"/>
      <c r="BA45" s="82"/>
      <c r="BB45" s="82"/>
      <c r="BC45" s="82"/>
      <c r="BD45" s="82"/>
      <c r="BE45" s="82"/>
      <c r="BF45" s="82"/>
      <c r="BG45" s="17"/>
      <c r="BH45" s="83"/>
      <c r="BI45" s="30"/>
      <c r="BJ45" s="30"/>
      <c r="BK45" s="81"/>
      <c r="BL45" s="82"/>
      <c r="BM45" s="82"/>
      <c r="BN45" s="82"/>
      <c r="BO45" s="82"/>
      <c r="BP45" s="82"/>
      <c r="BQ45" s="82"/>
      <c r="BR45" s="17"/>
      <c r="BS45" s="83"/>
      <c r="BT45" s="30"/>
      <c r="BU45" s="30"/>
      <c r="BV45" s="81"/>
      <c r="BW45" s="82"/>
      <c r="BX45" s="82"/>
      <c r="BY45" s="82"/>
      <c r="BZ45" s="82"/>
      <c r="CA45" s="82"/>
      <c r="CB45" s="82"/>
      <c r="CC45" s="17"/>
      <c r="CD45" s="83"/>
      <c r="CE45" s="30"/>
      <c r="CF45" s="30"/>
      <c r="CG45" s="81"/>
      <c r="CH45" s="82"/>
      <c r="CI45" s="82"/>
      <c r="CJ45" s="82"/>
      <c r="CK45" s="82"/>
      <c r="CL45" s="82"/>
      <c r="CM45" s="82"/>
      <c r="CN45" s="17"/>
      <c r="CO45" s="83"/>
      <c r="CP45" s="30"/>
      <c r="CQ45" s="30"/>
      <c r="CR45" s="81"/>
      <c r="CS45" s="82"/>
      <c r="CT45" s="82"/>
      <c r="CU45" s="82"/>
      <c r="CV45" s="82"/>
      <c r="CW45" s="82"/>
      <c r="CX45" s="82"/>
      <c r="CY45" s="17"/>
      <c r="CZ45" s="83"/>
      <c r="DA45" s="30"/>
      <c r="DB45" s="30"/>
      <c r="DC45" s="81"/>
      <c r="DD45" s="82"/>
      <c r="DE45" s="82"/>
      <c r="DF45" s="82"/>
      <c r="DG45" s="82"/>
      <c r="DH45" s="82"/>
      <c r="DI45" s="82"/>
      <c r="DJ45" s="17"/>
      <c r="DK45" s="83"/>
      <c r="DL45" s="30"/>
      <c r="DM45" s="30"/>
      <c r="DN45" s="81"/>
      <c r="DO45" s="82"/>
      <c r="DP45" s="82"/>
      <c r="DQ45" s="82"/>
      <c r="DR45" s="82"/>
      <c r="DS45" s="82"/>
      <c r="DT45" s="82"/>
      <c r="DU45" s="17"/>
      <c r="DV45" s="83"/>
      <c r="DW45" s="30"/>
      <c r="DX45" s="30"/>
      <c r="DY45" s="81"/>
      <c r="DZ45" s="82"/>
      <c r="EA45" s="82"/>
      <c r="EB45" s="82"/>
      <c r="EC45" s="82"/>
      <c r="ED45" s="82"/>
      <c r="EE45" s="82"/>
      <c r="EF45" s="17"/>
      <c r="EG45" s="83"/>
      <c r="EH45" s="30"/>
      <c r="EI45" s="30"/>
      <c r="EJ45" s="81"/>
      <c r="EK45" s="82"/>
      <c r="EL45" s="82"/>
      <c r="EM45" s="82"/>
      <c r="EN45" s="82"/>
      <c r="EO45" s="82"/>
      <c r="EP45" s="82"/>
      <c r="EQ45" s="17"/>
      <c r="ER45" s="83"/>
      <c r="ES45" s="30"/>
      <c r="ET45" s="30"/>
      <c r="EU45" s="81"/>
      <c r="EV45" s="82"/>
      <c r="EW45" s="82"/>
      <c r="EX45" s="82"/>
      <c r="EY45" s="82"/>
      <c r="EZ45" s="82"/>
      <c r="FA45" s="82"/>
      <c r="FB45" s="17"/>
      <c r="FC45" s="83"/>
      <c r="FD45" s="30"/>
      <c r="FE45" s="30"/>
      <c r="FF45" s="81"/>
      <c r="FG45" s="82"/>
      <c r="FH45" s="82"/>
      <c r="FI45" s="82"/>
      <c r="FJ45" s="82"/>
      <c r="FK45" s="82"/>
      <c r="FL45" s="82"/>
      <c r="FM45" s="17"/>
      <c r="FN45" s="83"/>
      <c r="FO45" s="30"/>
      <c r="FP45" s="30"/>
      <c r="FQ45" s="81"/>
      <c r="FR45" s="82"/>
      <c r="FS45" s="82"/>
      <c r="FT45" s="82"/>
      <c r="FU45" s="82"/>
      <c r="FV45" s="82"/>
      <c r="FW45" s="82"/>
      <c r="FX45" s="17"/>
      <c r="FY45" s="83"/>
      <c r="FZ45" s="30"/>
      <c r="GA45" s="30"/>
      <c r="GB45" s="81"/>
      <c r="GC45" s="82"/>
      <c r="GD45" s="82"/>
      <c r="GE45" s="82"/>
      <c r="GF45" s="82"/>
      <c r="GG45" s="82"/>
      <c r="GH45" s="82"/>
      <c r="GI45" s="17"/>
      <c r="GJ45" s="83"/>
      <c r="GK45" s="30"/>
      <c r="GL45" s="30"/>
      <c r="GM45" s="81"/>
      <c r="GN45" s="82"/>
      <c r="GO45" s="82"/>
      <c r="GP45" s="82"/>
      <c r="GQ45" s="82"/>
      <c r="GR45" s="82"/>
      <c r="GS45" s="82"/>
      <c r="GT45" s="17"/>
      <c r="GU45" s="83"/>
      <c r="GV45" s="30"/>
      <c r="GW45" s="30"/>
      <c r="GX45" s="81"/>
      <c r="GY45" s="82"/>
      <c r="GZ45" s="82"/>
      <c r="HA45" s="82"/>
      <c r="HB45" s="82"/>
      <c r="HC45" s="82"/>
      <c r="HD45" s="82"/>
      <c r="HE45" s="17"/>
      <c r="HF45" s="83"/>
      <c r="HG45" s="30"/>
      <c r="HH45" s="30"/>
      <c r="HI45" s="81"/>
      <c r="HJ45" s="82"/>
      <c r="HK45" s="82"/>
      <c r="HL45" s="82"/>
      <c r="HM45" s="82"/>
      <c r="HN45" s="82"/>
      <c r="HO45" s="82"/>
      <c r="HP45" s="17"/>
      <c r="HQ45" s="83"/>
      <c r="HR45" s="30"/>
      <c r="HS45" s="30"/>
    </row>
    <row r="46" spans="1:227">
      <c r="A46" s="85"/>
      <c r="B46" s="86"/>
      <c r="C46" s="86"/>
      <c r="D46" s="86"/>
      <c r="E46" s="87"/>
      <c r="F46" s="87"/>
      <c r="G46" s="87"/>
      <c r="H46" s="81"/>
      <c r="I46" s="82"/>
      <c r="J46" s="82"/>
      <c r="K46" s="82"/>
      <c r="L46" s="82"/>
      <c r="M46" s="82"/>
      <c r="N46" s="82"/>
      <c r="O46" s="17"/>
      <c r="P46" s="83"/>
      <c r="Q46" s="30"/>
      <c r="R46" s="30"/>
      <c r="S46" s="81"/>
      <c r="T46" s="82"/>
      <c r="U46" s="82"/>
      <c r="V46" s="82"/>
      <c r="W46" s="82"/>
      <c r="X46" s="82"/>
      <c r="Y46" s="82"/>
      <c r="Z46" s="17"/>
      <c r="AA46" s="83"/>
      <c r="AB46" s="30"/>
      <c r="AC46" s="30"/>
      <c r="AD46" s="81"/>
      <c r="AE46" s="82"/>
      <c r="AF46" s="82"/>
      <c r="AG46" s="82"/>
      <c r="AH46" s="82"/>
      <c r="AI46" s="82"/>
      <c r="AJ46" s="82"/>
      <c r="AK46" s="17"/>
      <c r="AL46" s="83"/>
      <c r="AM46" s="30"/>
      <c r="AN46" s="30"/>
      <c r="AO46" s="81"/>
      <c r="AP46" s="82"/>
      <c r="AQ46" s="82"/>
      <c r="AR46" s="82"/>
      <c r="AS46" s="82"/>
      <c r="AT46" s="82"/>
      <c r="AU46" s="82"/>
      <c r="AV46" s="17"/>
      <c r="AW46" s="83"/>
      <c r="AX46" s="30"/>
      <c r="AY46" s="30"/>
      <c r="AZ46" s="81"/>
      <c r="BA46" s="82"/>
      <c r="BB46" s="82"/>
      <c r="BC46" s="82"/>
      <c r="BD46" s="82"/>
      <c r="BE46" s="82"/>
      <c r="BF46" s="82"/>
      <c r="BG46" s="17"/>
      <c r="BH46" s="83"/>
      <c r="BI46" s="30"/>
      <c r="BJ46" s="30"/>
      <c r="BK46" s="81"/>
      <c r="BL46" s="82"/>
      <c r="BM46" s="82"/>
      <c r="BN46" s="82"/>
      <c r="BO46" s="82"/>
      <c r="BP46" s="82"/>
      <c r="BQ46" s="82"/>
      <c r="BR46" s="17"/>
      <c r="BS46" s="83"/>
      <c r="BT46" s="30"/>
      <c r="BU46" s="30"/>
      <c r="BV46" s="81"/>
      <c r="BW46" s="82"/>
      <c r="BX46" s="82"/>
      <c r="BY46" s="82"/>
      <c r="BZ46" s="82"/>
      <c r="CA46" s="82"/>
      <c r="CB46" s="82"/>
      <c r="CC46" s="17"/>
      <c r="CD46" s="83"/>
      <c r="CE46" s="30"/>
      <c r="CF46" s="30"/>
      <c r="CG46" s="81"/>
      <c r="CH46" s="82"/>
      <c r="CI46" s="82"/>
      <c r="CJ46" s="82"/>
      <c r="CK46" s="82"/>
      <c r="CL46" s="82"/>
      <c r="CM46" s="82"/>
      <c r="CN46" s="17"/>
      <c r="CO46" s="83"/>
      <c r="CP46" s="30"/>
      <c r="CQ46" s="30"/>
      <c r="CR46" s="81"/>
      <c r="CS46" s="82"/>
      <c r="CT46" s="82"/>
      <c r="CU46" s="82"/>
      <c r="CV46" s="82"/>
      <c r="CW46" s="82"/>
      <c r="CX46" s="82"/>
      <c r="CY46" s="17"/>
      <c r="CZ46" s="83"/>
      <c r="DA46" s="30"/>
      <c r="DB46" s="30"/>
      <c r="DC46" s="81"/>
      <c r="DD46" s="82"/>
      <c r="DE46" s="82"/>
      <c r="DF46" s="82"/>
      <c r="DG46" s="82"/>
      <c r="DH46" s="82"/>
      <c r="DI46" s="82"/>
      <c r="DJ46" s="17"/>
      <c r="DK46" s="83"/>
      <c r="DL46" s="30"/>
      <c r="DM46" s="30"/>
      <c r="DN46" s="81"/>
      <c r="DO46" s="82"/>
      <c r="DP46" s="82"/>
      <c r="DQ46" s="82"/>
      <c r="DR46" s="82"/>
      <c r="DS46" s="82"/>
      <c r="DT46" s="82"/>
      <c r="DU46" s="17"/>
      <c r="DV46" s="83"/>
      <c r="DW46" s="30"/>
      <c r="DX46" s="30"/>
      <c r="DY46" s="81"/>
      <c r="DZ46" s="82"/>
      <c r="EA46" s="82"/>
      <c r="EB46" s="82"/>
      <c r="EC46" s="82"/>
      <c r="ED46" s="82"/>
      <c r="EE46" s="82"/>
      <c r="EF46" s="17"/>
      <c r="EG46" s="83"/>
      <c r="EH46" s="30"/>
      <c r="EI46" s="30"/>
      <c r="EJ46" s="81"/>
      <c r="EK46" s="82"/>
      <c r="EL46" s="82"/>
      <c r="EM46" s="82"/>
      <c r="EN46" s="82"/>
      <c r="EO46" s="82"/>
      <c r="EP46" s="82"/>
      <c r="EQ46" s="17"/>
      <c r="ER46" s="83"/>
      <c r="ES46" s="30"/>
      <c r="ET46" s="30"/>
      <c r="EU46" s="81"/>
      <c r="EV46" s="82"/>
      <c r="EW46" s="82"/>
      <c r="EX46" s="82"/>
      <c r="EY46" s="82"/>
      <c r="EZ46" s="82"/>
      <c r="FA46" s="82"/>
      <c r="FB46" s="17"/>
      <c r="FC46" s="83"/>
      <c r="FD46" s="30"/>
      <c r="FE46" s="30"/>
      <c r="FF46" s="81"/>
      <c r="FG46" s="82"/>
      <c r="FH46" s="82"/>
      <c r="FI46" s="82"/>
      <c r="FJ46" s="82"/>
      <c r="FK46" s="82"/>
      <c r="FL46" s="82"/>
      <c r="FM46" s="17"/>
      <c r="FN46" s="83"/>
      <c r="FO46" s="30"/>
      <c r="FP46" s="30"/>
      <c r="FQ46" s="81"/>
      <c r="FR46" s="82"/>
      <c r="FS46" s="82"/>
      <c r="FT46" s="82"/>
      <c r="FU46" s="82"/>
      <c r="FV46" s="82"/>
      <c r="FW46" s="82"/>
      <c r="FX46" s="17"/>
      <c r="FY46" s="83"/>
      <c r="FZ46" s="30"/>
      <c r="GA46" s="30"/>
      <c r="GB46" s="81"/>
      <c r="GC46" s="82"/>
      <c r="GD46" s="82"/>
      <c r="GE46" s="82"/>
      <c r="GF46" s="82"/>
      <c r="GG46" s="82"/>
      <c r="GH46" s="82"/>
      <c r="GI46" s="17"/>
      <c r="GJ46" s="83"/>
      <c r="GK46" s="30"/>
      <c r="GL46" s="30"/>
      <c r="GM46" s="81"/>
      <c r="GN46" s="82"/>
      <c r="GO46" s="82"/>
      <c r="GP46" s="82"/>
      <c r="GQ46" s="82"/>
      <c r="GR46" s="82"/>
      <c r="GS46" s="82"/>
      <c r="GT46" s="17"/>
      <c r="GU46" s="83"/>
      <c r="GV46" s="30"/>
      <c r="GW46" s="30"/>
      <c r="GX46" s="81"/>
      <c r="GY46" s="82"/>
      <c r="GZ46" s="82"/>
      <c r="HA46" s="82"/>
      <c r="HB46" s="82"/>
      <c r="HC46" s="82"/>
      <c r="HD46" s="82"/>
      <c r="HE46" s="17"/>
      <c r="HF46" s="83"/>
      <c r="HG46" s="30"/>
      <c r="HH46" s="30"/>
      <c r="HI46" s="81"/>
      <c r="HJ46" s="82"/>
      <c r="HK46" s="82"/>
      <c r="HL46" s="82"/>
      <c r="HM46" s="82"/>
      <c r="HN46" s="82"/>
      <c r="HO46" s="82"/>
      <c r="HP46" s="17"/>
      <c r="HQ46" s="83"/>
      <c r="HR46" s="30"/>
      <c r="HS46" s="30"/>
    </row>
    <row r="47" spans="1:227">
      <c r="A47" s="85"/>
      <c r="B47" s="86"/>
      <c r="C47" s="86"/>
      <c r="D47" s="86"/>
      <c r="E47" s="87"/>
      <c r="F47" s="87"/>
      <c r="G47" s="87"/>
      <c r="H47" s="81"/>
      <c r="I47" s="82"/>
      <c r="J47" s="82"/>
      <c r="K47" s="82"/>
      <c r="L47" s="82"/>
      <c r="M47" s="82"/>
      <c r="N47" s="82"/>
      <c r="O47" s="17"/>
      <c r="P47" s="83"/>
      <c r="Q47" s="30"/>
      <c r="R47" s="30"/>
      <c r="S47" s="81"/>
      <c r="T47" s="82"/>
      <c r="U47" s="82"/>
      <c r="V47" s="82"/>
      <c r="W47" s="82"/>
      <c r="X47" s="82"/>
      <c r="Y47" s="82"/>
      <c r="Z47" s="17"/>
      <c r="AA47" s="83"/>
      <c r="AB47" s="30"/>
      <c r="AC47" s="30"/>
      <c r="AD47" s="81"/>
      <c r="AE47" s="82"/>
      <c r="AF47" s="82"/>
      <c r="AG47" s="82"/>
      <c r="AH47" s="82"/>
      <c r="AI47" s="82"/>
      <c r="AJ47" s="82"/>
      <c r="AK47" s="17"/>
      <c r="AL47" s="83"/>
      <c r="AM47" s="30"/>
      <c r="AN47" s="30"/>
      <c r="AO47" s="81"/>
      <c r="AP47" s="82"/>
      <c r="AQ47" s="82"/>
      <c r="AR47" s="82"/>
      <c r="AS47" s="82"/>
      <c r="AT47" s="82"/>
      <c r="AU47" s="82"/>
      <c r="AV47" s="17"/>
      <c r="AW47" s="83"/>
      <c r="AX47" s="30"/>
      <c r="AY47" s="30"/>
      <c r="AZ47" s="81"/>
      <c r="BA47" s="82"/>
      <c r="BB47" s="82"/>
      <c r="BC47" s="82"/>
      <c r="BD47" s="82"/>
      <c r="BE47" s="82"/>
      <c r="BF47" s="82"/>
      <c r="BG47" s="17"/>
      <c r="BH47" s="83"/>
      <c r="BI47" s="30"/>
      <c r="BJ47" s="30"/>
      <c r="BK47" s="81"/>
      <c r="BL47" s="82"/>
      <c r="BM47" s="82"/>
      <c r="BN47" s="82"/>
      <c r="BO47" s="82"/>
      <c r="BP47" s="82"/>
      <c r="BQ47" s="82"/>
      <c r="BR47" s="17"/>
      <c r="BS47" s="83"/>
      <c r="BT47" s="30"/>
      <c r="BU47" s="30"/>
      <c r="BV47" s="81"/>
      <c r="BW47" s="82"/>
      <c r="BX47" s="82"/>
      <c r="BY47" s="82"/>
      <c r="BZ47" s="82"/>
      <c r="CA47" s="82"/>
      <c r="CB47" s="82"/>
      <c r="CC47" s="17"/>
      <c r="CD47" s="83"/>
      <c r="CE47" s="30"/>
      <c r="CF47" s="30"/>
      <c r="CG47" s="81"/>
      <c r="CH47" s="82"/>
      <c r="CI47" s="82"/>
      <c r="CJ47" s="82"/>
      <c r="CK47" s="82"/>
      <c r="CL47" s="82"/>
      <c r="CM47" s="82"/>
      <c r="CN47" s="17"/>
      <c r="CO47" s="83"/>
      <c r="CP47" s="30"/>
      <c r="CQ47" s="30"/>
      <c r="CR47" s="81"/>
      <c r="CS47" s="82"/>
      <c r="CT47" s="82"/>
      <c r="CU47" s="82"/>
      <c r="CV47" s="82"/>
      <c r="CW47" s="82"/>
      <c r="CX47" s="82"/>
      <c r="CY47" s="17"/>
      <c r="CZ47" s="83"/>
      <c r="DA47" s="30"/>
      <c r="DB47" s="30"/>
      <c r="DC47" s="81"/>
      <c r="DD47" s="82"/>
      <c r="DE47" s="82"/>
      <c r="DF47" s="82"/>
      <c r="DG47" s="82"/>
      <c r="DH47" s="82"/>
      <c r="DI47" s="82"/>
      <c r="DJ47" s="17"/>
      <c r="DK47" s="83"/>
      <c r="DL47" s="30"/>
      <c r="DM47" s="30"/>
      <c r="DN47" s="81"/>
      <c r="DO47" s="82"/>
      <c r="DP47" s="82"/>
      <c r="DQ47" s="82"/>
      <c r="DR47" s="82"/>
      <c r="DS47" s="82"/>
      <c r="DT47" s="82"/>
      <c r="DU47" s="17"/>
      <c r="DV47" s="83"/>
      <c r="DW47" s="30"/>
      <c r="DX47" s="30"/>
      <c r="DY47" s="81"/>
      <c r="DZ47" s="82"/>
      <c r="EA47" s="82"/>
      <c r="EB47" s="82"/>
      <c r="EC47" s="82"/>
      <c r="ED47" s="82"/>
      <c r="EE47" s="82"/>
      <c r="EF47" s="17"/>
      <c r="EG47" s="83"/>
      <c r="EH47" s="30"/>
      <c r="EI47" s="30"/>
      <c r="EJ47" s="81"/>
      <c r="EK47" s="82"/>
      <c r="EL47" s="82"/>
      <c r="EM47" s="82"/>
      <c r="EN47" s="82"/>
      <c r="EO47" s="82"/>
      <c r="EP47" s="82"/>
      <c r="EQ47" s="17"/>
      <c r="ER47" s="83"/>
      <c r="ES47" s="30"/>
      <c r="ET47" s="30"/>
      <c r="EU47" s="81"/>
      <c r="EV47" s="82"/>
      <c r="EW47" s="82"/>
      <c r="EX47" s="82"/>
      <c r="EY47" s="82"/>
      <c r="EZ47" s="82"/>
      <c r="FA47" s="82"/>
      <c r="FB47" s="17"/>
      <c r="FC47" s="83"/>
      <c r="FD47" s="30"/>
      <c r="FE47" s="30"/>
      <c r="FF47" s="81"/>
      <c r="FG47" s="82"/>
      <c r="FH47" s="82"/>
      <c r="FI47" s="82"/>
      <c r="FJ47" s="82"/>
      <c r="FK47" s="82"/>
      <c r="FL47" s="82"/>
      <c r="FM47" s="17"/>
      <c r="FN47" s="83"/>
      <c r="FO47" s="30"/>
      <c r="FP47" s="30"/>
      <c r="FQ47" s="81"/>
      <c r="FR47" s="82"/>
      <c r="FS47" s="82"/>
      <c r="FT47" s="82"/>
      <c r="FU47" s="82"/>
      <c r="FV47" s="82"/>
      <c r="FW47" s="82"/>
      <c r="FX47" s="17"/>
      <c r="FY47" s="83"/>
      <c r="FZ47" s="30"/>
      <c r="GA47" s="30"/>
      <c r="GB47" s="81"/>
      <c r="GC47" s="82"/>
      <c r="GD47" s="82"/>
      <c r="GE47" s="82"/>
      <c r="GF47" s="82"/>
      <c r="GG47" s="82"/>
      <c r="GH47" s="82"/>
      <c r="GI47" s="17"/>
      <c r="GJ47" s="83"/>
      <c r="GK47" s="30"/>
      <c r="GL47" s="30"/>
      <c r="GM47" s="81"/>
      <c r="GN47" s="82"/>
      <c r="GO47" s="82"/>
      <c r="GP47" s="82"/>
      <c r="GQ47" s="82"/>
      <c r="GR47" s="82"/>
      <c r="GS47" s="82"/>
      <c r="GT47" s="17"/>
      <c r="GU47" s="83"/>
      <c r="GV47" s="30"/>
      <c r="GW47" s="30"/>
      <c r="GX47" s="81"/>
      <c r="GY47" s="82"/>
      <c r="GZ47" s="82"/>
      <c r="HA47" s="82"/>
      <c r="HB47" s="82"/>
      <c r="HC47" s="82"/>
      <c r="HD47" s="82"/>
      <c r="HE47" s="17"/>
      <c r="HF47" s="83"/>
      <c r="HG47" s="30"/>
      <c r="HH47" s="30"/>
      <c r="HI47" s="81"/>
      <c r="HJ47" s="82"/>
      <c r="HK47" s="82"/>
      <c r="HL47" s="82"/>
      <c r="HM47" s="82"/>
      <c r="HN47" s="82"/>
      <c r="HO47" s="82"/>
      <c r="HP47" s="17"/>
      <c r="HQ47" s="83"/>
      <c r="HR47" s="30"/>
      <c r="HS47" s="30"/>
    </row>
    <row r="48" spans="1:227">
      <c r="A48" s="85"/>
      <c r="B48" s="86"/>
      <c r="C48" s="86"/>
      <c r="D48" s="86"/>
      <c r="E48" s="87"/>
      <c r="F48" s="87"/>
      <c r="G48" s="87"/>
      <c r="H48" s="81"/>
      <c r="I48" s="82"/>
      <c r="J48" s="82"/>
      <c r="K48" s="82"/>
      <c r="L48" s="82"/>
      <c r="M48" s="82"/>
      <c r="N48" s="82"/>
      <c r="O48" s="17"/>
      <c r="P48" s="83"/>
      <c r="Q48" s="30"/>
      <c r="R48" s="30"/>
      <c r="S48" s="81"/>
      <c r="T48" s="82"/>
      <c r="U48" s="82"/>
      <c r="V48" s="82"/>
      <c r="W48" s="82"/>
      <c r="X48" s="82"/>
      <c r="Y48" s="82"/>
      <c r="Z48" s="17"/>
      <c r="AA48" s="83"/>
      <c r="AB48" s="30"/>
      <c r="AC48" s="30"/>
      <c r="AD48" s="81"/>
      <c r="AE48" s="82"/>
      <c r="AF48" s="82"/>
      <c r="AG48" s="82"/>
      <c r="AH48" s="82"/>
      <c r="AI48" s="82"/>
      <c r="AJ48" s="82"/>
      <c r="AK48" s="17"/>
      <c r="AL48" s="83"/>
      <c r="AM48" s="30"/>
      <c r="AN48" s="30"/>
      <c r="AO48" s="81"/>
      <c r="AP48" s="82"/>
      <c r="AQ48" s="82"/>
      <c r="AR48" s="82"/>
      <c r="AS48" s="82"/>
      <c r="AT48" s="82"/>
      <c r="AU48" s="82"/>
      <c r="AV48" s="17"/>
      <c r="AW48" s="83"/>
      <c r="AX48" s="30"/>
      <c r="AY48" s="30"/>
      <c r="AZ48" s="81"/>
      <c r="BA48" s="82"/>
      <c r="BB48" s="82"/>
      <c r="BC48" s="82"/>
      <c r="BD48" s="82"/>
      <c r="BE48" s="82"/>
      <c r="BF48" s="82"/>
      <c r="BG48" s="17"/>
      <c r="BH48" s="83"/>
      <c r="BI48" s="30"/>
      <c r="BJ48" s="30"/>
      <c r="BK48" s="81"/>
      <c r="BL48" s="82"/>
      <c r="BM48" s="82"/>
      <c r="BN48" s="82"/>
      <c r="BO48" s="82"/>
      <c r="BP48" s="82"/>
      <c r="BQ48" s="82"/>
      <c r="BR48" s="17"/>
      <c r="BS48" s="83"/>
      <c r="BT48" s="30"/>
      <c r="BU48" s="30"/>
      <c r="BV48" s="81"/>
      <c r="BW48" s="82"/>
      <c r="BX48" s="82"/>
      <c r="BY48" s="82"/>
      <c r="BZ48" s="82"/>
      <c r="CA48" s="82"/>
      <c r="CB48" s="82"/>
      <c r="CC48" s="17"/>
      <c r="CD48" s="83"/>
      <c r="CE48" s="30"/>
      <c r="CF48" s="30"/>
      <c r="CG48" s="81"/>
      <c r="CH48" s="82"/>
      <c r="CI48" s="82"/>
      <c r="CJ48" s="82"/>
      <c r="CK48" s="82"/>
      <c r="CL48" s="82"/>
      <c r="CM48" s="82"/>
      <c r="CN48" s="17"/>
      <c r="CO48" s="83"/>
      <c r="CP48" s="30"/>
      <c r="CQ48" s="30"/>
      <c r="CR48" s="81"/>
      <c r="CS48" s="82"/>
      <c r="CT48" s="82"/>
      <c r="CU48" s="82"/>
      <c r="CV48" s="82"/>
      <c r="CW48" s="82"/>
      <c r="CX48" s="82"/>
      <c r="CY48" s="17"/>
      <c r="CZ48" s="83"/>
      <c r="DA48" s="30"/>
      <c r="DB48" s="30"/>
      <c r="DC48" s="81"/>
      <c r="DD48" s="82"/>
      <c r="DE48" s="82"/>
      <c r="DF48" s="82"/>
      <c r="DG48" s="82"/>
      <c r="DH48" s="82"/>
      <c r="DI48" s="82"/>
      <c r="DJ48" s="17"/>
      <c r="DK48" s="83"/>
      <c r="DL48" s="30"/>
      <c r="DM48" s="30"/>
      <c r="DN48" s="81"/>
      <c r="DO48" s="82"/>
      <c r="DP48" s="82"/>
      <c r="DQ48" s="82"/>
      <c r="DR48" s="82"/>
      <c r="DS48" s="82"/>
      <c r="DT48" s="82"/>
      <c r="DU48" s="17"/>
      <c r="DV48" s="83"/>
      <c r="DW48" s="30"/>
      <c r="DX48" s="30"/>
      <c r="DY48" s="81"/>
      <c r="DZ48" s="82"/>
      <c r="EA48" s="82"/>
      <c r="EB48" s="82"/>
      <c r="EC48" s="82"/>
      <c r="ED48" s="82"/>
      <c r="EE48" s="82"/>
      <c r="EF48" s="17"/>
      <c r="EG48" s="83"/>
      <c r="EH48" s="30"/>
      <c r="EI48" s="30"/>
      <c r="EJ48" s="81"/>
      <c r="EK48" s="82"/>
      <c r="EL48" s="82"/>
      <c r="EM48" s="82"/>
      <c r="EN48" s="82"/>
      <c r="EO48" s="82"/>
      <c r="EP48" s="82"/>
      <c r="EQ48" s="17"/>
      <c r="ER48" s="83"/>
      <c r="ES48" s="30"/>
      <c r="ET48" s="30"/>
      <c r="EU48" s="81"/>
      <c r="EV48" s="82"/>
      <c r="EW48" s="82"/>
      <c r="EX48" s="82"/>
      <c r="EY48" s="82"/>
      <c r="EZ48" s="82"/>
      <c r="FA48" s="82"/>
      <c r="FB48" s="17"/>
      <c r="FC48" s="83"/>
      <c r="FD48" s="30"/>
      <c r="FE48" s="30"/>
      <c r="FF48" s="81"/>
      <c r="FG48" s="82"/>
      <c r="FH48" s="82"/>
      <c r="FI48" s="82"/>
      <c r="FJ48" s="82"/>
      <c r="FK48" s="82"/>
      <c r="FL48" s="82"/>
      <c r="FM48" s="17"/>
      <c r="FN48" s="83"/>
      <c r="FO48" s="30"/>
      <c r="FP48" s="30"/>
      <c r="FQ48" s="81"/>
      <c r="FR48" s="82"/>
      <c r="FS48" s="82"/>
      <c r="FT48" s="82"/>
      <c r="FU48" s="82"/>
      <c r="FV48" s="82"/>
      <c r="FW48" s="82"/>
      <c r="FX48" s="17"/>
      <c r="FY48" s="83"/>
      <c r="FZ48" s="30"/>
      <c r="GA48" s="30"/>
      <c r="GB48" s="81"/>
      <c r="GC48" s="82"/>
      <c r="GD48" s="82"/>
      <c r="GE48" s="82"/>
      <c r="GF48" s="82"/>
      <c r="GG48" s="82"/>
      <c r="GH48" s="82"/>
      <c r="GI48" s="17"/>
      <c r="GJ48" s="83"/>
      <c r="GK48" s="30"/>
      <c r="GL48" s="30"/>
      <c r="GM48" s="81"/>
      <c r="GN48" s="82"/>
      <c r="GO48" s="82"/>
      <c r="GP48" s="82"/>
      <c r="GQ48" s="82"/>
      <c r="GR48" s="82"/>
      <c r="GS48" s="82"/>
      <c r="GT48" s="17"/>
      <c r="GU48" s="83"/>
      <c r="GV48" s="30"/>
      <c r="GW48" s="30"/>
      <c r="GX48" s="81"/>
      <c r="GY48" s="82"/>
      <c r="GZ48" s="82"/>
      <c r="HA48" s="82"/>
      <c r="HB48" s="82"/>
      <c r="HC48" s="82"/>
      <c r="HD48" s="82"/>
      <c r="HE48" s="17"/>
      <c r="HF48" s="83"/>
      <c r="HG48" s="30"/>
      <c r="HH48" s="30"/>
      <c r="HI48" s="81"/>
      <c r="HJ48" s="82"/>
      <c r="HK48" s="82"/>
      <c r="HL48" s="82"/>
      <c r="HM48" s="82"/>
      <c r="HN48" s="82"/>
      <c r="HO48" s="82"/>
      <c r="HP48" s="17"/>
      <c r="HQ48" s="83"/>
      <c r="HR48" s="30"/>
      <c r="HS48" s="30"/>
    </row>
    <row r="49" spans="1:227">
      <c r="A49" s="85"/>
      <c r="B49" s="88"/>
      <c r="C49" s="88"/>
      <c r="D49" s="88"/>
      <c r="E49" s="87"/>
      <c r="F49" s="87"/>
      <c r="G49" s="87"/>
      <c r="H49" s="81"/>
      <c r="I49" s="82"/>
      <c r="J49" s="82"/>
      <c r="K49" s="82"/>
      <c r="L49" s="82"/>
      <c r="M49" s="82"/>
      <c r="N49" s="82"/>
      <c r="O49" s="17"/>
      <c r="P49" s="83"/>
      <c r="Q49" s="30"/>
      <c r="R49" s="30"/>
      <c r="S49" s="81"/>
      <c r="T49" s="82"/>
      <c r="U49" s="82"/>
      <c r="V49" s="82"/>
      <c r="W49" s="82"/>
      <c r="X49" s="82"/>
      <c r="Y49" s="82"/>
      <c r="Z49" s="17"/>
      <c r="AA49" s="83"/>
      <c r="AB49" s="30"/>
      <c r="AC49" s="30"/>
      <c r="AD49" s="81"/>
      <c r="AE49" s="82"/>
      <c r="AF49" s="82"/>
      <c r="AG49" s="82"/>
      <c r="AH49" s="82"/>
      <c r="AI49" s="82"/>
      <c r="AJ49" s="82"/>
      <c r="AK49" s="17"/>
      <c r="AL49" s="83"/>
      <c r="AM49" s="30"/>
      <c r="AN49" s="30"/>
      <c r="AO49" s="81"/>
      <c r="AP49" s="82"/>
      <c r="AQ49" s="82"/>
      <c r="AR49" s="82"/>
      <c r="AS49" s="82"/>
      <c r="AT49" s="82"/>
      <c r="AU49" s="82"/>
      <c r="AV49" s="17"/>
      <c r="AW49" s="83"/>
      <c r="AX49" s="30"/>
      <c r="AY49" s="30"/>
      <c r="AZ49" s="81"/>
      <c r="BA49" s="82"/>
      <c r="BB49" s="82"/>
      <c r="BC49" s="82"/>
      <c r="BD49" s="82"/>
      <c r="BE49" s="82"/>
      <c r="BF49" s="82"/>
      <c r="BG49" s="17"/>
      <c r="BH49" s="83"/>
      <c r="BI49" s="30"/>
      <c r="BJ49" s="30"/>
      <c r="BK49" s="81"/>
      <c r="BL49" s="82"/>
      <c r="BM49" s="82"/>
      <c r="BN49" s="82"/>
      <c r="BO49" s="82"/>
      <c r="BP49" s="82"/>
      <c r="BQ49" s="82"/>
      <c r="BR49" s="17"/>
      <c r="BS49" s="83"/>
      <c r="BT49" s="30"/>
      <c r="BU49" s="30"/>
      <c r="BV49" s="81"/>
      <c r="BW49" s="82"/>
      <c r="BX49" s="82"/>
      <c r="BY49" s="82"/>
      <c r="BZ49" s="82"/>
      <c r="CA49" s="82"/>
      <c r="CB49" s="82"/>
      <c r="CC49" s="17"/>
      <c r="CD49" s="83"/>
      <c r="CE49" s="30"/>
      <c r="CF49" s="30"/>
      <c r="CG49" s="81"/>
      <c r="CH49" s="82"/>
      <c r="CI49" s="82"/>
      <c r="CJ49" s="82"/>
      <c r="CK49" s="82"/>
      <c r="CL49" s="82"/>
      <c r="CM49" s="82"/>
      <c r="CN49" s="17"/>
      <c r="CO49" s="83"/>
      <c r="CP49" s="30"/>
      <c r="CQ49" s="30"/>
      <c r="CR49" s="81"/>
      <c r="CS49" s="82"/>
      <c r="CT49" s="82"/>
      <c r="CU49" s="82"/>
      <c r="CV49" s="82"/>
      <c r="CW49" s="82"/>
      <c r="CX49" s="82"/>
      <c r="CY49" s="17"/>
      <c r="CZ49" s="83"/>
      <c r="DA49" s="30"/>
      <c r="DB49" s="30"/>
      <c r="DC49" s="81"/>
      <c r="DD49" s="82"/>
      <c r="DE49" s="82"/>
      <c r="DF49" s="82"/>
      <c r="DG49" s="82"/>
      <c r="DH49" s="82"/>
      <c r="DI49" s="82"/>
      <c r="DJ49" s="17"/>
      <c r="DK49" s="83"/>
      <c r="DL49" s="30"/>
      <c r="DM49" s="30"/>
      <c r="DN49" s="81"/>
      <c r="DO49" s="82"/>
      <c r="DP49" s="82"/>
      <c r="DQ49" s="82"/>
      <c r="DR49" s="82"/>
      <c r="DS49" s="82"/>
      <c r="DT49" s="82"/>
      <c r="DU49" s="17"/>
      <c r="DV49" s="83"/>
      <c r="DW49" s="30"/>
      <c r="DX49" s="30"/>
      <c r="DY49" s="81"/>
      <c r="DZ49" s="82"/>
      <c r="EA49" s="82"/>
      <c r="EB49" s="82"/>
      <c r="EC49" s="82"/>
      <c r="ED49" s="82"/>
      <c r="EE49" s="82"/>
      <c r="EF49" s="17"/>
      <c r="EG49" s="83"/>
      <c r="EH49" s="30"/>
      <c r="EI49" s="30"/>
      <c r="EJ49" s="81"/>
      <c r="EK49" s="82"/>
      <c r="EL49" s="82"/>
      <c r="EM49" s="82"/>
      <c r="EN49" s="82"/>
      <c r="EO49" s="82"/>
      <c r="EP49" s="82"/>
      <c r="EQ49" s="17"/>
      <c r="ER49" s="83"/>
      <c r="ES49" s="30"/>
      <c r="ET49" s="30"/>
      <c r="EU49" s="81"/>
      <c r="EV49" s="82"/>
      <c r="EW49" s="82"/>
      <c r="EX49" s="82"/>
      <c r="EY49" s="82"/>
      <c r="EZ49" s="82"/>
      <c r="FA49" s="82"/>
      <c r="FB49" s="17"/>
      <c r="FC49" s="83"/>
      <c r="FD49" s="30"/>
      <c r="FE49" s="30"/>
      <c r="FF49" s="81"/>
      <c r="FG49" s="82"/>
      <c r="FH49" s="82"/>
      <c r="FI49" s="82"/>
      <c r="FJ49" s="82"/>
      <c r="FK49" s="82"/>
      <c r="FL49" s="82"/>
      <c r="FM49" s="17"/>
      <c r="FN49" s="83"/>
      <c r="FO49" s="30"/>
      <c r="FP49" s="30"/>
      <c r="FQ49" s="81"/>
      <c r="FR49" s="82"/>
      <c r="FS49" s="82"/>
      <c r="FT49" s="82"/>
      <c r="FU49" s="82"/>
      <c r="FV49" s="82"/>
      <c r="FW49" s="82"/>
      <c r="FX49" s="17"/>
      <c r="FY49" s="83"/>
      <c r="FZ49" s="30"/>
      <c r="GA49" s="30"/>
      <c r="GB49" s="81"/>
      <c r="GC49" s="82"/>
      <c r="GD49" s="82"/>
      <c r="GE49" s="82"/>
      <c r="GF49" s="82"/>
      <c r="GG49" s="82"/>
      <c r="GH49" s="82"/>
      <c r="GI49" s="17"/>
      <c r="GJ49" s="83"/>
      <c r="GK49" s="30"/>
      <c r="GL49" s="30"/>
      <c r="GM49" s="81"/>
      <c r="GN49" s="82"/>
      <c r="GO49" s="82"/>
      <c r="GP49" s="82"/>
      <c r="GQ49" s="82"/>
      <c r="GR49" s="82"/>
      <c r="GS49" s="82"/>
      <c r="GT49" s="17"/>
      <c r="GU49" s="83"/>
      <c r="GV49" s="30"/>
      <c r="GW49" s="30"/>
      <c r="GX49" s="81"/>
      <c r="GY49" s="82"/>
      <c r="GZ49" s="82"/>
      <c r="HA49" s="82"/>
      <c r="HB49" s="82"/>
      <c r="HC49" s="82"/>
      <c r="HD49" s="82"/>
      <c r="HE49" s="17"/>
      <c r="HF49" s="83"/>
      <c r="HG49" s="30"/>
      <c r="HH49" s="30"/>
      <c r="HI49" s="81"/>
      <c r="HJ49" s="82"/>
      <c r="HK49" s="82"/>
      <c r="HL49" s="82"/>
      <c r="HM49" s="82"/>
      <c r="HN49" s="82"/>
      <c r="HO49" s="82"/>
      <c r="HP49" s="17"/>
      <c r="HQ49" s="83"/>
      <c r="HR49" s="30"/>
      <c r="HS49" s="30"/>
    </row>
    <row r="50" spans="1:227">
      <c r="A50" s="85"/>
      <c r="B50" s="86"/>
      <c r="C50" s="86"/>
      <c r="D50" s="86"/>
      <c r="E50" s="87"/>
      <c r="F50" s="87"/>
      <c r="G50" s="87"/>
      <c r="H50" s="81"/>
      <c r="I50" s="82"/>
      <c r="J50" s="82"/>
      <c r="K50" s="82"/>
      <c r="L50" s="82"/>
      <c r="M50" s="82"/>
      <c r="N50" s="82"/>
      <c r="O50" s="17"/>
      <c r="P50" s="83"/>
      <c r="Q50" s="30"/>
      <c r="R50" s="30"/>
      <c r="S50" s="81"/>
      <c r="T50" s="82"/>
      <c r="U50" s="82"/>
      <c r="V50" s="82"/>
      <c r="W50" s="82"/>
      <c r="X50" s="82"/>
      <c r="Y50" s="82"/>
      <c r="Z50" s="17"/>
      <c r="AA50" s="83"/>
      <c r="AB50" s="30"/>
      <c r="AC50" s="30"/>
      <c r="AD50" s="81"/>
      <c r="AE50" s="82"/>
      <c r="AF50" s="82"/>
      <c r="AG50" s="82"/>
      <c r="AH50" s="82"/>
      <c r="AI50" s="82"/>
      <c r="AJ50" s="82"/>
      <c r="AK50" s="17"/>
      <c r="AL50" s="83"/>
      <c r="AM50" s="30"/>
      <c r="AN50" s="30"/>
      <c r="AO50" s="81"/>
      <c r="AP50" s="82"/>
      <c r="AQ50" s="82"/>
      <c r="AR50" s="82"/>
      <c r="AS50" s="82"/>
      <c r="AT50" s="82"/>
      <c r="AU50" s="82"/>
      <c r="AV50" s="17"/>
      <c r="AW50" s="83"/>
      <c r="AX50" s="30"/>
      <c r="AY50" s="30"/>
      <c r="AZ50" s="81"/>
      <c r="BA50" s="82"/>
      <c r="BB50" s="82"/>
      <c r="BC50" s="82"/>
      <c r="BD50" s="82"/>
      <c r="BE50" s="82"/>
      <c r="BF50" s="82"/>
      <c r="BG50" s="17"/>
      <c r="BH50" s="83"/>
      <c r="BI50" s="30"/>
      <c r="BJ50" s="30"/>
      <c r="BK50" s="81"/>
      <c r="BL50" s="82"/>
      <c r="BM50" s="82"/>
      <c r="BN50" s="82"/>
      <c r="BO50" s="82"/>
      <c r="BP50" s="82"/>
      <c r="BQ50" s="82"/>
      <c r="BR50" s="17"/>
      <c r="BS50" s="83"/>
      <c r="BT50" s="30"/>
      <c r="BU50" s="30"/>
      <c r="BV50" s="81"/>
      <c r="BW50" s="82"/>
      <c r="BX50" s="82"/>
      <c r="BY50" s="82"/>
      <c r="BZ50" s="82"/>
      <c r="CA50" s="82"/>
      <c r="CB50" s="82"/>
      <c r="CC50" s="17"/>
      <c r="CD50" s="83"/>
      <c r="CE50" s="30"/>
      <c r="CF50" s="30"/>
      <c r="CG50" s="81"/>
      <c r="CH50" s="82"/>
      <c r="CI50" s="82"/>
      <c r="CJ50" s="82"/>
      <c r="CK50" s="82"/>
      <c r="CL50" s="82"/>
      <c r="CM50" s="82"/>
      <c r="CN50" s="17"/>
      <c r="CO50" s="83"/>
      <c r="CP50" s="30"/>
      <c r="CQ50" s="30"/>
      <c r="CR50" s="81"/>
      <c r="CS50" s="82"/>
      <c r="CT50" s="82"/>
      <c r="CU50" s="82"/>
      <c r="CV50" s="82"/>
      <c r="CW50" s="82"/>
      <c r="CX50" s="82"/>
      <c r="CY50" s="17"/>
      <c r="CZ50" s="83"/>
      <c r="DA50" s="30"/>
      <c r="DB50" s="30"/>
      <c r="DC50" s="81"/>
      <c r="DD50" s="82"/>
      <c r="DE50" s="82"/>
      <c r="DF50" s="82"/>
      <c r="DG50" s="82"/>
      <c r="DH50" s="82"/>
      <c r="DI50" s="82"/>
      <c r="DJ50" s="17"/>
      <c r="DK50" s="83"/>
      <c r="DL50" s="30"/>
      <c r="DM50" s="30"/>
      <c r="DN50" s="81"/>
      <c r="DO50" s="82"/>
      <c r="DP50" s="82"/>
      <c r="DQ50" s="82"/>
      <c r="DR50" s="82"/>
      <c r="DS50" s="82"/>
      <c r="DT50" s="82"/>
      <c r="DU50" s="17"/>
      <c r="DV50" s="83"/>
      <c r="DW50" s="30"/>
      <c r="DX50" s="30"/>
      <c r="DY50" s="81"/>
      <c r="DZ50" s="82"/>
      <c r="EA50" s="82"/>
      <c r="EB50" s="82"/>
      <c r="EC50" s="82"/>
      <c r="ED50" s="82"/>
      <c r="EE50" s="82"/>
      <c r="EF50" s="17"/>
      <c r="EG50" s="83"/>
      <c r="EH50" s="30"/>
      <c r="EI50" s="30"/>
      <c r="EJ50" s="81"/>
      <c r="EK50" s="82"/>
      <c r="EL50" s="82"/>
      <c r="EM50" s="82"/>
      <c r="EN50" s="82"/>
      <c r="EO50" s="82"/>
      <c r="EP50" s="82"/>
      <c r="EQ50" s="17"/>
      <c r="ER50" s="83"/>
      <c r="ES50" s="30"/>
      <c r="ET50" s="30"/>
      <c r="EU50" s="81"/>
      <c r="EV50" s="82"/>
      <c r="EW50" s="82"/>
      <c r="EX50" s="82"/>
      <c r="EY50" s="82"/>
      <c r="EZ50" s="82"/>
      <c r="FA50" s="82"/>
      <c r="FB50" s="17"/>
      <c r="FC50" s="83"/>
      <c r="FD50" s="30"/>
      <c r="FE50" s="30"/>
      <c r="FF50" s="81"/>
      <c r="FG50" s="82"/>
      <c r="FH50" s="82"/>
      <c r="FI50" s="82"/>
      <c r="FJ50" s="82"/>
      <c r="FK50" s="82"/>
      <c r="FL50" s="82"/>
      <c r="FM50" s="17"/>
      <c r="FN50" s="83"/>
      <c r="FO50" s="30"/>
      <c r="FP50" s="30"/>
      <c r="FQ50" s="81"/>
      <c r="FR50" s="82"/>
      <c r="FS50" s="82"/>
      <c r="FT50" s="82"/>
      <c r="FU50" s="82"/>
      <c r="FV50" s="82"/>
      <c r="FW50" s="82"/>
      <c r="FX50" s="17"/>
      <c r="FY50" s="83"/>
      <c r="FZ50" s="30"/>
      <c r="GA50" s="30"/>
      <c r="GB50" s="81"/>
      <c r="GC50" s="82"/>
      <c r="GD50" s="82"/>
      <c r="GE50" s="82"/>
      <c r="GF50" s="82"/>
      <c r="GG50" s="82"/>
      <c r="GH50" s="82"/>
      <c r="GI50" s="17"/>
      <c r="GJ50" s="83"/>
      <c r="GK50" s="30"/>
      <c r="GL50" s="30"/>
      <c r="GM50" s="81"/>
      <c r="GN50" s="82"/>
      <c r="GO50" s="82"/>
      <c r="GP50" s="82"/>
      <c r="GQ50" s="82"/>
      <c r="GR50" s="82"/>
      <c r="GS50" s="82"/>
      <c r="GT50" s="17"/>
      <c r="GU50" s="83"/>
      <c r="GV50" s="30"/>
      <c r="GW50" s="30"/>
      <c r="GX50" s="81"/>
      <c r="GY50" s="82"/>
      <c r="GZ50" s="82"/>
      <c r="HA50" s="82"/>
      <c r="HB50" s="82"/>
      <c r="HC50" s="82"/>
      <c r="HD50" s="82"/>
      <c r="HE50" s="17"/>
      <c r="HF50" s="83"/>
      <c r="HG50" s="30"/>
      <c r="HH50" s="30"/>
      <c r="HI50" s="81"/>
      <c r="HJ50" s="82"/>
      <c r="HK50" s="82"/>
      <c r="HL50" s="82"/>
      <c r="HM50" s="82"/>
      <c r="HN50" s="82"/>
      <c r="HO50" s="82"/>
      <c r="HP50" s="17"/>
      <c r="HQ50" s="83"/>
      <c r="HR50" s="30"/>
      <c r="HS50" s="30"/>
    </row>
    <row r="51" spans="1:227">
      <c r="A51" s="85"/>
      <c r="B51" s="86"/>
      <c r="C51" s="86"/>
      <c r="D51" s="86"/>
      <c r="E51" s="87"/>
      <c r="F51" s="87"/>
      <c r="G51" s="87"/>
      <c r="H51" s="81"/>
      <c r="I51" s="82"/>
      <c r="J51" s="82"/>
      <c r="K51" s="82"/>
      <c r="L51" s="82"/>
      <c r="M51" s="82"/>
      <c r="N51" s="82"/>
      <c r="O51" s="17"/>
      <c r="P51" s="83"/>
      <c r="Q51" s="30"/>
      <c r="R51" s="30"/>
      <c r="S51" s="81"/>
      <c r="T51" s="82"/>
      <c r="U51" s="82"/>
      <c r="V51" s="82"/>
      <c r="W51" s="82"/>
      <c r="X51" s="82"/>
      <c r="Y51" s="82"/>
      <c r="Z51" s="17"/>
      <c r="AA51" s="83"/>
      <c r="AB51" s="30"/>
      <c r="AC51" s="30"/>
      <c r="AD51" s="81"/>
      <c r="AE51" s="82"/>
      <c r="AF51" s="82"/>
      <c r="AG51" s="82"/>
      <c r="AH51" s="82"/>
      <c r="AI51" s="82"/>
      <c r="AJ51" s="82"/>
      <c r="AK51" s="17"/>
      <c r="AL51" s="83"/>
      <c r="AM51" s="30"/>
      <c r="AN51" s="30"/>
      <c r="AO51" s="81"/>
      <c r="AP51" s="82"/>
      <c r="AQ51" s="82"/>
      <c r="AR51" s="82"/>
      <c r="AS51" s="82"/>
      <c r="AT51" s="82"/>
      <c r="AU51" s="82"/>
      <c r="AV51" s="17"/>
      <c r="AW51" s="83"/>
      <c r="AX51" s="30"/>
      <c r="AY51" s="30"/>
      <c r="AZ51" s="81"/>
      <c r="BA51" s="82"/>
      <c r="BB51" s="82"/>
      <c r="BC51" s="82"/>
      <c r="BD51" s="82"/>
      <c r="BE51" s="82"/>
      <c r="BF51" s="82"/>
      <c r="BG51" s="17"/>
      <c r="BH51" s="83"/>
      <c r="BI51" s="30"/>
      <c r="BJ51" s="30"/>
      <c r="BK51" s="81"/>
      <c r="BL51" s="82"/>
      <c r="BM51" s="82"/>
      <c r="BN51" s="82"/>
      <c r="BO51" s="82"/>
      <c r="BP51" s="82"/>
      <c r="BQ51" s="82"/>
      <c r="BR51" s="17"/>
      <c r="BS51" s="83"/>
      <c r="BT51" s="30"/>
      <c r="BU51" s="30"/>
      <c r="BV51" s="81"/>
      <c r="BW51" s="82"/>
      <c r="BX51" s="82"/>
      <c r="BY51" s="82"/>
      <c r="BZ51" s="82"/>
      <c r="CA51" s="82"/>
      <c r="CB51" s="82"/>
      <c r="CC51" s="17"/>
      <c r="CD51" s="83"/>
      <c r="CE51" s="30"/>
      <c r="CF51" s="30"/>
      <c r="CG51" s="81"/>
      <c r="CH51" s="82"/>
      <c r="CI51" s="82"/>
      <c r="CJ51" s="82"/>
      <c r="CK51" s="82"/>
      <c r="CL51" s="82"/>
      <c r="CM51" s="82"/>
      <c r="CN51" s="17"/>
      <c r="CO51" s="83"/>
      <c r="CP51" s="30"/>
      <c r="CQ51" s="30"/>
      <c r="CR51" s="81"/>
      <c r="CS51" s="82"/>
      <c r="CT51" s="82"/>
      <c r="CU51" s="82"/>
      <c r="CV51" s="82"/>
      <c r="CW51" s="82"/>
      <c r="CX51" s="82"/>
      <c r="CY51" s="17"/>
      <c r="CZ51" s="83"/>
      <c r="DA51" s="30"/>
      <c r="DB51" s="30"/>
      <c r="DC51" s="81"/>
      <c r="DD51" s="82"/>
      <c r="DE51" s="82"/>
      <c r="DF51" s="82"/>
      <c r="DG51" s="82"/>
      <c r="DH51" s="82"/>
      <c r="DI51" s="82"/>
      <c r="DJ51" s="17"/>
      <c r="DK51" s="83"/>
      <c r="DL51" s="30"/>
      <c r="DM51" s="30"/>
      <c r="DN51" s="81"/>
      <c r="DO51" s="82"/>
      <c r="DP51" s="82"/>
      <c r="DQ51" s="82"/>
      <c r="DR51" s="82"/>
      <c r="DS51" s="82"/>
      <c r="DT51" s="82"/>
      <c r="DU51" s="17"/>
      <c r="DV51" s="83"/>
      <c r="DW51" s="30"/>
      <c r="DX51" s="30"/>
      <c r="DY51" s="81"/>
      <c r="DZ51" s="82"/>
      <c r="EA51" s="82"/>
      <c r="EB51" s="82"/>
      <c r="EC51" s="82"/>
      <c r="ED51" s="82"/>
      <c r="EE51" s="82"/>
      <c r="EF51" s="17"/>
      <c r="EG51" s="83"/>
      <c r="EH51" s="30"/>
      <c r="EI51" s="30"/>
      <c r="EJ51" s="81"/>
      <c r="EK51" s="82"/>
      <c r="EL51" s="82"/>
      <c r="EM51" s="82"/>
      <c r="EN51" s="82"/>
      <c r="EO51" s="82"/>
      <c r="EP51" s="82"/>
      <c r="EQ51" s="17"/>
      <c r="ER51" s="83"/>
      <c r="ES51" s="30"/>
      <c r="ET51" s="30"/>
      <c r="EU51" s="81"/>
      <c r="EV51" s="82"/>
      <c r="EW51" s="82"/>
      <c r="EX51" s="82"/>
      <c r="EY51" s="82"/>
      <c r="EZ51" s="82"/>
      <c r="FA51" s="82"/>
      <c r="FB51" s="17"/>
      <c r="FC51" s="83"/>
      <c r="FD51" s="30"/>
      <c r="FE51" s="30"/>
      <c r="FF51" s="81"/>
      <c r="FG51" s="82"/>
      <c r="FH51" s="82"/>
      <c r="FI51" s="82"/>
      <c r="FJ51" s="82"/>
      <c r="FK51" s="82"/>
      <c r="FL51" s="82"/>
      <c r="FM51" s="17"/>
      <c r="FN51" s="83"/>
      <c r="FO51" s="30"/>
      <c r="FP51" s="30"/>
      <c r="FQ51" s="81"/>
      <c r="FR51" s="82"/>
      <c r="FS51" s="82"/>
      <c r="FT51" s="82"/>
      <c r="FU51" s="82"/>
      <c r="FV51" s="82"/>
      <c r="FW51" s="82"/>
      <c r="FX51" s="17"/>
      <c r="FY51" s="83"/>
      <c r="FZ51" s="30"/>
      <c r="GA51" s="30"/>
      <c r="GB51" s="81"/>
      <c r="GC51" s="82"/>
      <c r="GD51" s="82"/>
      <c r="GE51" s="82"/>
      <c r="GF51" s="82"/>
      <c r="GG51" s="82"/>
      <c r="GH51" s="82"/>
      <c r="GI51" s="17"/>
      <c r="GJ51" s="83"/>
      <c r="GK51" s="30"/>
      <c r="GL51" s="30"/>
      <c r="GM51" s="81"/>
      <c r="GN51" s="82"/>
      <c r="GO51" s="82"/>
      <c r="GP51" s="82"/>
      <c r="GQ51" s="82"/>
      <c r="GR51" s="82"/>
      <c r="GS51" s="82"/>
      <c r="GT51" s="17"/>
      <c r="GU51" s="83"/>
      <c r="GV51" s="30"/>
      <c r="GW51" s="30"/>
      <c r="GX51" s="81"/>
      <c r="GY51" s="82"/>
      <c r="GZ51" s="82"/>
      <c r="HA51" s="82"/>
      <c r="HB51" s="82"/>
      <c r="HC51" s="82"/>
      <c r="HD51" s="82"/>
      <c r="HE51" s="17"/>
      <c r="HF51" s="83"/>
      <c r="HG51" s="30"/>
      <c r="HH51" s="30"/>
      <c r="HI51" s="81"/>
      <c r="HJ51" s="82"/>
      <c r="HK51" s="82"/>
      <c r="HL51" s="82"/>
      <c r="HM51" s="82"/>
      <c r="HN51" s="82"/>
      <c r="HO51" s="82"/>
      <c r="HP51" s="17"/>
      <c r="HQ51" s="83"/>
      <c r="HR51" s="30"/>
      <c r="HS51" s="30"/>
    </row>
    <row r="52" spans="1:227">
      <c r="A52" s="85"/>
      <c r="B52" s="86"/>
      <c r="C52" s="86"/>
      <c r="D52" s="86"/>
      <c r="E52" s="87"/>
      <c r="F52" s="87"/>
      <c r="G52" s="87"/>
      <c r="H52" s="81"/>
      <c r="I52" s="82"/>
      <c r="J52" s="82"/>
      <c r="K52" s="82"/>
      <c r="L52" s="82"/>
      <c r="M52" s="82"/>
      <c r="N52" s="82"/>
      <c r="O52" s="17"/>
      <c r="P52" s="83"/>
      <c r="Q52" s="30"/>
      <c r="R52" s="30"/>
      <c r="S52" s="81"/>
      <c r="T52" s="82"/>
      <c r="U52" s="82"/>
      <c r="V52" s="82"/>
      <c r="W52" s="82"/>
      <c r="X52" s="82"/>
      <c r="Y52" s="82"/>
      <c r="Z52" s="17"/>
      <c r="AA52" s="83"/>
      <c r="AB52" s="30"/>
      <c r="AC52" s="30"/>
      <c r="AD52" s="81"/>
      <c r="AE52" s="82"/>
      <c r="AF52" s="82"/>
      <c r="AG52" s="82"/>
      <c r="AH52" s="82"/>
      <c r="AI52" s="82"/>
      <c r="AJ52" s="82"/>
      <c r="AK52" s="17"/>
      <c r="AL52" s="83"/>
      <c r="AM52" s="30"/>
      <c r="AN52" s="30"/>
      <c r="AO52" s="81"/>
      <c r="AP52" s="82"/>
      <c r="AQ52" s="82"/>
      <c r="AR52" s="82"/>
      <c r="AS52" s="82"/>
      <c r="AT52" s="82"/>
      <c r="AU52" s="82"/>
      <c r="AV52" s="17"/>
      <c r="AW52" s="83"/>
      <c r="AX52" s="30"/>
      <c r="AY52" s="30"/>
      <c r="AZ52" s="81"/>
      <c r="BA52" s="82"/>
      <c r="BB52" s="82"/>
      <c r="BC52" s="82"/>
      <c r="BD52" s="82"/>
      <c r="BE52" s="82"/>
      <c r="BF52" s="82"/>
      <c r="BG52" s="17"/>
      <c r="BH52" s="83"/>
      <c r="BI52" s="30"/>
      <c r="BJ52" s="30"/>
      <c r="BK52" s="81"/>
      <c r="BL52" s="82"/>
      <c r="BM52" s="82"/>
      <c r="BN52" s="82"/>
      <c r="BO52" s="82"/>
      <c r="BP52" s="82"/>
      <c r="BQ52" s="82"/>
      <c r="BR52" s="17"/>
      <c r="BS52" s="83"/>
      <c r="BT52" s="30"/>
      <c r="BU52" s="30"/>
      <c r="BV52" s="81"/>
      <c r="BW52" s="82"/>
      <c r="BX52" s="82"/>
      <c r="BY52" s="82"/>
      <c r="BZ52" s="82"/>
      <c r="CA52" s="82"/>
      <c r="CB52" s="82"/>
      <c r="CC52" s="17"/>
      <c r="CD52" s="83"/>
      <c r="CE52" s="30"/>
      <c r="CF52" s="30"/>
      <c r="CG52" s="81"/>
      <c r="CH52" s="82"/>
      <c r="CI52" s="82"/>
      <c r="CJ52" s="82"/>
      <c r="CK52" s="82"/>
      <c r="CL52" s="82"/>
      <c r="CM52" s="82"/>
      <c r="CN52" s="17"/>
      <c r="CO52" s="83"/>
      <c r="CP52" s="30"/>
      <c r="CQ52" s="30"/>
      <c r="CR52" s="81"/>
      <c r="CS52" s="82"/>
      <c r="CT52" s="82"/>
      <c r="CU52" s="82"/>
      <c r="CV52" s="82"/>
      <c r="CW52" s="82"/>
      <c r="CX52" s="82"/>
      <c r="CY52" s="17"/>
      <c r="CZ52" s="83"/>
      <c r="DA52" s="30"/>
      <c r="DB52" s="30"/>
      <c r="DC52" s="81"/>
      <c r="DD52" s="82"/>
      <c r="DE52" s="82"/>
      <c r="DF52" s="82"/>
      <c r="DG52" s="82"/>
      <c r="DH52" s="82"/>
      <c r="DI52" s="82"/>
      <c r="DJ52" s="17"/>
      <c r="DK52" s="83"/>
      <c r="DL52" s="30"/>
      <c r="DM52" s="30"/>
      <c r="DN52" s="81"/>
      <c r="DO52" s="82"/>
      <c r="DP52" s="82"/>
      <c r="DQ52" s="82"/>
      <c r="DR52" s="82"/>
      <c r="DS52" s="82"/>
      <c r="DT52" s="82"/>
      <c r="DU52" s="17"/>
      <c r="DV52" s="83"/>
      <c r="DW52" s="30"/>
      <c r="DX52" s="30"/>
      <c r="DY52" s="81"/>
      <c r="DZ52" s="82"/>
      <c r="EA52" s="82"/>
      <c r="EB52" s="82"/>
      <c r="EC52" s="82"/>
      <c r="ED52" s="82"/>
      <c r="EE52" s="82"/>
      <c r="EF52" s="17"/>
      <c r="EG52" s="83"/>
      <c r="EH52" s="30"/>
      <c r="EI52" s="30"/>
      <c r="EJ52" s="81"/>
      <c r="EK52" s="82"/>
      <c r="EL52" s="82"/>
      <c r="EM52" s="82"/>
      <c r="EN52" s="82"/>
      <c r="EO52" s="82"/>
      <c r="EP52" s="82"/>
      <c r="EQ52" s="17"/>
      <c r="ER52" s="83"/>
      <c r="ES52" s="30"/>
      <c r="ET52" s="30"/>
      <c r="EU52" s="81"/>
      <c r="EV52" s="82"/>
      <c r="EW52" s="82"/>
      <c r="EX52" s="82"/>
      <c r="EY52" s="82"/>
      <c r="EZ52" s="82"/>
      <c r="FA52" s="82"/>
      <c r="FB52" s="17"/>
      <c r="FC52" s="83"/>
      <c r="FD52" s="30"/>
      <c r="FE52" s="30"/>
      <c r="FF52" s="81"/>
      <c r="FG52" s="82"/>
      <c r="FH52" s="82"/>
      <c r="FI52" s="82"/>
      <c r="FJ52" s="82"/>
      <c r="FK52" s="82"/>
      <c r="FL52" s="82"/>
      <c r="FM52" s="17"/>
      <c r="FN52" s="83"/>
      <c r="FO52" s="30"/>
      <c r="FP52" s="30"/>
      <c r="FQ52" s="81"/>
      <c r="FR52" s="82"/>
      <c r="FS52" s="82"/>
      <c r="FT52" s="82"/>
      <c r="FU52" s="82"/>
      <c r="FV52" s="82"/>
      <c r="FW52" s="82"/>
      <c r="FX52" s="17"/>
      <c r="FY52" s="83"/>
      <c r="FZ52" s="30"/>
      <c r="GA52" s="30"/>
      <c r="GB52" s="81"/>
      <c r="GC52" s="82"/>
      <c r="GD52" s="82"/>
      <c r="GE52" s="82"/>
      <c r="GF52" s="82"/>
      <c r="GG52" s="82"/>
      <c r="GH52" s="82"/>
      <c r="GI52" s="17"/>
      <c r="GJ52" s="83"/>
      <c r="GK52" s="30"/>
      <c r="GL52" s="30"/>
      <c r="GM52" s="81"/>
      <c r="GN52" s="82"/>
      <c r="GO52" s="82"/>
      <c r="GP52" s="82"/>
      <c r="GQ52" s="82"/>
      <c r="GR52" s="82"/>
      <c r="GS52" s="82"/>
      <c r="GT52" s="17"/>
      <c r="GU52" s="83"/>
      <c r="GV52" s="30"/>
      <c r="GW52" s="30"/>
      <c r="GX52" s="81"/>
      <c r="GY52" s="82"/>
      <c r="GZ52" s="82"/>
      <c r="HA52" s="82"/>
      <c r="HB52" s="82"/>
      <c r="HC52" s="82"/>
      <c r="HD52" s="82"/>
      <c r="HE52" s="17"/>
      <c r="HF52" s="83"/>
      <c r="HG52" s="30"/>
      <c r="HH52" s="30"/>
      <c r="HI52" s="81"/>
      <c r="HJ52" s="82"/>
      <c r="HK52" s="82"/>
      <c r="HL52" s="82"/>
      <c r="HM52" s="82"/>
      <c r="HN52" s="82"/>
      <c r="HO52" s="82"/>
      <c r="HP52" s="17"/>
      <c r="HQ52" s="83"/>
      <c r="HR52" s="30"/>
      <c r="HS52" s="30"/>
    </row>
    <row r="53" spans="1:227">
      <c r="A53" s="85"/>
      <c r="B53" s="86"/>
      <c r="C53" s="86"/>
      <c r="D53" s="86"/>
      <c r="E53" s="87"/>
      <c r="F53" s="87"/>
      <c r="G53" s="87"/>
      <c r="H53" s="81"/>
      <c r="I53" s="82"/>
      <c r="J53" s="82"/>
      <c r="K53" s="82"/>
      <c r="L53" s="82"/>
      <c r="M53" s="82"/>
      <c r="N53" s="82"/>
      <c r="O53" s="17"/>
      <c r="P53" s="83"/>
      <c r="Q53" s="30"/>
      <c r="R53" s="30"/>
      <c r="S53" s="81"/>
      <c r="T53" s="82"/>
      <c r="U53" s="82"/>
      <c r="V53" s="82"/>
      <c r="W53" s="82"/>
      <c r="X53" s="82"/>
      <c r="Y53" s="82"/>
      <c r="Z53" s="17"/>
      <c r="AA53" s="83"/>
      <c r="AB53" s="30"/>
      <c r="AC53" s="30"/>
      <c r="AD53" s="81"/>
      <c r="AE53" s="82"/>
      <c r="AF53" s="82"/>
      <c r="AG53" s="82"/>
      <c r="AH53" s="82"/>
      <c r="AI53" s="82"/>
      <c r="AJ53" s="82"/>
      <c r="AK53" s="17"/>
      <c r="AL53" s="83"/>
      <c r="AM53" s="30"/>
      <c r="AN53" s="30"/>
      <c r="AO53" s="81"/>
      <c r="AP53" s="82"/>
      <c r="AQ53" s="82"/>
      <c r="AR53" s="82"/>
      <c r="AS53" s="82"/>
      <c r="AT53" s="82"/>
      <c r="AU53" s="82"/>
      <c r="AV53" s="17"/>
      <c r="AW53" s="83"/>
      <c r="AX53" s="30"/>
      <c r="AY53" s="30"/>
      <c r="AZ53" s="81"/>
      <c r="BA53" s="82"/>
      <c r="BB53" s="82"/>
      <c r="BC53" s="82"/>
      <c r="BD53" s="82"/>
      <c r="BE53" s="82"/>
      <c r="BF53" s="82"/>
      <c r="BG53" s="17"/>
      <c r="BH53" s="83"/>
      <c r="BI53" s="30"/>
      <c r="BJ53" s="30"/>
      <c r="BK53" s="81"/>
      <c r="BL53" s="82"/>
      <c r="BM53" s="82"/>
      <c r="BN53" s="82"/>
      <c r="BO53" s="82"/>
      <c r="BP53" s="82"/>
      <c r="BQ53" s="82"/>
      <c r="BR53" s="17"/>
      <c r="BS53" s="83"/>
      <c r="BT53" s="30"/>
      <c r="BU53" s="30"/>
      <c r="BV53" s="81"/>
      <c r="BW53" s="82"/>
      <c r="BX53" s="82"/>
      <c r="BY53" s="82"/>
      <c r="BZ53" s="82"/>
      <c r="CA53" s="82"/>
      <c r="CB53" s="82"/>
      <c r="CC53" s="17"/>
      <c r="CD53" s="83"/>
      <c r="CE53" s="30"/>
      <c r="CF53" s="30"/>
      <c r="CG53" s="81"/>
      <c r="CH53" s="82"/>
      <c r="CI53" s="82"/>
      <c r="CJ53" s="82"/>
      <c r="CK53" s="82"/>
      <c r="CL53" s="82"/>
      <c r="CM53" s="82"/>
      <c r="CN53" s="17"/>
      <c r="CO53" s="83"/>
      <c r="CP53" s="30"/>
      <c r="CQ53" s="30"/>
      <c r="CR53" s="81"/>
      <c r="CS53" s="82"/>
      <c r="CT53" s="82"/>
      <c r="CU53" s="82"/>
      <c r="CV53" s="82"/>
      <c r="CW53" s="82"/>
      <c r="CX53" s="82"/>
      <c r="CY53" s="17"/>
      <c r="CZ53" s="83"/>
      <c r="DA53" s="30"/>
      <c r="DB53" s="30"/>
      <c r="DC53" s="81"/>
      <c r="DD53" s="82"/>
      <c r="DE53" s="82"/>
      <c r="DF53" s="82"/>
      <c r="DG53" s="82"/>
      <c r="DH53" s="82"/>
      <c r="DI53" s="82"/>
      <c r="DJ53" s="17"/>
      <c r="DK53" s="83"/>
      <c r="DL53" s="30"/>
      <c r="DM53" s="30"/>
      <c r="DN53" s="81"/>
      <c r="DO53" s="82"/>
      <c r="DP53" s="82"/>
      <c r="DQ53" s="82"/>
      <c r="DR53" s="82"/>
      <c r="DS53" s="82"/>
      <c r="DT53" s="82"/>
      <c r="DU53" s="17"/>
      <c r="DV53" s="83"/>
      <c r="DW53" s="30"/>
      <c r="DX53" s="30"/>
      <c r="DY53" s="81"/>
      <c r="DZ53" s="82"/>
      <c r="EA53" s="82"/>
      <c r="EB53" s="82"/>
      <c r="EC53" s="82"/>
      <c r="ED53" s="82"/>
      <c r="EE53" s="82"/>
      <c r="EF53" s="17"/>
      <c r="EG53" s="83"/>
      <c r="EH53" s="30"/>
      <c r="EI53" s="30"/>
      <c r="EJ53" s="81"/>
      <c r="EK53" s="82"/>
      <c r="EL53" s="82"/>
      <c r="EM53" s="82"/>
      <c r="EN53" s="82"/>
      <c r="EO53" s="82"/>
      <c r="EP53" s="82"/>
      <c r="EQ53" s="17"/>
      <c r="ER53" s="83"/>
      <c r="ES53" s="30"/>
      <c r="ET53" s="30"/>
      <c r="EU53" s="81"/>
      <c r="EV53" s="82"/>
      <c r="EW53" s="82"/>
      <c r="EX53" s="82"/>
      <c r="EY53" s="82"/>
      <c r="EZ53" s="82"/>
      <c r="FA53" s="82"/>
      <c r="FB53" s="17"/>
      <c r="FC53" s="83"/>
      <c r="FD53" s="30"/>
      <c r="FE53" s="30"/>
      <c r="FF53" s="81"/>
      <c r="FG53" s="82"/>
      <c r="FH53" s="82"/>
      <c r="FI53" s="82"/>
      <c r="FJ53" s="82"/>
      <c r="FK53" s="82"/>
      <c r="FL53" s="82"/>
      <c r="FM53" s="17"/>
      <c r="FN53" s="83"/>
      <c r="FO53" s="30"/>
      <c r="FP53" s="30"/>
      <c r="FQ53" s="81"/>
      <c r="FR53" s="82"/>
      <c r="FS53" s="82"/>
      <c r="FT53" s="82"/>
      <c r="FU53" s="82"/>
      <c r="FV53" s="82"/>
      <c r="FW53" s="82"/>
      <c r="FX53" s="17"/>
      <c r="FY53" s="83"/>
      <c r="FZ53" s="30"/>
      <c r="GA53" s="30"/>
      <c r="GB53" s="81"/>
      <c r="GC53" s="82"/>
      <c r="GD53" s="82"/>
      <c r="GE53" s="82"/>
      <c r="GF53" s="82"/>
      <c r="GG53" s="82"/>
      <c r="GH53" s="82"/>
      <c r="GI53" s="17"/>
      <c r="GJ53" s="83"/>
      <c r="GK53" s="30"/>
      <c r="GL53" s="30"/>
      <c r="GM53" s="81"/>
      <c r="GN53" s="82"/>
      <c r="GO53" s="82"/>
      <c r="GP53" s="82"/>
      <c r="GQ53" s="82"/>
      <c r="GR53" s="82"/>
      <c r="GS53" s="82"/>
      <c r="GT53" s="17"/>
      <c r="GU53" s="83"/>
      <c r="GV53" s="30"/>
      <c r="GW53" s="30"/>
      <c r="GX53" s="81"/>
      <c r="GY53" s="82"/>
      <c r="GZ53" s="82"/>
      <c r="HA53" s="82"/>
      <c r="HB53" s="82"/>
      <c r="HC53" s="82"/>
      <c r="HD53" s="82"/>
      <c r="HE53" s="17"/>
      <c r="HF53" s="83"/>
      <c r="HG53" s="30"/>
      <c r="HH53" s="30"/>
      <c r="HI53" s="81"/>
      <c r="HJ53" s="82"/>
      <c r="HK53" s="82"/>
      <c r="HL53" s="82"/>
      <c r="HM53" s="82"/>
      <c r="HN53" s="82"/>
      <c r="HO53" s="82"/>
      <c r="HP53" s="17"/>
      <c r="HQ53" s="83"/>
      <c r="HR53" s="30"/>
      <c r="HS53" s="30"/>
    </row>
    <row r="54" spans="1:227">
      <c r="A54" s="85"/>
      <c r="B54" s="86"/>
      <c r="C54" s="86"/>
      <c r="D54" s="86"/>
      <c r="E54" s="87"/>
      <c r="F54" s="87"/>
      <c r="G54" s="87"/>
      <c r="H54" s="81"/>
      <c r="I54" s="82"/>
      <c r="J54" s="82"/>
      <c r="K54" s="82"/>
      <c r="L54" s="82"/>
      <c r="M54" s="82"/>
      <c r="N54" s="82"/>
      <c r="O54" s="17"/>
      <c r="P54" s="83"/>
      <c r="Q54" s="30"/>
      <c r="R54" s="30"/>
      <c r="S54" s="81"/>
      <c r="T54" s="82"/>
      <c r="U54" s="82"/>
      <c r="V54" s="82"/>
      <c r="W54" s="82"/>
      <c r="X54" s="82"/>
      <c r="Y54" s="82"/>
      <c r="Z54" s="17"/>
      <c r="AA54" s="83"/>
      <c r="AB54" s="30"/>
      <c r="AC54" s="30"/>
      <c r="AD54" s="81"/>
      <c r="AE54" s="82"/>
      <c r="AF54" s="82"/>
      <c r="AG54" s="82"/>
      <c r="AH54" s="82"/>
      <c r="AI54" s="82"/>
      <c r="AJ54" s="82"/>
      <c r="AK54" s="17"/>
      <c r="AL54" s="83"/>
      <c r="AM54" s="30"/>
      <c r="AN54" s="30"/>
      <c r="AO54" s="81"/>
      <c r="AP54" s="82"/>
      <c r="AQ54" s="82"/>
      <c r="AR54" s="82"/>
      <c r="AS54" s="82"/>
      <c r="AT54" s="82"/>
      <c r="AU54" s="82"/>
      <c r="AV54" s="17"/>
      <c r="AW54" s="83"/>
      <c r="AX54" s="30"/>
      <c r="AY54" s="30"/>
      <c r="AZ54" s="81"/>
      <c r="BA54" s="82"/>
      <c r="BB54" s="82"/>
      <c r="BC54" s="82"/>
      <c r="BD54" s="82"/>
      <c r="BE54" s="82"/>
      <c r="BF54" s="82"/>
      <c r="BG54" s="17"/>
      <c r="BH54" s="83"/>
      <c r="BI54" s="30"/>
      <c r="BJ54" s="30"/>
      <c r="BK54" s="81"/>
      <c r="BL54" s="82"/>
      <c r="BM54" s="82"/>
      <c r="BN54" s="82"/>
      <c r="BO54" s="82"/>
      <c r="BP54" s="82"/>
      <c r="BQ54" s="82"/>
      <c r="BR54" s="17"/>
      <c r="BS54" s="83"/>
      <c r="BT54" s="30"/>
      <c r="BU54" s="30"/>
      <c r="BV54" s="81"/>
      <c r="BW54" s="82"/>
      <c r="BX54" s="82"/>
      <c r="BY54" s="82"/>
      <c r="BZ54" s="82"/>
      <c r="CA54" s="82"/>
      <c r="CB54" s="82"/>
      <c r="CC54" s="17"/>
      <c r="CD54" s="83"/>
      <c r="CE54" s="30"/>
      <c r="CF54" s="30"/>
      <c r="CG54" s="81"/>
      <c r="CH54" s="82"/>
      <c r="CI54" s="82"/>
      <c r="CJ54" s="82"/>
      <c r="CK54" s="82"/>
      <c r="CL54" s="82"/>
      <c r="CM54" s="82"/>
      <c r="CN54" s="17"/>
      <c r="CO54" s="83"/>
      <c r="CP54" s="30"/>
      <c r="CQ54" s="30"/>
      <c r="CR54" s="81"/>
      <c r="CS54" s="82"/>
      <c r="CT54" s="82"/>
      <c r="CU54" s="82"/>
      <c r="CV54" s="82"/>
      <c r="CW54" s="82"/>
      <c r="CX54" s="82"/>
      <c r="CY54" s="17"/>
      <c r="CZ54" s="83"/>
      <c r="DA54" s="30"/>
      <c r="DB54" s="30"/>
      <c r="DC54" s="81"/>
      <c r="DD54" s="82"/>
      <c r="DE54" s="82"/>
      <c r="DF54" s="82"/>
      <c r="DG54" s="82"/>
      <c r="DH54" s="82"/>
      <c r="DI54" s="82"/>
      <c r="DJ54" s="17"/>
      <c r="DK54" s="83"/>
      <c r="DL54" s="30"/>
      <c r="DM54" s="30"/>
      <c r="DN54" s="81"/>
      <c r="DO54" s="82"/>
      <c r="DP54" s="82"/>
      <c r="DQ54" s="82"/>
      <c r="DR54" s="82"/>
      <c r="DS54" s="82"/>
      <c r="DT54" s="82"/>
      <c r="DU54" s="17"/>
      <c r="DV54" s="83"/>
      <c r="DW54" s="30"/>
      <c r="DX54" s="30"/>
      <c r="DY54" s="81"/>
      <c r="DZ54" s="82"/>
      <c r="EA54" s="82"/>
      <c r="EB54" s="82"/>
      <c r="EC54" s="82"/>
      <c r="ED54" s="82"/>
      <c r="EE54" s="82"/>
      <c r="EF54" s="17"/>
      <c r="EG54" s="83"/>
      <c r="EH54" s="30"/>
      <c r="EI54" s="30"/>
      <c r="EJ54" s="81"/>
      <c r="EK54" s="82"/>
      <c r="EL54" s="82"/>
      <c r="EM54" s="82"/>
      <c r="EN54" s="82"/>
      <c r="EO54" s="82"/>
      <c r="EP54" s="82"/>
      <c r="EQ54" s="17"/>
      <c r="ER54" s="83"/>
      <c r="ES54" s="30"/>
      <c r="ET54" s="30"/>
      <c r="EU54" s="81"/>
      <c r="EV54" s="82"/>
      <c r="EW54" s="82"/>
      <c r="EX54" s="82"/>
      <c r="EY54" s="82"/>
      <c r="EZ54" s="82"/>
      <c r="FA54" s="82"/>
      <c r="FB54" s="17"/>
      <c r="FC54" s="83"/>
      <c r="FD54" s="30"/>
      <c r="FE54" s="30"/>
      <c r="FF54" s="81"/>
      <c r="FG54" s="82"/>
      <c r="FH54" s="82"/>
      <c r="FI54" s="82"/>
      <c r="FJ54" s="82"/>
      <c r="FK54" s="82"/>
      <c r="FL54" s="82"/>
      <c r="FM54" s="17"/>
      <c r="FN54" s="83"/>
      <c r="FO54" s="30"/>
      <c r="FP54" s="30"/>
      <c r="FQ54" s="81"/>
      <c r="FR54" s="82"/>
      <c r="FS54" s="82"/>
      <c r="FT54" s="82"/>
      <c r="FU54" s="82"/>
      <c r="FV54" s="82"/>
      <c r="FW54" s="82"/>
      <c r="FX54" s="17"/>
      <c r="FY54" s="83"/>
      <c r="FZ54" s="30"/>
      <c r="GA54" s="30"/>
      <c r="GB54" s="81"/>
      <c r="GC54" s="82"/>
      <c r="GD54" s="82"/>
      <c r="GE54" s="82"/>
      <c r="GF54" s="82"/>
      <c r="GG54" s="82"/>
      <c r="GH54" s="82"/>
      <c r="GI54" s="17"/>
      <c r="GJ54" s="83"/>
      <c r="GK54" s="30"/>
      <c r="GL54" s="30"/>
      <c r="GM54" s="81"/>
      <c r="GN54" s="82"/>
      <c r="GO54" s="82"/>
      <c r="GP54" s="82"/>
      <c r="GQ54" s="82"/>
      <c r="GR54" s="82"/>
      <c r="GS54" s="82"/>
      <c r="GT54" s="17"/>
      <c r="GU54" s="83"/>
      <c r="GV54" s="30"/>
      <c r="GW54" s="30"/>
      <c r="GX54" s="81"/>
      <c r="GY54" s="82"/>
      <c r="GZ54" s="82"/>
      <c r="HA54" s="82"/>
      <c r="HB54" s="82"/>
      <c r="HC54" s="82"/>
      <c r="HD54" s="82"/>
      <c r="HE54" s="17"/>
      <c r="HF54" s="83"/>
      <c r="HG54" s="30"/>
      <c r="HH54" s="30"/>
      <c r="HI54" s="81"/>
      <c r="HJ54" s="82"/>
      <c r="HK54" s="82"/>
      <c r="HL54" s="82"/>
      <c r="HM54" s="82"/>
      <c r="HN54" s="82"/>
      <c r="HO54" s="82"/>
      <c r="HP54" s="17"/>
      <c r="HQ54" s="83"/>
      <c r="HR54" s="30"/>
      <c r="HS54" s="30"/>
    </row>
    <row r="55" spans="1:227">
      <c r="A55" s="85"/>
      <c r="B55" s="86"/>
      <c r="C55" s="86"/>
      <c r="D55" s="86"/>
      <c r="E55" s="87"/>
      <c r="F55" s="87"/>
      <c r="G55" s="87"/>
      <c r="H55" s="81"/>
      <c r="I55" s="82"/>
      <c r="J55" s="82"/>
      <c r="K55" s="82"/>
      <c r="L55" s="82"/>
      <c r="M55" s="82"/>
      <c r="N55" s="82"/>
      <c r="O55" s="17"/>
      <c r="P55" s="83"/>
      <c r="Q55" s="30"/>
      <c r="R55" s="30"/>
      <c r="S55" s="81"/>
      <c r="T55" s="82"/>
      <c r="U55" s="82"/>
      <c r="V55" s="82"/>
      <c r="W55" s="82"/>
      <c r="X55" s="82"/>
      <c r="Y55" s="82"/>
      <c r="Z55" s="17"/>
      <c r="AA55" s="83"/>
      <c r="AB55" s="30"/>
      <c r="AC55" s="30"/>
      <c r="AD55" s="81"/>
      <c r="AE55" s="82"/>
      <c r="AF55" s="82"/>
      <c r="AG55" s="82"/>
      <c r="AH55" s="82"/>
      <c r="AI55" s="82"/>
      <c r="AJ55" s="82"/>
      <c r="AK55" s="17"/>
      <c r="AL55" s="83"/>
      <c r="AM55" s="30"/>
      <c r="AN55" s="30"/>
      <c r="AO55" s="81"/>
      <c r="AP55" s="82"/>
      <c r="AQ55" s="82"/>
      <c r="AR55" s="82"/>
      <c r="AS55" s="82"/>
      <c r="AT55" s="82"/>
      <c r="AU55" s="82"/>
      <c r="AV55" s="17"/>
      <c r="AW55" s="83"/>
      <c r="AX55" s="30"/>
      <c r="AY55" s="30"/>
      <c r="AZ55" s="81"/>
      <c r="BA55" s="82"/>
      <c r="BB55" s="82"/>
      <c r="BC55" s="82"/>
      <c r="BD55" s="82"/>
      <c r="BE55" s="82"/>
      <c r="BF55" s="82"/>
      <c r="BG55" s="17"/>
      <c r="BH55" s="83"/>
      <c r="BI55" s="30"/>
      <c r="BJ55" s="30"/>
      <c r="BK55" s="81"/>
      <c r="BL55" s="82"/>
      <c r="BM55" s="82"/>
      <c r="BN55" s="82"/>
      <c r="BO55" s="82"/>
      <c r="BP55" s="82"/>
      <c r="BQ55" s="82"/>
      <c r="BR55" s="17"/>
      <c r="BS55" s="83"/>
      <c r="BT55" s="30"/>
      <c r="BU55" s="30"/>
      <c r="BV55" s="81"/>
      <c r="BW55" s="82"/>
      <c r="BX55" s="82"/>
      <c r="BY55" s="82"/>
      <c r="BZ55" s="82"/>
      <c r="CA55" s="82"/>
      <c r="CB55" s="82"/>
      <c r="CC55" s="17"/>
      <c r="CD55" s="83"/>
      <c r="CE55" s="30"/>
      <c r="CF55" s="30"/>
      <c r="CG55" s="81"/>
      <c r="CH55" s="82"/>
      <c r="CI55" s="82"/>
      <c r="CJ55" s="82"/>
      <c r="CK55" s="82"/>
      <c r="CL55" s="82"/>
      <c r="CM55" s="82"/>
      <c r="CN55" s="17"/>
      <c r="CO55" s="83"/>
      <c r="CP55" s="30"/>
      <c r="CQ55" s="30"/>
      <c r="CR55" s="81"/>
      <c r="CS55" s="82"/>
      <c r="CT55" s="82"/>
      <c r="CU55" s="82"/>
      <c r="CV55" s="82"/>
      <c r="CW55" s="82"/>
      <c r="CX55" s="82"/>
      <c r="CY55" s="17"/>
      <c r="CZ55" s="83"/>
      <c r="DA55" s="30"/>
      <c r="DB55" s="30"/>
      <c r="DC55" s="81"/>
      <c r="DD55" s="82"/>
      <c r="DE55" s="82"/>
      <c r="DF55" s="82"/>
      <c r="DG55" s="82"/>
      <c r="DH55" s="82"/>
      <c r="DI55" s="82"/>
      <c r="DJ55" s="17"/>
      <c r="DK55" s="83"/>
      <c r="DL55" s="30"/>
      <c r="DM55" s="30"/>
      <c r="DN55" s="81"/>
      <c r="DO55" s="82"/>
      <c r="DP55" s="82"/>
      <c r="DQ55" s="82"/>
      <c r="DR55" s="82"/>
      <c r="DS55" s="82"/>
      <c r="DT55" s="82"/>
      <c r="DU55" s="17"/>
      <c r="DV55" s="83"/>
      <c r="DW55" s="30"/>
      <c r="DX55" s="30"/>
      <c r="DY55" s="81"/>
      <c r="DZ55" s="82"/>
      <c r="EA55" s="82"/>
      <c r="EB55" s="82"/>
      <c r="EC55" s="82"/>
      <c r="ED55" s="82"/>
      <c r="EE55" s="82"/>
      <c r="EF55" s="17"/>
      <c r="EG55" s="83"/>
      <c r="EH55" s="30"/>
      <c r="EI55" s="30"/>
      <c r="EJ55" s="81"/>
      <c r="EK55" s="82"/>
      <c r="EL55" s="82"/>
      <c r="EM55" s="82"/>
      <c r="EN55" s="82"/>
      <c r="EO55" s="82"/>
      <c r="EP55" s="82"/>
      <c r="EQ55" s="17"/>
      <c r="ER55" s="83"/>
      <c r="ES55" s="30"/>
      <c r="ET55" s="30"/>
      <c r="EU55" s="81"/>
      <c r="EV55" s="82"/>
      <c r="EW55" s="82"/>
      <c r="EX55" s="82"/>
      <c r="EY55" s="82"/>
      <c r="EZ55" s="82"/>
      <c r="FA55" s="82"/>
      <c r="FB55" s="17"/>
      <c r="FC55" s="83"/>
      <c r="FD55" s="30"/>
      <c r="FE55" s="30"/>
      <c r="FF55" s="81"/>
      <c r="FG55" s="82"/>
      <c r="FH55" s="82"/>
      <c r="FI55" s="82"/>
      <c r="FJ55" s="82"/>
      <c r="FK55" s="82"/>
      <c r="FL55" s="82"/>
      <c r="FM55" s="17"/>
      <c r="FN55" s="83"/>
      <c r="FO55" s="30"/>
      <c r="FP55" s="30"/>
      <c r="FQ55" s="81"/>
      <c r="FR55" s="82"/>
      <c r="FS55" s="82"/>
      <c r="FT55" s="82"/>
      <c r="FU55" s="82"/>
      <c r="FV55" s="82"/>
      <c r="FW55" s="82"/>
      <c r="FX55" s="17"/>
      <c r="FY55" s="83"/>
      <c r="FZ55" s="30"/>
      <c r="GA55" s="30"/>
      <c r="GB55" s="81"/>
      <c r="GC55" s="82"/>
      <c r="GD55" s="82"/>
      <c r="GE55" s="82"/>
      <c r="GF55" s="82"/>
      <c r="GG55" s="82"/>
      <c r="GH55" s="82"/>
      <c r="GI55" s="17"/>
      <c r="GJ55" s="83"/>
      <c r="GK55" s="30"/>
      <c r="GL55" s="30"/>
      <c r="GM55" s="81"/>
      <c r="GN55" s="82"/>
      <c r="GO55" s="82"/>
      <c r="GP55" s="82"/>
      <c r="GQ55" s="82"/>
      <c r="GR55" s="82"/>
      <c r="GS55" s="82"/>
      <c r="GT55" s="17"/>
      <c r="GU55" s="83"/>
      <c r="GV55" s="30"/>
      <c r="GW55" s="30"/>
      <c r="GX55" s="81"/>
      <c r="GY55" s="82"/>
      <c r="GZ55" s="82"/>
      <c r="HA55" s="82"/>
      <c r="HB55" s="82"/>
      <c r="HC55" s="82"/>
      <c r="HD55" s="82"/>
      <c r="HE55" s="17"/>
      <c r="HF55" s="83"/>
      <c r="HG55" s="30"/>
      <c r="HH55" s="30"/>
      <c r="HI55" s="81"/>
      <c r="HJ55" s="82"/>
      <c r="HK55" s="82"/>
      <c r="HL55" s="82"/>
      <c r="HM55" s="82"/>
      <c r="HN55" s="82"/>
      <c r="HO55" s="82"/>
      <c r="HP55" s="17"/>
      <c r="HQ55" s="83"/>
      <c r="HR55" s="30"/>
      <c r="HS55" s="30"/>
    </row>
    <row r="56" spans="1:227">
      <c r="A56" s="85"/>
      <c r="B56" s="86"/>
      <c r="C56" s="86"/>
      <c r="D56" s="86"/>
      <c r="E56" s="87"/>
      <c r="F56" s="87"/>
      <c r="G56" s="87"/>
      <c r="H56" s="81"/>
      <c r="I56" s="82"/>
      <c r="J56" s="82"/>
      <c r="K56" s="82"/>
      <c r="L56" s="82"/>
      <c r="M56" s="82"/>
      <c r="N56" s="82"/>
      <c r="O56" s="17"/>
      <c r="P56" s="83"/>
      <c r="Q56" s="30"/>
      <c r="R56" s="30"/>
      <c r="S56" s="81"/>
      <c r="T56" s="82"/>
      <c r="U56" s="82"/>
      <c r="V56" s="82"/>
      <c r="W56" s="82"/>
      <c r="X56" s="82"/>
      <c r="Y56" s="82"/>
      <c r="Z56" s="17"/>
      <c r="AA56" s="83"/>
      <c r="AB56" s="30"/>
      <c r="AC56" s="30"/>
      <c r="AD56" s="81"/>
      <c r="AE56" s="82"/>
      <c r="AF56" s="82"/>
      <c r="AG56" s="82"/>
      <c r="AH56" s="82"/>
      <c r="AI56" s="82"/>
      <c r="AJ56" s="82"/>
      <c r="AK56" s="17"/>
      <c r="AL56" s="83"/>
      <c r="AM56" s="30"/>
      <c r="AN56" s="30"/>
      <c r="AO56" s="81"/>
      <c r="AP56" s="82"/>
      <c r="AQ56" s="82"/>
      <c r="AR56" s="82"/>
      <c r="AS56" s="82"/>
      <c r="AT56" s="82"/>
      <c r="AU56" s="82"/>
      <c r="AV56" s="17"/>
      <c r="AW56" s="83"/>
      <c r="AX56" s="30"/>
      <c r="AY56" s="30"/>
      <c r="AZ56" s="81"/>
      <c r="BA56" s="82"/>
      <c r="BB56" s="82"/>
      <c r="BC56" s="82"/>
      <c r="BD56" s="82"/>
      <c r="BE56" s="82"/>
      <c r="BF56" s="82"/>
      <c r="BG56" s="17"/>
      <c r="BH56" s="83"/>
      <c r="BI56" s="30"/>
      <c r="BJ56" s="30"/>
      <c r="BK56" s="81"/>
      <c r="BL56" s="82"/>
      <c r="BM56" s="82"/>
      <c r="BN56" s="82"/>
      <c r="BO56" s="82"/>
      <c r="BP56" s="82"/>
      <c r="BQ56" s="82"/>
      <c r="BR56" s="17"/>
      <c r="BS56" s="83"/>
      <c r="BT56" s="30"/>
      <c r="BU56" s="30"/>
      <c r="BV56" s="81"/>
      <c r="BW56" s="82"/>
      <c r="BX56" s="82"/>
      <c r="BY56" s="82"/>
      <c r="BZ56" s="82"/>
      <c r="CA56" s="82"/>
      <c r="CB56" s="82"/>
      <c r="CC56" s="17"/>
      <c r="CD56" s="83"/>
      <c r="CE56" s="30"/>
      <c r="CF56" s="30"/>
      <c r="CG56" s="81"/>
      <c r="CH56" s="82"/>
      <c r="CI56" s="82"/>
      <c r="CJ56" s="82"/>
      <c r="CK56" s="82"/>
      <c r="CL56" s="82"/>
      <c r="CM56" s="82"/>
      <c r="CN56" s="17"/>
      <c r="CO56" s="83"/>
      <c r="CP56" s="30"/>
      <c r="CQ56" s="30"/>
      <c r="CR56" s="81"/>
      <c r="CS56" s="82"/>
      <c r="CT56" s="82"/>
      <c r="CU56" s="82"/>
      <c r="CV56" s="82"/>
      <c r="CW56" s="82"/>
      <c r="CX56" s="82"/>
      <c r="CY56" s="17"/>
      <c r="CZ56" s="83"/>
      <c r="DA56" s="30"/>
      <c r="DB56" s="30"/>
      <c r="DC56" s="81"/>
      <c r="DD56" s="82"/>
      <c r="DE56" s="82"/>
      <c r="DF56" s="82"/>
      <c r="DG56" s="82"/>
      <c r="DH56" s="82"/>
      <c r="DI56" s="82"/>
      <c r="DJ56" s="17"/>
      <c r="DK56" s="83"/>
      <c r="DL56" s="30"/>
      <c r="DM56" s="30"/>
      <c r="DN56" s="81"/>
      <c r="DO56" s="82"/>
      <c r="DP56" s="82"/>
      <c r="DQ56" s="82"/>
      <c r="DR56" s="82"/>
      <c r="DS56" s="82"/>
      <c r="DT56" s="82"/>
      <c r="DU56" s="17"/>
      <c r="DV56" s="83"/>
      <c r="DW56" s="30"/>
      <c r="DX56" s="30"/>
      <c r="DY56" s="81"/>
      <c r="DZ56" s="82"/>
      <c r="EA56" s="82"/>
      <c r="EB56" s="82"/>
      <c r="EC56" s="82"/>
      <c r="ED56" s="82"/>
      <c r="EE56" s="82"/>
      <c r="EF56" s="17"/>
      <c r="EG56" s="83"/>
      <c r="EH56" s="30"/>
      <c r="EI56" s="30"/>
      <c r="EJ56" s="81"/>
      <c r="EK56" s="82"/>
      <c r="EL56" s="82"/>
      <c r="EM56" s="82"/>
      <c r="EN56" s="82"/>
      <c r="EO56" s="82"/>
      <c r="EP56" s="82"/>
      <c r="EQ56" s="17"/>
      <c r="ER56" s="83"/>
      <c r="ES56" s="30"/>
      <c r="ET56" s="30"/>
      <c r="EU56" s="81"/>
      <c r="EV56" s="82"/>
      <c r="EW56" s="82"/>
      <c r="EX56" s="82"/>
      <c r="EY56" s="82"/>
      <c r="EZ56" s="82"/>
      <c r="FA56" s="82"/>
      <c r="FB56" s="17"/>
      <c r="FC56" s="83"/>
      <c r="FD56" s="30"/>
      <c r="FE56" s="30"/>
      <c r="FF56" s="81"/>
      <c r="FG56" s="82"/>
      <c r="FH56" s="82"/>
      <c r="FI56" s="82"/>
      <c r="FJ56" s="82"/>
      <c r="FK56" s="82"/>
      <c r="FL56" s="82"/>
      <c r="FM56" s="17"/>
      <c r="FN56" s="83"/>
      <c r="FO56" s="30"/>
      <c r="FP56" s="30"/>
      <c r="FQ56" s="81"/>
      <c r="FR56" s="82"/>
      <c r="FS56" s="82"/>
      <c r="FT56" s="82"/>
      <c r="FU56" s="82"/>
      <c r="FV56" s="82"/>
      <c r="FW56" s="82"/>
      <c r="FX56" s="17"/>
      <c r="FY56" s="83"/>
      <c r="FZ56" s="30"/>
      <c r="GA56" s="30"/>
      <c r="GB56" s="81"/>
      <c r="GC56" s="82"/>
      <c r="GD56" s="82"/>
      <c r="GE56" s="82"/>
      <c r="GF56" s="82"/>
      <c r="GG56" s="82"/>
      <c r="GH56" s="82"/>
      <c r="GI56" s="17"/>
      <c r="GJ56" s="83"/>
      <c r="GK56" s="30"/>
      <c r="GL56" s="30"/>
      <c r="GM56" s="81"/>
      <c r="GN56" s="82"/>
      <c r="GO56" s="82"/>
      <c r="GP56" s="82"/>
      <c r="GQ56" s="82"/>
      <c r="GR56" s="82"/>
      <c r="GS56" s="82"/>
      <c r="GT56" s="17"/>
      <c r="GU56" s="83"/>
      <c r="GV56" s="30"/>
      <c r="GW56" s="30"/>
      <c r="GX56" s="81"/>
      <c r="GY56" s="82"/>
      <c r="GZ56" s="82"/>
      <c r="HA56" s="82"/>
      <c r="HB56" s="82"/>
      <c r="HC56" s="82"/>
      <c r="HD56" s="82"/>
      <c r="HE56" s="17"/>
      <c r="HF56" s="83"/>
      <c r="HG56" s="30"/>
      <c r="HH56" s="30"/>
      <c r="HI56" s="81"/>
      <c r="HJ56" s="82"/>
      <c r="HK56" s="82"/>
      <c r="HL56" s="82"/>
      <c r="HM56" s="82"/>
      <c r="HN56" s="82"/>
      <c r="HO56" s="82"/>
      <c r="HP56" s="17"/>
      <c r="HQ56" s="83"/>
      <c r="HR56" s="30"/>
      <c r="HS56" s="30"/>
    </row>
    <row r="57" spans="1:227">
      <c r="A57" s="85"/>
      <c r="B57" s="86"/>
      <c r="C57" s="86"/>
      <c r="D57" s="86"/>
      <c r="E57" s="87"/>
      <c r="F57" s="87"/>
      <c r="G57" s="87"/>
      <c r="H57" s="81"/>
      <c r="I57" s="82"/>
      <c r="J57" s="82"/>
      <c r="K57" s="82"/>
      <c r="L57" s="82"/>
      <c r="M57" s="82"/>
      <c r="N57" s="82"/>
      <c r="O57" s="17"/>
      <c r="P57" s="83"/>
      <c r="Q57" s="30"/>
      <c r="R57" s="30"/>
      <c r="S57" s="81"/>
      <c r="T57" s="82"/>
      <c r="U57" s="82"/>
      <c r="V57" s="82"/>
      <c r="W57" s="82"/>
      <c r="X57" s="82"/>
      <c r="Y57" s="82"/>
      <c r="Z57" s="17"/>
      <c r="AA57" s="83"/>
      <c r="AB57" s="30"/>
      <c r="AC57" s="30"/>
      <c r="AD57" s="81"/>
      <c r="AE57" s="82"/>
      <c r="AF57" s="82"/>
      <c r="AG57" s="82"/>
      <c r="AH57" s="82"/>
      <c r="AI57" s="82"/>
      <c r="AJ57" s="82"/>
      <c r="AK57" s="17"/>
      <c r="AL57" s="83"/>
      <c r="AM57" s="30"/>
      <c r="AN57" s="30"/>
      <c r="AO57" s="81"/>
      <c r="AP57" s="82"/>
      <c r="AQ57" s="82"/>
      <c r="AR57" s="82"/>
      <c r="AS57" s="82"/>
      <c r="AT57" s="82"/>
      <c r="AU57" s="82"/>
      <c r="AV57" s="17"/>
      <c r="AW57" s="83"/>
      <c r="AX57" s="30"/>
      <c r="AY57" s="30"/>
      <c r="AZ57" s="81"/>
      <c r="BA57" s="82"/>
      <c r="BB57" s="82"/>
      <c r="BC57" s="82"/>
      <c r="BD57" s="82"/>
      <c r="BE57" s="82"/>
      <c r="BF57" s="82"/>
      <c r="BG57" s="17"/>
      <c r="BH57" s="83"/>
      <c r="BI57" s="30"/>
      <c r="BJ57" s="30"/>
      <c r="BK57" s="81"/>
      <c r="BL57" s="82"/>
      <c r="BM57" s="82"/>
      <c r="BN57" s="82"/>
      <c r="BO57" s="82"/>
      <c r="BP57" s="82"/>
      <c r="BQ57" s="82"/>
      <c r="BR57" s="17"/>
      <c r="BS57" s="83"/>
      <c r="BT57" s="30"/>
      <c r="BU57" s="30"/>
      <c r="BV57" s="81"/>
      <c r="BW57" s="82"/>
      <c r="BX57" s="82"/>
      <c r="BY57" s="82"/>
      <c r="BZ57" s="82"/>
      <c r="CA57" s="82"/>
      <c r="CB57" s="82"/>
      <c r="CC57" s="17"/>
      <c r="CD57" s="83"/>
      <c r="CE57" s="30"/>
      <c r="CF57" s="30"/>
      <c r="CG57" s="81"/>
      <c r="CH57" s="82"/>
      <c r="CI57" s="82"/>
      <c r="CJ57" s="82"/>
      <c r="CK57" s="82"/>
      <c r="CL57" s="82"/>
      <c r="CM57" s="82"/>
      <c r="CN57" s="17"/>
      <c r="CO57" s="83"/>
      <c r="CP57" s="30"/>
      <c r="CQ57" s="30"/>
      <c r="CR57" s="81"/>
      <c r="CS57" s="82"/>
      <c r="CT57" s="82"/>
      <c r="CU57" s="82"/>
      <c r="CV57" s="82"/>
      <c r="CW57" s="82"/>
      <c r="CX57" s="82"/>
      <c r="CY57" s="17"/>
      <c r="CZ57" s="83"/>
      <c r="DA57" s="30"/>
      <c r="DB57" s="30"/>
      <c r="DC57" s="81"/>
      <c r="DD57" s="82"/>
      <c r="DE57" s="82"/>
      <c r="DF57" s="82"/>
      <c r="DG57" s="82"/>
      <c r="DH57" s="82"/>
      <c r="DI57" s="82"/>
      <c r="DJ57" s="17"/>
      <c r="DK57" s="83"/>
      <c r="DL57" s="30"/>
      <c r="DM57" s="30"/>
      <c r="DN57" s="81"/>
      <c r="DO57" s="82"/>
      <c r="DP57" s="82"/>
      <c r="DQ57" s="82"/>
      <c r="DR57" s="82"/>
      <c r="DS57" s="82"/>
      <c r="DT57" s="82"/>
      <c r="DU57" s="17"/>
      <c r="DV57" s="83"/>
      <c r="DW57" s="30"/>
      <c r="DX57" s="30"/>
      <c r="DY57" s="81"/>
      <c r="DZ57" s="82"/>
      <c r="EA57" s="82"/>
      <c r="EB57" s="82"/>
      <c r="EC57" s="82"/>
      <c r="ED57" s="82"/>
      <c r="EE57" s="82"/>
      <c r="EF57" s="17"/>
      <c r="EG57" s="83"/>
      <c r="EH57" s="30"/>
      <c r="EI57" s="30"/>
      <c r="EJ57" s="81"/>
      <c r="EK57" s="82"/>
      <c r="EL57" s="82"/>
      <c r="EM57" s="82"/>
      <c r="EN57" s="82"/>
      <c r="EO57" s="82"/>
      <c r="EP57" s="82"/>
      <c r="EQ57" s="17"/>
      <c r="ER57" s="83"/>
      <c r="ES57" s="30"/>
      <c r="ET57" s="30"/>
      <c r="EU57" s="81"/>
      <c r="EV57" s="82"/>
      <c r="EW57" s="82"/>
      <c r="EX57" s="82"/>
      <c r="EY57" s="82"/>
      <c r="EZ57" s="82"/>
      <c r="FA57" s="82"/>
      <c r="FB57" s="17"/>
      <c r="FC57" s="83"/>
      <c r="FD57" s="30"/>
      <c r="FE57" s="30"/>
      <c r="FF57" s="81"/>
      <c r="FG57" s="82"/>
      <c r="FH57" s="82"/>
      <c r="FI57" s="82"/>
      <c r="FJ57" s="82"/>
      <c r="FK57" s="82"/>
      <c r="FL57" s="82"/>
      <c r="FM57" s="17"/>
      <c r="FN57" s="83"/>
      <c r="FO57" s="30"/>
      <c r="FP57" s="30"/>
      <c r="FQ57" s="81"/>
      <c r="FR57" s="82"/>
      <c r="FS57" s="82"/>
      <c r="FT57" s="82"/>
      <c r="FU57" s="82"/>
      <c r="FV57" s="82"/>
      <c r="FW57" s="82"/>
      <c r="FX57" s="17"/>
      <c r="FY57" s="83"/>
      <c r="FZ57" s="30"/>
      <c r="GA57" s="30"/>
      <c r="GB57" s="81"/>
      <c r="GC57" s="82"/>
      <c r="GD57" s="82"/>
      <c r="GE57" s="82"/>
      <c r="GF57" s="82"/>
      <c r="GG57" s="82"/>
      <c r="GH57" s="82"/>
      <c r="GI57" s="17"/>
      <c r="GJ57" s="83"/>
      <c r="GK57" s="30"/>
      <c r="GL57" s="30"/>
      <c r="GM57" s="81"/>
      <c r="GN57" s="82"/>
      <c r="GO57" s="82"/>
      <c r="GP57" s="82"/>
      <c r="GQ57" s="82"/>
      <c r="GR57" s="82"/>
      <c r="GS57" s="82"/>
      <c r="GT57" s="17"/>
      <c r="GU57" s="83"/>
      <c r="GV57" s="30"/>
      <c r="GW57" s="30"/>
      <c r="GX57" s="81"/>
      <c r="GY57" s="82"/>
      <c r="GZ57" s="82"/>
      <c r="HA57" s="82"/>
      <c r="HB57" s="82"/>
      <c r="HC57" s="82"/>
      <c r="HD57" s="82"/>
      <c r="HE57" s="17"/>
      <c r="HF57" s="83"/>
      <c r="HG57" s="30"/>
      <c r="HH57" s="30"/>
      <c r="HI57" s="81"/>
      <c r="HJ57" s="82"/>
      <c r="HK57" s="82"/>
      <c r="HL57" s="82"/>
      <c r="HM57" s="82"/>
      <c r="HN57" s="82"/>
      <c r="HO57" s="82"/>
      <c r="HP57" s="17"/>
      <c r="HQ57" s="83"/>
      <c r="HR57" s="30"/>
      <c r="HS57" s="30"/>
    </row>
    <row r="58" spans="1:227">
      <c r="A58" s="85"/>
      <c r="B58" s="86"/>
      <c r="C58" s="86"/>
      <c r="D58" s="86"/>
      <c r="E58" s="87"/>
      <c r="F58" s="87"/>
      <c r="G58" s="87"/>
      <c r="H58" s="81"/>
      <c r="I58" s="82"/>
      <c r="J58" s="82"/>
      <c r="K58" s="82"/>
      <c r="L58" s="82"/>
      <c r="M58" s="82"/>
      <c r="N58" s="82"/>
      <c r="O58" s="17"/>
      <c r="P58" s="83"/>
      <c r="Q58" s="30"/>
      <c r="R58" s="30"/>
      <c r="S58" s="81"/>
      <c r="T58" s="82"/>
      <c r="U58" s="82"/>
      <c r="V58" s="82"/>
      <c r="W58" s="82"/>
      <c r="X58" s="82"/>
      <c r="Y58" s="82"/>
      <c r="Z58" s="17"/>
      <c r="AA58" s="83"/>
      <c r="AB58" s="30"/>
      <c r="AC58" s="30"/>
      <c r="AD58" s="81"/>
      <c r="AE58" s="82"/>
      <c r="AF58" s="82"/>
      <c r="AG58" s="82"/>
      <c r="AH58" s="82"/>
      <c r="AI58" s="82"/>
      <c r="AJ58" s="82"/>
      <c r="AK58" s="17"/>
      <c r="AL58" s="83"/>
      <c r="AM58" s="30"/>
      <c r="AN58" s="30"/>
      <c r="AO58" s="81"/>
      <c r="AP58" s="82"/>
      <c r="AQ58" s="82"/>
      <c r="AR58" s="82"/>
      <c r="AS58" s="82"/>
      <c r="AT58" s="82"/>
      <c r="AU58" s="82"/>
      <c r="AV58" s="17"/>
      <c r="AW58" s="83"/>
      <c r="AX58" s="30"/>
      <c r="AY58" s="30"/>
      <c r="AZ58" s="81"/>
      <c r="BA58" s="82"/>
      <c r="BB58" s="82"/>
      <c r="BC58" s="82"/>
      <c r="BD58" s="82"/>
      <c r="BE58" s="82"/>
      <c r="BF58" s="82"/>
      <c r="BG58" s="17"/>
      <c r="BH58" s="83"/>
      <c r="BI58" s="30"/>
      <c r="BJ58" s="30"/>
      <c r="BK58" s="81"/>
      <c r="BL58" s="82"/>
      <c r="BM58" s="82"/>
      <c r="BN58" s="82"/>
      <c r="BO58" s="82"/>
      <c r="BP58" s="82"/>
      <c r="BQ58" s="82"/>
      <c r="BR58" s="17"/>
      <c r="BS58" s="83"/>
      <c r="BT58" s="30"/>
      <c r="BU58" s="30"/>
      <c r="BV58" s="81"/>
      <c r="BW58" s="82"/>
      <c r="BX58" s="82"/>
      <c r="BY58" s="82"/>
      <c r="BZ58" s="82"/>
      <c r="CA58" s="82"/>
      <c r="CB58" s="82"/>
      <c r="CC58" s="17"/>
      <c r="CD58" s="83"/>
      <c r="CE58" s="30"/>
      <c r="CF58" s="30"/>
      <c r="CG58" s="81"/>
      <c r="CH58" s="82"/>
      <c r="CI58" s="82"/>
      <c r="CJ58" s="82"/>
      <c r="CK58" s="82"/>
      <c r="CL58" s="82"/>
      <c r="CM58" s="82"/>
      <c r="CN58" s="17"/>
      <c r="CO58" s="83"/>
      <c r="CP58" s="30"/>
      <c r="CQ58" s="30"/>
      <c r="CR58" s="81"/>
      <c r="CS58" s="82"/>
      <c r="CT58" s="82"/>
      <c r="CU58" s="82"/>
      <c r="CV58" s="82"/>
      <c r="CW58" s="82"/>
      <c r="CX58" s="82"/>
      <c r="CY58" s="17"/>
      <c r="CZ58" s="83"/>
      <c r="DA58" s="30"/>
      <c r="DB58" s="30"/>
      <c r="DC58" s="81"/>
      <c r="DD58" s="82"/>
      <c r="DE58" s="82"/>
      <c r="DF58" s="82"/>
      <c r="DG58" s="82"/>
      <c r="DH58" s="82"/>
      <c r="DI58" s="82"/>
      <c r="DJ58" s="17"/>
      <c r="DK58" s="83"/>
      <c r="DL58" s="30"/>
      <c r="DM58" s="30"/>
      <c r="DN58" s="81"/>
      <c r="DO58" s="82"/>
      <c r="DP58" s="82"/>
      <c r="DQ58" s="82"/>
      <c r="DR58" s="82"/>
      <c r="DS58" s="82"/>
      <c r="DT58" s="82"/>
      <c r="DU58" s="17"/>
      <c r="DV58" s="83"/>
      <c r="DW58" s="30"/>
      <c r="DX58" s="30"/>
      <c r="DY58" s="81"/>
      <c r="DZ58" s="82"/>
      <c r="EA58" s="82"/>
      <c r="EB58" s="82"/>
      <c r="EC58" s="82"/>
      <c r="ED58" s="82"/>
      <c r="EE58" s="82"/>
      <c r="EF58" s="17"/>
      <c r="EG58" s="83"/>
      <c r="EH58" s="30"/>
      <c r="EI58" s="30"/>
      <c r="EJ58" s="81"/>
      <c r="EK58" s="82"/>
      <c r="EL58" s="82"/>
      <c r="EM58" s="82"/>
      <c r="EN58" s="82"/>
      <c r="EO58" s="82"/>
      <c r="EP58" s="82"/>
      <c r="EQ58" s="17"/>
      <c r="ER58" s="83"/>
      <c r="ES58" s="30"/>
      <c r="ET58" s="30"/>
      <c r="EU58" s="81"/>
      <c r="EV58" s="82"/>
      <c r="EW58" s="82"/>
      <c r="EX58" s="82"/>
      <c r="EY58" s="82"/>
      <c r="EZ58" s="82"/>
      <c r="FA58" s="82"/>
      <c r="FB58" s="17"/>
      <c r="FC58" s="83"/>
      <c r="FD58" s="30"/>
      <c r="FE58" s="30"/>
      <c r="FF58" s="81"/>
      <c r="FG58" s="82"/>
      <c r="FH58" s="82"/>
      <c r="FI58" s="82"/>
      <c r="FJ58" s="82"/>
      <c r="FK58" s="82"/>
      <c r="FL58" s="82"/>
      <c r="FM58" s="17"/>
      <c r="FN58" s="83"/>
      <c r="FO58" s="30"/>
      <c r="FP58" s="30"/>
      <c r="FQ58" s="81"/>
      <c r="FR58" s="82"/>
      <c r="FS58" s="82"/>
      <c r="FT58" s="82"/>
      <c r="FU58" s="82"/>
      <c r="FV58" s="82"/>
      <c r="FW58" s="82"/>
      <c r="FX58" s="17"/>
      <c r="FY58" s="83"/>
      <c r="FZ58" s="30"/>
      <c r="GA58" s="30"/>
      <c r="GB58" s="81"/>
      <c r="GC58" s="82"/>
      <c r="GD58" s="82"/>
      <c r="GE58" s="82"/>
      <c r="GF58" s="82"/>
      <c r="GG58" s="82"/>
      <c r="GH58" s="82"/>
      <c r="GI58" s="17"/>
      <c r="GJ58" s="83"/>
      <c r="GK58" s="30"/>
      <c r="GL58" s="30"/>
      <c r="GM58" s="81"/>
      <c r="GN58" s="82"/>
      <c r="GO58" s="82"/>
      <c r="GP58" s="82"/>
      <c r="GQ58" s="82"/>
      <c r="GR58" s="82"/>
      <c r="GS58" s="82"/>
      <c r="GT58" s="17"/>
      <c r="GU58" s="83"/>
      <c r="GV58" s="30"/>
      <c r="GW58" s="30"/>
      <c r="GX58" s="81"/>
      <c r="GY58" s="82"/>
      <c r="GZ58" s="82"/>
      <c r="HA58" s="82"/>
      <c r="HB58" s="82"/>
      <c r="HC58" s="82"/>
      <c r="HD58" s="82"/>
      <c r="HE58" s="17"/>
      <c r="HF58" s="83"/>
      <c r="HG58" s="30"/>
      <c r="HH58" s="30"/>
      <c r="HI58" s="81"/>
      <c r="HJ58" s="82"/>
      <c r="HK58" s="82"/>
      <c r="HL58" s="82"/>
      <c r="HM58" s="82"/>
      <c r="HN58" s="82"/>
      <c r="HO58" s="82"/>
      <c r="HP58" s="17"/>
      <c r="HQ58" s="83"/>
      <c r="HR58" s="30"/>
      <c r="HS58" s="30"/>
    </row>
    <row r="59" spans="1:227">
      <c r="A59" s="85"/>
      <c r="B59" s="86"/>
      <c r="C59" s="86"/>
      <c r="D59" s="86"/>
      <c r="E59" s="87"/>
      <c r="F59" s="87"/>
      <c r="G59" s="87"/>
      <c r="H59" s="81"/>
      <c r="I59" s="82"/>
      <c r="J59" s="82"/>
      <c r="K59" s="82"/>
      <c r="L59" s="82"/>
      <c r="M59" s="82"/>
      <c r="N59" s="82"/>
      <c r="O59" s="17"/>
      <c r="P59" s="83"/>
      <c r="Q59" s="30"/>
      <c r="R59" s="30"/>
      <c r="S59" s="81"/>
      <c r="T59" s="82"/>
      <c r="U59" s="82"/>
      <c r="V59" s="82"/>
      <c r="W59" s="82"/>
      <c r="X59" s="82"/>
      <c r="Y59" s="82"/>
      <c r="Z59" s="17"/>
      <c r="AA59" s="83"/>
      <c r="AB59" s="30"/>
      <c r="AC59" s="30"/>
      <c r="AD59" s="81"/>
      <c r="AE59" s="82"/>
      <c r="AF59" s="82"/>
      <c r="AG59" s="82"/>
      <c r="AH59" s="82"/>
      <c r="AI59" s="82"/>
      <c r="AJ59" s="82"/>
      <c r="AK59" s="17"/>
      <c r="AL59" s="83"/>
      <c r="AM59" s="30"/>
      <c r="AN59" s="30"/>
      <c r="AO59" s="81"/>
      <c r="AP59" s="82"/>
      <c r="AQ59" s="82"/>
      <c r="AR59" s="82"/>
      <c r="AS59" s="82"/>
      <c r="AT59" s="82"/>
      <c r="AU59" s="82"/>
      <c r="AV59" s="17"/>
      <c r="AW59" s="83"/>
      <c r="AX59" s="30"/>
      <c r="AY59" s="30"/>
      <c r="AZ59" s="81"/>
      <c r="BA59" s="82"/>
      <c r="BB59" s="82"/>
      <c r="BC59" s="82"/>
      <c r="BD59" s="82"/>
      <c r="BE59" s="82"/>
      <c r="BF59" s="82"/>
      <c r="BG59" s="17"/>
      <c r="BH59" s="83"/>
      <c r="BI59" s="30"/>
      <c r="BJ59" s="30"/>
      <c r="BK59" s="81"/>
      <c r="BL59" s="82"/>
      <c r="BM59" s="82"/>
      <c r="BN59" s="82"/>
      <c r="BO59" s="82"/>
      <c r="BP59" s="82"/>
      <c r="BQ59" s="82"/>
      <c r="BR59" s="17"/>
      <c r="BS59" s="83"/>
      <c r="BT59" s="30"/>
      <c r="BU59" s="30"/>
      <c r="BV59" s="81"/>
      <c r="BW59" s="82"/>
      <c r="BX59" s="82"/>
      <c r="BY59" s="82"/>
      <c r="BZ59" s="82"/>
      <c r="CA59" s="82"/>
      <c r="CB59" s="82"/>
      <c r="CC59" s="17"/>
      <c r="CD59" s="83"/>
      <c r="CE59" s="30"/>
      <c r="CF59" s="30"/>
      <c r="CG59" s="81"/>
      <c r="CH59" s="82"/>
      <c r="CI59" s="82"/>
      <c r="CJ59" s="82"/>
      <c r="CK59" s="82"/>
      <c r="CL59" s="82"/>
      <c r="CM59" s="82"/>
      <c r="CN59" s="17"/>
      <c r="CO59" s="83"/>
      <c r="CP59" s="30"/>
      <c r="CQ59" s="30"/>
      <c r="CR59" s="81"/>
      <c r="CS59" s="82"/>
      <c r="CT59" s="82"/>
      <c r="CU59" s="82"/>
      <c r="CV59" s="82"/>
      <c r="CW59" s="82"/>
      <c r="CX59" s="82"/>
      <c r="CY59" s="17"/>
      <c r="CZ59" s="83"/>
      <c r="DA59" s="30"/>
      <c r="DB59" s="30"/>
      <c r="DC59" s="81"/>
      <c r="DD59" s="82"/>
      <c r="DE59" s="82"/>
      <c r="DF59" s="82"/>
      <c r="DG59" s="82"/>
      <c r="DH59" s="82"/>
      <c r="DI59" s="82"/>
      <c r="DJ59" s="17"/>
      <c r="DK59" s="83"/>
      <c r="DL59" s="30"/>
      <c r="DM59" s="30"/>
      <c r="DN59" s="81"/>
      <c r="DO59" s="82"/>
      <c r="DP59" s="82"/>
      <c r="DQ59" s="82"/>
      <c r="DR59" s="82"/>
      <c r="DS59" s="82"/>
      <c r="DT59" s="82"/>
      <c r="DU59" s="17"/>
      <c r="DV59" s="83"/>
      <c r="DW59" s="30"/>
      <c r="DX59" s="30"/>
      <c r="DY59" s="81"/>
      <c r="DZ59" s="82"/>
      <c r="EA59" s="82"/>
      <c r="EB59" s="82"/>
      <c r="EC59" s="82"/>
      <c r="ED59" s="82"/>
      <c r="EE59" s="82"/>
      <c r="EF59" s="17"/>
      <c r="EG59" s="83"/>
      <c r="EH59" s="30"/>
      <c r="EI59" s="30"/>
      <c r="EJ59" s="81"/>
      <c r="EK59" s="82"/>
      <c r="EL59" s="82"/>
      <c r="EM59" s="82"/>
      <c r="EN59" s="82"/>
      <c r="EO59" s="82"/>
      <c r="EP59" s="82"/>
      <c r="EQ59" s="17"/>
      <c r="ER59" s="83"/>
      <c r="ES59" s="30"/>
      <c r="ET59" s="30"/>
      <c r="EU59" s="81"/>
      <c r="EV59" s="82"/>
      <c r="EW59" s="82"/>
      <c r="EX59" s="82"/>
      <c r="EY59" s="82"/>
      <c r="EZ59" s="82"/>
      <c r="FA59" s="82"/>
      <c r="FB59" s="17"/>
      <c r="FC59" s="83"/>
      <c r="FD59" s="30"/>
      <c r="FE59" s="30"/>
      <c r="FF59" s="81"/>
      <c r="FG59" s="82"/>
      <c r="FH59" s="82"/>
      <c r="FI59" s="82"/>
      <c r="FJ59" s="82"/>
      <c r="FK59" s="82"/>
      <c r="FL59" s="82"/>
      <c r="FM59" s="17"/>
      <c r="FN59" s="83"/>
      <c r="FO59" s="30"/>
      <c r="FP59" s="30"/>
      <c r="FQ59" s="81"/>
      <c r="FR59" s="82"/>
      <c r="FS59" s="82"/>
      <c r="FT59" s="82"/>
      <c r="FU59" s="82"/>
      <c r="FV59" s="82"/>
      <c r="FW59" s="82"/>
      <c r="FX59" s="17"/>
      <c r="FY59" s="83"/>
      <c r="FZ59" s="30"/>
      <c r="GA59" s="30"/>
      <c r="GB59" s="81"/>
      <c r="GC59" s="82"/>
      <c r="GD59" s="82"/>
      <c r="GE59" s="82"/>
      <c r="GF59" s="82"/>
      <c r="GG59" s="82"/>
      <c r="GH59" s="82"/>
      <c r="GI59" s="17"/>
      <c r="GJ59" s="83"/>
      <c r="GK59" s="30"/>
      <c r="GL59" s="30"/>
      <c r="GM59" s="81"/>
      <c r="GN59" s="82"/>
      <c r="GO59" s="82"/>
      <c r="GP59" s="82"/>
      <c r="GQ59" s="82"/>
      <c r="GR59" s="82"/>
      <c r="GS59" s="82"/>
      <c r="GT59" s="17"/>
      <c r="GU59" s="83"/>
      <c r="GV59" s="30"/>
      <c r="GW59" s="30"/>
      <c r="GX59" s="81"/>
      <c r="GY59" s="82"/>
      <c r="GZ59" s="82"/>
      <c r="HA59" s="82"/>
      <c r="HB59" s="82"/>
      <c r="HC59" s="82"/>
      <c r="HD59" s="82"/>
      <c r="HE59" s="17"/>
      <c r="HF59" s="83"/>
      <c r="HG59" s="30"/>
      <c r="HH59" s="30"/>
      <c r="HI59" s="81"/>
      <c r="HJ59" s="82"/>
      <c r="HK59" s="82"/>
      <c r="HL59" s="82"/>
      <c r="HM59" s="82"/>
      <c r="HN59" s="82"/>
      <c r="HO59" s="82"/>
      <c r="HP59" s="17"/>
      <c r="HQ59" s="83"/>
      <c r="HR59" s="30"/>
      <c r="HS59" s="30"/>
    </row>
    <row r="60" spans="1:227">
      <c r="A60" s="85"/>
      <c r="B60" s="86"/>
      <c r="C60" s="86"/>
      <c r="D60" s="86"/>
      <c r="E60" s="87"/>
      <c r="F60" s="87"/>
      <c r="G60" s="87"/>
      <c r="H60" s="81"/>
      <c r="I60" s="82"/>
      <c r="J60" s="82"/>
      <c r="K60" s="82"/>
      <c r="L60" s="82"/>
      <c r="M60" s="82"/>
      <c r="N60" s="82"/>
      <c r="O60" s="17"/>
      <c r="P60" s="83"/>
      <c r="Q60" s="30"/>
      <c r="R60" s="30"/>
      <c r="S60" s="81"/>
      <c r="T60" s="82"/>
      <c r="U60" s="82"/>
      <c r="V60" s="82"/>
      <c r="W60" s="82"/>
      <c r="X60" s="82"/>
      <c r="Y60" s="82"/>
      <c r="Z60" s="17"/>
      <c r="AA60" s="83"/>
      <c r="AB60" s="30"/>
      <c r="AC60" s="30"/>
      <c r="AD60" s="81"/>
      <c r="AE60" s="82"/>
      <c r="AF60" s="82"/>
      <c r="AG60" s="82"/>
      <c r="AH60" s="82"/>
      <c r="AI60" s="82"/>
      <c r="AJ60" s="82"/>
      <c r="AK60" s="17"/>
      <c r="AL60" s="83"/>
      <c r="AM60" s="30"/>
      <c r="AN60" s="30"/>
      <c r="AO60" s="81"/>
      <c r="AP60" s="82"/>
      <c r="AQ60" s="82"/>
      <c r="AR60" s="82"/>
      <c r="AS60" s="82"/>
      <c r="AT60" s="82"/>
      <c r="AU60" s="82"/>
      <c r="AV60" s="17"/>
      <c r="AW60" s="83"/>
      <c r="AX60" s="30"/>
      <c r="AY60" s="30"/>
      <c r="AZ60" s="81"/>
      <c r="BA60" s="82"/>
      <c r="BB60" s="82"/>
      <c r="BC60" s="82"/>
      <c r="BD60" s="82"/>
      <c r="BE60" s="82"/>
      <c r="BF60" s="82"/>
      <c r="BG60" s="17"/>
      <c r="BH60" s="83"/>
      <c r="BI60" s="30"/>
      <c r="BJ60" s="30"/>
      <c r="BK60" s="81"/>
      <c r="BL60" s="82"/>
      <c r="BM60" s="82"/>
      <c r="BN60" s="82"/>
      <c r="BO60" s="82"/>
      <c r="BP60" s="82"/>
      <c r="BQ60" s="82"/>
      <c r="BR60" s="17"/>
      <c r="BS60" s="83"/>
      <c r="BT60" s="30"/>
      <c r="BU60" s="30"/>
      <c r="BV60" s="81"/>
      <c r="BW60" s="82"/>
      <c r="BX60" s="82"/>
      <c r="BY60" s="82"/>
      <c r="BZ60" s="82"/>
      <c r="CA60" s="82"/>
      <c r="CB60" s="82"/>
      <c r="CC60" s="17"/>
      <c r="CD60" s="83"/>
      <c r="CE60" s="30"/>
      <c r="CF60" s="30"/>
      <c r="CG60" s="81"/>
      <c r="CH60" s="82"/>
      <c r="CI60" s="82"/>
      <c r="CJ60" s="82"/>
      <c r="CK60" s="82"/>
      <c r="CL60" s="82"/>
      <c r="CM60" s="82"/>
      <c r="CN60" s="17"/>
      <c r="CO60" s="83"/>
      <c r="CP60" s="30"/>
      <c r="CQ60" s="30"/>
      <c r="CR60" s="81"/>
      <c r="CS60" s="82"/>
      <c r="CT60" s="82"/>
      <c r="CU60" s="82"/>
      <c r="CV60" s="82"/>
      <c r="CW60" s="82"/>
      <c r="CX60" s="82"/>
      <c r="CY60" s="17"/>
      <c r="CZ60" s="83"/>
      <c r="DA60" s="30"/>
      <c r="DB60" s="30"/>
      <c r="DC60" s="81"/>
      <c r="DD60" s="82"/>
      <c r="DE60" s="82"/>
      <c r="DF60" s="82"/>
      <c r="DG60" s="82"/>
      <c r="DH60" s="82"/>
      <c r="DI60" s="82"/>
      <c r="DJ60" s="17"/>
      <c r="DK60" s="83"/>
      <c r="DL60" s="30"/>
      <c r="DM60" s="30"/>
      <c r="DN60" s="81"/>
      <c r="DO60" s="82"/>
      <c r="DP60" s="82"/>
      <c r="DQ60" s="82"/>
      <c r="DR60" s="82"/>
      <c r="DS60" s="82"/>
      <c r="DT60" s="82"/>
      <c r="DU60" s="17"/>
      <c r="DV60" s="83"/>
      <c r="DW60" s="30"/>
      <c r="DX60" s="30"/>
      <c r="DY60" s="81"/>
      <c r="DZ60" s="82"/>
      <c r="EA60" s="82"/>
      <c r="EB60" s="82"/>
      <c r="EC60" s="82"/>
      <c r="ED60" s="82"/>
      <c r="EE60" s="82"/>
      <c r="EF60" s="17"/>
      <c r="EG60" s="83"/>
      <c r="EH60" s="30"/>
      <c r="EI60" s="30"/>
      <c r="EJ60" s="81"/>
      <c r="EK60" s="82"/>
      <c r="EL60" s="82"/>
      <c r="EM60" s="82"/>
      <c r="EN60" s="82"/>
      <c r="EO60" s="82"/>
      <c r="EP60" s="82"/>
      <c r="EQ60" s="17"/>
      <c r="ER60" s="83"/>
      <c r="ES60" s="30"/>
      <c r="ET60" s="30"/>
      <c r="EU60" s="81"/>
      <c r="EV60" s="82"/>
      <c r="EW60" s="82"/>
      <c r="EX60" s="82"/>
      <c r="EY60" s="82"/>
      <c r="EZ60" s="82"/>
      <c r="FA60" s="82"/>
      <c r="FB60" s="17"/>
      <c r="FC60" s="83"/>
      <c r="FD60" s="30"/>
      <c r="FE60" s="30"/>
      <c r="FF60" s="81"/>
      <c r="FG60" s="82"/>
      <c r="FH60" s="82"/>
      <c r="FI60" s="82"/>
      <c r="FJ60" s="82"/>
      <c r="FK60" s="82"/>
      <c r="FL60" s="82"/>
      <c r="FM60" s="17"/>
      <c r="FN60" s="83"/>
      <c r="FO60" s="30"/>
      <c r="FP60" s="30"/>
      <c r="FQ60" s="81"/>
      <c r="FR60" s="82"/>
      <c r="FS60" s="82"/>
      <c r="FT60" s="82"/>
      <c r="FU60" s="82"/>
      <c r="FV60" s="82"/>
      <c r="FW60" s="82"/>
      <c r="FX60" s="17"/>
      <c r="FY60" s="83"/>
      <c r="FZ60" s="30"/>
      <c r="GA60" s="30"/>
      <c r="GB60" s="81"/>
      <c r="GC60" s="82"/>
      <c r="GD60" s="82"/>
      <c r="GE60" s="82"/>
      <c r="GF60" s="82"/>
      <c r="GG60" s="82"/>
      <c r="GH60" s="82"/>
      <c r="GI60" s="17"/>
      <c r="GJ60" s="83"/>
      <c r="GK60" s="30"/>
      <c r="GL60" s="30"/>
      <c r="GM60" s="81"/>
      <c r="GN60" s="82"/>
      <c r="GO60" s="82"/>
      <c r="GP60" s="82"/>
      <c r="GQ60" s="82"/>
      <c r="GR60" s="82"/>
      <c r="GS60" s="82"/>
      <c r="GT60" s="17"/>
      <c r="GU60" s="83"/>
      <c r="GV60" s="30"/>
      <c r="GW60" s="30"/>
      <c r="GX60" s="81"/>
      <c r="GY60" s="82"/>
      <c r="GZ60" s="82"/>
      <c r="HA60" s="82"/>
      <c r="HB60" s="82"/>
      <c r="HC60" s="82"/>
      <c r="HD60" s="82"/>
      <c r="HE60" s="17"/>
      <c r="HF60" s="83"/>
      <c r="HG60" s="30"/>
      <c r="HH60" s="30"/>
      <c r="HI60" s="81"/>
      <c r="HJ60" s="82"/>
      <c r="HK60" s="82"/>
      <c r="HL60" s="82"/>
      <c r="HM60" s="82"/>
      <c r="HN60" s="82"/>
      <c r="HO60" s="82"/>
      <c r="HP60" s="17"/>
      <c r="HQ60" s="83"/>
      <c r="HR60" s="30"/>
      <c r="HS60" s="30"/>
    </row>
    <row r="61" spans="1:227">
      <c r="A61" s="85"/>
      <c r="B61" s="86"/>
      <c r="C61" s="86"/>
      <c r="D61" s="86"/>
      <c r="E61" s="87"/>
      <c r="F61" s="87"/>
      <c r="G61" s="87"/>
    </row>
    <row r="62" spans="1:227">
      <c r="A62" s="85"/>
      <c r="B62" s="86"/>
      <c r="C62" s="86"/>
      <c r="D62" s="86"/>
      <c r="E62" s="87"/>
      <c r="F62" s="87"/>
      <c r="G62" s="87"/>
    </row>
    <row r="63" spans="1:227">
      <c r="A63" s="85"/>
      <c r="B63" s="86"/>
      <c r="C63" s="86"/>
      <c r="D63" s="86"/>
      <c r="E63" s="87"/>
      <c r="F63" s="87"/>
      <c r="G63" s="87"/>
    </row>
    <row r="64" spans="1:227">
      <c r="A64" s="85"/>
      <c r="B64" s="86"/>
      <c r="C64" s="86"/>
      <c r="D64" s="86"/>
      <c r="E64" s="87"/>
      <c r="F64" s="87"/>
      <c r="G64" s="87"/>
    </row>
    <row r="65" spans="1:227">
      <c r="A65" s="85"/>
      <c r="B65" s="86"/>
      <c r="C65" s="86"/>
      <c r="D65" s="86"/>
      <c r="E65" s="87"/>
      <c r="F65" s="87"/>
      <c r="G65" s="87"/>
      <c r="H65" s="81"/>
      <c r="I65" s="82"/>
      <c r="J65" s="82"/>
      <c r="K65" s="82"/>
      <c r="L65" s="82"/>
      <c r="M65" s="82"/>
      <c r="N65" s="82"/>
      <c r="O65" s="17"/>
      <c r="P65" s="83"/>
      <c r="Q65" s="30"/>
      <c r="R65" s="30"/>
      <c r="S65" s="81"/>
      <c r="T65" s="82"/>
      <c r="U65" s="82"/>
      <c r="V65" s="82"/>
      <c r="W65" s="82"/>
      <c r="X65" s="82"/>
      <c r="Y65" s="82"/>
      <c r="Z65" s="17"/>
      <c r="AA65" s="83"/>
      <c r="AB65" s="30"/>
      <c r="AC65" s="30"/>
      <c r="AD65" s="81"/>
      <c r="AE65" s="82"/>
      <c r="AF65" s="82"/>
      <c r="AG65" s="82"/>
      <c r="AH65" s="82"/>
      <c r="AI65" s="82"/>
      <c r="AJ65" s="82"/>
      <c r="AK65" s="17"/>
      <c r="AL65" s="83"/>
      <c r="AM65" s="30"/>
      <c r="AN65" s="30"/>
      <c r="AO65" s="81"/>
      <c r="AP65" s="82"/>
      <c r="AQ65" s="82"/>
      <c r="AR65" s="82"/>
      <c r="AS65" s="82"/>
      <c r="AT65" s="82"/>
      <c r="AU65" s="82"/>
      <c r="AV65" s="17"/>
      <c r="AW65" s="83"/>
      <c r="AX65" s="30"/>
      <c r="AY65" s="30"/>
      <c r="AZ65" s="81"/>
      <c r="BA65" s="82"/>
      <c r="BB65" s="82"/>
      <c r="BC65" s="82"/>
      <c r="BD65" s="82"/>
      <c r="BE65" s="82"/>
      <c r="BF65" s="82"/>
      <c r="BG65" s="17"/>
      <c r="BH65" s="83"/>
      <c r="BI65" s="30"/>
      <c r="BJ65" s="30"/>
      <c r="BK65" s="81"/>
      <c r="BL65" s="82"/>
      <c r="BM65" s="82"/>
      <c r="BN65" s="82"/>
      <c r="BO65" s="82"/>
      <c r="BP65" s="82"/>
      <c r="BQ65" s="82"/>
      <c r="BR65" s="17"/>
      <c r="BS65" s="83"/>
      <c r="BT65" s="30"/>
      <c r="BU65" s="30"/>
      <c r="BV65" s="81"/>
      <c r="BW65" s="82"/>
      <c r="BX65" s="82"/>
      <c r="BY65" s="82"/>
      <c r="BZ65" s="82"/>
      <c r="CA65" s="82"/>
      <c r="CB65" s="82"/>
      <c r="CC65" s="17"/>
      <c r="CD65" s="83"/>
      <c r="CE65" s="30"/>
      <c r="CF65" s="30"/>
      <c r="CG65" s="81"/>
      <c r="CH65" s="82"/>
      <c r="CI65" s="82"/>
      <c r="CJ65" s="82"/>
      <c r="CK65" s="82"/>
      <c r="CL65" s="82"/>
      <c r="CM65" s="82"/>
      <c r="CN65" s="17"/>
      <c r="CO65" s="83"/>
      <c r="CP65" s="30"/>
      <c r="CQ65" s="30"/>
      <c r="CR65" s="81"/>
      <c r="CS65" s="82"/>
      <c r="CT65" s="82"/>
      <c r="CU65" s="82"/>
      <c r="CV65" s="82"/>
      <c r="CW65" s="82"/>
      <c r="CX65" s="82"/>
      <c r="CY65" s="17"/>
      <c r="CZ65" s="83"/>
      <c r="DA65" s="30"/>
      <c r="DB65" s="30"/>
      <c r="DC65" s="81"/>
      <c r="DD65" s="82"/>
      <c r="DE65" s="82"/>
      <c r="DF65" s="82"/>
      <c r="DG65" s="82"/>
      <c r="DH65" s="82"/>
      <c r="DI65" s="82"/>
      <c r="DJ65" s="17"/>
      <c r="DK65" s="83"/>
      <c r="DL65" s="30"/>
      <c r="DM65" s="30"/>
      <c r="DN65" s="81"/>
      <c r="DO65" s="82"/>
      <c r="DP65" s="82"/>
      <c r="DQ65" s="82"/>
      <c r="DR65" s="82"/>
      <c r="DS65" s="82"/>
      <c r="DT65" s="82"/>
      <c r="DU65" s="17"/>
      <c r="DV65" s="83"/>
      <c r="DW65" s="30"/>
      <c r="DX65" s="30"/>
      <c r="DY65" s="81"/>
      <c r="DZ65" s="82"/>
      <c r="EA65" s="82"/>
      <c r="EB65" s="82"/>
      <c r="EC65" s="82"/>
      <c r="ED65" s="82"/>
      <c r="EE65" s="82"/>
      <c r="EF65" s="17"/>
      <c r="EG65" s="83"/>
      <c r="EH65" s="30"/>
      <c r="EI65" s="30"/>
      <c r="EJ65" s="81"/>
      <c r="EK65" s="82"/>
      <c r="EL65" s="82"/>
      <c r="EM65" s="82"/>
      <c r="EN65" s="82"/>
      <c r="EO65" s="82"/>
      <c r="EP65" s="82"/>
      <c r="EQ65" s="17"/>
      <c r="ER65" s="83"/>
      <c r="ES65" s="30"/>
      <c r="ET65" s="30"/>
      <c r="EU65" s="81"/>
      <c r="EV65" s="82"/>
      <c r="EW65" s="82"/>
      <c r="EX65" s="82"/>
      <c r="EY65" s="82"/>
      <c r="EZ65" s="82"/>
      <c r="FA65" s="82"/>
      <c r="FB65" s="17"/>
      <c r="FC65" s="83"/>
      <c r="FD65" s="30"/>
      <c r="FE65" s="30"/>
      <c r="FF65" s="81"/>
      <c r="FG65" s="82"/>
      <c r="FH65" s="82"/>
      <c r="FI65" s="82"/>
      <c r="FJ65" s="82"/>
      <c r="FK65" s="82"/>
      <c r="FL65" s="82"/>
      <c r="FM65" s="17"/>
      <c r="FN65" s="83"/>
      <c r="FO65" s="30"/>
      <c r="FP65" s="30"/>
      <c r="FQ65" s="81"/>
      <c r="FR65" s="82"/>
      <c r="FS65" s="82"/>
      <c r="FT65" s="82"/>
      <c r="FU65" s="82"/>
      <c r="FV65" s="82"/>
      <c r="FW65" s="82"/>
      <c r="FX65" s="17"/>
      <c r="FY65" s="83"/>
      <c r="FZ65" s="30"/>
      <c r="GA65" s="30"/>
      <c r="GB65" s="81"/>
      <c r="GC65" s="82"/>
      <c r="GD65" s="82"/>
      <c r="GE65" s="82"/>
      <c r="GF65" s="82"/>
      <c r="GG65" s="82"/>
      <c r="GH65" s="82"/>
      <c r="GI65" s="17"/>
      <c r="GJ65" s="83"/>
      <c r="GK65" s="30"/>
      <c r="GL65" s="30"/>
      <c r="GM65" s="81"/>
      <c r="GN65" s="82"/>
      <c r="GO65" s="82"/>
      <c r="GP65" s="82"/>
      <c r="GQ65" s="82"/>
      <c r="GR65" s="82"/>
      <c r="GS65" s="82"/>
      <c r="GT65" s="17"/>
      <c r="GU65" s="83"/>
      <c r="GV65" s="30"/>
      <c r="GW65" s="30"/>
      <c r="GX65" s="81"/>
      <c r="GY65" s="82"/>
      <c r="GZ65" s="82"/>
      <c r="HA65" s="82"/>
      <c r="HB65" s="82"/>
      <c r="HC65" s="82"/>
      <c r="HD65" s="82"/>
      <c r="HE65" s="17"/>
      <c r="HF65" s="83"/>
      <c r="HG65" s="30"/>
      <c r="HH65" s="30"/>
      <c r="HI65" s="81"/>
      <c r="HJ65" s="82"/>
      <c r="HK65" s="82"/>
      <c r="HL65" s="82"/>
      <c r="HM65" s="82"/>
      <c r="HN65" s="82"/>
      <c r="HO65" s="82"/>
      <c r="HP65" s="17"/>
      <c r="HQ65" s="83"/>
      <c r="HR65" s="30"/>
      <c r="HS65" s="30"/>
    </row>
    <row r="66" spans="1:227">
      <c r="A66" s="85"/>
      <c r="B66" s="86"/>
      <c r="C66" s="86"/>
      <c r="D66" s="86"/>
      <c r="E66" s="87"/>
      <c r="F66" s="87"/>
      <c r="G66" s="87"/>
      <c r="H66" s="81"/>
      <c r="I66" s="82"/>
      <c r="J66" s="82"/>
      <c r="K66" s="82"/>
      <c r="L66" s="82"/>
      <c r="M66" s="82"/>
      <c r="N66" s="82"/>
      <c r="O66" s="17"/>
      <c r="P66" s="83"/>
      <c r="Q66" s="30"/>
      <c r="R66" s="30"/>
      <c r="S66" s="81"/>
      <c r="T66" s="82"/>
      <c r="U66" s="82"/>
      <c r="V66" s="82"/>
      <c r="W66" s="82"/>
      <c r="X66" s="82"/>
      <c r="Y66" s="82"/>
      <c r="Z66" s="17"/>
      <c r="AA66" s="83"/>
      <c r="AB66" s="30"/>
      <c r="AC66" s="30"/>
      <c r="AD66" s="81"/>
      <c r="AE66" s="82"/>
      <c r="AF66" s="82"/>
      <c r="AG66" s="82"/>
      <c r="AH66" s="82"/>
      <c r="AI66" s="82"/>
      <c r="AJ66" s="82"/>
      <c r="AK66" s="17"/>
      <c r="AL66" s="83"/>
      <c r="AM66" s="30"/>
      <c r="AN66" s="30"/>
      <c r="AO66" s="81"/>
      <c r="AP66" s="82"/>
      <c r="AQ66" s="82"/>
      <c r="AR66" s="82"/>
      <c r="AS66" s="82"/>
      <c r="AT66" s="82"/>
      <c r="AU66" s="82"/>
      <c r="AV66" s="17"/>
      <c r="AW66" s="83"/>
      <c r="AX66" s="30"/>
      <c r="AY66" s="30"/>
      <c r="AZ66" s="81"/>
      <c r="BA66" s="82"/>
      <c r="BB66" s="82"/>
      <c r="BC66" s="82"/>
      <c r="BD66" s="82"/>
      <c r="BE66" s="82"/>
      <c r="BF66" s="82"/>
      <c r="BG66" s="17"/>
      <c r="BH66" s="83"/>
      <c r="BI66" s="30"/>
      <c r="BJ66" s="30"/>
      <c r="BK66" s="81"/>
      <c r="BL66" s="82"/>
      <c r="BM66" s="82"/>
      <c r="BN66" s="82"/>
      <c r="BO66" s="82"/>
      <c r="BP66" s="82"/>
      <c r="BQ66" s="82"/>
      <c r="BR66" s="17"/>
      <c r="BS66" s="83"/>
      <c r="BT66" s="30"/>
      <c r="BU66" s="30"/>
      <c r="BV66" s="81"/>
      <c r="BW66" s="82"/>
      <c r="BX66" s="82"/>
      <c r="BY66" s="82"/>
      <c r="BZ66" s="82"/>
      <c r="CA66" s="82"/>
      <c r="CB66" s="82"/>
      <c r="CC66" s="17"/>
      <c r="CD66" s="83"/>
      <c r="CE66" s="30"/>
      <c r="CF66" s="30"/>
      <c r="CG66" s="81"/>
      <c r="CH66" s="82"/>
      <c r="CI66" s="82"/>
      <c r="CJ66" s="82"/>
      <c r="CK66" s="82"/>
      <c r="CL66" s="82"/>
      <c r="CM66" s="82"/>
      <c r="CN66" s="17"/>
      <c r="CO66" s="83"/>
      <c r="CP66" s="30"/>
      <c r="CQ66" s="30"/>
      <c r="CR66" s="81"/>
      <c r="CS66" s="82"/>
      <c r="CT66" s="82"/>
      <c r="CU66" s="82"/>
      <c r="CV66" s="82"/>
      <c r="CW66" s="82"/>
      <c r="CX66" s="82"/>
      <c r="CY66" s="17"/>
      <c r="CZ66" s="83"/>
      <c r="DA66" s="30"/>
      <c r="DB66" s="30"/>
      <c r="DC66" s="81"/>
      <c r="DD66" s="82"/>
      <c r="DE66" s="82"/>
      <c r="DF66" s="82"/>
      <c r="DG66" s="82"/>
      <c r="DH66" s="82"/>
      <c r="DI66" s="82"/>
      <c r="DJ66" s="17"/>
      <c r="DK66" s="83"/>
      <c r="DL66" s="30"/>
      <c r="DM66" s="30"/>
      <c r="DN66" s="81"/>
      <c r="DO66" s="82"/>
      <c r="DP66" s="82"/>
      <c r="DQ66" s="82"/>
      <c r="DR66" s="82"/>
      <c r="DS66" s="82"/>
      <c r="DT66" s="82"/>
      <c r="DU66" s="17"/>
      <c r="DV66" s="83"/>
      <c r="DW66" s="30"/>
      <c r="DX66" s="30"/>
      <c r="DY66" s="81"/>
      <c r="DZ66" s="82"/>
      <c r="EA66" s="82"/>
      <c r="EB66" s="82"/>
      <c r="EC66" s="82"/>
      <c r="ED66" s="82"/>
      <c r="EE66" s="82"/>
      <c r="EF66" s="17"/>
      <c r="EG66" s="83"/>
      <c r="EH66" s="30"/>
      <c r="EI66" s="30"/>
      <c r="EJ66" s="81"/>
      <c r="EK66" s="82"/>
      <c r="EL66" s="82"/>
      <c r="EM66" s="82"/>
      <c r="EN66" s="82"/>
      <c r="EO66" s="82"/>
      <c r="EP66" s="82"/>
      <c r="EQ66" s="17"/>
      <c r="ER66" s="83"/>
      <c r="ES66" s="30"/>
      <c r="ET66" s="30"/>
      <c r="EU66" s="81"/>
      <c r="EV66" s="82"/>
      <c r="EW66" s="82"/>
      <c r="EX66" s="82"/>
      <c r="EY66" s="82"/>
      <c r="EZ66" s="82"/>
      <c r="FA66" s="82"/>
      <c r="FB66" s="17"/>
      <c r="FC66" s="83"/>
      <c r="FD66" s="30"/>
      <c r="FE66" s="30"/>
      <c r="FF66" s="81"/>
      <c r="FG66" s="82"/>
      <c r="FH66" s="82"/>
      <c r="FI66" s="82"/>
      <c r="FJ66" s="82"/>
      <c r="FK66" s="82"/>
      <c r="FL66" s="82"/>
      <c r="FM66" s="17"/>
      <c r="FN66" s="83"/>
      <c r="FO66" s="30"/>
      <c r="FP66" s="30"/>
      <c r="FQ66" s="81"/>
      <c r="FR66" s="82"/>
      <c r="FS66" s="82"/>
      <c r="FT66" s="82"/>
      <c r="FU66" s="82"/>
      <c r="FV66" s="82"/>
      <c r="FW66" s="82"/>
      <c r="FX66" s="17"/>
      <c r="FY66" s="83"/>
      <c r="FZ66" s="30"/>
      <c r="GA66" s="30"/>
      <c r="GB66" s="81"/>
      <c r="GC66" s="82"/>
      <c r="GD66" s="82"/>
      <c r="GE66" s="82"/>
      <c r="GF66" s="82"/>
      <c r="GG66" s="82"/>
      <c r="GH66" s="82"/>
      <c r="GI66" s="17"/>
      <c r="GJ66" s="83"/>
      <c r="GK66" s="30"/>
      <c r="GL66" s="30"/>
      <c r="GM66" s="81"/>
      <c r="GN66" s="82"/>
      <c r="GO66" s="82"/>
      <c r="GP66" s="82"/>
      <c r="GQ66" s="82"/>
      <c r="GR66" s="82"/>
      <c r="GS66" s="82"/>
      <c r="GT66" s="17"/>
      <c r="GU66" s="83"/>
      <c r="GV66" s="30"/>
      <c r="GW66" s="30"/>
      <c r="GX66" s="81"/>
      <c r="GY66" s="82"/>
      <c r="GZ66" s="82"/>
      <c r="HA66" s="82"/>
      <c r="HB66" s="82"/>
      <c r="HC66" s="82"/>
      <c r="HD66" s="82"/>
      <c r="HE66" s="17"/>
      <c r="HF66" s="83"/>
      <c r="HG66" s="30"/>
      <c r="HH66" s="30"/>
      <c r="HI66" s="81"/>
      <c r="HJ66" s="82"/>
      <c r="HK66" s="82"/>
      <c r="HL66" s="82"/>
      <c r="HM66" s="82"/>
      <c r="HN66" s="82"/>
      <c r="HO66" s="82"/>
      <c r="HP66" s="17"/>
      <c r="HQ66" s="83"/>
      <c r="HR66" s="30"/>
      <c r="HS66" s="30"/>
    </row>
    <row r="67" spans="1:227">
      <c r="A67" s="85"/>
      <c r="B67" s="86"/>
      <c r="C67" s="86"/>
      <c r="D67" s="86"/>
      <c r="E67" s="87"/>
      <c r="F67" s="87"/>
      <c r="G67" s="87"/>
      <c r="H67" s="81"/>
      <c r="I67" s="82"/>
      <c r="J67" s="82"/>
      <c r="K67" s="82"/>
      <c r="L67" s="82"/>
      <c r="M67" s="82"/>
      <c r="N67" s="82"/>
      <c r="O67" s="17"/>
      <c r="P67" s="83"/>
      <c r="Q67" s="30"/>
      <c r="R67" s="30"/>
      <c r="S67" s="81"/>
      <c r="T67" s="82"/>
      <c r="U67" s="82"/>
      <c r="V67" s="82"/>
      <c r="W67" s="82"/>
      <c r="X67" s="82"/>
      <c r="Y67" s="82"/>
      <c r="Z67" s="17"/>
      <c r="AA67" s="83"/>
      <c r="AB67" s="30"/>
      <c r="AC67" s="30"/>
      <c r="AD67" s="81"/>
      <c r="AE67" s="82"/>
      <c r="AF67" s="82"/>
      <c r="AG67" s="82"/>
      <c r="AH67" s="82"/>
      <c r="AI67" s="82"/>
      <c r="AJ67" s="82"/>
      <c r="AK67" s="17"/>
      <c r="AL67" s="83"/>
      <c r="AM67" s="30"/>
      <c r="AN67" s="30"/>
      <c r="AO67" s="81"/>
      <c r="AP67" s="82"/>
      <c r="AQ67" s="82"/>
      <c r="AR67" s="82"/>
      <c r="AS67" s="82"/>
      <c r="AT67" s="82"/>
      <c r="AU67" s="82"/>
      <c r="AV67" s="17"/>
      <c r="AW67" s="83"/>
      <c r="AX67" s="30"/>
      <c r="AY67" s="30"/>
      <c r="AZ67" s="81"/>
      <c r="BA67" s="82"/>
      <c r="BB67" s="82"/>
      <c r="BC67" s="82"/>
      <c r="BD67" s="82"/>
      <c r="BE67" s="82"/>
      <c r="BF67" s="82"/>
      <c r="BG67" s="17"/>
      <c r="BH67" s="83"/>
      <c r="BI67" s="30"/>
      <c r="BJ67" s="30"/>
      <c r="BK67" s="81"/>
      <c r="BL67" s="82"/>
      <c r="BM67" s="82"/>
      <c r="BN67" s="82"/>
      <c r="BO67" s="82"/>
      <c r="BP67" s="82"/>
      <c r="BQ67" s="82"/>
      <c r="BR67" s="17"/>
      <c r="BS67" s="83"/>
      <c r="BT67" s="30"/>
      <c r="BU67" s="30"/>
      <c r="BV67" s="81"/>
      <c r="BW67" s="82"/>
      <c r="BX67" s="82"/>
      <c r="BY67" s="82"/>
      <c r="BZ67" s="82"/>
      <c r="CA67" s="82"/>
      <c r="CB67" s="82"/>
      <c r="CC67" s="17"/>
      <c r="CD67" s="83"/>
      <c r="CE67" s="30"/>
      <c r="CF67" s="30"/>
      <c r="CG67" s="81"/>
      <c r="CH67" s="82"/>
      <c r="CI67" s="82"/>
      <c r="CJ67" s="82"/>
      <c r="CK67" s="82"/>
      <c r="CL67" s="82"/>
      <c r="CM67" s="82"/>
      <c r="CN67" s="17"/>
      <c r="CO67" s="83"/>
      <c r="CP67" s="30"/>
      <c r="CQ67" s="30"/>
      <c r="CR67" s="81"/>
      <c r="CS67" s="82"/>
      <c r="CT67" s="82"/>
      <c r="CU67" s="82"/>
      <c r="CV67" s="82"/>
      <c r="CW67" s="82"/>
      <c r="CX67" s="82"/>
      <c r="CY67" s="17"/>
      <c r="CZ67" s="83"/>
      <c r="DA67" s="30"/>
      <c r="DB67" s="30"/>
      <c r="DC67" s="81"/>
      <c r="DD67" s="82"/>
      <c r="DE67" s="82"/>
      <c r="DF67" s="82"/>
      <c r="DG67" s="82"/>
      <c r="DH67" s="82"/>
      <c r="DI67" s="82"/>
      <c r="DJ67" s="17"/>
      <c r="DK67" s="83"/>
      <c r="DL67" s="30"/>
      <c r="DM67" s="30"/>
      <c r="DN67" s="81"/>
      <c r="DO67" s="82"/>
      <c r="DP67" s="82"/>
      <c r="DQ67" s="82"/>
      <c r="DR67" s="82"/>
      <c r="DS67" s="82"/>
      <c r="DT67" s="82"/>
      <c r="DU67" s="17"/>
      <c r="DV67" s="83"/>
      <c r="DW67" s="30"/>
      <c r="DX67" s="30"/>
      <c r="DY67" s="81"/>
      <c r="DZ67" s="82"/>
      <c r="EA67" s="82"/>
      <c r="EB67" s="82"/>
      <c r="EC67" s="82"/>
      <c r="ED67" s="82"/>
      <c r="EE67" s="82"/>
      <c r="EF67" s="17"/>
      <c r="EG67" s="83"/>
      <c r="EH67" s="30"/>
      <c r="EI67" s="30"/>
      <c r="EJ67" s="81"/>
      <c r="EK67" s="82"/>
      <c r="EL67" s="82"/>
      <c r="EM67" s="82"/>
      <c r="EN67" s="82"/>
      <c r="EO67" s="82"/>
      <c r="EP67" s="82"/>
      <c r="EQ67" s="17"/>
      <c r="ER67" s="83"/>
      <c r="ES67" s="30"/>
      <c r="ET67" s="30"/>
      <c r="EU67" s="81"/>
      <c r="EV67" s="82"/>
      <c r="EW67" s="82"/>
      <c r="EX67" s="82"/>
      <c r="EY67" s="82"/>
      <c r="EZ67" s="82"/>
      <c r="FA67" s="82"/>
      <c r="FB67" s="17"/>
      <c r="FC67" s="83"/>
      <c r="FD67" s="30"/>
      <c r="FE67" s="30"/>
      <c r="FF67" s="81"/>
      <c r="FG67" s="82"/>
      <c r="FH67" s="82"/>
      <c r="FI67" s="82"/>
      <c r="FJ67" s="82"/>
      <c r="FK67" s="82"/>
      <c r="FL67" s="82"/>
      <c r="FM67" s="17"/>
      <c r="FN67" s="83"/>
      <c r="FO67" s="30"/>
      <c r="FP67" s="30"/>
      <c r="FQ67" s="81"/>
      <c r="FR67" s="82"/>
      <c r="FS67" s="82"/>
      <c r="FT67" s="82"/>
      <c r="FU67" s="82"/>
      <c r="FV67" s="82"/>
      <c r="FW67" s="82"/>
      <c r="FX67" s="17"/>
      <c r="FY67" s="83"/>
      <c r="FZ67" s="30"/>
      <c r="GA67" s="30"/>
      <c r="GB67" s="81"/>
      <c r="GC67" s="82"/>
      <c r="GD67" s="82"/>
      <c r="GE67" s="82"/>
      <c r="GF67" s="82"/>
      <c r="GG67" s="82"/>
      <c r="GH67" s="82"/>
      <c r="GI67" s="17"/>
      <c r="GJ67" s="83"/>
      <c r="GK67" s="30"/>
      <c r="GL67" s="30"/>
      <c r="GM67" s="81"/>
      <c r="GN67" s="82"/>
      <c r="GO67" s="82"/>
      <c r="GP67" s="82"/>
      <c r="GQ67" s="82"/>
      <c r="GR67" s="82"/>
      <c r="GS67" s="82"/>
      <c r="GT67" s="17"/>
      <c r="GU67" s="83"/>
      <c r="GV67" s="30"/>
      <c r="GW67" s="30"/>
      <c r="GX67" s="81"/>
      <c r="GY67" s="82"/>
      <c r="GZ67" s="82"/>
      <c r="HA67" s="82"/>
      <c r="HB67" s="82"/>
      <c r="HC67" s="82"/>
      <c r="HD67" s="82"/>
      <c r="HE67" s="17"/>
      <c r="HF67" s="83"/>
      <c r="HG67" s="30"/>
      <c r="HH67" s="30"/>
      <c r="HI67" s="81"/>
      <c r="HJ67" s="82"/>
      <c r="HK67" s="82"/>
      <c r="HL67" s="82"/>
      <c r="HM67" s="82"/>
      <c r="HN67" s="82"/>
      <c r="HO67" s="82"/>
      <c r="HP67" s="17"/>
      <c r="HQ67" s="83"/>
      <c r="HR67" s="30"/>
      <c r="HS67" s="30"/>
    </row>
    <row r="68" spans="1:227">
      <c r="A68" s="85"/>
      <c r="B68" s="86"/>
      <c r="C68" s="86"/>
      <c r="D68" s="86"/>
      <c r="E68" s="87"/>
      <c r="F68" s="87"/>
      <c r="G68" s="87"/>
      <c r="H68" s="81"/>
      <c r="I68" s="82"/>
      <c r="J68" s="82"/>
      <c r="K68" s="82"/>
      <c r="L68" s="82"/>
      <c r="M68" s="82"/>
      <c r="N68" s="82"/>
      <c r="O68" s="17"/>
      <c r="P68" s="83"/>
      <c r="Q68" s="30"/>
      <c r="R68" s="30"/>
      <c r="S68" s="81"/>
      <c r="T68" s="82"/>
      <c r="U68" s="82"/>
      <c r="V68" s="82"/>
      <c r="W68" s="82"/>
      <c r="X68" s="82"/>
      <c r="Y68" s="82"/>
      <c r="Z68" s="17"/>
      <c r="AA68" s="83"/>
      <c r="AB68" s="30"/>
      <c r="AC68" s="30"/>
      <c r="AD68" s="81"/>
      <c r="AE68" s="82"/>
      <c r="AF68" s="82"/>
      <c r="AG68" s="82"/>
      <c r="AH68" s="82"/>
      <c r="AI68" s="82"/>
      <c r="AJ68" s="82"/>
      <c r="AK68" s="17"/>
      <c r="AL68" s="83"/>
      <c r="AM68" s="30"/>
      <c r="AN68" s="30"/>
      <c r="AO68" s="81"/>
      <c r="AP68" s="82"/>
      <c r="AQ68" s="82"/>
      <c r="AR68" s="82"/>
      <c r="AS68" s="82"/>
      <c r="AT68" s="82"/>
      <c r="AU68" s="82"/>
      <c r="AV68" s="17"/>
      <c r="AW68" s="83"/>
      <c r="AX68" s="30"/>
      <c r="AY68" s="30"/>
      <c r="AZ68" s="81"/>
      <c r="BA68" s="82"/>
      <c r="BB68" s="82"/>
      <c r="BC68" s="82"/>
      <c r="BD68" s="82"/>
      <c r="BE68" s="82"/>
      <c r="BF68" s="82"/>
      <c r="BG68" s="17"/>
      <c r="BH68" s="83"/>
      <c r="BI68" s="30"/>
      <c r="BJ68" s="30"/>
      <c r="BK68" s="81"/>
      <c r="BL68" s="82"/>
      <c r="BM68" s="82"/>
      <c r="BN68" s="82"/>
      <c r="BO68" s="82"/>
      <c r="BP68" s="82"/>
      <c r="BQ68" s="82"/>
      <c r="BR68" s="17"/>
      <c r="BS68" s="83"/>
      <c r="BT68" s="30"/>
      <c r="BU68" s="30"/>
      <c r="BV68" s="81"/>
      <c r="BW68" s="82"/>
      <c r="BX68" s="82"/>
      <c r="BY68" s="82"/>
      <c r="BZ68" s="82"/>
      <c r="CA68" s="82"/>
      <c r="CB68" s="82"/>
      <c r="CC68" s="17"/>
      <c r="CD68" s="83"/>
      <c r="CE68" s="30"/>
      <c r="CF68" s="30"/>
      <c r="CG68" s="81"/>
      <c r="CH68" s="82"/>
      <c r="CI68" s="82"/>
      <c r="CJ68" s="82"/>
      <c r="CK68" s="82"/>
      <c r="CL68" s="82"/>
      <c r="CM68" s="82"/>
      <c r="CN68" s="17"/>
      <c r="CO68" s="83"/>
      <c r="CP68" s="30"/>
      <c r="CQ68" s="30"/>
      <c r="CR68" s="81"/>
      <c r="CS68" s="82"/>
      <c r="CT68" s="82"/>
      <c r="CU68" s="82"/>
      <c r="CV68" s="82"/>
      <c r="CW68" s="82"/>
      <c r="CX68" s="82"/>
      <c r="CY68" s="17"/>
      <c r="CZ68" s="83"/>
      <c r="DA68" s="30"/>
      <c r="DB68" s="30"/>
      <c r="DC68" s="81"/>
      <c r="DD68" s="82"/>
      <c r="DE68" s="82"/>
      <c r="DF68" s="82"/>
      <c r="DG68" s="82"/>
      <c r="DH68" s="82"/>
      <c r="DI68" s="82"/>
      <c r="DJ68" s="17"/>
      <c r="DK68" s="83"/>
      <c r="DL68" s="30"/>
      <c r="DM68" s="30"/>
      <c r="DN68" s="81"/>
      <c r="DO68" s="82"/>
      <c r="DP68" s="82"/>
      <c r="DQ68" s="82"/>
      <c r="DR68" s="82"/>
      <c r="DS68" s="82"/>
      <c r="DT68" s="82"/>
      <c r="DU68" s="17"/>
      <c r="DV68" s="83"/>
      <c r="DW68" s="30"/>
      <c r="DX68" s="30"/>
      <c r="DY68" s="81"/>
      <c r="DZ68" s="82"/>
      <c r="EA68" s="82"/>
      <c r="EB68" s="82"/>
      <c r="EC68" s="82"/>
      <c r="ED68" s="82"/>
      <c r="EE68" s="82"/>
      <c r="EF68" s="17"/>
      <c r="EG68" s="83"/>
      <c r="EH68" s="30"/>
      <c r="EI68" s="30"/>
      <c r="EJ68" s="81"/>
      <c r="EK68" s="82"/>
      <c r="EL68" s="82"/>
      <c r="EM68" s="82"/>
      <c r="EN68" s="82"/>
      <c r="EO68" s="82"/>
      <c r="EP68" s="82"/>
      <c r="EQ68" s="17"/>
      <c r="ER68" s="83"/>
      <c r="ES68" s="30"/>
      <c r="ET68" s="30"/>
      <c r="EU68" s="81"/>
      <c r="EV68" s="82"/>
      <c r="EW68" s="82"/>
      <c r="EX68" s="82"/>
      <c r="EY68" s="82"/>
      <c r="EZ68" s="82"/>
      <c r="FA68" s="82"/>
      <c r="FB68" s="17"/>
      <c r="FC68" s="83"/>
      <c r="FD68" s="30"/>
      <c r="FE68" s="30"/>
      <c r="FF68" s="81"/>
      <c r="FG68" s="82"/>
      <c r="FH68" s="82"/>
      <c r="FI68" s="82"/>
      <c r="FJ68" s="82"/>
      <c r="FK68" s="82"/>
      <c r="FL68" s="82"/>
      <c r="FM68" s="17"/>
      <c r="FN68" s="83"/>
      <c r="FO68" s="30"/>
      <c r="FP68" s="30"/>
      <c r="FQ68" s="81"/>
      <c r="FR68" s="82"/>
      <c r="FS68" s="82"/>
      <c r="FT68" s="82"/>
      <c r="FU68" s="82"/>
      <c r="FV68" s="82"/>
      <c r="FW68" s="82"/>
      <c r="FX68" s="17"/>
      <c r="FY68" s="83"/>
      <c r="FZ68" s="30"/>
      <c r="GA68" s="30"/>
      <c r="GB68" s="81"/>
      <c r="GC68" s="82"/>
      <c r="GD68" s="82"/>
      <c r="GE68" s="82"/>
      <c r="GF68" s="82"/>
      <c r="GG68" s="82"/>
      <c r="GH68" s="82"/>
      <c r="GI68" s="17"/>
      <c r="GJ68" s="83"/>
      <c r="GK68" s="30"/>
      <c r="GL68" s="30"/>
      <c r="GM68" s="81"/>
      <c r="GN68" s="82"/>
      <c r="GO68" s="82"/>
      <c r="GP68" s="82"/>
      <c r="GQ68" s="82"/>
      <c r="GR68" s="82"/>
      <c r="GS68" s="82"/>
      <c r="GT68" s="17"/>
      <c r="GU68" s="83"/>
      <c r="GV68" s="30"/>
      <c r="GW68" s="30"/>
      <c r="GX68" s="81"/>
      <c r="GY68" s="82"/>
      <c r="GZ68" s="82"/>
      <c r="HA68" s="82"/>
      <c r="HB68" s="82"/>
      <c r="HC68" s="82"/>
      <c r="HD68" s="82"/>
      <c r="HE68" s="17"/>
      <c r="HF68" s="83"/>
      <c r="HG68" s="30"/>
      <c r="HH68" s="30"/>
      <c r="HI68" s="81"/>
      <c r="HJ68" s="82"/>
      <c r="HK68" s="82"/>
      <c r="HL68" s="82"/>
      <c r="HM68" s="82"/>
      <c r="HN68" s="82"/>
      <c r="HO68" s="82"/>
      <c r="HP68" s="17"/>
      <c r="HQ68" s="83"/>
      <c r="HR68" s="30"/>
      <c r="HS68" s="30"/>
    </row>
    <row r="69" spans="1:227">
      <c r="A69" s="85"/>
      <c r="B69" s="89"/>
      <c r="C69" s="89"/>
      <c r="D69" s="89"/>
      <c r="E69" s="90"/>
      <c r="F69" s="90"/>
      <c r="G69" s="90"/>
      <c r="H69" s="81"/>
      <c r="I69" s="82"/>
      <c r="J69" s="82"/>
      <c r="K69" s="82"/>
      <c r="L69" s="82"/>
      <c r="M69" s="82"/>
      <c r="N69" s="82"/>
      <c r="O69" s="17"/>
      <c r="P69" s="83"/>
      <c r="Q69" s="30"/>
      <c r="R69" s="30"/>
      <c r="S69" s="81"/>
      <c r="T69" s="82"/>
      <c r="U69" s="82"/>
      <c r="V69" s="82"/>
      <c r="W69" s="82"/>
      <c r="X69" s="82"/>
      <c r="Y69" s="82"/>
      <c r="Z69" s="17"/>
      <c r="AA69" s="83"/>
      <c r="AB69" s="30"/>
      <c r="AC69" s="30"/>
      <c r="AD69" s="81"/>
      <c r="AE69" s="82"/>
      <c r="AF69" s="82"/>
      <c r="AG69" s="82"/>
      <c r="AH69" s="82"/>
      <c r="AI69" s="82"/>
      <c r="AJ69" s="82"/>
      <c r="AK69" s="17"/>
      <c r="AL69" s="83"/>
      <c r="AM69" s="30"/>
      <c r="AN69" s="30"/>
      <c r="AO69" s="81"/>
      <c r="AP69" s="82"/>
      <c r="AQ69" s="82"/>
      <c r="AR69" s="82"/>
      <c r="AS69" s="82"/>
      <c r="AT69" s="82"/>
      <c r="AU69" s="82"/>
      <c r="AV69" s="17"/>
      <c r="AW69" s="83"/>
      <c r="AX69" s="30"/>
      <c r="AY69" s="30"/>
      <c r="AZ69" s="81"/>
      <c r="BA69" s="82"/>
      <c r="BB69" s="82"/>
      <c r="BC69" s="82"/>
      <c r="BD69" s="82"/>
      <c r="BE69" s="82"/>
      <c r="BF69" s="82"/>
      <c r="BG69" s="17"/>
      <c r="BH69" s="83"/>
      <c r="BI69" s="30"/>
      <c r="BJ69" s="30"/>
      <c r="BK69" s="81"/>
      <c r="BL69" s="82"/>
      <c r="BM69" s="82"/>
      <c r="BN69" s="82"/>
      <c r="BO69" s="82"/>
      <c r="BP69" s="82"/>
      <c r="BQ69" s="82"/>
      <c r="BR69" s="17"/>
      <c r="BS69" s="83"/>
      <c r="BT69" s="30"/>
      <c r="BU69" s="30"/>
      <c r="BV69" s="81"/>
      <c r="BW69" s="82"/>
      <c r="BX69" s="82"/>
      <c r="BY69" s="82"/>
      <c r="BZ69" s="82"/>
      <c r="CA69" s="82"/>
      <c r="CB69" s="82"/>
      <c r="CC69" s="17"/>
      <c r="CD69" s="83"/>
      <c r="CE69" s="30"/>
      <c r="CF69" s="30"/>
      <c r="CG69" s="81"/>
      <c r="CH69" s="82"/>
      <c r="CI69" s="82"/>
      <c r="CJ69" s="82"/>
      <c r="CK69" s="82"/>
      <c r="CL69" s="82"/>
      <c r="CM69" s="82"/>
      <c r="CN69" s="17"/>
      <c r="CO69" s="83"/>
      <c r="CP69" s="30"/>
      <c r="CQ69" s="30"/>
      <c r="CR69" s="81"/>
      <c r="CS69" s="82"/>
      <c r="CT69" s="82"/>
      <c r="CU69" s="82"/>
      <c r="CV69" s="82"/>
      <c r="CW69" s="82"/>
      <c r="CX69" s="82"/>
      <c r="CY69" s="17"/>
      <c r="CZ69" s="83"/>
      <c r="DA69" s="30"/>
      <c r="DB69" s="30"/>
      <c r="DC69" s="81"/>
      <c r="DD69" s="82"/>
      <c r="DE69" s="82"/>
      <c r="DF69" s="82"/>
      <c r="DG69" s="82"/>
      <c r="DH69" s="82"/>
      <c r="DI69" s="82"/>
      <c r="DJ69" s="17"/>
      <c r="DK69" s="83"/>
      <c r="DL69" s="30"/>
      <c r="DM69" s="30"/>
      <c r="DN69" s="81"/>
      <c r="DO69" s="82"/>
      <c r="DP69" s="82"/>
      <c r="DQ69" s="82"/>
      <c r="DR69" s="82"/>
      <c r="DS69" s="82"/>
      <c r="DT69" s="82"/>
      <c r="DU69" s="17"/>
      <c r="DV69" s="83"/>
      <c r="DW69" s="30"/>
      <c r="DX69" s="30"/>
      <c r="DY69" s="81"/>
      <c r="DZ69" s="82"/>
      <c r="EA69" s="82"/>
      <c r="EB69" s="82"/>
      <c r="EC69" s="82"/>
      <c r="ED69" s="82"/>
      <c r="EE69" s="82"/>
      <c r="EF69" s="17"/>
      <c r="EG69" s="83"/>
      <c r="EH69" s="30"/>
      <c r="EI69" s="30"/>
      <c r="EJ69" s="81"/>
      <c r="EK69" s="82"/>
      <c r="EL69" s="82"/>
      <c r="EM69" s="82"/>
      <c r="EN69" s="82"/>
      <c r="EO69" s="82"/>
      <c r="EP69" s="82"/>
      <c r="EQ69" s="17"/>
      <c r="ER69" s="83"/>
      <c r="ES69" s="30"/>
      <c r="ET69" s="30"/>
      <c r="EU69" s="81"/>
      <c r="EV69" s="82"/>
      <c r="EW69" s="82"/>
      <c r="EX69" s="82"/>
      <c r="EY69" s="82"/>
      <c r="EZ69" s="82"/>
      <c r="FA69" s="82"/>
      <c r="FB69" s="17"/>
      <c r="FC69" s="83"/>
      <c r="FD69" s="30"/>
      <c r="FE69" s="30"/>
      <c r="FF69" s="81"/>
      <c r="FG69" s="82"/>
      <c r="FH69" s="82"/>
      <c r="FI69" s="82"/>
      <c r="FJ69" s="82"/>
      <c r="FK69" s="82"/>
      <c r="FL69" s="82"/>
      <c r="FM69" s="17"/>
      <c r="FN69" s="83"/>
      <c r="FO69" s="30"/>
      <c r="FP69" s="30"/>
      <c r="FQ69" s="81"/>
      <c r="FR69" s="82"/>
      <c r="FS69" s="82"/>
      <c r="FT69" s="82"/>
      <c r="FU69" s="82"/>
      <c r="FV69" s="82"/>
      <c r="FW69" s="82"/>
      <c r="FX69" s="17"/>
      <c r="FY69" s="83"/>
      <c r="FZ69" s="30"/>
      <c r="GA69" s="30"/>
      <c r="GB69" s="81"/>
      <c r="GC69" s="82"/>
      <c r="GD69" s="82"/>
      <c r="GE69" s="82"/>
      <c r="GF69" s="82"/>
      <c r="GG69" s="82"/>
      <c r="GH69" s="82"/>
      <c r="GI69" s="17"/>
      <c r="GJ69" s="83"/>
      <c r="GK69" s="30"/>
      <c r="GL69" s="30"/>
      <c r="GM69" s="81"/>
      <c r="GN69" s="82"/>
      <c r="GO69" s="82"/>
      <c r="GP69" s="82"/>
      <c r="GQ69" s="82"/>
      <c r="GR69" s="82"/>
      <c r="GS69" s="82"/>
      <c r="GT69" s="17"/>
      <c r="GU69" s="83"/>
      <c r="GV69" s="30"/>
      <c r="GW69" s="30"/>
      <c r="GX69" s="81"/>
      <c r="GY69" s="82"/>
      <c r="GZ69" s="82"/>
      <c r="HA69" s="82"/>
      <c r="HB69" s="82"/>
      <c r="HC69" s="82"/>
      <c r="HD69" s="82"/>
      <c r="HE69" s="17"/>
      <c r="HF69" s="83"/>
      <c r="HG69" s="30"/>
      <c r="HH69" s="30"/>
      <c r="HI69" s="81"/>
      <c r="HJ69" s="82"/>
      <c r="HK69" s="82"/>
      <c r="HL69" s="82"/>
      <c r="HM69" s="82"/>
      <c r="HN69" s="82"/>
      <c r="HO69" s="82"/>
      <c r="HP69" s="17"/>
      <c r="HQ69" s="83"/>
      <c r="HR69" s="30"/>
      <c r="HS69" s="30"/>
    </row>
    <row r="70" spans="1:227">
      <c r="A70" s="91"/>
      <c r="B70" s="92"/>
      <c r="C70" s="92"/>
      <c r="D70" s="92"/>
      <c r="E70" s="93"/>
      <c r="F70" s="93"/>
      <c r="G70" s="93"/>
      <c r="H70" s="81"/>
      <c r="I70" s="82"/>
      <c r="J70" s="82"/>
      <c r="K70" s="82"/>
      <c r="L70" s="82"/>
      <c r="M70" s="82"/>
      <c r="N70" s="82"/>
      <c r="O70" s="17"/>
      <c r="P70" s="83"/>
      <c r="Q70" s="30"/>
      <c r="R70" s="30"/>
      <c r="S70" s="81"/>
      <c r="T70" s="82"/>
      <c r="U70" s="82"/>
      <c r="V70" s="82"/>
      <c r="W70" s="82"/>
      <c r="X70" s="82"/>
      <c r="Y70" s="82"/>
      <c r="Z70" s="17"/>
      <c r="AA70" s="83"/>
      <c r="AB70" s="30"/>
      <c r="AC70" s="30"/>
      <c r="AD70" s="81"/>
      <c r="AE70" s="82"/>
      <c r="AF70" s="82"/>
      <c r="AG70" s="82"/>
      <c r="AH70" s="82"/>
      <c r="AI70" s="82"/>
      <c r="AJ70" s="82"/>
      <c r="AK70" s="17"/>
      <c r="AL70" s="83"/>
      <c r="AM70" s="30"/>
      <c r="AN70" s="30"/>
      <c r="AO70" s="81"/>
      <c r="AP70" s="82"/>
      <c r="AQ70" s="82"/>
      <c r="AR70" s="82"/>
      <c r="AS70" s="82"/>
      <c r="AT70" s="82"/>
      <c r="AU70" s="82"/>
      <c r="AV70" s="17"/>
      <c r="AW70" s="83"/>
      <c r="AX70" s="30"/>
      <c r="AY70" s="30"/>
      <c r="AZ70" s="81"/>
      <c r="BA70" s="82"/>
      <c r="BB70" s="82"/>
      <c r="BC70" s="82"/>
      <c r="BD70" s="82"/>
      <c r="BE70" s="82"/>
      <c r="BF70" s="82"/>
      <c r="BG70" s="17"/>
      <c r="BH70" s="83"/>
      <c r="BI70" s="30"/>
      <c r="BJ70" s="30"/>
      <c r="BK70" s="81"/>
      <c r="BL70" s="82"/>
      <c r="BM70" s="82"/>
      <c r="BN70" s="82"/>
      <c r="BO70" s="82"/>
      <c r="BP70" s="82"/>
      <c r="BQ70" s="82"/>
      <c r="BR70" s="17"/>
      <c r="BS70" s="83"/>
      <c r="BT70" s="30"/>
      <c r="BU70" s="30"/>
      <c r="BV70" s="81"/>
      <c r="BW70" s="82"/>
      <c r="BX70" s="82"/>
      <c r="BY70" s="82"/>
      <c r="BZ70" s="82"/>
      <c r="CA70" s="82"/>
      <c r="CB70" s="82"/>
      <c r="CC70" s="17"/>
      <c r="CD70" s="83"/>
      <c r="CE70" s="30"/>
      <c r="CF70" s="30"/>
      <c r="CG70" s="81"/>
      <c r="CH70" s="82"/>
      <c r="CI70" s="82"/>
      <c r="CJ70" s="82"/>
      <c r="CK70" s="82"/>
      <c r="CL70" s="82"/>
      <c r="CM70" s="82"/>
      <c r="CN70" s="17"/>
      <c r="CO70" s="83"/>
      <c r="CP70" s="30"/>
      <c r="CQ70" s="30"/>
      <c r="CR70" s="81"/>
      <c r="CS70" s="82"/>
      <c r="CT70" s="82"/>
      <c r="CU70" s="82"/>
      <c r="CV70" s="82"/>
      <c r="CW70" s="82"/>
      <c r="CX70" s="82"/>
      <c r="CY70" s="17"/>
      <c r="CZ70" s="83"/>
      <c r="DA70" s="30"/>
      <c r="DB70" s="30"/>
      <c r="DC70" s="81"/>
      <c r="DD70" s="82"/>
      <c r="DE70" s="82"/>
      <c r="DF70" s="82"/>
      <c r="DG70" s="82"/>
      <c r="DH70" s="82"/>
      <c r="DI70" s="82"/>
      <c r="DJ70" s="17"/>
      <c r="DK70" s="83"/>
      <c r="DL70" s="30"/>
      <c r="DM70" s="30"/>
      <c r="DN70" s="81"/>
      <c r="DO70" s="82"/>
      <c r="DP70" s="82"/>
      <c r="DQ70" s="82"/>
      <c r="DR70" s="82"/>
      <c r="DS70" s="82"/>
      <c r="DT70" s="82"/>
      <c r="DU70" s="17"/>
      <c r="DV70" s="83"/>
      <c r="DW70" s="30"/>
      <c r="DX70" s="30"/>
      <c r="DY70" s="81"/>
      <c r="DZ70" s="82"/>
      <c r="EA70" s="82"/>
      <c r="EB70" s="82"/>
      <c r="EC70" s="82"/>
      <c r="ED70" s="82"/>
      <c r="EE70" s="82"/>
      <c r="EF70" s="17"/>
      <c r="EG70" s="83"/>
      <c r="EH70" s="30"/>
      <c r="EI70" s="30"/>
      <c r="EJ70" s="81"/>
      <c r="EK70" s="82"/>
      <c r="EL70" s="82"/>
      <c r="EM70" s="82"/>
      <c r="EN70" s="82"/>
      <c r="EO70" s="82"/>
      <c r="EP70" s="82"/>
      <c r="EQ70" s="17"/>
      <c r="ER70" s="83"/>
      <c r="ES70" s="30"/>
      <c r="ET70" s="30"/>
      <c r="EU70" s="81"/>
      <c r="EV70" s="82"/>
      <c r="EW70" s="82"/>
      <c r="EX70" s="82"/>
      <c r="EY70" s="82"/>
      <c r="EZ70" s="82"/>
      <c r="FA70" s="82"/>
      <c r="FB70" s="17"/>
      <c r="FC70" s="83"/>
      <c r="FD70" s="30"/>
      <c r="FE70" s="30"/>
      <c r="FF70" s="81"/>
      <c r="FG70" s="82"/>
      <c r="FH70" s="82"/>
      <c r="FI70" s="82"/>
      <c r="FJ70" s="82"/>
      <c r="FK70" s="82"/>
      <c r="FL70" s="82"/>
      <c r="FM70" s="17"/>
      <c r="FN70" s="83"/>
      <c r="FO70" s="30"/>
      <c r="FP70" s="30"/>
      <c r="FQ70" s="81"/>
      <c r="FR70" s="82"/>
      <c r="FS70" s="82"/>
      <c r="FT70" s="82"/>
      <c r="FU70" s="82"/>
      <c r="FV70" s="82"/>
      <c r="FW70" s="82"/>
      <c r="FX70" s="17"/>
      <c r="FY70" s="83"/>
      <c r="FZ70" s="30"/>
      <c r="GA70" s="30"/>
      <c r="GB70" s="81"/>
      <c r="GC70" s="82"/>
      <c r="GD70" s="82"/>
      <c r="GE70" s="82"/>
      <c r="GF70" s="82"/>
      <c r="GG70" s="82"/>
      <c r="GH70" s="82"/>
      <c r="GI70" s="17"/>
      <c r="GJ70" s="83"/>
      <c r="GK70" s="30"/>
      <c r="GL70" s="30"/>
      <c r="GM70" s="81"/>
      <c r="GN70" s="82"/>
      <c r="GO70" s="82"/>
      <c r="GP70" s="82"/>
      <c r="GQ70" s="82"/>
      <c r="GR70" s="82"/>
      <c r="GS70" s="82"/>
      <c r="GT70" s="17"/>
      <c r="GU70" s="83"/>
      <c r="GV70" s="30"/>
      <c r="GW70" s="30"/>
      <c r="GX70" s="81"/>
      <c r="GY70" s="82"/>
      <c r="GZ70" s="82"/>
      <c r="HA70" s="82"/>
      <c r="HB70" s="82"/>
      <c r="HC70" s="82"/>
      <c r="HD70" s="82"/>
      <c r="HE70" s="17"/>
      <c r="HF70" s="83"/>
      <c r="HG70" s="30"/>
      <c r="HH70" s="30"/>
      <c r="HI70" s="81"/>
      <c r="HJ70" s="82"/>
      <c r="HK70" s="82"/>
      <c r="HL70" s="82"/>
      <c r="HM70" s="82"/>
      <c r="HN70" s="82"/>
      <c r="HO70" s="82"/>
      <c r="HP70" s="17"/>
      <c r="HQ70" s="83"/>
      <c r="HR70" s="30"/>
      <c r="HS70" s="30"/>
    </row>
    <row r="71" spans="1:227">
      <c r="B71" s="30"/>
      <c r="C71" s="30"/>
      <c r="D71" s="30"/>
      <c r="E71" s="83"/>
      <c r="F71" s="83"/>
      <c r="G71" s="83"/>
      <c r="H71" s="81"/>
      <c r="I71" s="82"/>
      <c r="J71" s="82"/>
      <c r="K71" s="82"/>
      <c r="L71" s="82"/>
      <c r="M71" s="82"/>
      <c r="N71" s="82"/>
      <c r="O71" s="17"/>
      <c r="P71" s="83"/>
      <c r="Q71" s="30"/>
      <c r="R71" s="30"/>
      <c r="S71" s="81"/>
      <c r="T71" s="82"/>
      <c r="U71" s="82"/>
      <c r="V71" s="82"/>
      <c r="W71" s="82"/>
      <c r="X71" s="82"/>
      <c r="Y71" s="82"/>
      <c r="Z71" s="17"/>
      <c r="AA71" s="83"/>
      <c r="AB71" s="30"/>
      <c r="AC71" s="30"/>
      <c r="AD71" s="81"/>
      <c r="AE71" s="82"/>
      <c r="AF71" s="82"/>
      <c r="AG71" s="82"/>
      <c r="AH71" s="82"/>
      <c r="AI71" s="82"/>
      <c r="AJ71" s="82"/>
      <c r="AK71" s="17"/>
      <c r="AL71" s="83"/>
      <c r="AM71" s="30"/>
      <c r="AN71" s="30"/>
      <c r="AO71" s="81"/>
      <c r="AP71" s="82"/>
      <c r="AQ71" s="82"/>
      <c r="AR71" s="82"/>
      <c r="AS71" s="82"/>
      <c r="AT71" s="82"/>
      <c r="AU71" s="82"/>
      <c r="AV71" s="17"/>
      <c r="AW71" s="83"/>
      <c r="AX71" s="30"/>
      <c r="AY71" s="30"/>
      <c r="AZ71" s="81"/>
      <c r="BA71" s="82"/>
      <c r="BB71" s="82"/>
      <c r="BC71" s="82"/>
      <c r="BD71" s="82"/>
      <c r="BE71" s="82"/>
      <c r="BF71" s="82"/>
      <c r="BG71" s="17"/>
      <c r="BH71" s="83"/>
      <c r="BI71" s="30"/>
      <c r="BJ71" s="30"/>
      <c r="BK71" s="81"/>
      <c r="BL71" s="82"/>
      <c r="BM71" s="82"/>
      <c r="BN71" s="82"/>
      <c r="BO71" s="82"/>
      <c r="BP71" s="82"/>
      <c r="BQ71" s="82"/>
      <c r="BR71" s="17"/>
      <c r="BS71" s="83"/>
      <c r="BT71" s="30"/>
      <c r="BU71" s="30"/>
      <c r="BV71" s="81"/>
      <c r="BW71" s="82"/>
      <c r="BX71" s="82"/>
      <c r="BY71" s="82"/>
      <c r="BZ71" s="82"/>
      <c r="CA71" s="82"/>
      <c r="CB71" s="82"/>
      <c r="CC71" s="17"/>
      <c r="CD71" s="83"/>
      <c r="CE71" s="30"/>
      <c r="CF71" s="30"/>
      <c r="CG71" s="81"/>
      <c r="CH71" s="82"/>
      <c r="CI71" s="82"/>
      <c r="CJ71" s="82"/>
      <c r="CK71" s="82"/>
      <c r="CL71" s="82"/>
      <c r="CM71" s="82"/>
      <c r="CN71" s="17"/>
      <c r="CO71" s="83"/>
      <c r="CP71" s="30"/>
      <c r="CQ71" s="30"/>
      <c r="CR71" s="81"/>
      <c r="CS71" s="82"/>
      <c r="CT71" s="82"/>
      <c r="CU71" s="82"/>
      <c r="CV71" s="82"/>
      <c r="CW71" s="82"/>
      <c r="CX71" s="82"/>
      <c r="CY71" s="17"/>
      <c r="CZ71" s="83"/>
      <c r="DA71" s="30"/>
      <c r="DB71" s="30"/>
      <c r="DC71" s="81"/>
      <c r="DD71" s="82"/>
      <c r="DE71" s="82"/>
      <c r="DF71" s="82"/>
      <c r="DG71" s="82"/>
      <c r="DH71" s="82"/>
      <c r="DI71" s="82"/>
      <c r="DJ71" s="17"/>
      <c r="DK71" s="83"/>
      <c r="DL71" s="30"/>
      <c r="DM71" s="30"/>
      <c r="DN71" s="81"/>
      <c r="DO71" s="82"/>
      <c r="DP71" s="82"/>
      <c r="DQ71" s="82"/>
      <c r="DR71" s="82"/>
      <c r="DS71" s="82"/>
      <c r="DT71" s="82"/>
      <c r="DU71" s="17"/>
      <c r="DV71" s="83"/>
      <c r="DW71" s="30"/>
      <c r="DX71" s="30"/>
      <c r="DY71" s="81"/>
      <c r="DZ71" s="82"/>
      <c r="EA71" s="82"/>
      <c r="EB71" s="82"/>
      <c r="EC71" s="82"/>
      <c r="ED71" s="82"/>
      <c r="EE71" s="82"/>
      <c r="EF71" s="17"/>
      <c r="EG71" s="83"/>
      <c r="EH71" s="30"/>
      <c r="EI71" s="30"/>
      <c r="EJ71" s="81"/>
      <c r="EK71" s="82"/>
      <c r="EL71" s="82"/>
      <c r="EM71" s="82"/>
      <c r="EN71" s="82"/>
      <c r="EO71" s="82"/>
      <c r="EP71" s="82"/>
      <c r="EQ71" s="17"/>
      <c r="ER71" s="83"/>
      <c r="ES71" s="30"/>
      <c r="ET71" s="30"/>
      <c r="EU71" s="81"/>
      <c r="EV71" s="82"/>
      <c r="EW71" s="82"/>
      <c r="EX71" s="82"/>
      <c r="EY71" s="82"/>
      <c r="EZ71" s="82"/>
      <c r="FA71" s="82"/>
      <c r="FB71" s="17"/>
      <c r="FC71" s="83"/>
      <c r="FD71" s="30"/>
      <c r="FE71" s="30"/>
      <c r="FF71" s="81"/>
      <c r="FG71" s="82"/>
      <c r="FH71" s="82"/>
      <c r="FI71" s="82"/>
      <c r="FJ71" s="82"/>
      <c r="FK71" s="82"/>
      <c r="FL71" s="82"/>
      <c r="FM71" s="17"/>
      <c r="FN71" s="83"/>
      <c r="FO71" s="30"/>
      <c r="FP71" s="30"/>
      <c r="FQ71" s="81"/>
      <c r="FR71" s="82"/>
      <c r="FS71" s="82"/>
      <c r="FT71" s="82"/>
      <c r="FU71" s="82"/>
      <c r="FV71" s="82"/>
      <c r="FW71" s="82"/>
      <c r="FX71" s="17"/>
      <c r="FY71" s="83"/>
      <c r="FZ71" s="30"/>
      <c r="GA71" s="30"/>
      <c r="GB71" s="81"/>
      <c r="GC71" s="82"/>
      <c r="GD71" s="82"/>
      <c r="GE71" s="82"/>
      <c r="GF71" s="82"/>
      <c r="GG71" s="82"/>
      <c r="GH71" s="82"/>
      <c r="GI71" s="17"/>
      <c r="GJ71" s="83"/>
      <c r="GK71" s="30"/>
      <c r="GL71" s="30"/>
      <c r="GM71" s="81"/>
      <c r="GN71" s="82"/>
      <c r="GO71" s="82"/>
      <c r="GP71" s="82"/>
      <c r="GQ71" s="82"/>
      <c r="GR71" s="82"/>
      <c r="GS71" s="82"/>
      <c r="GT71" s="17"/>
      <c r="GU71" s="83"/>
      <c r="GV71" s="30"/>
      <c r="GW71" s="30"/>
      <c r="GX71" s="81"/>
      <c r="GY71" s="82"/>
      <c r="GZ71" s="82"/>
      <c r="HA71" s="82"/>
      <c r="HB71" s="82"/>
      <c r="HC71" s="82"/>
      <c r="HD71" s="82"/>
      <c r="HE71" s="17"/>
      <c r="HF71" s="83"/>
      <c r="HG71" s="30"/>
      <c r="HH71" s="30"/>
      <c r="HI71" s="81"/>
      <c r="HJ71" s="82"/>
      <c r="HK71" s="82"/>
      <c r="HL71" s="82"/>
      <c r="HM71" s="82"/>
      <c r="HN71" s="82"/>
      <c r="HO71" s="82"/>
      <c r="HP71" s="17"/>
      <c r="HQ71" s="83"/>
      <c r="HR71" s="30"/>
      <c r="HS71" s="30"/>
    </row>
    <row r="72" spans="1:227">
      <c r="H72" s="81"/>
      <c r="I72" s="82"/>
      <c r="J72" s="82"/>
      <c r="K72" s="82"/>
      <c r="L72" s="82"/>
      <c r="M72" s="82"/>
      <c r="N72" s="82"/>
      <c r="O72" s="17"/>
      <c r="P72" s="83"/>
      <c r="Q72" s="30"/>
      <c r="R72" s="30"/>
      <c r="S72" s="81"/>
      <c r="T72" s="82"/>
      <c r="U72" s="82"/>
      <c r="V72" s="82"/>
      <c r="W72" s="82"/>
      <c r="X72" s="82"/>
      <c r="Y72" s="82"/>
      <c r="Z72" s="17"/>
      <c r="AA72" s="83"/>
      <c r="AB72" s="30"/>
      <c r="AC72" s="30"/>
      <c r="AD72" s="81"/>
      <c r="AE72" s="82"/>
      <c r="AF72" s="82"/>
      <c r="AG72" s="82"/>
      <c r="AH72" s="82"/>
      <c r="AI72" s="82"/>
      <c r="AJ72" s="82"/>
      <c r="AK72" s="17"/>
      <c r="AL72" s="83"/>
      <c r="AM72" s="30"/>
      <c r="AN72" s="30"/>
      <c r="AO72" s="81"/>
      <c r="AP72" s="82"/>
      <c r="AQ72" s="82"/>
      <c r="AR72" s="82"/>
      <c r="AS72" s="82"/>
      <c r="AT72" s="82"/>
      <c r="AU72" s="82"/>
      <c r="AV72" s="17"/>
      <c r="AW72" s="83"/>
      <c r="AX72" s="30"/>
      <c r="AY72" s="30"/>
      <c r="AZ72" s="81"/>
      <c r="BA72" s="82"/>
      <c r="BB72" s="82"/>
      <c r="BC72" s="82"/>
      <c r="BD72" s="82"/>
      <c r="BE72" s="82"/>
      <c r="BF72" s="82"/>
      <c r="BG72" s="17"/>
      <c r="BH72" s="83"/>
      <c r="BI72" s="30"/>
      <c r="BJ72" s="30"/>
      <c r="BK72" s="81"/>
      <c r="BL72" s="82"/>
      <c r="BM72" s="82"/>
      <c r="BN72" s="82"/>
      <c r="BO72" s="82"/>
      <c r="BP72" s="82"/>
      <c r="BQ72" s="82"/>
      <c r="BR72" s="17"/>
      <c r="BS72" s="83"/>
      <c r="BT72" s="30"/>
      <c r="BU72" s="30"/>
      <c r="BV72" s="81"/>
      <c r="BW72" s="82"/>
      <c r="BX72" s="82"/>
      <c r="BY72" s="82"/>
      <c r="BZ72" s="82"/>
      <c r="CA72" s="82"/>
      <c r="CB72" s="82"/>
      <c r="CC72" s="17"/>
      <c r="CD72" s="83"/>
      <c r="CE72" s="30"/>
      <c r="CF72" s="30"/>
      <c r="CG72" s="81"/>
      <c r="CH72" s="82"/>
      <c r="CI72" s="82"/>
      <c r="CJ72" s="82"/>
      <c r="CK72" s="82"/>
      <c r="CL72" s="82"/>
      <c r="CM72" s="82"/>
      <c r="CN72" s="17"/>
      <c r="CO72" s="83"/>
      <c r="CP72" s="30"/>
      <c r="CQ72" s="30"/>
      <c r="CR72" s="81"/>
      <c r="CS72" s="82"/>
      <c r="CT72" s="82"/>
      <c r="CU72" s="82"/>
      <c r="CV72" s="82"/>
      <c r="CW72" s="82"/>
      <c r="CX72" s="82"/>
      <c r="CY72" s="17"/>
      <c r="CZ72" s="83"/>
      <c r="DA72" s="30"/>
      <c r="DB72" s="30"/>
      <c r="DC72" s="81"/>
      <c r="DD72" s="82"/>
      <c r="DE72" s="82"/>
      <c r="DF72" s="82"/>
      <c r="DG72" s="82"/>
      <c r="DH72" s="82"/>
      <c r="DI72" s="82"/>
      <c r="DJ72" s="17"/>
      <c r="DK72" s="83"/>
      <c r="DL72" s="30"/>
      <c r="DM72" s="30"/>
      <c r="DN72" s="81"/>
      <c r="DO72" s="82"/>
      <c r="DP72" s="82"/>
      <c r="DQ72" s="82"/>
      <c r="DR72" s="82"/>
      <c r="DS72" s="82"/>
      <c r="DT72" s="82"/>
      <c r="DU72" s="17"/>
      <c r="DV72" s="83"/>
      <c r="DW72" s="30"/>
      <c r="DX72" s="30"/>
      <c r="DY72" s="81"/>
      <c r="DZ72" s="82"/>
      <c r="EA72" s="82"/>
      <c r="EB72" s="82"/>
      <c r="EC72" s="82"/>
      <c r="ED72" s="82"/>
      <c r="EE72" s="82"/>
      <c r="EF72" s="17"/>
      <c r="EG72" s="83"/>
      <c r="EH72" s="30"/>
      <c r="EI72" s="30"/>
      <c r="EJ72" s="81"/>
      <c r="EK72" s="82"/>
      <c r="EL72" s="82"/>
      <c r="EM72" s="82"/>
      <c r="EN72" s="82"/>
      <c r="EO72" s="82"/>
      <c r="EP72" s="82"/>
      <c r="EQ72" s="17"/>
      <c r="ER72" s="83"/>
      <c r="ES72" s="30"/>
      <c r="ET72" s="30"/>
      <c r="EU72" s="81"/>
      <c r="EV72" s="82"/>
      <c r="EW72" s="82"/>
      <c r="EX72" s="82"/>
      <c r="EY72" s="82"/>
      <c r="EZ72" s="82"/>
      <c r="FA72" s="82"/>
      <c r="FB72" s="17"/>
      <c r="FC72" s="83"/>
      <c r="FD72" s="30"/>
      <c r="FE72" s="30"/>
      <c r="FF72" s="81"/>
      <c r="FG72" s="82"/>
      <c r="FH72" s="82"/>
      <c r="FI72" s="82"/>
      <c r="FJ72" s="82"/>
      <c r="FK72" s="82"/>
      <c r="FL72" s="82"/>
      <c r="FM72" s="17"/>
      <c r="FN72" s="83"/>
      <c r="FO72" s="30"/>
      <c r="FP72" s="30"/>
      <c r="FQ72" s="81"/>
      <c r="FR72" s="82"/>
      <c r="FS72" s="82"/>
      <c r="FT72" s="82"/>
      <c r="FU72" s="82"/>
      <c r="FV72" s="82"/>
      <c r="FW72" s="82"/>
      <c r="FX72" s="17"/>
      <c r="FY72" s="83"/>
      <c r="FZ72" s="30"/>
      <c r="GA72" s="30"/>
      <c r="GB72" s="81"/>
      <c r="GC72" s="82"/>
      <c r="GD72" s="82"/>
      <c r="GE72" s="82"/>
      <c r="GF72" s="82"/>
      <c r="GG72" s="82"/>
      <c r="GH72" s="82"/>
      <c r="GI72" s="17"/>
      <c r="GJ72" s="83"/>
      <c r="GK72" s="30"/>
      <c r="GL72" s="30"/>
      <c r="GM72" s="81"/>
      <c r="GN72" s="82"/>
      <c r="GO72" s="82"/>
      <c r="GP72" s="82"/>
      <c r="GQ72" s="82"/>
      <c r="GR72" s="82"/>
      <c r="GS72" s="82"/>
      <c r="GT72" s="17"/>
      <c r="GU72" s="83"/>
      <c r="GV72" s="30"/>
      <c r="GW72" s="30"/>
      <c r="GX72" s="81"/>
      <c r="GY72" s="82"/>
      <c r="GZ72" s="82"/>
      <c r="HA72" s="82"/>
      <c r="HB72" s="82"/>
      <c r="HC72" s="82"/>
      <c r="HD72" s="82"/>
      <c r="HE72" s="17"/>
      <c r="HF72" s="83"/>
      <c r="HG72" s="30"/>
      <c r="HH72" s="30"/>
      <c r="HI72" s="81"/>
      <c r="HJ72" s="82"/>
      <c r="HK72" s="82"/>
      <c r="HL72" s="82"/>
      <c r="HM72" s="82"/>
      <c r="HN72" s="82"/>
      <c r="HO72" s="82"/>
      <c r="HP72" s="17"/>
      <c r="HQ72" s="83"/>
      <c r="HR72" s="30"/>
      <c r="HS72" s="30"/>
    </row>
    <row r="73" spans="1:227">
      <c r="H73" s="81"/>
      <c r="I73" s="82"/>
      <c r="J73" s="82"/>
      <c r="K73" s="82"/>
      <c r="L73" s="82"/>
      <c r="M73" s="82"/>
      <c r="N73" s="82"/>
      <c r="O73" s="17"/>
      <c r="P73" s="83"/>
      <c r="Q73" s="30"/>
      <c r="R73" s="30"/>
      <c r="S73" s="81"/>
      <c r="T73" s="82"/>
      <c r="U73" s="82"/>
      <c r="V73" s="82"/>
      <c r="W73" s="82"/>
      <c r="X73" s="82"/>
      <c r="Y73" s="82"/>
      <c r="Z73" s="17"/>
      <c r="AA73" s="83"/>
      <c r="AB73" s="30"/>
      <c r="AC73" s="30"/>
      <c r="AD73" s="81"/>
      <c r="AE73" s="82"/>
      <c r="AF73" s="82"/>
      <c r="AG73" s="82"/>
      <c r="AH73" s="82"/>
      <c r="AI73" s="82"/>
      <c r="AJ73" s="82"/>
      <c r="AK73" s="17"/>
      <c r="AL73" s="83"/>
      <c r="AM73" s="30"/>
      <c r="AN73" s="30"/>
      <c r="AO73" s="81"/>
      <c r="AP73" s="82"/>
      <c r="AQ73" s="82"/>
      <c r="AR73" s="82"/>
      <c r="AS73" s="82"/>
      <c r="AT73" s="82"/>
      <c r="AU73" s="82"/>
      <c r="AV73" s="17"/>
      <c r="AW73" s="83"/>
      <c r="AX73" s="30"/>
      <c r="AY73" s="30"/>
      <c r="AZ73" s="81"/>
      <c r="BA73" s="82"/>
      <c r="BB73" s="82"/>
      <c r="BC73" s="82"/>
      <c r="BD73" s="82"/>
      <c r="BE73" s="82"/>
      <c r="BF73" s="82"/>
      <c r="BG73" s="17"/>
      <c r="BH73" s="83"/>
      <c r="BI73" s="30"/>
      <c r="BJ73" s="30"/>
      <c r="BK73" s="81"/>
      <c r="BL73" s="82"/>
      <c r="BM73" s="82"/>
      <c r="BN73" s="82"/>
      <c r="BO73" s="82"/>
      <c r="BP73" s="82"/>
      <c r="BQ73" s="82"/>
      <c r="BR73" s="17"/>
      <c r="BS73" s="83"/>
      <c r="BT73" s="30"/>
      <c r="BU73" s="30"/>
      <c r="BV73" s="81"/>
      <c r="BW73" s="82"/>
      <c r="BX73" s="82"/>
      <c r="BY73" s="82"/>
      <c r="BZ73" s="82"/>
      <c r="CA73" s="82"/>
      <c r="CB73" s="82"/>
      <c r="CC73" s="17"/>
      <c r="CD73" s="83"/>
      <c r="CE73" s="30"/>
      <c r="CF73" s="30"/>
      <c r="CG73" s="81"/>
      <c r="CH73" s="82"/>
      <c r="CI73" s="82"/>
      <c r="CJ73" s="82"/>
      <c r="CK73" s="82"/>
      <c r="CL73" s="82"/>
      <c r="CM73" s="82"/>
      <c r="CN73" s="17"/>
      <c r="CO73" s="83"/>
      <c r="CP73" s="30"/>
      <c r="CQ73" s="30"/>
      <c r="CR73" s="81"/>
      <c r="CS73" s="82"/>
      <c r="CT73" s="82"/>
      <c r="CU73" s="82"/>
      <c r="CV73" s="82"/>
      <c r="CW73" s="82"/>
      <c r="CX73" s="82"/>
      <c r="CY73" s="17"/>
      <c r="CZ73" s="83"/>
      <c r="DA73" s="30"/>
      <c r="DB73" s="30"/>
      <c r="DC73" s="81"/>
      <c r="DD73" s="82"/>
      <c r="DE73" s="82"/>
      <c r="DF73" s="82"/>
      <c r="DG73" s="82"/>
      <c r="DH73" s="82"/>
      <c r="DI73" s="82"/>
      <c r="DJ73" s="17"/>
      <c r="DK73" s="83"/>
      <c r="DL73" s="30"/>
      <c r="DM73" s="30"/>
      <c r="DN73" s="81"/>
      <c r="DO73" s="82"/>
      <c r="DP73" s="82"/>
      <c r="DQ73" s="82"/>
      <c r="DR73" s="82"/>
      <c r="DS73" s="82"/>
      <c r="DT73" s="82"/>
      <c r="DU73" s="17"/>
      <c r="DV73" s="83"/>
      <c r="DW73" s="30"/>
      <c r="DX73" s="30"/>
      <c r="DY73" s="81"/>
      <c r="DZ73" s="82"/>
      <c r="EA73" s="82"/>
      <c r="EB73" s="82"/>
      <c r="EC73" s="82"/>
      <c r="ED73" s="82"/>
      <c r="EE73" s="82"/>
      <c r="EF73" s="17"/>
      <c r="EG73" s="83"/>
      <c r="EH73" s="30"/>
      <c r="EI73" s="30"/>
      <c r="EJ73" s="81"/>
      <c r="EK73" s="82"/>
      <c r="EL73" s="82"/>
      <c r="EM73" s="82"/>
      <c r="EN73" s="82"/>
      <c r="EO73" s="82"/>
      <c r="EP73" s="82"/>
      <c r="EQ73" s="17"/>
      <c r="ER73" s="83"/>
      <c r="ES73" s="30"/>
      <c r="ET73" s="30"/>
      <c r="EU73" s="81"/>
      <c r="EV73" s="82"/>
      <c r="EW73" s="82"/>
      <c r="EX73" s="82"/>
      <c r="EY73" s="82"/>
      <c r="EZ73" s="82"/>
      <c r="FA73" s="82"/>
      <c r="FB73" s="17"/>
      <c r="FC73" s="83"/>
      <c r="FD73" s="30"/>
      <c r="FE73" s="30"/>
      <c r="FF73" s="81"/>
      <c r="FG73" s="82"/>
      <c r="FH73" s="82"/>
      <c r="FI73" s="82"/>
      <c r="FJ73" s="82"/>
      <c r="FK73" s="82"/>
      <c r="FL73" s="82"/>
      <c r="FM73" s="17"/>
      <c r="FN73" s="83"/>
      <c r="FO73" s="30"/>
      <c r="FP73" s="30"/>
      <c r="FQ73" s="81"/>
      <c r="FR73" s="82"/>
      <c r="FS73" s="82"/>
      <c r="FT73" s="82"/>
      <c r="FU73" s="82"/>
      <c r="FV73" s="82"/>
      <c r="FW73" s="82"/>
      <c r="FX73" s="17"/>
      <c r="FY73" s="83"/>
      <c r="FZ73" s="30"/>
      <c r="GA73" s="30"/>
      <c r="GB73" s="81"/>
      <c r="GC73" s="82"/>
      <c r="GD73" s="82"/>
      <c r="GE73" s="82"/>
      <c r="GF73" s="82"/>
      <c r="GG73" s="82"/>
      <c r="GH73" s="82"/>
      <c r="GI73" s="17"/>
      <c r="GJ73" s="83"/>
      <c r="GK73" s="30"/>
      <c r="GL73" s="30"/>
      <c r="GM73" s="81"/>
      <c r="GN73" s="82"/>
      <c r="GO73" s="82"/>
      <c r="GP73" s="82"/>
      <c r="GQ73" s="82"/>
      <c r="GR73" s="82"/>
      <c r="GS73" s="82"/>
      <c r="GT73" s="17"/>
      <c r="GU73" s="83"/>
      <c r="GV73" s="30"/>
      <c r="GW73" s="30"/>
      <c r="GX73" s="81"/>
      <c r="GY73" s="82"/>
      <c r="GZ73" s="82"/>
      <c r="HA73" s="82"/>
      <c r="HB73" s="82"/>
      <c r="HC73" s="82"/>
      <c r="HD73" s="82"/>
      <c r="HE73" s="17"/>
      <c r="HF73" s="83"/>
      <c r="HG73" s="30"/>
      <c r="HH73" s="30"/>
      <c r="HI73" s="81"/>
      <c r="HJ73" s="82"/>
      <c r="HK73" s="82"/>
      <c r="HL73" s="82"/>
      <c r="HM73" s="82"/>
      <c r="HN73" s="82"/>
      <c r="HO73" s="82"/>
      <c r="HP73" s="17"/>
      <c r="HQ73" s="83"/>
      <c r="HR73" s="30"/>
      <c r="HS73" s="30"/>
    </row>
    <row r="80" spans="1:227" s="94" customFormat="1">
      <c r="B80" s="18"/>
      <c r="C80" s="18"/>
      <c r="D80" s="18"/>
      <c r="E80" s="95"/>
      <c r="F80" s="95"/>
      <c r="G80" s="95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</row>
    <row r="81" spans="1:227" s="94" customFormat="1">
      <c r="B81" s="18"/>
      <c r="C81" s="18"/>
      <c r="D81" s="18"/>
      <c r="E81" s="95"/>
      <c r="F81" s="95"/>
      <c r="G81" s="95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</row>
    <row r="82" spans="1:227" s="94" customFormat="1">
      <c r="B82" s="18"/>
      <c r="C82" s="18"/>
      <c r="D82" s="18"/>
      <c r="E82" s="95"/>
      <c r="F82" s="95"/>
      <c r="G82" s="95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</row>
    <row r="83" spans="1:227" s="94" customFormat="1">
      <c r="B83" s="18"/>
      <c r="C83" s="18"/>
      <c r="D83" s="18"/>
      <c r="E83" s="95"/>
      <c r="F83" s="95"/>
      <c r="G83" s="95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</row>
    <row r="84" spans="1:227" s="94" customFormat="1">
      <c r="B84" s="18"/>
      <c r="C84" s="18"/>
      <c r="D84" s="18"/>
      <c r="E84" s="95"/>
      <c r="F84" s="95"/>
      <c r="G84" s="95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</row>
    <row r="85" spans="1:227" s="94" customFormat="1">
      <c r="B85" s="18"/>
      <c r="C85" s="18"/>
      <c r="D85" s="18"/>
      <c r="E85" s="95"/>
      <c r="F85" s="95"/>
      <c r="G85" s="95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</row>
    <row r="86" spans="1:227" s="94" customFormat="1">
      <c r="B86" s="18"/>
      <c r="C86" s="18"/>
      <c r="D86" s="18"/>
      <c r="E86" s="95"/>
      <c r="F86" s="95"/>
      <c r="G86" s="95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</row>
    <row r="87" spans="1:227" s="94" customFormat="1">
      <c r="B87" s="18"/>
      <c r="C87" s="18"/>
      <c r="D87" s="18"/>
      <c r="E87" s="95"/>
      <c r="F87" s="95"/>
      <c r="G87" s="95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</row>
    <row r="88" spans="1:227" s="94" customFormat="1">
      <c r="B88" s="18"/>
      <c r="C88" s="18"/>
      <c r="D88" s="18"/>
      <c r="E88" s="95"/>
      <c r="F88" s="95"/>
      <c r="G88" s="95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</row>
    <row r="89" spans="1:227" s="94" customFormat="1">
      <c r="B89" s="18"/>
      <c r="C89" s="18"/>
      <c r="D89" s="18"/>
      <c r="E89" s="95"/>
      <c r="F89" s="95"/>
      <c r="G89" s="95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</row>
    <row r="90" spans="1:227" s="94" customFormat="1">
      <c r="B90" s="18"/>
      <c r="C90" s="18"/>
      <c r="D90" s="18"/>
      <c r="E90" s="95"/>
      <c r="F90" s="95"/>
      <c r="G90" s="95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  <c r="FK90" s="18"/>
      <c r="FL90" s="18"/>
      <c r="FM90" s="18"/>
      <c r="FN90" s="18"/>
      <c r="FO90" s="18"/>
      <c r="FP90" s="18"/>
      <c r="FQ90" s="18"/>
      <c r="FR90" s="18"/>
      <c r="FS90" s="18"/>
      <c r="FT90" s="18"/>
      <c r="FU90" s="18"/>
      <c r="FV90" s="18"/>
      <c r="FW90" s="18"/>
      <c r="FX90" s="18"/>
      <c r="FY90" s="18"/>
      <c r="FZ90" s="18"/>
      <c r="GA90" s="18"/>
      <c r="GB90" s="18"/>
      <c r="GC90" s="18"/>
      <c r="GD90" s="18"/>
      <c r="GE90" s="18"/>
      <c r="GF90" s="18"/>
      <c r="GG90" s="18"/>
      <c r="GH90" s="18"/>
      <c r="GI90" s="18"/>
      <c r="GJ90" s="18"/>
      <c r="GK90" s="18"/>
      <c r="GL90" s="18"/>
      <c r="GM90" s="18"/>
      <c r="GN90" s="18"/>
      <c r="GO90" s="18"/>
      <c r="GP90" s="18"/>
      <c r="GQ90" s="18"/>
      <c r="GR90" s="18"/>
      <c r="GS90" s="18"/>
      <c r="GT90" s="18"/>
      <c r="GU90" s="18"/>
      <c r="GV90" s="18"/>
      <c r="GW90" s="18"/>
      <c r="GX90" s="18"/>
      <c r="GY90" s="18"/>
      <c r="GZ90" s="18"/>
      <c r="HA90" s="18"/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  <c r="HS90" s="18"/>
    </row>
    <row r="91" spans="1:227" s="94" customFormat="1">
      <c r="B91" s="18"/>
      <c r="C91" s="18"/>
      <c r="D91" s="18"/>
      <c r="E91" s="95"/>
      <c r="F91" s="95"/>
      <c r="G91" s="95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  <c r="EN91" s="18"/>
      <c r="EO91" s="18"/>
      <c r="EP91" s="18"/>
      <c r="EQ91" s="18"/>
      <c r="ER91" s="18"/>
      <c r="ES91" s="18"/>
      <c r="ET91" s="18"/>
      <c r="EU91" s="18"/>
      <c r="EV91" s="18"/>
      <c r="EW91" s="18"/>
      <c r="EX91" s="18"/>
      <c r="EY91" s="18"/>
      <c r="EZ91" s="18"/>
      <c r="FA91" s="18"/>
      <c r="FB91" s="18"/>
      <c r="FC91" s="18"/>
      <c r="FD91" s="18"/>
      <c r="FE91" s="18"/>
      <c r="FF91" s="18"/>
      <c r="FG91" s="18"/>
      <c r="FH91" s="18"/>
      <c r="FI91" s="18"/>
      <c r="FJ91" s="18"/>
      <c r="FK91" s="18"/>
      <c r="FL91" s="18"/>
      <c r="FM91" s="18"/>
      <c r="FN91" s="18"/>
      <c r="FO91" s="18"/>
      <c r="FP91" s="18"/>
      <c r="FQ91" s="18"/>
      <c r="FR91" s="18"/>
      <c r="FS91" s="18"/>
      <c r="FT91" s="18"/>
      <c r="FU91" s="18"/>
      <c r="FV91" s="18"/>
      <c r="FW91" s="18"/>
      <c r="FX91" s="18"/>
      <c r="FY91" s="18"/>
      <c r="FZ91" s="18"/>
      <c r="GA91" s="18"/>
      <c r="GB91" s="18"/>
      <c r="GC91" s="18"/>
      <c r="GD91" s="18"/>
      <c r="GE91" s="18"/>
      <c r="GF91" s="18"/>
      <c r="GG91" s="18"/>
      <c r="GH91" s="18"/>
      <c r="GI91" s="18"/>
      <c r="GJ91" s="18"/>
      <c r="GK91" s="18"/>
      <c r="GL91" s="18"/>
      <c r="GM91" s="18"/>
      <c r="GN91" s="18"/>
      <c r="GO91" s="18"/>
      <c r="GP91" s="18"/>
      <c r="GQ91" s="18"/>
      <c r="GR91" s="18"/>
      <c r="GS91" s="18"/>
      <c r="GT91" s="18"/>
      <c r="GU91" s="18"/>
      <c r="GV91" s="18"/>
      <c r="GW91" s="18"/>
      <c r="GX91" s="18"/>
      <c r="GY91" s="18"/>
      <c r="GZ91" s="18"/>
      <c r="HA91" s="18"/>
      <c r="HB91" s="18"/>
      <c r="HC91" s="18"/>
      <c r="HD91" s="18"/>
      <c r="HE91" s="18"/>
      <c r="HF91" s="18"/>
      <c r="HG91" s="18"/>
      <c r="HH91" s="18"/>
      <c r="HI91" s="18"/>
      <c r="HJ91" s="18"/>
      <c r="HK91" s="18"/>
      <c r="HL91" s="18"/>
      <c r="HM91" s="18"/>
      <c r="HN91" s="18"/>
      <c r="HO91" s="18"/>
      <c r="HP91" s="18"/>
      <c r="HQ91" s="18"/>
      <c r="HR91" s="18"/>
      <c r="HS91" s="18"/>
    </row>
    <row r="92" spans="1:227" s="94" customFormat="1">
      <c r="B92" s="18"/>
      <c r="C92" s="18"/>
      <c r="D92" s="18"/>
      <c r="E92" s="95"/>
      <c r="F92" s="95"/>
      <c r="G92" s="95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  <c r="EN92" s="18"/>
      <c r="EO92" s="18"/>
      <c r="EP92" s="18"/>
      <c r="EQ92" s="18"/>
      <c r="ER92" s="18"/>
      <c r="ES92" s="18"/>
      <c r="ET92" s="18"/>
      <c r="EU92" s="18"/>
      <c r="EV92" s="18"/>
      <c r="EW92" s="18"/>
      <c r="EX92" s="18"/>
      <c r="EY92" s="18"/>
      <c r="EZ92" s="18"/>
      <c r="FA92" s="18"/>
      <c r="FB92" s="18"/>
      <c r="FC92" s="18"/>
      <c r="FD92" s="18"/>
      <c r="FE92" s="18"/>
      <c r="FF92" s="18"/>
      <c r="FG92" s="18"/>
      <c r="FH92" s="18"/>
      <c r="FI92" s="18"/>
      <c r="FJ92" s="18"/>
      <c r="FK92" s="18"/>
      <c r="FL92" s="18"/>
      <c r="FM92" s="18"/>
      <c r="FN92" s="18"/>
      <c r="FO92" s="18"/>
      <c r="FP92" s="18"/>
      <c r="FQ92" s="18"/>
      <c r="FR92" s="18"/>
      <c r="FS92" s="18"/>
      <c r="FT92" s="18"/>
      <c r="FU92" s="18"/>
      <c r="FV92" s="18"/>
      <c r="FW92" s="18"/>
      <c r="FX92" s="18"/>
      <c r="FY92" s="18"/>
      <c r="FZ92" s="18"/>
      <c r="GA92" s="18"/>
      <c r="GB92" s="18"/>
      <c r="GC92" s="18"/>
      <c r="GD92" s="18"/>
      <c r="GE92" s="18"/>
      <c r="GF92" s="18"/>
      <c r="GG92" s="18"/>
      <c r="GH92" s="18"/>
      <c r="GI92" s="18"/>
      <c r="GJ92" s="18"/>
      <c r="GK92" s="18"/>
      <c r="GL92" s="18"/>
      <c r="GM92" s="18"/>
      <c r="GN92" s="18"/>
      <c r="GO92" s="18"/>
      <c r="GP92" s="18"/>
      <c r="GQ92" s="18"/>
      <c r="GR92" s="18"/>
      <c r="GS92" s="18"/>
      <c r="GT92" s="18"/>
      <c r="GU92" s="18"/>
      <c r="GV92" s="18"/>
      <c r="GW92" s="18"/>
      <c r="GX92" s="18"/>
      <c r="GY92" s="18"/>
      <c r="GZ92" s="18"/>
      <c r="HA92" s="18"/>
      <c r="HB92" s="18"/>
      <c r="HC92" s="18"/>
      <c r="HD92" s="18"/>
      <c r="HE92" s="18"/>
      <c r="HF92" s="18"/>
      <c r="HG92" s="18"/>
      <c r="HH92" s="18"/>
      <c r="HI92" s="18"/>
      <c r="HJ92" s="18"/>
      <c r="HK92" s="18"/>
      <c r="HL92" s="18"/>
      <c r="HM92" s="18"/>
      <c r="HN92" s="18"/>
      <c r="HO92" s="18"/>
      <c r="HP92" s="18"/>
      <c r="HQ92" s="18"/>
      <c r="HR92" s="18"/>
      <c r="HS92" s="18"/>
    </row>
    <row r="93" spans="1:227" s="94" customFormat="1">
      <c r="B93" s="18"/>
      <c r="C93" s="18"/>
      <c r="D93" s="18"/>
      <c r="E93" s="95"/>
      <c r="F93" s="95"/>
      <c r="G93" s="95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/>
      <c r="DP93" s="18"/>
      <c r="DQ93" s="18"/>
      <c r="DR93" s="18"/>
      <c r="DS93" s="18"/>
      <c r="DT93" s="18"/>
      <c r="DU93" s="18"/>
      <c r="DV93" s="18"/>
      <c r="DW93" s="18"/>
      <c r="DX93" s="18"/>
      <c r="DY93" s="18"/>
      <c r="DZ93" s="18"/>
      <c r="EA93" s="18"/>
      <c r="EB93" s="18"/>
      <c r="EC93" s="18"/>
      <c r="ED93" s="18"/>
      <c r="EE93" s="18"/>
      <c r="EF93" s="18"/>
      <c r="EG93" s="18"/>
      <c r="EH93" s="18"/>
      <c r="EI93" s="18"/>
      <c r="EJ93" s="18"/>
      <c r="EK93" s="18"/>
      <c r="EL93" s="18"/>
      <c r="EM93" s="18"/>
      <c r="EN93" s="18"/>
      <c r="EO93" s="18"/>
      <c r="EP93" s="18"/>
      <c r="EQ93" s="18"/>
      <c r="ER93" s="18"/>
      <c r="ES93" s="18"/>
      <c r="ET93" s="18"/>
      <c r="EU93" s="18"/>
      <c r="EV93" s="18"/>
      <c r="EW93" s="18"/>
      <c r="EX93" s="18"/>
      <c r="EY93" s="18"/>
      <c r="EZ93" s="18"/>
      <c r="FA93" s="18"/>
      <c r="FB93" s="18"/>
      <c r="FC93" s="18"/>
      <c r="FD93" s="18"/>
      <c r="FE93" s="18"/>
      <c r="FF93" s="18"/>
      <c r="FG93" s="18"/>
      <c r="FH93" s="18"/>
      <c r="FI93" s="18"/>
      <c r="FJ93" s="18"/>
      <c r="FK93" s="18"/>
      <c r="FL93" s="18"/>
      <c r="FM93" s="18"/>
      <c r="FN93" s="18"/>
      <c r="FO93" s="18"/>
      <c r="FP93" s="18"/>
      <c r="FQ93" s="18"/>
      <c r="FR93" s="18"/>
      <c r="FS93" s="18"/>
      <c r="FT93" s="18"/>
      <c r="FU93" s="18"/>
      <c r="FV93" s="18"/>
      <c r="FW93" s="18"/>
      <c r="FX93" s="18"/>
      <c r="FY93" s="18"/>
      <c r="FZ93" s="18"/>
      <c r="GA93" s="18"/>
      <c r="GB93" s="18"/>
      <c r="GC93" s="18"/>
      <c r="GD93" s="18"/>
      <c r="GE93" s="18"/>
      <c r="GF93" s="18"/>
      <c r="GG93" s="18"/>
      <c r="GH93" s="18"/>
      <c r="GI93" s="18"/>
      <c r="GJ93" s="18"/>
      <c r="GK93" s="18"/>
      <c r="GL93" s="18"/>
      <c r="GM93" s="18"/>
      <c r="GN93" s="18"/>
      <c r="GO93" s="18"/>
      <c r="GP93" s="18"/>
      <c r="GQ93" s="18"/>
      <c r="GR93" s="18"/>
      <c r="GS93" s="18"/>
      <c r="GT93" s="18"/>
      <c r="GU93" s="18"/>
      <c r="GV93" s="18"/>
      <c r="GW93" s="18"/>
      <c r="GX93" s="18"/>
      <c r="GY93" s="18"/>
      <c r="GZ93" s="18"/>
      <c r="HA93" s="18"/>
      <c r="HB93" s="18"/>
      <c r="HC93" s="18"/>
      <c r="HD93" s="18"/>
      <c r="HE93" s="18"/>
      <c r="HF93" s="18"/>
      <c r="HG93" s="18"/>
      <c r="HH93" s="18"/>
      <c r="HI93" s="18"/>
      <c r="HJ93" s="18"/>
      <c r="HK93" s="18"/>
      <c r="HL93" s="18"/>
      <c r="HM93" s="18"/>
      <c r="HN93" s="18"/>
      <c r="HO93" s="18"/>
      <c r="HP93" s="18"/>
      <c r="HQ93" s="18"/>
      <c r="HR93" s="18"/>
      <c r="HS93" s="18"/>
    </row>
    <row r="94" spans="1:227" s="94" customFormat="1">
      <c r="B94" s="18"/>
      <c r="C94" s="18"/>
      <c r="D94" s="18"/>
      <c r="E94" s="95"/>
      <c r="F94" s="95"/>
      <c r="G94" s="95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/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  <c r="EN94" s="18"/>
      <c r="EO94" s="18"/>
      <c r="EP94" s="18"/>
      <c r="EQ94" s="18"/>
      <c r="ER94" s="18"/>
      <c r="ES94" s="18"/>
      <c r="ET94" s="18"/>
      <c r="EU94" s="18"/>
      <c r="EV94" s="18"/>
      <c r="EW94" s="18"/>
      <c r="EX94" s="18"/>
      <c r="EY94" s="18"/>
      <c r="EZ94" s="18"/>
      <c r="FA94" s="18"/>
      <c r="FB94" s="18"/>
      <c r="FC94" s="18"/>
      <c r="FD94" s="18"/>
      <c r="FE94" s="18"/>
      <c r="FF94" s="18"/>
      <c r="FG94" s="18"/>
      <c r="FH94" s="18"/>
      <c r="FI94" s="18"/>
      <c r="FJ94" s="18"/>
      <c r="FK94" s="18"/>
      <c r="FL94" s="18"/>
      <c r="FM94" s="18"/>
      <c r="FN94" s="18"/>
      <c r="FO94" s="18"/>
      <c r="FP94" s="18"/>
      <c r="FQ94" s="18"/>
      <c r="FR94" s="18"/>
      <c r="FS94" s="18"/>
      <c r="FT94" s="18"/>
      <c r="FU94" s="18"/>
      <c r="FV94" s="18"/>
      <c r="FW94" s="18"/>
      <c r="FX94" s="18"/>
      <c r="FY94" s="18"/>
      <c r="FZ94" s="18"/>
      <c r="GA94" s="18"/>
      <c r="GB94" s="18"/>
      <c r="GC94" s="18"/>
      <c r="GD94" s="18"/>
      <c r="GE94" s="18"/>
      <c r="GF94" s="18"/>
      <c r="GG94" s="18"/>
      <c r="GH94" s="18"/>
      <c r="GI94" s="18"/>
      <c r="GJ94" s="18"/>
      <c r="GK94" s="18"/>
      <c r="GL94" s="18"/>
      <c r="GM94" s="18"/>
      <c r="GN94" s="18"/>
      <c r="GO94" s="18"/>
      <c r="GP94" s="18"/>
      <c r="GQ94" s="18"/>
      <c r="GR94" s="18"/>
      <c r="GS94" s="18"/>
      <c r="GT94" s="18"/>
      <c r="GU94" s="18"/>
      <c r="GV94" s="18"/>
      <c r="GW94" s="18"/>
      <c r="GX94" s="18"/>
      <c r="GY94" s="18"/>
      <c r="GZ94" s="18"/>
      <c r="HA94" s="18"/>
      <c r="HB94" s="18"/>
      <c r="HC94" s="18"/>
      <c r="HD94" s="18"/>
      <c r="HE94" s="18"/>
      <c r="HF94" s="18"/>
      <c r="HG94" s="18"/>
      <c r="HH94" s="18"/>
      <c r="HI94" s="18"/>
      <c r="HJ94" s="18"/>
      <c r="HK94" s="18"/>
      <c r="HL94" s="18"/>
      <c r="HM94" s="18"/>
      <c r="HN94" s="18"/>
      <c r="HO94" s="18"/>
      <c r="HP94" s="18"/>
      <c r="HQ94" s="18"/>
      <c r="HR94" s="18"/>
      <c r="HS94" s="18"/>
    </row>
    <row r="95" spans="1:227" s="94" customFormat="1">
      <c r="B95" s="18"/>
      <c r="C95" s="18"/>
      <c r="D95" s="18"/>
      <c r="E95" s="95"/>
      <c r="F95" s="95"/>
      <c r="G95" s="95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/>
      <c r="DP95" s="18"/>
      <c r="DQ95" s="18"/>
      <c r="DR95" s="18"/>
      <c r="DS95" s="18"/>
      <c r="DT95" s="18"/>
      <c r="DU95" s="18"/>
      <c r="DV95" s="18"/>
      <c r="DW95" s="18"/>
      <c r="DX95" s="18"/>
      <c r="DY95" s="18"/>
      <c r="DZ95" s="18"/>
      <c r="EA95" s="18"/>
      <c r="EB95" s="18"/>
      <c r="EC95" s="18"/>
      <c r="ED95" s="18"/>
      <c r="EE95" s="18"/>
      <c r="EF95" s="18"/>
      <c r="EG95" s="18"/>
      <c r="EH95" s="18"/>
      <c r="EI95" s="18"/>
      <c r="EJ95" s="18"/>
      <c r="EK95" s="18"/>
      <c r="EL95" s="18"/>
      <c r="EM95" s="18"/>
      <c r="EN95" s="18"/>
      <c r="EO95" s="18"/>
      <c r="EP95" s="18"/>
      <c r="EQ95" s="18"/>
      <c r="ER95" s="18"/>
      <c r="ES95" s="18"/>
      <c r="ET95" s="18"/>
      <c r="EU95" s="18"/>
      <c r="EV95" s="18"/>
      <c r="EW95" s="18"/>
      <c r="EX95" s="18"/>
      <c r="EY95" s="18"/>
      <c r="EZ95" s="18"/>
      <c r="FA95" s="18"/>
      <c r="FB95" s="18"/>
      <c r="FC95" s="18"/>
      <c r="FD95" s="18"/>
      <c r="FE95" s="18"/>
      <c r="FF95" s="18"/>
      <c r="FG95" s="18"/>
      <c r="FH95" s="18"/>
      <c r="FI95" s="18"/>
      <c r="FJ95" s="18"/>
      <c r="FK95" s="18"/>
      <c r="FL95" s="18"/>
      <c r="FM95" s="18"/>
      <c r="FN95" s="18"/>
      <c r="FO95" s="18"/>
      <c r="FP95" s="18"/>
      <c r="FQ95" s="18"/>
      <c r="FR95" s="18"/>
      <c r="FS95" s="18"/>
      <c r="FT95" s="18"/>
      <c r="FU95" s="18"/>
      <c r="FV95" s="18"/>
      <c r="FW95" s="18"/>
      <c r="FX95" s="18"/>
      <c r="FY95" s="18"/>
      <c r="FZ95" s="18"/>
      <c r="GA95" s="18"/>
      <c r="GB95" s="18"/>
      <c r="GC95" s="18"/>
      <c r="GD95" s="18"/>
      <c r="GE95" s="18"/>
      <c r="GF95" s="18"/>
      <c r="GG95" s="18"/>
      <c r="GH95" s="18"/>
      <c r="GI95" s="18"/>
      <c r="GJ95" s="18"/>
      <c r="GK95" s="18"/>
      <c r="GL95" s="18"/>
      <c r="GM95" s="18"/>
      <c r="GN95" s="18"/>
      <c r="GO95" s="18"/>
      <c r="GP95" s="18"/>
      <c r="GQ95" s="18"/>
      <c r="GR95" s="18"/>
      <c r="GS95" s="18"/>
      <c r="GT95" s="18"/>
      <c r="GU95" s="18"/>
      <c r="GV95" s="18"/>
      <c r="GW95" s="18"/>
      <c r="GX95" s="18"/>
      <c r="GY95" s="18"/>
      <c r="GZ95" s="18"/>
      <c r="HA95" s="18"/>
      <c r="HB95" s="18"/>
      <c r="HC95" s="18"/>
      <c r="HD95" s="18"/>
      <c r="HE95" s="18"/>
      <c r="HF95" s="18"/>
      <c r="HG95" s="18"/>
      <c r="HH95" s="18"/>
      <c r="HI95" s="18"/>
      <c r="HJ95" s="18"/>
      <c r="HK95" s="18"/>
      <c r="HL95" s="18"/>
      <c r="HM95" s="18"/>
      <c r="HN95" s="18"/>
      <c r="HO95" s="18"/>
      <c r="HP95" s="18"/>
      <c r="HQ95" s="18"/>
      <c r="HR95" s="18"/>
      <c r="HS95" s="18"/>
    </row>
    <row r="96" spans="1:227" s="95" customFormat="1">
      <c r="A96" s="94"/>
      <c r="B96" s="18"/>
      <c r="C96" s="18"/>
      <c r="D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  <c r="EN96" s="18"/>
      <c r="EO96" s="18"/>
      <c r="EP96" s="18"/>
      <c r="EQ96" s="18"/>
      <c r="ER96" s="18"/>
      <c r="ES96" s="18"/>
      <c r="ET96" s="18"/>
      <c r="EU96" s="18"/>
      <c r="EV96" s="18"/>
      <c r="EW96" s="18"/>
      <c r="EX96" s="18"/>
      <c r="EY96" s="18"/>
      <c r="EZ96" s="18"/>
      <c r="FA96" s="18"/>
      <c r="FB96" s="18"/>
      <c r="FC96" s="18"/>
      <c r="FD96" s="18"/>
      <c r="FE96" s="18"/>
      <c r="FF96" s="18"/>
      <c r="FG96" s="18"/>
      <c r="FH96" s="18"/>
      <c r="FI96" s="18"/>
      <c r="FJ96" s="18"/>
      <c r="FK96" s="18"/>
      <c r="FL96" s="18"/>
      <c r="FM96" s="18"/>
      <c r="FN96" s="18"/>
      <c r="FO96" s="18"/>
      <c r="FP96" s="18"/>
      <c r="FQ96" s="18"/>
      <c r="FR96" s="18"/>
      <c r="FS96" s="18"/>
      <c r="FT96" s="18"/>
      <c r="FU96" s="18"/>
      <c r="FV96" s="18"/>
      <c r="FW96" s="18"/>
      <c r="FX96" s="18"/>
      <c r="FY96" s="18"/>
      <c r="FZ96" s="18"/>
      <c r="GA96" s="18"/>
      <c r="GB96" s="18"/>
      <c r="GC96" s="18"/>
      <c r="GD96" s="18"/>
      <c r="GE96" s="18"/>
      <c r="GF96" s="18"/>
      <c r="GG96" s="18"/>
      <c r="GH96" s="18"/>
      <c r="GI96" s="18"/>
      <c r="GJ96" s="18"/>
      <c r="GK96" s="18"/>
      <c r="GL96" s="18"/>
      <c r="GM96" s="18"/>
      <c r="GN96" s="18"/>
      <c r="GO96" s="18"/>
      <c r="GP96" s="18"/>
      <c r="GQ96" s="18"/>
      <c r="GR96" s="18"/>
      <c r="GS96" s="18"/>
      <c r="GT96" s="18"/>
      <c r="GU96" s="18"/>
      <c r="GV96" s="18"/>
      <c r="GW96" s="18"/>
      <c r="GX96" s="18"/>
      <c r="GY96" s="18"/>
      <c r="GZ96" s="18"/>
      <c r="HA96" s="18"/>
      <c r="HB96" s="18"/>
      <c r="HC96" s="18"/>
      <c r="HD96" s="18"/>
      <c r="HE96" s="18"/>
      <c r="HF96" s="18"/>
      <c r="HG96" s="18"/>
      <c r="HH96" s="18"/>
      <c r="HI96" s="18"/>
      <c r="HJ96" s="18"/>
      <c r="HK96" s="18"/>
      <c r="HL96" s="18"/>
      <c r="HM96" s="18"/>
      <c r="HN96" s="18"/>
      <c r="HO96" s="18"/>
      <c r="HP96" s="18"/>
      <c r="HQ96" s="18"/>
      <c r="HR96" s="18"/>
      <c r="HS96" s="18"/>
    </row>
    <row r="97" spans="1:227" s="95" customFormat="1">
      <c r="A97" s="94"/>
      <c r="B97" s="18"/>
      <c r="C97" s="18"/>
      <c r="D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  <c r="EN97" s="18"/>
      <c r="EO97" s="18"/>
      <c r="EP97" s="18"/>
      <c r="EQ97" s="18"/>
      <c r="ER97" s="18"/>
      <c r="ES97" s="18"/>
      <c r="ET97" s="18"/>
      <c r="EU97" s="18"/>
      <c r="EV97" s="18"/>
      <c r="EW97" s="18"/>
      <c r="EX97" s="18"/>
      <c r="EY97" s="18"/>
      <c r="EZ97" s="18"/>
      <c r="FA97" s="18"/>
      <c r="FB97" s="18"/>
      <c r="FC97" s="18"/>
      <c r="FD97" s="18"/>
      <c r="FE97" s="18"/>
      <c r="FF97" s="18"/>
      <c r="FG97" s="18"/>
      <c r="FH97" s="18"/>
      <c r="FI97" s="18"/>
      <c r="FJ97" s="18"/>
      <c r="FK97" s="18"/>
      <c r="FL97" s="18"/>
      <c r="FM97" s="18"/>
      <c r="FN97" s="18"/>
      <c r="FO97" s="18"/>
      <c r="FP97" s="18"/>
      <c r="FQ97" s="18"/>
      <c r="FR97" s="18"/>
      <c r="FS97" s="18"/>
      <c r="FT97" s="18"/>
      <c r="FU97" s="18"/>
      <c r="FV97" s="18"/>
      <c r="FW97" s="18"/>
      <c r="FX97" s="18"/>
      <c r="FY97" s="18"/>
      <c r="FZ97" s="18"/>
      <c r="GA97" s="18"/>
      <c r="GB97" s="18"/>
      <c r="GC97" s="18"/>
      <c r="GD97" s="18"/>
      <c r="GE97" s="18"/>
      <c r="GF97" s="18"/>
      <c r="GG97" s="18"/>
      <c r="GH97" s="18"/>
      <c r="GI97" s="18"/>
      <c r="GJ97" s="18"/>
      <c r="GK97" s="18"/>
      <c r="GL97" s="18"/>
      <c r="GM97" s="18"/>
      <c r="GN97" s="18"/>
      <c r="GO97" s="18"/>
      <c r="GP97" s="18"/>
      <c r="GQ97" s="18"/>
      <c r="GR97" s="18"/>
      <c r="GS97" s="18"/>
      <c r="GT97" s="18"/>
      <c r="GU97" s="18"/>
      <c r="GV97" s="18"/>
      <c r="GW97" s="18"/>
      <c r="GX97" s="18"/>
      <c r="GY97" s="18"/>
      <c r="GZ97" s="18"/>
      <c r="HA97" s="18"/>
      <c r="HB97" s="18"/>
      <c r="HC97" s="18"/>
      <c r="HD97" s="18"/>
      <c r="HE97" s="18"/>
      <c r="HF97" s="18"/>
      <c r="HG97" s="18"/>
      <c r="HH97" s="18"/>
      <c r="HI97" s="18"/>
      <c r="HJ97" s="18"/>
      <c r="HK97" s="18"/>
      <c r="HL97" s="18"/>
      <c r="HM97" s="18"/>
      <c r="HN97" s="18"/>
      <c r="HO97" s="18"/>
      <c r="HP97" s="18"/>
      <c r="HQ97" s="18"/>
      <c r="HR97" s="18"/>
      <c r="HS97" s="18"/>
    </row>
    <row r="98" spans="1:227" s="95" customFormat="1">
      <c r="A98" s="94"/>
      <c r="B98" s="18"/>
      <c r="C98" s="18"/>
      <c r="D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/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  <c r="EN98" s="18"/>
      <c r="EO98" s="18"/>
      <c r="EP98" s="18"/>
      <c r="EQ98" s="18"/>
      <c r="ER98" s="18"/>
      <c r="ES98" s="18"/>
      <c r="ET98" s="18"/>
      <c r="EU98" s="18"/>
      <c r="EV98" s="18"/>
      <c r="EW98" s="18"/>
      <c r="EX98" s="18"/>
      <c r="EY98" s="18"/>
      <c r="EZ98" s="18"/>
      <c r="FA98" s="18"/>
      <c r="FB98" s="18"/>
      <c r="FC98" s="18"/>
      <c r="FD98" s="18"/>
      <c r="FE98" s="18"/>
      <c r="FF98" s="18"/>
      <c r="FG98" s="18"/>
      <c r="FH98" s="18"/>
      <c r="FI98" s="18"/>
      <c r="FJ98" s="18"/>
      <c r="FK98" s="18"/>
      <c r="FL98" s="18"/>
      <c r="FM98" s="18"/>
      <c r="FN98" s="18"/>
      <c r="FO98" s="18"/>
      <c r="FP98" s="18"/>
      <c r="FQ98" s="18"/>
      <c r="FR98" s="18"/>
      <c r="FS98" s="18"/>
      <c r="FT98" s="18"/>
      <c r="FU98" s="18"/>
      <c r="FV98" s="18"/>
      <c r="FW98" s="18"/>
      <c r="FX98" s="18"/>
      <c r="FY98" s="18"/>
      <c r="FZ98" s="18"/>
      <c r="GA98" s="18"/>
      <c r="GB98" s="18"/>
      <c r="GC98" s="18"/>
      <c r="GD98" s="18"/>
      <c r="GE98" s="18"/>
      <c r="GF98" s="18"/>
      <c r="GG98" s="18"/>
      <c r="GH98" s="18"/>
      <c r="GI98" s="18"/>
      <c r="GJ98" s="18"/>
      <c r="GK98" s="18"/>
      <c r="GL98" s="18"/>
      <c r="GM98" s="18"/>
      <c r="GN98" s="18"/>
      <c r="GO98" s="18"/>
      <c r="GP98" s="18"/>
      <c r="GQ98" s="18"/>
      <c r="GR98" s="18"/>
      <c r="GS98" s="18"/>
      <c r="GT98" s="18"/>
      <c r="GU98" s="18"/>
      <c r="GV98" s="18"/>
      <c r="GW98" s="18"/>
      <c r="GX98" s="18"/>
      <c r="GY98" s="18"/>
      <c r="GZ98" s="18"/>
      <c r="HA98" s="18"/>
      <c r="HB98" s="18"/>
      <c r="HC98" s="18"/>
      <c r="HD98" s="18"/>
      <c r="HE98" s="18"/>
      <c r="HF98" s="18"/>
      <c r="HG98" s="18"/>
      <c r="HH98" s="18"/>
      <c r="HI98" s="18"/>
      <c r="HJ98" s="18"/>
      <c r="HK98" s="18"/>
      <c r="HL98" s="18"/>
      <c r="HM98" s="18"/>
      <c r="HN98" s="18"/>
      <c r="HO98" s="18"/>
      <c r="HP98" s="18"/>
      <c r="HQ98" s="18"/>
      <c r="HR98" s="18"/>
      <c r="HS98" s="18"/>
    </row>
    <row r="99" spans="1:227" s="95" customFormat="1">
      <c r="A99" s="94"/>
      <c r="B99" s="18"/>
      <c r="C99" s="18"/>
      <c r="D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/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  <c r="EN99" s="18"/>
      <c r="EO99" s="18"/>
      <c r="EP99" s="18"/>
      <c r="EQ99" s="18"/>
      <c r="ER99" s="18"/>
      <c r="ES99" s="18"/>
      <c r="ET99" s="18"/>
      <c r="EU99" s="18"/>
      <c r="EV99" s="18"/>
      <c r="EW99" s="18"/>
      <c r="EX99" s="18"/>
      <c r="EY99" s="18"/>
      <c r="EZ99" s="18"/>
      <c r="FA99" s="18"/>
      <c r="FB99" s="18"/>
      <c r="FC99" s="18"/>
      <c r="FD99" s="18"/>
      <c r="FE99" s="18"/>
      <c r="FF99" s="18"/>
      <c r="FG99" s="18"/>
      <c r="FH99" s="18"/>
      <c r="FI99" s="18"/>
      <c r="FJ99" s="18"/>
      <c r="FK99" s="18"/>
      <c r="FL99" s="18"/>
      <c r="FM99" s="18"/>
      <c r="FN99" s="18"/>
      <c r="FO99" s="18"/>
      <c r="FP99" s="18"/>
      <c r="FQ99" s="18"/>
      <c r="FR99" s="18"/>
      <c r="FS99" s="18"/>
      <c r="FT99" s="18"/>
      <c r="FU99" s="18"/>
      <c r="FV99" s="18"/>
      <c r="FW99" s="18"/>
      <c r="FX99" s="18"/>
      <c r="FY99" s="18"/>
      <c r="FZ99" s="18"/>
      <c r="GA99" s="18"/>
      <c r="GB99" s="18"/>
      <c r="GC99" s="18"/>
      <c r="GD99" s="18"/>
      <c r="GE99" s="18"/>
      <c r="GF99" s="18"/>
      <c r="GG99" s="18"/>
      <c r="GH99" s="18"/>
      <c r="GI99" s="18"/>
      <c r="GJ99" s="18"/>
      <c r="GK99" s="18"/>
      <c r="GL99" s="18"/>
      <c r="GM99" s="18"/>
      <c r="GN99" s="18"/>
      <c r="GO99" s="18"/>
      <c r="GP99" s="18"/>
      <c r="GQ99" s="18"/>
      <c r="GR99" s="18"/>
      <c r="GS99" s="18"/>
      <c r="GT99" s="18"/>
      <c r="GU99" s="18"/>
      <c r="GV99" s="18"/>
      <c r="GW99" s="18"/>
      <c r="GX99" s="18"/>
      <c r="GY99" s="18"/>
      <c r="GZ99" s="18"/>
      <c r="HA99" s="18"/>
      <c r="HB99" s="18"/>
      <c r="HC99" s="18"/>
      <c r="HD99" s="18"/>
      <c r="HE99" s="18"/>
      <c r="HF99" s="18"/>
      <c r="HG99" s="18"/>
      <c r="HH99" s="18"/>
      <c r="HI99" s="18"/>
      <c r="HJ99" s="18"/>
      <c r="HK99" s="18"/>
      <c r="HL99" s="18"/>
      <c r="HM99" s="18"/>
      <c r="HN99" s="18"/>
      <c r="HO99" s="18"/>
      <c r="HP99" s="18"/>
      <c r="HQ99" s="18"/>
      <c r="HR99" s="18"/>
      <c r="HS99" s="18"/>
    </row>
    <row r="100" spans="1:227" s="95" customFormat="1">
      <c r="A100" s="94"/>
      <c r="B100" s="18"/>
      <c r="C100" s="18"/>
      <c r="D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/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  <c r="EN100" s="18"/>
      <c r="EO100" s="18"/>
      <c r="EP100" s="18"/>
      <c r="EQ100" s="18"/>
      <c r="ER100" s="18"/>
      <c r="ES100" s="18"/>
      <c r="ET100" s="18"/>
      <c r="EU100" s="18"/>
      <c r="EV100" s="18"/>
      <c r="EW100" s="18"/>
      <c r="EX100" s="18"/>
      <c r="EY100" s="18"/>
      <c r="EZ100" s="18"/>
      <c r="FA100" s="18"/>
      <c r="FB100" s="18"/>
      <c r="FC100" s="18"/>
      <c r="FD100" s="18"/>
      <c r="FE100" s="18"/>
      <c r="FF100" s="18"/>
      <c r="FG100" s="18"/>
      <c r="FH100" s="18"/>
      <c r="FI100" s="18"/>
      <c r="FJ100" s="18"/>
      <c r="FK100" s="18"/>
      <c r="FL100" s="18"/>
      <c r="FM100" s="18"/>
      <c r="FN100" s="18"/>
      <c r="FO100" s="18"/>
      <c r="FP100" s="18"/>
      <c r="FQ100" s="18"/>
      <c r="FR100" s="18"/>
      <c r="FS100" s="18"/>
      <c r="FT100" s="18"/>
      <c r="FU100" s="18"/>
      <c r="FV100" s="18"/>
      <c r="FW100" s="18"/>
      <c r="FX100" s="18"/>
      <c r="FY100" s="18"/>
      <c r="FZ100" s="18"/>
      <c r="GA100" s="18"/>
      <c r="GB100" s="18"/>
      <c r="GC100" s="18"/>
      <c r="GD100" s="18"/>
      <c r="GE100" s="18"/>
      <c r="GF100" s="18"/>
      <c r="GG100" s="18"/>
      <c r="GH100" s="18"/>
      <c r="GI100" s="18"/>
      <c r="GJ100" s="18"/>
      <c r="GK100" s="18"/>
      <c r="GL100" s="18"/>
      <c r="GM100" s="18"/>
      <c r="GN100" s="18"/>
      <c r="GO100" s="18"/>
      <c r="GP100" s="18"/>
      <c r="GQ100" s="18"/>
      <c r="GR100" s="18"/>
      <c r="GS100" s="18"/>
      <c r="GT100" s="18"/>
      <c r="GU100" s="18"/>
      <c r="GV100" s="18"/>
      <c r="GW100" s="18"/>
      <c r="GX100" s="18"/>
      <c r="GY100" s="18"/>
      <c r="GZ100" s="18"/>
      <c r="HA100" s="18"/>
      <c r="HB100" s="18"/>
      <c r="HC100" s="18"/>
      <c r="HD100" s="18"/>
      <c r="HE100" s="18"/>
      <c r="HF100" s="18"/>
      <c r="HG100" s="18"/>
      <c r="HH100" s="18"/>
      <c r="HI100" s="18"/>
      <c r="HJ100" s="18"/>
      <c r="HK100" s="18"/>
      <c r="HL100" s="18"/>
      <c r="HM100" s="18"/>
      <c r="HN100" s="18"/>
      <c r="HO100" s="18"/>
      <c r="HP100" s="18"/>
      <c r="HQ100" s="18"/>
      <c r="HR100" s="18"/>
      <c r="HS100" s="18"/>
    </row>
    <row r="101" spans="1:227" s="95" customFormat="1">
      <c r="A101" s="94"/>
      <c r="B101" s="18"/>
      <c r="C101" s="18"/>
      <c r="D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  <c r="EN101" s="18"/>
      <c r="EO101" s="18"/>
      <c r="EP101" s="18"/>
      <c r="EQ101" s="18"/>
      <c r="ER101" s="18"/>
      <c r="ES101" s="18"/>
      <c r="ET101" s="18"/>
      <c r="EU101" s="18"/>
      <c r="EV101" s="18"/>
      <c r="EW101" s="18"/>
      <c r="EX101" s="18"/>
      <c r="EY101" s="18"/>
      <c r="EZ101" s="18"/>
      <c r="FA101" s="18"/>
      <c r="FB101" s="18"/>
      <c r="FC101" s="18"/>
      <c r="FD101" s="18"/>
      <c r="FE101" s="18"/>
      <c r="FF101" s="18"/>
      <c r="FG101" s="18"/>
      <c r="FH101" s="18"/>
      <c r="FI101" s="18"/>
      <c r="FJ101" s="18"/>
      <c r="FK101" s="18"/>
      <c r="FL101" s="18"/>
      <c r="FM101" s="18"/>
      <c r="FN101" s="18"/>
      <c r="FO101" s="18"/>
      <c r="FP101" s="18"/>
      <c r="FQ101" s="18"/>
      <c r="FR101" s="18"/>
      <c r="FS101" s="18"/>
      <c r="FT101" s="18"/>
      <c r="FU101" s="18"/>
      <c r="FV101" s="18"/>
      <c r="FW101" s="18"/>
      <c r="FX101" s="18"/>
      <c r="FY101" s="18"/>
      <c r="FZ101" s="18"/>
      <c r="GA101" s="18"/>
      <c r="GB101" s="18"/>
      <c r="GC101" s="18"/>
      <c r="GD101" s="18"/>
      <c r="GE101" s="18"/>
      <c r="GF101" s="18"/>
      <c r="GG101" s="18"/>
      <c r="GH101" s="18"/>
      <c r="GI101" s="18"/>
      <c r="GJ101" s="18"/>
      <c r="GK101" s="18"/>
      <c r="GL101" s="18"/>
      <c r="GM101" s="18"/>
      <c r="GN101" s="18"/>
      <c r="GO101" s="18"/>
      <c r="GP101" s="18"/>
      <c r="GQ101" s="18"/>
      <c r="GR101" s="18"/>
      <c r="GS101" s="18"/>
      <c r="GT101" s="18"/>
      <c r="GU101" s="18"/>
      <c r="GV101" s="18"/>
      <c r="GW101" s="18"/>
      <c r="GX101" s="18"/>
      <c r="GY101" s="18"/>
      <c r="GZ101" s="18"/>
      <c r="HA101" s="18"/>
      <c r="HB101" s="18"/>
      <c r="HC101" s="18"/>
      <c r="HD101" s="18"/>
      <c r="HE101" s="18"/>
      <c r="HF101" s="18"/>
      <c r="HG101" s="18"/>
      <c r="HH101" s="18"/>
      <c r="HI101" s="18"/>
      <c r="HJ101" s="18"/>
      <c r="HK101" s="18"/>
      <c r="HL101" s="18"/>
      <c r="HM101" s="18"/>
      <c r="HN101" s="18"/>
      <c r="HO101" s="18"/>
      <c r="HP101" s="18"/>
      <c r="HQ101" s="18"/>
      <c r="HR101" s="18"/>
      <c r="HS101" s="18"/>
    </row>
    <row r="102" spans="1:227" s="95" customFormat="1">
      <c r="A102" s="94"/>
      <c r="B102" s="18"/>
      <c r="C102" s="18"/>
      <c r="D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18"/>
      <c r="FZ102" s="18"/>
      <c r="GA102" s="18"/>
      <c r="GB102" s="18"/>
      <c r="GC102" s="18"/>
      <c r="GD102" s="18"/>
      <c r="GE102" s="18"/>
      <c r="GF102" s="18"/>
      <c r="GG102" s="18"/>
      <c r="GH102" s="18"/>
      <c r="GI102" s="18"/>
      <c r="GJ102" s="18"/>
      <c r="GK102" s="18"/>
      <c r="GL102" s="18"/>
      <c r="GM102" s="18"/>
      <c r="GN102" s="18"/>
      <c r="GO102" s="18"/>
      <c r="GP102" s="18"/>
      <c r="GQ102" s="18"/>
      <c r="GR102" s="18"/>
      <c r="GS102" s="18"/>
      <c r="GT102" s="18"/>
      <c r="GU102" s="18"/>
      <c r="GV102" s="18"/>
      <c r="GW102" s="18"/>
      <c r="GX102" s="18"/>
      <c r="GY102" s="18"/>
      <c r="GZ102" s="18"/>
      <c r="HA102" s="18"/>
      <c r="HB102" s="18"/>
      <c r="HC102" s="18"/>
      <c r="HD102" s="18"/>
      <c r="HE102" s="18"/>
      <c r="HF102" s="18"/>
      <c r="HG102" s="18"/>
      <c r="HH102" s="18"/>
      <c r="HI102" s="18"/>
      <c r="HJ102" s="18"/>
      <c r="HK102" s="18"/>
      <c r="HL102" s="18"/>
      <c r="HM102" s="18"/>
      <c r="HN102" s="18"/>
      <c r="HO102" s="18"/>
      <c r="HP102" s="18"/>
      <c r="HQ102" s="18"/>
      <c r="HR102" s="18"/>
      <c r="HS102" s="18"/>
    </row>
    <row r="103" spans="1:227" s="95" customFormat="1">
      <c r="A103" s="94"/>
      <c r="B103" s="96"/>
      <c r="C103" s="96"/>
      <c r="D103" s="96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  <c r="FK103" s="18"/>
      <c r="FL103" s="18"/>
      <c r="FM103" s="18"/>
      <c r="FN103" s="18"/>
      <c r="FO103" s="18"/>
      <c r="FP103" s="18"/>
      <c r="FQ103" s="18"/>
      <c r="FR103" s="18"/>
      <c r="FS103" s="18"/>
      <c r="FT103" s="18"/>
      <c r="FU103" s="18"/>
      <c r="FV103" s="18"/>
      <c r="FW103" s="18"/>
      <c r="FX103" s="18"/>
      <c r="FY103" s="18"/>
      <c r="FZ103" s="18"/>
      <c r="GA103" s="18"/>
      <c r="GB103" s="18"/>
      <c r="GC103" s="18"/>
      <c r="GD103" s="18"/>
      <c r="GE103" s="18"/>
      <c r="GF103" s="18"/>
      <c r="GG103" s="18"/>
      <c r="GH103" s="18"/>
      <c r="GI103" s="18"/>
      <c r="GJ103" s="18"/>
      <c r="GK103" s="18"/>
      <c r="GL103" s="18"/>
      <c r="GM103" s="18"/>
      <c r="GN103" s="18"/>
      <c r="GO103" s="18"/>
      <c r="GP103" s="18"/>
      <c r="GQ103" s="18"/>
      <c r="GR103" s="18"/>
      <c r="GS103" s="18"/>
      <c r="GT103" s="18"/>
      <c r="GU103" s="18"/>
      <c r="GV103" s="18"/>
      <c r="GW103" s="18"/>
      <c r="GX103" s="18"/>
      <c r="GY103" s="18"/>
      <c r="GZ103" s="18"/>
      <c r="HA103" s="18"/>
      <c r="HB103" s="18"/>
      <c r="HC103" s="18"/>
      <c r="HD103" s="18"/>
      <c r="HE103" s="18"/>
      <c r="HF103" s="18"/>
      <c r="HG103" s="18"/>
      <c r="HH103" s="18"/>
      <c r="HI103" s="18"/>
      <c r="HJ103" s="18"/>
      <c r="HK103" s="18"/>
      <c r="HL103" s="18"/>
      <c r="HM103" s="18"/>
      <c r="HN103" s="18"/>
      <c r="HO103" s="18"/>
      <c r="HP103" s="18"/>
      <c r="HQ103" s="18"/>
      <c r="HR103" s="18"/>
      <c r="HS103" s="18"/>
    </row>
  </sheetData>
  <mergeCells count="4">
    <mergeCell ref="A1:G1"/>
    <mergeCell ref="C5:G5"/>
    <mergeCell ref="E14:G14"/>
    <mergeCell ref="A2:I2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26F81-5439-45EB-BF2B-BFECFA12A0D6}">
  <dimension ref="A1:T208"/>
  <sheetViews>
    <sheetView zoomScaleNormal="100" zoomScaleSheetLayoutView="100" workbookViewId="0">
      <pane xSplit="3" ySplit="7" topLeftCell="S148" activePane="bottomRight" state="frozen"/>
      <selection pane="bottomRight" activeCell="C179" sqref="C179"/>
      <selection pane="bottomLeft" activeCell="AC36" sqref="AC36"/>
      <selection pane="topRight" activeCell="AC36" sqref="AC36"/>
    </sheetView>
  </sheetViews>
  <sheetFormatPr defaultColWidth="9.140625" defaultRowHeight="11.1"/>
  <cols>
    <col min="1" max="1" width="6.7109375" style="31" customWidth="1"/>
    <col min="2" max="2" width="35.7109375" style="32" customWidth="1"/>
    <col min="3" max="3" width="40.140625" style="37" customWidth="1"/>
    <col min="4" max="4" width="13" style="33" customWidth="1"/>
    <col min="5" max="10" width="10.28515625" style="33" customWidth="1"/>
    <col min="11" max="11" width="13.140625" style="33" customWidth="1"/>
    <col min="12" max="18" width="9.140625" style="32"/>
    <col min="19" max="19" width="11.85546875" style="32" customWidth="1"/>
    <col min="20" max="16384" width="9.140625" style="32"/>
  </cols>
  <sheetData>
    <row r="1" spans="1:20" ht="18">
      <c r="A1" s="255" t="s">
        <v>6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</row>
    <row r="2" spans="1:20" ht="18">
      <c r="A2" s="255" t="s">
        <v>7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</row>
    <row r="3" spans="1:20" ht="20.100000000000001" customHeight="1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</row>
    <row r="4" spans="1:20" ht="39.75" customHeight="1">
      <c r="B4" s="31"/>
      <c r="C4" s="31"/>
      <c r="D4" s="31"/>
      <c r="E4" s="257" t="s">
        <v>8</v>
      </c>
      <c r="F4" s="258"/>
      <c r="G4" s="258"/>
      <c r="H4" s="258"/>
      <c r="I4" s="258"/>
      <c r="J4" s="258"/>
      <c r="K4" s="252" t="s">
        <v>9</v>
      </c>
      <c r="M4" s="249" t="s">
        <v>10</v>
      </c>
      <c r="T4" s="33"/>
    </row>
    <row r="5" spans="1:20" s="34" customFormat="1" ht="24" customHeight="1">
      <c r="A5" s="244" t="s">
        <v>11</v>
      </c>
      <c r="B5" s="244" t="s">
        <v>12</v>
      </c>
      <c r="C5" s="244" t="s">
        <v>13</v>
      </c>
      <c r="D5" s="244" t="s">
        <v>14</v>
      </c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253"/>
      <c r="M5" s="250"/>
      <c r="O5" s="244" t="s">
        <v>15</v>
      </c>
      <c r="P5" s="244" t="s">
        <v>16</v>
      </c>
      <c r="R5" s="244" t="s">
        <v>17</v>
      </c>
      <c r="S5" s="244" t="s">
        <v>18</v>
      </c>
      <c r="T5" s="244" t="s">
        <v>19</v>
      </c>
    </row>
    <row r="6" spans="1:20" ht="12.95">
      <c r="A6" s="245"/>
      <c r="B6" s="245"/>
      <c r="C6" s="245"/>
      <c r="D6" s="245"/>
      <c r="E6" s="59">
        <v>45505</v>
      </c>
      <c r="F6" s="59">
        <v>45536</v>
      </c>
      <c r="G6" s="59">
        <v>45566</v>
      </c>
      <c r="H6" s="59">
        <v>45597</v>
      </c>
      <c r="I6" s="59">
        <v>45627</v>
      </c>
      <c r="J6" s="59">
        <v>45658</v>
      </c>
      <c r="K6" s="254"/>
      <c r="M6" s="251"/>
      <c r="O6" s="245"/>
      <c r="P6" s="245"/>
      <c r="R6" s="245"/>
      <c r="S6" s="245"/>
      <c r="T6" s="245"/>
    </row>
    <row r="7" spans="1:20" ht="14.25" customHeight="1">
      <c r="A7" s="246"/>
      <c r="B7" s="246"/>
      <c r="C7" s="246"/>
      <c r="D7" s="246"/>
      <c r="E7" s="40">
        <v>184</v>
      </c>
      <c r="F7" s="40">
        <v>160</v>
      </c>
      <c r="G7" s="40">
        <v>184</v>
      </c>
      <c r="H7" s="40">
        <v>144</v>
      </c>
      <c r="I7" s="40">
        <v>176</v>
      </c>
      <c r="J7" s="40">
        <v>176</v>
      </c>
      <c r="K7" s="151">
        <f>SUM(E7:J7)</f>
        <v>1024</v>
      </c>
      <c r="M7" s="145">
        <f>AVERAGE(E7:J7)</f>
        <v>170.66666666666666</v>
      </c>
      <c r="O7" s="246"/>
      <c r="P7" s="246"/>
      <c r="R7" s="246"/>
      <c r="S7" s="246"/>
      <c r="T7" s="246"/>
    </row>
    <row r="8" spans="1:20" ht="13.5" customHeight="1">
      <c r="A8" s="110">
        <v>1</v>
      </c>
      <c r="B8" s="111" t="s">
        <v>20</v>
      </c>
      <c r="C8" s="112"/>
      <c r="D8" s="152"/>
      <c r="E8" s="113"/>
      <c r="F8" s="113"/>
      <c r="G8" s="113"/>
      <c r="H8" s="113"/>
      <c r="I8" s="113"/>
      <c r="J8" s="113"/>
      <c r="K8" s="113"/>
      <c r="O8" s="112"/>
      <c r="P8" s="112"/>
      <c r="R8" s="112"/>
      <c r="S8" s="112"/>
      <c r="T8" s="153"/>
    </row>
    <row r="9" spans="1:20" ht="12">
      <c r="A9" s="133">
        <v>1.1000000000000001</v>
      </c>
      <c r="B9" s="134" t="s">
        <v>20</v>
      </c>
      <c r="C9" s="43"/>
      <c r="D9" s="154"/>
      <c r="E9" s="45"/>
      <c r="F9" s="45"/>
      <c r="G9" s="45"/>
      <c r="H9" s="45"/>
      <c r="I9" s="45"/>
      <c r="J9" s="45"/>
      <c r="K9" s="138">
        <f>SUM(E9:J9)</f>
        <v>0</v>
      </c>
      <c r="O9" s="44">
        <f>P9/$M$7</f>
        <v>0</v>
      </c>
      <c r="P9" s="44">
        <f>K9/12</f>
        <v>0</v>
      </c>
      <c r="R9" s="44">
        <f>IF($D9="Y",$K9,0)</f>
        <v>0</v>
      </c>
      <c r="S9" s="44">
        <f>IF($D9="N",$K9,0)</f>
        <v>0</v>
      </c>
      <c r="T9" s="45">
        <f>N9/12</f>
        <v>0</v>
      </c>
    </row>
    <row r="10" spans="1:20" ht="12">
      <c r="A10" s="133"/>
      <c r="B10" s="134"/>
      <c r="C10" s="43" t="s">
        <v>21</v>
      </c>
      <c r="D10" s="154" t="s">
        <v>22</v>
      </c>
      <c r="E10" s="45">
        <v>163.33332680000001</v>
      </c>
      <c r="F10" s="45">
        <v>163.33332680000001</v>
      </c>
      <c r="G10" s="45">
        <v>163.33332680000001</v>
      </c>
      <c r="H10" s="45">
        <v>163.33332680000001</v>
      </c>
      <c r="I10" s="45">
        <v>163.33332680000001</v>
      </c>
      <c r="J10" s="45">
        <v>163.33332680000001</v>
      </c>
      <c r="K10" s="138">
        <f t="shared" ref="K10:K13" si="0">SUM(E10:J10)</f>
        <v>979.99996080000005</v>
      </c>
      <c r="O10" s="44">
        <f t="shared" ref="O10:O13" si="1">P10/$M$7</f>
        <v>0.47851560585937503</v>
      </c>
      <c r="P10" s="44">
        <f t="shared" ref="P10:P13" si="2">K10/12</f>
        <v>81.666663400000004</v>
      </c>
      <c r="R10" s="44">
        <f t="shared" ref="R10:R13" si="3">IF($D10="Y",$K10,0)</f>
        <v>979.99996080000005</v>
      </c>
      <c r="S10" s="44">
        <f t="shared" ref="S10:S13" si="4">IF($D10="N",$K10,0)</f>
        <v>0</v>
      </c>
      <c r="T10" s="45">
        <f t="shared" ref="T10:T13" si="5">N10/12</f>
        <v>0</v>
      </c>
    </row>
    <row r="11" spans="1:20" ht="12">
      <c r="A11" s="133"/>
      <c r="B11" s="134"/>
      <c r="C11" s="43" t="s">
        <v>23</v>
      </c>
      <c r="D11" s="154" t="s">
        <v>22</v>
      </c>
      <c r="E11" s="45">
        <v>158.2958132</v>
      </c>
      <c r="F11" s="45">
        <v>158.2958132</v>
      </c>
      <c r="G11" s="45">
        <v>158.2958132</v>
      </c>
      <c r="H11" s="45">
        <v>158.2958132</v>
      </c>
      <c r="I11" s="45">
        <v>158.2958132</v>
      </c>
      <c r="J11" s="45">
        <v>158.2958132</v>
      </c>
      <c r="K11" s="138">
        <f t="shared" si="0"/>
        <v>949.77487919999999</v>
      </c>
      <c r="O11" s="44">
        <f t="shared" si="1"/>
        <v>0.46375726523437499</v>
      </c>
      <c r="P11" s="44">
        <f t="shared" si="2"/>
        <v>79.147906599999999</v>
      </c>
      <c r="R11" s="44">
        <f t="shared" si="3"/>
        <v>949.77487919999999</v>
      </c>
      <c r="S11" s="44">
        <f t="shared" si="4"/>
        <v>0</v>
      </c>
      <c r="T11" s="45">
        <f t="shared" si="5"/>
        <v>0</v>
      </c>
    </row>
    <row r="12" spans="1:20" ht="12">
      <c r="A12" s="133"/>
      <c r="B12" s="134"/>
      <c r="C12" s="43" t="s">
        <v>24</v>
      </c>
      <c r="D12" s="154" t="s">
        <v>25</v>
      </c>
      <c r="E12" s="45">
        <v>164.83332673999999</v>
      </c>
      <c r="F12" s="45">
        <v>164.83332673999999</v>
      </c>
      <c r="G12" s="45">
        <v>164.83332673999999</v>
      </c>
      <c r="H12" s="45">
        <v>164.83332673999999</v>
      </c>
      <c r="I12" s="45">
        <v>164.83332673999999</v>
      </c>
      <c r="J12" s="45">
        <v>164.83332673999999</v>
      </c>
      <c r="K12" s="138">
        <f t="shared" si="0"/>
        <v>988.99996043999988</v>
      </c>
      <c r="O12" s="44">
        <f t="shared" si="1"/>
        <v>0.48291013693359375</v>
      </c>
      <c r="P12" s="44">
        <f t="shared" si="2"/>
        <v>82.416663369999995</v>
      </c>
      <c r="R12" s="44">
        <f t="shared" si="3"/>
        <v>0</v>
      </c>
      <c r="S12" s="44">
        <f t="shared" si="4"/>
        <v>988.99996043999988</v>
      </c>
      <c r="T12" s="45">
        <f t="shared" si="5"/>
        <v>0</v>
      </c>
    </row>
    <row r="13" spans="1:20" ht="12">
      <c r="A13" s="133"/>
      <c r="B13" s="134"/>
      <c r="C13" s="43" t="s">
        <v>26</v>
      </c>
      <c r="D13" s="154" t="s">
        <v>25</v>
      </c>
      <c r="E13" s="45">
        <v>164.83332673999999</v>
      </c>
      <c r="F13" s="45">
        <v>164.83332673999999</v>
      </c>
      <c r="G13" s="45">
        <v>164.83332673999999</v>
      </c>
      <c r="H13" s="45">
        <v>164.83332673999999</v>
      </c>
      <c r="I13" s="45">
        <v>164.83332673999999</v>
      </c>
      <c r="J13" s="45">
        <v>164.83332673999999</v>
      </c>
      <c r="K13" s="138">
        <f t="shared" si="0"/>
        <v>988.99996043999988</v>
      </c>
      <c r="O13" s="44">
        <f t="shared" si="1"/>
        <v>0.48291013693359375</v>
      </c>
      <c r="P13" s="44">
        <f t="shared" si="2"/>
        <v>82.416663369999995</v>
      </c>
      <c r="R13" s="44">
        <f t="shared" si="3"/>
        <v>0</v>
      </c>
      <c r="S13" s="44">
        <f t="shared" si="4"/>
        <v>988.99996043999988</v>
      </c>
      <c r="T13" s="45">
        <f t="shared" si="5"/>
        <v>0</v>
      </c>
    </row>
    <row r="14" spans="1:20" ht="12">
      <c r="A14" s="133"/>
      <c r="B14" s="134"/>
      <c r="C14" s="43" t="s">
        <v>27</v>
      </c>
      <c r="D14" s="154" t="s">
        <v>25</v>
      </c>
      <c r="E14" s="45">
        <v>164.83332673999999</v>
      </c>
      <c r="F14" s="45">
        <v>164.83332673999999</v>
      </c>
      <c r="G14" s="45">
        <v>164.83332673999999</v>
      </c>
      <c r="H14" s="45">
        <v>164.83332673999999</v>
      </c>
      <c r="I14" s="45">
        <v>164.83332673999999</v>
      </c>
      <c r="J14" s="45">
        <v>164.83332673999999</v>
      </c>
      <c r="K14" s="138">
        <f>SUM(E14:J14)</f>
        <v>988.99996043999988</v>
      </c>
      <c r="O14" s="44">
        <f>P14/$M$7</f>
        <v>0.48291013693359375</v>
      </c>
      <c r="P14" s="44">
        <f>K14/12</f>
        <v>82.416663369999995</v>
      </c>
      <c r="R14" s="44">
        <f t="shared" ref="R14:R18" si="6">IF($D14="Y",$K14,0)</f>
        <v>0</v>
      </c>
      <c r="S14" s="44">
        <f t="shared" ref="S14:S18" si="7">IF($D14="N",$K14,0)</f>
        <v>988.99996043999988</v>
      </c>
      <c r="T14" s="45">
        <f>N14/12</f>
        <v>0</v>
      </c>
    </row>
    <row r="15" spans="1:20" ht="12">
      <c r="A15" s="133"/>
      <c r="B15" s="134"/>
      <c r="C15" s="43" t="s">
        <v>21</v>
      </c>
      <c r="D15" s="154" t="s">
        <v>25</v>
      </c>
      <c r="E15" s="45">
        <v>997.24167325999997</v>
      </c>
      <c r="F15" s="45">
        <v>997.24167325999997</v>
      </c>
      <c r="G15" s="45">
        <v>1162.075</v>
      </c>
      <c r="H15" s="45">
        <v>1162.075</v>
      </c>
      <c r="I15" s="45">
        <v>1491.74167326</v>
      </c>
      <c r="J15" s="45">
        <v>1491.74167326</v>
      </c>
      <c r="K15" s="138">
        <f>SUM(E15:J15)</f>
        <v>7302.1166930399995</v>
      </c>
      <c r="O15" s="44">
        <f>P15/$M$7</f>
        <v>3.5654866665234377</v>
      </c>
      <c r="P15" s="44">
        <f>K15/12</f>
        <v>608.50972442</v>
      </c>
      <c r="R15" s="44">
        <f t="shared" si="6"/>
        <v>0</v>
      </c>
      <c r="S15" s="44">
        <f t="shared" si="7"/>
        <v>7302.1166930399995</v>
      </c>
      <c r="T15" s="45">
        <f>N15/12</f>
        <v>0</v>
      </c>
    </row>
    <row r="16" spans="1:20" ht="12">
      <c r="A16" s="133"/>
      <c r="B16" s="134"/>
      <c r="C16" s="43" t="s">
        <v>23</v>
      </c>
      <c r="D16" s="154" t="s">
        <v>25</v>
      </c>
      <c r="E16" s="45">
        <v>92.944767999999996</v>
      </c>
      <c r="F16" s="45">
        <v>92.944767999999996</v>
      </c>
      <c r="G16" s="45">
        <v>92.944767999999996</v>
      </c>
      <c r="H16" s="45">
        <v>92.944767999999996</v>
      </c>
      <c r="I16" s="45">
        <v>92.944767999999996</v>
      </c>
      <c r="J16" s="45">
        <v>92.944767999999996</v>
      </c>
      <c r="K16" s="138">
        <f>SUM(E16:J16)</f>
        <v>557.66860799999995</v>
      </c>
      <c r="O16" s="44">
        <f>P16/$M$7</f>
        <v>0.27229912500000003</v>
      </c>
      <c r="P16" s="44">
        <f>K16/12</f>
        <v>46.472383999999998</v>
      </c>
      <c r="R16" s="44">
        <f t="shared" si="6"/>
        <v>0</v>
      </c>
      <c r="S16" s="44">
        <f t="shared" si="7"/>
        <v>557.66860799999995</v>
      </c>
      <c r="T16" s="45">
        <f>N16/12</f>
        <v>0</v>
      </c>
    </row>
    <row r="17" spans="1:20" ht="14.25" customHeight="1">
      <c r="A17" s="133"/>
      <c r="B17" s="134"/>
      <c r="C17" s="43" t="s">
        <v>21</v>
      </c>
      <c r="D17" s="154" t="s">
        <v>22</v>
      </c>
      <c r="E17" s="45">
        <v>497.94217479999992</v>
      </c>
      <c r="F17" s="45">
        <v>497.94217479999992</v>
      </c>
      <c r="G17" s="45">
        <v>497.94217479999992</v>
      </c>
      <c r="H17" s="45">
        <v>248.97109719999995</v>
      </c>
      <c r="I17" s="45">
        <v>248.97109719999995</v>
      </c>
      <c r="J17" s="45">
        <v>248.97109719999995</v>
      </c>
      <c r="K17" s="138">
        <f>SUM(E17:J17)</f>
        <v>2240.7398159999998</v>
      </c>
      <c r="O17" s="44">
        <f>P17/$M$7</f>
        <v>1.0941112382812499</v>
      </c>
      <c r="P17" s="44">
        <f>K17/12</f>
        <v>186.72831799999997</v>
      </c>
      <c r="R17" s="44">
        <f t="shared" si="6"/>
        <v>2240.7398159999998</v>
      </c>
      <c r="S17" s="44">
        <f t="shared" si="7"/>
        <v>0</v>
      </c>
      <c r="T17" s="45">
        <f>N17/12</f>
        <v>0</v>
      </c>
    </row>
    <row r="18" spans="1:20" ht="14.25" customHeight="1">
      <c r="A18" s="133"/>
      <c r="B18" s="134"/>
      <c r="C18" s="43"/>
      <c r="D18" s="154"/>
      <c r="E18" s="45"/>
      <c r="F18" s="45"/>
      <c r="G18" s="45"/>
      <c r="H18" s="45"/>
      <c r="I18" s="45"/>
      <c r="J18" s="45"/>
      <c r="K18" s="138">
        <f>SUM(E18:J18)</f>
        <v>0</v>
      </c>
      <c r="O18" s="44">
        <f>P18/$M$7</f>
        <v>0</v>
      </c>
      <c r="P18" s="44">
        <f>K18/12</f>
        <v>0</v>
      </c>
      <c r="R18" s="44">
        <f t="shared" si="6"/>
        <v>0</v>
      </c>
      <c r="S18" s="44">
        <f t="shared" si="7"/>
        <v>0</v>
      </c>
      <c r="T18" s="45">
        <f>N18/12</f>
        <v>0</v>
      </c>
    </row>
    <row r="19" spans="1:20" ht="14.25" customHeight="1" thickBot="1">
      <c r="A19" s="103"/>
      <c r="B19" s="104" t="s">
        <v>28</v>
      </c>
      <c r="C19" s="105"/>
      <c r="D19" s="155"/>
      <c r="E19" s="107">
        <f>SUM(E9:E18)</f>
        <v>2404.2577362799998</v>
      </c>
      <c r="F19" s="107">
        <f t="shared" ref="F19:K19" si="8">SUM(F9:F18)</f>
        <v>2404.2577362799998</v>
      </c>
      <c r="G19" s="107">
        <f t="shared" si="8"/>
        <v>2569.0910630199996</v>
      </c>
      <c r="H19" s="107">
        <f t="shared" si="8"/>
        <v>2320.1199854199995</v>
      </c>
      <c r="I19" s="107">
        <f t="shared" si="8"/>
        <v>2649.7866586799996</v>
      </c>
      <c r="J19" s="107">
        <f t="shared" si="8"/>
        <v>2649.7866586799996</v>
      </c>
      <c r="K19" s="107">
        <f t="shared" si="8"/>
        <v>14997.299838359999</v>
      </c>
      <c r="O19" s="106">
        <f>SUM(O9:O18)</f>
        <v>7.3229003116992191</v>
      </c>
      <c r="P19" s="106">
        <f>SUM(P9:P18)</f>
        <v>1249.7749865299998</v>
      </c>
      <c r="R19" s="106">
        <f>SUM(R9:R18)</f>
        <v>4170.5146559999994</v>
      </c>
      <c r="S19" s="106">
        <f>SUM(S9:S18)</f>
        <v>10826.785182359999</v>
      </c>
      <c r="T19" s="156">
        <f>R19/(R19+S19)</f>
        <v>0.27808436858298208</v>
      </c>
    </row>
    <row r="20" spans="1:20" ht="12">
      <c r="A20" s="135">
        <v>1.2</v>
      </c>
      <c r="B20" s="136" t="s">
        <v>29</v>
      </c>
      <c r="C20" s="101"/>
      <c r="D20" s="154"/>
      <c r="E20" s="45"/>
      <c r="F20" s="45"/>
      <c r="G20" s="45"/>
      <c r="H20" s="45"/>
      <c r="I20" s="45"/>
      <c r="J20" s="45"/>
      <c r="K20" s="139">
        <f>SUM(E20:J20)</f>
        <v>0</v>
      </c>
      <c r="O20" s="44">
        <f>P20/$M$7</f>
        <v>0</v>
      </c>
      <c r="P20" s="44">
        <f>K20/12</f>
        <v>0</v>
      </c>
      <c r="R20" s="44">
        <f>IF($D20="Y",$K20,0)</f>
        <v>0</v>
      </c>
      <c r="S20" s="44">
        <f>IF($D20="N",$K20,0)</f>
        <v>0</v>
      </c>
      <c r="T20" s="45">
        <f>N20/12</f>
        <v>0</v>
      </c>
    </row>
    <row r="21" spans="1:20" ht="12">
      <c r="A21" s="133"/>
      <c r="B21" s="137"/>
      <c r="C21" s="101" t="s">
        <v>30</v>
      </c>
      <c r="D21" s="154" t="s">
        <v>25</v>
      </c>
      <c r="E21" s="45">
        <v>464.59768390000005</v>
      </c>
      <c r="F21" s="45">
        <v>464.59768390000005</v>
      </c>
      <c r="G21" s="45">
        <v>464.59768390000005</v>
      </c>
      <c r="H21" s="45">
        <v>464.59768390000005</v>
      </c>
      <c r="I21" s="45">
        <v>464.59768390000005</v>
      </c>
      <c r="J21" s="45">
        <v>464.59768390000005</v>
      </c>
      <c r="K21" s="139">
        <f>SUM(E21:J21)</f>
        <v>2787.5861034000004</v>
      </c>
      <c r="O21" s="44">
        <f>P21/$M$7</f>
        <v>1.3611260270507815</v>
      </c>
      <c r="P21" s="44">
        <f>K21/12</f>
        <v>232.29884195000002</v>
      </c>
      <c r="R21" s="44">
        <f t="shared" ref="R21:R24" si="9">IF($D21="Y",$K21,0)</f>
        <v>0</v>
      </c>
      <c r="S21" s="44">
        <f t="shared" ref="S21:S24" si="10">IF($D21="N",$K21,0)</f>
        <v>2787.5861034000004</v>
      </c>
      <c r="T21" s="45">
        <f>N21/12</f>
        <v>0</v>
      </c>
    </row>
    <row r="22" spans="1:20" ht="12">
      <c r="A22" s="133"/>
      <c r="B22" s="137"/>
      <c r="C22" s="101" t="s">
        <v>21</v>
      </c>
      <c r="D22" s="154" t="s">
        <v>25</v>
      </c>
      <c r="E22" s="45">
        <v>1583.7671540399999</v>
      </c>
      <c r="F22" s="45">
        <v>1583.7671540399999</v>
      </c>
      <c r="G22" s="45">
        <v>1583.7671540399999</v>
      </c>
      <c r="H22" s="45">
        <v>1583.7671540399999</v>
      </c>
      <c r="I22" s="45">
        <v>1583.7671540399999</v>
      </c>
      <c r="J22" s="45">
        <v>1583.7671540399999</v>
      </c>
      <c r="K22" s="139">
        <f>SUM(E22:J22)</f>
        <v>9502.60292424</v>
      </c>
      <c r="O22" s="44">
        <f>P22/$M$7</f>
        <v>4.6399428341015625</v>
      </c>
      <c r="P22" s="44">
        <f>K22/12</f>
        <v>791.88357701999996</v>
      </c>
      <c r="R22" s="44">
        <f t="shared" si="9"/>
        <v>0</v>
      </c>
      <c r="S22" s="44">
        <f t="shared" si="10"/>
        <v>9502.60292424</v>
      </c>
      <c r="T22" s="45">
        <f>N22/12</f>
        <v>0</v>
      </c>
    </row>
    <row r="23" spans="1:20" ht="12">
      <c r="A23" s="133"/>
      <c r="B23" s="137"/>
      <c r="C23" s="101"/>
      <c r="D23" s="154"/>
      <c r="E23" s="45"/>
      <c r="F23" s="45"/>
      <c r="G23" s="45"/>
      <c r="H23" s="45"/>
      <c r="I23" s="45"/>
      <c r="J23" s="45"/>
      <c r="K23" s="139">
        <f>SUM(E23:J23)</f>
        <v>0</v>
      </c>
      <c r="O23" s="44">
        <f>P23/$M$7</f>
        <v>0</v>
      </c>
      <c r="P23" s="44">
        <f>K23/12</f>
        <v>0</v>
      </c>
      <c r="R23" s="44">
        <f t="shared" si="9"/>
        <v>0</v>
      </c>
      <c r="S23" s="44">
        <f t="shared" si="10"/>
        <v>0</v>
      </c>
      <c r="T23" s="45">
        <f>N23/12</f>
        <v>0</v>
      </c>
    </row>
    <row r="24" spans="1:20" ht="12">
      <c r="A24" s="133"/>
      <c r="B24" s="137"/>
      <c r="C24" s="101"/>
      <c r="D24" s="154"/>
      <c r="E24" s="45"/>
      <c r="F24" s="45"/>
      <c r="G24" s="45"/>
      <c r="H24" s="45"/>
      <c r="I24" s="45"/>
      <c r="J24" s="45"/>
      <c r="K24" s="139">
        <f>SUM(E24:J24)</f>
        <v>0</v>
      </c>
      <c r="O24" s="44">
        <f>P24/$M$7</f>
        <v>0</v>
      </c>
      <c r="P24" s="44">
        <f>K24/12</f>
        <v>0</v>
      </c>
      <c r="R24" s="44">
        <f t="shared" si="9"/>
        <v>0</v>
      </c>
      <c r="S24" s="44">
        <f t="shared" si="10"/>
        <v>0</v>
      </c>
      <c r="T24" s="45">
        <f>N24/12</f>
        <v>0</v>
      </c>
    </row>
    <row r="25" spans="1:20" ht="12.95" thickBot="1">
      <c r="A25" s="103"/>
      <c r="B25" s="104" t="s">
        <v>31</v>
      </c>
      <c r="C25" s="108"/>
      <c r="D25" s="157"/>
      <c r="E25" s="107">
        <f>SUM(E20:E24)</f>
        <v>2048.3648379400001</v>
      </c>
      <c r="F25" s="107">
        <f t="shared" ref="F25:K25" si="11">SUM(F20:F24)</f>
        <v>2048.3648379400001</v>
      </c>
      <c r="G25" s="107">
        <f t="shared" si="11"/>
        <v>2048.3648379400001</v>
      </c>
      <c r="H25" s="107">
        <f t="shared" si="11"/>
        <v>2048.3648379400001</v>
      </c>
      <c r="I25" s="107">
        <f t="shared" si="11"/>
        <v>2048.3648379400001</v>
      </c>
      <c r="J25" s="107">
        <f t="shared" si="11"/>
        <v>2048.3648379400001</v>
      </c>
      <c r="K25" s="107">
        <f t="shared" si="11"/>
        <v>12290.189027640001</v>
      </c>
      <c r="O25" s="109">
        <f>SUM(O20:O24)</f>
        <v>6.0010688611523442</v>
      </c>
      <c r="P25" s="109">
        <f>SUM(P20:P24)</f>
        <v>1024.1824189700001</v>
      </c>
      <c r="R25" s="106">
        <f>SUM(R20:R24)</f>
        <v>0</v>
      </c>
      <c r="S25" s="106">
        <f>SUM(S20:S24)</f>
        <v>12290.189027640001</v>
      </c>
      <c r="T25" s="156">
        <f>R25/(R25+S25)</f>
        <v>0</v>
      </c>
    </row>
    <row r="26" spans="1:20" s="35" customFormat="1" ht="12">
      <c r="A26" s="135">
        <v>1.3</v>
      </c>
      <c r="B26" s="136" t="s">
        <v>32</v>
      </c>
      <c r="C26" s="101"/>
      <c r="D26" s="154"/>
      <c r="E26" s="45"/>
      <c r="F26" s="45"/>
      <c r="G26" s="45"/>
      <c r="H26" s="45"/>
      <c r="I26" s="45"/>
      <c r="J26" s="45"/>
      <c r="K26" s="139">
        <f t="shared" ref="K26:K31" si="12">SUM(E26:J26)</f>
        <v>0</v>
      </c>
      <c r="O26" s="44">
        <f t="shared" ref="O26:O31" si="13">P26/$M$7</f>
        <v>0</v>
      </c>
      <c r="P26" s="44">
        <f t="shared" ref="P26:P31" si="14">K26/12</f>
        <v>0</v>
      </c>
      <c r="R26" s="44">
        <f>IF($D26="Y",$K26,0)</f>
        <v>0</v>
      </c>
      <c r="S26" s="44">
        <f>IF($D26="N",$K26,0)</f>
        <v>0</v>
      </c>
      <c r="T26" s="45">
        <f t="shared" ref="T26:T31" si="15">N26/12</f>
        <v>0</v>
      </c>
    </row>
    <row r="27" spans="1:20" ht="14.25" customHeight="1">
      <c r="A27" s="133"/>
      <c r="B27" s="137"/>
      <c r="C27" s="101" t="s">
        <v>33</v>
      </c>
      <c r="D27" s="154" t="s">
        <v>22</v>
      </c>
      <c r="E27" s="45">
        <v>13.656633199999998</v>
      </c>
      <c r="F27" s="45">
        <v>13.656633199999998</v>
      </c>
      <c r="G27" s="45">
        <v>13.656633199999998</v>
      </c>
      <c r="H27" s="45">
        <v>13.656633199999998</v>
      </c>
      <c r="I27" s="45">
        <v>13.656633199999998</v>
      </c>
      <c r="J27" s="45">
        <v>13.656633199999998</v>
      </c>
      <c r="K27" s="139">
        <f t="shared" si="12"/>
        <v>81.939799199999996</v>
      </c>
      <c r="O27" s="44">
        <f t="shared" si="13"/>
        <v>4.0009667578125005E-2</v>
      </c>
      <c r="P27" s="44">
        <f t="shared" si="14"/>
        <v>6.8283166</v>
      </c>
      <c r="R27" s="44">
        <f t="shared" ref="R27:R31" si="16">IF($D27="Y",$K27,0)</f>
        <v>81.939799199999996</v>
      </c>
      <c r="S27" s="44">
        <f t="shared" ref="S27:S31" si="17">IF($D27="N",$K27,0)</f>
        <v>0</v>
      </c>
      <c r="T27" s="45">
        <f t="shared" si="15"/>
        <v>0</v>
      </c>
    </row>
    <row r="28" spans="1:20" ht="14.25" customHeight="1">
      <c r="A28" s="133"/>
      <c r="B28" s="137"/>
      <c r="C28" s="101" t="s">
        <v>33</v>
      </c>
      <c r="D28" s="154" t="s">
        <v>22</v>
      </c>
      <c r="E28" s="45">
        <v>128.32184624999999</v>
      </c>
      <c r="F28" s="45">
        <v>127.78716599999998</v>
      </c>
      <c r="G28" s="45">
        <v>127.25248574999999</v>
      </c>
      <c r="H28" s="45">
        <v>126.71780550000001</v>
      </c>
      <c r="I28" s="45">
        <v>126.18314409999999</v>
      </c>
      <c r="J28" s="45">
        <v>125.64846385000001</v>
      </c>
      <c r="K28" s="139">
        <f t="shared" si="12"/>
        <v>761.91091144999996</v>
      </c>
      <c r="O28" s="44">
        <f t="shared" si="13"/>
        <v>0.37202681223144529</v>
      </c>
      <c r="P28" s="44">
        <f t="shared" si="14"/>
        <v>63.492575954166661</v>
      </c>
      <c r="R28" s="44">
        <f t="shared" si="16"/>
        <v>761.91091144999996</v>
      </c>
      <c r="S28" s="44">
        <f t="shared" si="17"/>
        <v>0</v>
      </c>
      <c r="T28" s="45">
        <f t="shared" si="15"/>
        <v>0</v>
      </c>
    </row>
    <row r="29" spans="1:20" ht="13.5" customHeight="1">
      <c r="A29" s="133"/>
      <c r="B29" s="137"/>
      <c r="C29" s="101" t="s">
        <v>34</v>
      </c>
      <c r="D29" s="154" t="s">
        <v>25</v>
      </c>
      <c r="E29" s="45">
        <v>164.83332673999999</v>
      </c>
      <c r="F29" s="45">
        <v>164.83332673999999</v>
      </c>
      <c r="G29" s="45">
        <v>164.83332673999999</v>
      </c>
      <c r="H29" s="45">
        <v>164.83332673999999</v>
      </c>
      <c r="I29" s="45">
        <v>164.83332673999999</v>
      </c>
      <c r="J29" s="45">
        <v>164.83332673999999</v>
      </c>
      <c r="K29" s="139">
        <f t="shared" si="12"/>
        <v>988.99996043999988</v>
      </c>
      <c r="O29" s="44">
        <f t="shared" si="13"/>
        <v>0.48291013693359375</v>
      </c>
      <c r="P29" s="44">
        <f t="shared" si="14"/>
        <v>82.416663369999995</v>
      </c>
      <c r="R29" s="44">
        <f t="shared" si="16"/>
        <v>0</v>
      </c>
      <c r="S29" s="44">
        <f t="shared" si="17"/>
        <v>988.99996043999988</v>
      </c>
      <c r="T29" s="45">
        <f t="shared" si="15"/>
        <v>0</v>
      </c>
    </row>
    <row r="30" spans="1:20" ht="13.5" customHeight="1">
      <c r="A30" s="133"/>
      <c r="B30" s="137"/>
      <c r="C30" s="101" t="s">
        <v>33</v>
      </c>
      <c r="D30" s="154" t="s">
        <v>25</v>
      </c>
      <c r="E30" s="45">
        <v>172.35081463999998</v>
      </c>
      <c r="F30" s="45">
        <v>171.63268195999999</v>
      </c>
      <c r="G30" s="45">
        <v>170.91454928000002</v>
      </c>
      <c r="H30" s="45">
        <v>170.19641659999999</v>
      </c>
      <c r="I30" s="45">
        <v>169.47828392</v>
      </c>
      <c r="J30" s="45">
        <v>168.76017102</v>
      </c>
      <c r="K30" s="139">
        <f t="shared" si="12"/>
        <v>1023.3329174199999</v>
      </c>
      <c r="O30" s="44">
        <f t="shared" si="13"/>
        <v>0.4996742760839844</v>
      </c>
      <c r="P30" s="44">
        <f t="shared" si="14"/>
        <v>85.277743118333333</v>
      </c>
      <c r="R30" s="44">
        <f t="shared" si="16"/>
        <v>0</v>
      </c>
      <c r="S30" s="44">
        <f t="shared" si="17"/>
        <v>1023.3329174199999</v>
      </c>
      <c r="T30" s="45">
        <f t="shared" si="15"/>
        <v>0</v>
      </c>
    </row>
    <row r="31" spans="1:20" ht="13.5" customHeight="1">
      <c r="A31" s="133"/>
      <c r="B31" s="137"/>
      <c r="C31" s="101"/>
      <c r="D31" s="154"/>
      <c r="E31" s="45"/>
      <c r="F31" s="45"/>
      <c r="G31" s="45"/>
      <c r="H31" s="45"/>
      <c r="I31" s="45"/>
      <c r="J31" s="45"/>
      <c r="K31" s="139">
        <f t="shared" si="12"/>
        <v>0</v>
      </c>
      <c r="O31" s="44">
        <f t="shared" si="13"/>
        <v>0</v>
      </c>
      <c r="P31" s="44">
        <f t="shared" si="14"/>
        <v>0</v>
      </c>
      <c r="R31" s="44">
        <f t="shared" si="16"/>
        <v>0</v>
      </c>
      <c r="S31" s="44">
        <f t="shared" si="17"/>
        <v>0</v>
      </c>
      <c r="T31" s="45">
        <f t="shared" si="15"/>
        <v>0</v>
      </c>
    </row>
    <row r="32" spans="1:20" ht="13.5" customHeight="1" thickBot="1">
      <c r="A32" s="103"/>
      <c r="B32" s="104" t="s">
        <v>35</v>
      </c>
      <c r="C32" s="108"/>
      <c r="D32" s="157"/>
      <c r="E32" s="107">
        <f>SUM(E26:E31)</f>
        <v>479.16262082999992</v>
      </c>
      <c r="F32" s="107">
        <f t="shared" ref="F32:K32" si="18">SUM(F26:F31)</f>
        <v>477.90980789999992</v>
      </c>
      <c r="G32" s="107">
        <f t="shared" si="18"/>
        <v>476.65699496999997</v>
      </c>
      <c r="H32" s="107">
        <f t="shared" si="18"/>
        <v>475.40418204000002</v>
      </c>
      <c r="I32" s="107">
        <f t="shared" si="18"/>
        <v>474.15138795999997</v>
      </c>
      <c r="J32" s="107">
        <f t="shared" si="18"/>
        <v>472.89859480999996</v>
      </c>
      <c r="K32" s="107">
        <f t="shared" si="18"/>
        <v>2856.1835885099999</v>
      </c>
      <c r="O32" s="109">
        <f>SUM(O26:O31)</f>
        <v>1.3946208928271484</v>
      </c>
      <c r="P32" s="109">
        <f>SUM(P26:P31)</f>
        <v>238.01529904249998</v>
      </c>
      <c r="R32" s="106">
        <f>SUM(R26:R31)</f>
        <v>843.85071065</v>
      </c>
      <c r="S32" s="106">
        <f>SUM(S26:S31)</f>
        <v>2012.3328778599998</v>
      </c>
      <c r="T32" s="156">
        <f>R32/(R32+S32)</f>
        <v>0.29544694327237414</v>
      </c>
    </row>
    <row r="33" spans="1:20" s="35" customFormat="1" ht="12">
      <c r="A33" s="135">
        <v>1.4</v>
      </c>
      <c r="B33" s="136" t="s">
        <v>36</v>
      </c>
      <c r="C33" s="101"/>
      <c r="D33" s="154"/>
      <c r="E33" s="45"/>
      <c r="F33" s="45"/>
      <c r="G33" s="45"/>
      <c r="H33" s="45"/>
      <c r="I33" s="45"/>
      <c r="J33" s="45"/>
      <c r="K33" s="139">
        <f>SUM(E33:J33)</f>
        <v>0</v>
      </c>
      <c r="O33" s="44">
        <f>P33/$M$7</f>
        <v>0</v>
      </c>
      <c r="P33" s="44">
        <f>K33/12</f>
        <v>0</v>
      </c>
      <c r="R33" s="44">
        <f>IF($D33="Y",$K33,0)</f>
        <v>0</v>
      </c>
      <c r="S33" s="44">
        <f>IF($D33="N",$K33,0)</f>
        <v>0</v>
      </c>
      <c r="T33" s="45">
        <f>N33/12</f>
        <v>0</v>
      </c>
    </row>
    <row r="34" spans="1:20" s="35" customFormat="1" ht="12">
      <c r="A34" s="133"/>
      <c r="B34" s="137"/>
      <c r="C34" s="101" t="s">
        <v>37</v>
      </c>
      <c r="D34" s="154" t="s">
        <v>25</v>
      </c>
      <c r="E34" s="45">
        <v>31.867775580000004</v>
      </c>
      <c r="F34" s="45">
        <v>31.867775580000004</v>
      </c>
      <c r="G34" s="45">
        <v>31.867775580000004</v>
      </c>
      <c r="H34" s="45">
        <v>31.867775580000004</v>
      </c>
      <c r="I34" s="45">
        <v>31.867775580000004</v>
      </c>
      <c r="J34" s="45">
        <v>31.867775580000004</v>
      </c>
      <c r="K34" s="139">
        <f>SUM(E34:J34)</f>
        <v>191.20665348000003</v>
      </c>
      <c r="O34" s="44">
        <f>P34/$M$7</f>
        <v>9.3362623769531264E-2</v>
      </c>
      <c r="P34" s="44">
        <f>K34/12</f>
        <v>15.933887790000002</v>
      </c>
      <c r="R34" s="44">
        <f t="shared" ref="R34:R37" si="19">IF($D34="Y",$K34,0)</f>
        <v>0</v>
      </c>
      <c r="S34" s="44">
        <f t="shared" ref="S34:S37" si="20">IF($D34="N",$K34,0)</f>
        <v>191.20665348000003</v>
      </c>
      <c r="T34" s="45">
        <f>N34/12</f>
        <v>0</v>
      </c>
    </row>
    <row r="35" spans="1:20" s="35" customFormat="1" ht="12">
      <c r="A35" s="133"/>
      <c r="B35" s="137"/>
      <c r="C35" s="101"/>
      <c r="D35" s="154"/>
      <c r="E35" s="45"/>
      <c r="F35" s="45"/>
      <c r="G35" s="45"/>
      <c r="H35" s="45"/>
      <c r="I35" s="45"/>
      <c r="J35" s="45"/>
      <c r="K35" s="139">
        <f>SUM(E35:J35)</f>
        <v>0</v>
      </c>
      <c r="O35" s="44">
        <f>P35/$M$7</f>
        <v>0</v>
      </c>
      <c r="P35" s="44">
        <f>K35/12</f>
        <v>0</v>
      </c>
      <c r="R35" s="44">
        <f t="shared" si="19"/>
        <v>0</v>
      </c>
      <c r="S35" s="44">
        <f t="shared" si="20"/>
        <v>0</v>
      </c>
      <c r="T35" s="45">
        <f>N35/12</f>
        <v>0</v>
      </c>
    </row>
    <row r="36" spans="1:20" ht="12">
      <c r="A36" s="133"/>
      <c r="B36" s="137"/>
      <c r="C36" s="101"/>
      <c r="D36" s="154"/>
      <c r="E36" s="45"/>
      <c r="F36" s="45"/>
      <c r="G36" s="45"/>
      <c r="H36" s="45"/>
      <c r="I36" s="45"/>
      <c r="J36" s="45"/>
      <c r="K36" s="139">
        <f>SUM(E36:J36)</f>
        <v>0</v>
      </c>
      <c r="O36" s="44">
        <f>P36/$M$7</f>
        <v>0</v>
      </c>
      <c r="P36" s="44">
        <f>K36/12</f>
        <v>0</v>
      </c>
      <c r="R36" s="44">
        <f t="shared" si="19"/>
        <v>0</v>
      </c>
      <c r="S36" s="44">
        <f t="shared" si="20"/>
        <v>0</v>
      </c>
      <c r="T36" s="45">
        <f>N36/12</f>
        <v>0</v>
      </c>
    </row>
    <row r="37" spans="1:20" ht="12">
      <c r="A37" s="133"/>
      <c r="B37" s="137"/>
      <c r="C37" s="101"/>
      <c r="D37" s="154"/>
      <c r="E37" s="45"/>
      <c r="F37" s="45"/>
      <c r="G37" s="45"/>
      <c r="H37" s="45"/>
      <c r="I37" s="45"/>
      <c r="J37" s="45"/>
      <c r="K37" s="139">
        <f>SUM(E37:J37)</f>
        <v>0</v>
      </c>
      <c r="O37" s="44">
        <f>P37/$M$7</f>
        <v>0</v>
      </c>
      <c r="P37" s="44">
        <f>K37/12</f>
        <v>0</v>
      </c>
      <c r="R37" s="44">
        <f t="shared" si="19"/>
        <v>0</v>
      </c>
      <c r="S37" s="44">
        <f t="shared" si="20"/>
        <v>0</v>
      </c>
      <c r="T37" s="45">
        <f>N37/12</f>
        <v>0</v>
      </c>
    </row>
    <row r="38" spans="1:20" ht="12.95" thickBot="1">
      <c r="A38" s="124"/>
      <c r="B38" s="125" t="s">
        <v>38</v>
      </c>
      <c r="C38" s="126"/>
      <c r="D38" s="158"/>
      <c r="E38" s="128">
        <f>SUM(E33:E37)</f>
        <v>31.867775580000004</v>
      </c>
      <c r="F38" s="128">
        <f t="shared" ref="F38:K38" si="21">SUM(F33:F37)</f>
        <v>31.867775580000004</v>
      </c>
      <c r="G38" s="128">
        <f t="shared" si="21"/>
        <v>31.867775580000004</v>
      </c>
      <c r="H38" s="128">
        <f t="shared" si="21"/>
        <v>31.867775580000004</v>
      </c>
      <c r="I38" s="128">
        <f t="shared" si="21"/>
        <v>31.867775580000004</v>
      </c>
      <c r="J38" s="128">
        <f t="shared" si="21"/>
        <v>31.867775580000004</v>
      </c>
      <c r="K38" s="128">
        <f t="shared" si="21"/>
        <v>191.20665348000003</v>
      </c>
      <c r="O38" s="127">
        <f>SUM(O33:O37)</f>
        <v>9.3362623769531264E-2</v>
      </c>
      <c r="P38" s="127">
        <f>SUM(P33:P37)</f>
        <v>15.933887790000002</v>
      </c>
      <c r="R38" s="106">
        <f>SUM(R33:R37)</f>
        <v>0</v>
      </c>
      <c r="S38" s="106">
        <f>SUM(S33:S37)</f>
        <v>191.20665348000003</v>
      </c>
      <c r="T38" s="156">
        <f>R38/(R38+S38)</f>
        <v>0</v>
      </c>
    </row>
    <row r="39" spans="1:20" ht="14.1" thickBot="1">
      <c r="A39" s="129"/>
      <c r="B39" s="130" t="s">
        <v>28</v>
      </c>
      <c r="C39" s="131"/>
      <c r="D39" s="159"/>
      <c r="E39" s="132">
        <f>SUM(E19,E25,E32,E38)</f>
        <v>4963.6529706300007</v>
      </c>
      <c r="F39" s="132">
        <f t="shared" ref="F39:K39" si="22">SUM(F19,F25,F32,F38)</f>
        <v>4962.4001576999999</v>
      </c>
      <c r="G39" s="132">
        <f t="shared" si="22"/>
        <v>5125.9806715099994</v>
      </c>
      <c r="H39" s="132">
        <f t="shared" si="22"/>
        <v>4875.7567809799993</v>
      </c>
      <c r="I39" s="132">
        <f t="shared" si="22"/>
        <v>5204.170660159999</v>
      </c>
      <c r="J39" s="132">
        <f t="shared" si="22"/>
        <v>5202.9178670099991</v>
      </c>
      <c r="K39" s="132">
        <f t="shared" si="22"/>
        <v>30334.87910799</v>
      </c>
      <c r="O39" s="132">
        <f>SUM(O19,O25,O32,O38)</f>
        <v>14.811952689448242</v>
      </c>
      <c r="P39" s="132">
        <f>SUM(P19,P25,P32,P38)</f>
        <v>2527.9065923324997</v>
      </c>
      <c r="R39" s="132">
        <f>SUM(R19,R25,R32,R38)</f>
        <v>5014.3653666499995</v>
      </c>
      <c r="S39" s="132">
        <f>SUM(S19,S25,S32,S38)</f>
        <v>25320.513741340001</v>
      </c>
      <c r="T39" s="160">
        <f>R39/(R39+S39)</f>
        <v>0.1653003247119996</v>
      </c>
    </row>
    <row r="40" spans="1:20" ht="12">
      <c r="A40" s="99"/>
      <c r="B40" s="100"/>
      <c r="C40" s="101"/>
      <c r="D40" s="161"/>
      <c r="E40" s="102"/>
      <c r="F40" s="102"/>
      <c r="G40" s="102"/>
      <c r="H40" s="102"/>
      <c r="I40" s="102"/>
      <c r="J40" s="102"/>
      <c r="K40" s="102"/>
      <c r="O40" s="101"/>
      <c r="P40" s="101"/>
      <c r="R40" s="101"/>
      <c r="S40" s="101"/>
      <c r="T40" s="162"/>
    </row>
    <row r="41" spans="1:20" ht="14.1">
      <c r="A41" s="114">
        <v>2</v>
      </c>
      <c r="B41" s="115" t="s">
        <v>39</v>
      </c>
      <c r="C41" s="116"/>
      <c r="D41" s="163"/>
      <c r="E41" s="117"/>
      <c r="F41" s="117"/>
      <c r="G41" s="117"/>
      <c r="H41" s="117"/>
      <c r="I41" s="117"/>
      <c r="J41" s="117"/>
      <c r="K41" s="113"/>
      <c r="O41" s="116"/>
      <c r="P41" s="116"/>
      <c r="R41" s="116"/>
      <c r="S41" s="116"/>
      <c r="T41" s="164"/>
    </row>
    <row r="42" spans="1:20" s="35" customFormat="1" ht="12">
      <c r="A42" s="133">
        <v>2.1</v>
      </c>
      <c r="B42" s="134" t="s">
        <v>40</v>
      </c>
      <c r="C42" s="43"/>
      <c r="D42" s="154"/>
      <c r="E42" s="45"/>
      <c r="F42" s="45"/>
      <c r="G42" s="45"/>
      <c r="H42" s="45"/>
      <c r="I42" s="45"/>
      <c r="J42" s="45"/>
      <c r="K42" s="138">
        <f>SUM(E42:J42)</f>
        <v>0</v>
      </c>
      <c r="O42" s="44">
        <f>P42/$M$7</f>
        <v>0</v>
      </c>
      <c r="P42" s="44">
        <f>K42/12</f>
        <v>0</v>
      </c>
      <c r="R42" s="44">
        <f>IF($D42="Y",$K42,0)</f>
        <v>0</v>
      </c>
      <c r="S42" s="44">
        <f>IF($D42="N",$K42,0)</f>
        <v>0</v>
      </c>
      <c r="T42" s="45">
        <f>N42/12</f>
        <v>0</v>
      </c>
    </row>
    <row r="43" spans="1:20" s="35" customFormat="1" ht="12">
      <c r="A43" s="133"/>
      <c r="B43" s="134"/>
      <c r="C43" s="43" t="s">
        <v>41</v>
      </c>
      <c r="D43" s="154" t="s">
        <v>25</v>
      </c>
      <c r="E43" s="45">
        <v>71.91822067999999</v>
      </c>
      <c r="F43" s="45">
        <v>71.91822067999999</v>
      </c>
      <c r="G43" s="45">
        <v>71.91822067999999</v>
      </c>
      <c r="H43" s="45">
        <v>71.91822067999999</v>
      </c>
      <c r="I43" s="45">
        <v>71.91822067999999</v>
      </c>
      <c r="J43" s="45">
        <v>71.91822067999999</v>
      </c>
      <c r="K43" s="138">
        <f>SUM(E43:J43)</f>
        <v>431.50932407999994</v>
      </c>
      <c r="O43" s="44">
        <f>P43/$M$7</f>
        <v>0.21069791214843747</v>
      </c>
      <c r="P43" s="44">
        <f>K43/12</f>
        <v>35.959110339999995</v>
      </c>
      <c r="R43" s="44">
        <f t="shared" ref="R43:R46" si="23">IF($D43="Y",$K43,0)</f>
        <v>0</v>
      </c>
      <c r="S43" s="44">
        <f t="shared" ref="S43:S46" si="24">IF($D43="N",$K43,0)</f>
        <v>431.50932407999994</v>
      </c>
      <c r="T43" s="45">
        <f>N43/12</f>
        <v>0</v>
      </c>
    </row>
    <row r="44" spans="1:20" s="35" customFormat="1" ht="12">
      <c r="A44" s="133"/>
      <c r="B44" s="134"/>
      <c r="C44" s="43"/>
      <c r="D44" s="154"/>
      <c r="E44" s="45"/>
      <c r="F44" s="45"/>
      <c r="G44" s="45"/>
      <c r="H44" s="45"/>
      <c r="I44" s="45"/>
      <c r="J44" s="45"/>
      <c r="K44" s="138">
        <f>SUM(E44:J44)</f>
        <v>0</v>
      </c>
      <c r="O44" s="44">
        <f>P44/$M$7</f>
        <v>0</v>
      </c>
      <c r="P44" s="44">
        <f>K44/12</f>
        <v>0</v>
      </c>
      <c r="R44" s="44">
        <f t="shared" si="23"/>
        <v>0</v>
      </c>
      <c r="S44" s="44">
        <f t="shared" si="24"/>
        <v>0</v>
      </c>
      <c r="T44" s="45">
        <f>N44/12</f>
        <v>0</v>
      </c>
    </row>
    <row r="45" spans="1:20" s="35" customFormat="1" ht="12">
      <c r="A45" s="133"/>
      <c r="B45" s="134"/>
      <c r="C45" s="43"/>
      <c r="D45" s="154"/>
      <c r="E45" s="45"/>
      <c r="F45" s="45"/>
      <c r="G45" s="45"/>
      <c r="H45" s="45"/>
      <c r="I45" s="45"/>
      <c r="J45" s="45"/>
      <c r="K45" s="138">
        <f>SUM(E45:J45)</f>
        <v>0</v>
      </c>
      <c r="O45" s="44">
        <f>P45/$M$7</f>
        <v>0</v>
      </c>
      <c r="P45" s="44">
        <f>K45/12</f>
        <v>0</v>
      </c>
      <c r="R45" s="44">
        <f t="shared" si="23"/>
        <v>0</v>
      </c>
      <c r="S45" s="44">
        <f t="shared" si="24"/>
        <v>0</v>
      </c>
      <c r="T45" s="45">
        <f>N45/12</f>
        <v>0</v>
      </c>
    </row>
    <row r="46" spans="1:20" s="35" customFormat="1" ht="12">
      <c r="A46" s="133"/>
      <c r="B46" s="134"/>
      <c r="C46" s="43"/>
      <c r="D46" s="154"/>
      <c r="E46" s="45"/>
      <c r="F46" s="45"/>
      <c r="G46" s="45"/>
      <c r="H46" s="45"/>
      <c r="I46" s="45"/>
      <c r="J46" s="45"/>
      <c r="K46" s="138">
        <f>SUM(E46:J46)</f>
        <v>0</v>
      </c>
      <c r="O46" s="44">
        <f>P46/$M$7</f>
        <v>0</v>
      </c>
      <c r="P46" s="44">
        <f>K46/12</f>
        <v>0</v>
      </c>
      <c r="R46" s="44">
        <f t="shared" si="23"/>
        <v>0</v>
      </c>
      <c r="S46" s="44">
        <f t="shared" si="24"/>
        <v>0</v>
      </c>
      <c r="T46" s="45">
        <f>N46/12</f>
        <v>0</v>
      </c>
    </row>
    <row r="47" spans="1:20" s="35" customFormat="1" ht="12.95" thickBot="1">
      <c r="A47" s="103"/>
      <c r="B47" s="104" t="s">
        <v>42</v>
      </c>
      <c r="C47" s="105"/>
      <c r="D47" s="155"/>
      <c r="E47" s="107">
        <f>SUM(E42:E46)</f>
        <v>71.91822067999999</v>
      </c>
      <c r="F47" s="107">
        <f t="shared" ref="F47:K47" si="25">SUM(F42:F46)</f>
        <v>71.91822067999999</v>
      </c>
      <c r="G47" s="107">
        <f t="shared" si="25"/>
        <v>71.91822067999999</v>
      </c>
      <c r="H47" s="107">
        <f t="shared" si="25"/>
        <v>71.91822067999999</v>
      </c>
      <c r="I47" s="107">
        <f t="shared" si="25"/>
        <v>71.91822067999999</v>
      </c>
      <c r="J47" s="107">
        <f t="shared" si="25"/>
        <v>71.91822067999999</v>
      </c>
      <c r="K47" s="107">
        <f t="shared" si="25"/>
        <v>431.50932407999994</v>
      </c>
      <c r="O47" s="109">
        <f>SUM(O42:O46)</f>
        <v>0.21069791214843747</v>
      </c>
      <c r="P47" s="109">
        <f>SUM(P42:P46)</f>
        <v>35.959110339999995</v>
      </c>
      <c r="R47" s="106">
        <f>SUM(R42:R46)</f>
        <v>0</v>
      </c>
      <c r="S47" s="106">
        <f>SUM(S42:S46)</f>
        <v>431.50932407999994</v>
      </c>
      <c r="T47" s="156">
        <f>R47/(R47+S47)</f>
        <v>0</v>
      </c>
    </row>
    <row r="48" spans="1:20" s="35" customFormat="1" ht="12">
      <c r="A48" s="133">
        <v>2.2000000000000002</v>
      </c>
      <c r="B48" s="134" t="s">
        <v>43</v>
      </c>
      <c r="C48" s="43"/>
      <c r="D48" s="154"/>
      <c r="E48" s="45"/>
      <c r="F48" s="45"/>
      <c r="G48" s="45"/>
      <c r="H48" s="45"/>
      <c r="I48" s="45"/>
      <c r="J48" s="45"/>
      <c r="K48" s="138">
        <f t="shared" ref="K48:K53" si="26">SUM(E48:J48)</f>
        <v>0</v>
      </c>
      <c r="O48" s="44">
        <f t="shared" ref="O48:O53" si="27">P48/$M$7</f>
        <v>0</v>
      </c>
      <c r="P48" s="44">
        <f t="shared" ref="P48:P53" si="28">K48/12</f>
        <v>0</v>
      </c>
      <c r="R48" s="44">
        <f>IF($D48="Y",$K48,0)</f>
        <v>0</v>
      </c>
      <c r="S48" s="44">
        <f>IF($D48="N",$K48,0)</f>
        <v>0</v>
      </c>
      <c r="T48" s="45">
        <f t="shared" ref="T48:T53" si="29">N48/12</f>
        <v>0</v>
      </c>
    </row>
    <row r="49" spans="1:20" s="35" customFormat="1" ht="12">
      <c r="A49" s="133"/>
      <c r="B49" s="134"/>
      <c r="C49" s="43" t="s">
        <v>33</v>
      </c>
      <c r="D49" s="154" t="s">
        <v>25</v>
      </c>
      <c r="E49" s="45">
        <v>2554.9450575600004</v>
      </c>
      <c r="F49" s="45">
        <v>2554.9450575600004</v>
      </c>
      <c r="G49" s="45">
        <v>2554.9450575600004</v>
      </c>
      <c r="H49" s="45">
        <v>2596.1533843000002</v>
      </c>
      <c r="I49" s="45">
        <v>2596.1533843000002</v>
      </c>
      <c r="J49" s="45">
        <v>2596.1533843000002</v>
      </c>
      <c r="K49" s="138">
        <f t="shared" si="26"/>
        <v>15453.29532558</v>
      </c>
      <c r="O49" s="44">
        <f t="shared" si="27"/>
        <v>7.5455543581933595</v>
      </c>
      <c r="P49" s="44">
        <f t="shared" si="28"/>
        <v>1287.774610465</v>
      </c>
      <c r="R49" s="44">
        <f t="shared" ref="R49:R53" si="30">IF($D49="Y",$K49,0)</f>
        <v>0</v>
      </c>
      <c r="S49" s="44">
        <f t="shared" ref="S49:S53" si="31">IF($D49="N",$K49,0)</f>
        <v>15453.29532558</v>
      </c>
      <c r="T49" s="45">
        <f t="shared" si="29"/>
        <v>0</v>
      </c>
    </row>
    <row r="50" spans="1:20" s="35" customFormat="1" ht="12">
      <c r="A50" s="133"/>
      <c r="B50" s="134"/>
      <c r="C50" s="43" t="s">
        <v>44</v>
      </c>
      <c r="D50" s="154" t="s">
        <v>25</v>
      </c>
      <c r="E50" s="45">
        <v>415.05335308000002</v>
      </c>
      <c r="F50" s="45">
        <v>415.05335308000002</v>
      </c>
      <c r="G50" s="45">
        <v>415.05335308000002</v>
      </c>
      <c r="H50" s="45">
        <v>415.05335308000002</v>
      </c>
      <c r="I50" s="45">
        <v>415.05335308000002</v>
      </c>
      <c r="J50" s="45">
        <v>415.05335308000002</v>
      </c>
      <c r="K50" s="138">
        <f t="shared" si="26"/>
        <v>2490.32011848</v>
      </c>
      <c r="O50" s="44">
        <f t="shared" si="27"/>
        <v>1.2159766203515627</v>
      </c>
      <c r="P50" s="44">
        <f t="shared" si="28"/>
        <v>207.52667654000001</v>
      </c>
      <c r="R50" s="44">
        <f t="shared" si="30"/>
        <v>0</v>
      </c>
      <c r="S50" s="44">
        <f t="shared" si="31"/>
        <v>2490.32011848</v>
      </c>
      <c r="T50" s="45">
        <f t="shared" si="29"/>
        <v>0</v>
      </c>
    </row>
    <row r="51" spans="1:20" s="35" customFormat="1" ht="12">
      <c r="A51" s="133"/>
      <c r="B51" s="134"/>
      <c r="C51" s="43" t="s">
        <v>30</v>
      </c>
      <c r="D51" s="154" t="s">
        <v>25</v>
      </c>
      <c r="E51" s="45">
        <v>329.66667325999998</v>
      </c>
      <c r="F51" s="45">
        <v>494.5</v>
      </c>
      <c r="G51" s="45">
        <v>514.28000000000009</v>
      </c>
      <c r="H51" s="45">
        <v>514.28000000000009</v>
      </c>
      <c r="I51" s="45">
        <v>514.28000000000009</v>
      </c>
      <c r="J51" s="45">
        <v>514.28000000000009</v>
      </c>
      <c r="K51" s="138">
        <f t="shared" si="26"/>
        <v>2881.2866732600005</v>
      </c>
      <c r="O51" s="44">
        <f t="shared" si="27"/>
        <v>1.4068782584277346</v>
      </c>
      <c r="P51" s="44">
        <f t="shared" si="28"/>
        <v>240.1072227716667</v>
      </c>
      <c r="R51" s="44">
        <f t="shared" si="30"/>
        <v>0</v>
      </c>
      <c r="S51" s="44">
        <f t="shared" si="31"/>
        <v>2881.2866732600005</v>
      </c>
      <c r="T51" s="45">
        <f t="shared" si="29"/>
        <v>0</v>
      </c>
    </row>
    <row r="52" spans="1:20" s="35" customFormat="1" ht="12">
      <c r="A52" s="133"/>
      <c r="B52" s="134"/>
      <c r="C52" s="43" t="s">
        <v>44</v>
      </c>
      <c r="D52" s="154" t="s">
        <v>25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138">
        <f t="shared" si="26"/>
        <v>0</v>
      </c>
      <c r="L52" s="60"/>
      <c r="O52" s="44">
        <f t="shared" si="27"/>
        <v>0</v>
      </c>
      <c r="P52" s="44">
        <f t="shared" si="28"/>
        <v>0</v>
      </c>
      <c r="R52" s="44">
        <f t="shared" si="30"/>
        <v>0</v>
      </c>
      <c r="S52" s="44">
        <f t="shared" si="31"/>
        <v>0</v>
      </c>
      <c r="T52" s="45">
        <f t="shared" si="29"/>
        <v>0</v>
      </c>
    </row>
    <row r="53" spans="1:20" ht="14.25" customHeight="1">
      <c r="A53" s="133"/>
      <c r="B53" s="134"/>
      <c r="C53" s="43"/>
      <c r="D53" s="154"/>
      <c r="E53" s="45"/>
      <c r="F53" s="45"/>
      <c r="G53" s="45"/>
      <c r="H53" s="45"/>
      <c r="I53" s="45"/>
      <c r="J53" s="45"/>
      <c r="K53" s="138">
        <f t="shared" si="26"/>
        <v>0</v>
      </c>
      <c r="O53" s="44">
        <f t="shared" si="27"/>
        <v>0</v>
      </c>
      <c r="P53" s="44">
        <f t="shared" si="28"/>
        <v>0</v>
      </c>
      <c r="R53" s="44">
        <f t="shared" si="30"/>
        <v>0</v>
      </c>
      <c r="S53" s="44">
        <f t="shared" si="31"/>
        <v>0</v>
      </c>
      <c r="T53" s="45">
        <f t="shared" si="29"/>
        <v>0</v>
      </c>
    </row>
    <row r="54" spans="1:20" ht="12.95" thickBot="1">
      <c r="A54" s="103"/>
      <c r="B54" s="104" t="s">
        <v>45</v>
      </c>
      <c r="C54" s="105"/>
      <c r="D54" s="155"/>
      <c r="E54" s="107">
        <f>SUM(E48:E53)</f>
        <v>3299.6650839000004</v>
      </c>
      <c r="F54" s="107">
        <f t="shared" ref="F54:K54" si="32">SUM(F48:F53)</f>
        <v>3464.4984106400002</v>
      </c>
      <c r="G54" s="107">
        <f t="shared" si="32"/>
        <v>3484.2784106400004</v>
      </c>
      <c r="H54" s="107">
        <f t="shared" si="32"/>
        <v>3525.4867373800002</v>
      </c>
      <c r="I54" s="107">
        <f t="shared" si="32"/>
        <v>3525.4867373800002</v>
      </c>
      <c r="J54" s="107">
        <f t="shared" si="32"/>
        <v>3525.4867373800002</v>
      </c>
      <c r="K54" s="107">
        <f t="shared" si="32"/>
        <v>20824.902117320002</v>
      </c>
      <c r="O54" s="109">
        <f>SUM(O48:O53)</f>
        <v>10.168409236972657</v>
      </c>
      <c r="P54" s="127">
        <f>SUM(P48:P53)</f>
        <v>1735.4085097766667</v>
      </c>
      <c r="R54" s="106">
        <f>SUM(R48:R53)</f>
        <v>0</v>
      </c>
      <c r="S54" s="106">
        <f>SUM(S48:S53)</f>
        <v>20824.902117320002</v>
      </c>
      <c r="T54" s="156">
        <f>R54/(R54+S54)</f>
        <v>0</v>
      </c>
    </row>
    <row r="55" spans="1:20" ht="14.1" thickBot="1">
      <c r="A55" s="129"/>
      <c r="B55" s="130" t="s">
        <v>46</v>
      </c>
      <c r="C55" s="131"/>
      <c r="D55" s="159"/>
      <c r="E55" s="132">
        <f t="shared" ref="E55:K55" si="33">SUM(,E54,E47)</f>
        <v>3371.5833045800005</v>
      </c>
      <c r="F55" s="132">
        <f t="shared" si="33"/>
        <v>3536.4166313200003</v>
      </c>
      <c r="G55" s="132">
        <f t="shared" si="33"/>
        <v>3556.1966313200005</v>
      </c>
      <c r="H55" s="132">
        <f t="shared" si="33"/>
        <v>3597.4049580600004</v>
      </c>
      <c r="I55" s="132">
        <f t="shared" si="33"/>
        <v>3597.4049580600004</v>
      </c>
      <c r="J55" s="132">
        <f t="shared" si="33"/>
        <v>3597.4049580600004</v>
      </c>
      <c r="K55" s="132">
        <f t="shared" si="33"/>
        <v>21256.411441400003</v>
      </c>
      <c r="O55" s="132">
        <f>SUM(O54,O47)</f>
        <v>10.379107149121095</v>
      </c>
      <c r="P55" s="165">
        <f>SUM(P54,P47)</f>
        <v>1771.3676201166668</v>
      </c>
      <c r="R55" s="132">
        <f>SUM(R35,R41,R47,R54)</f>
        <v>0</v>
      </c>
      <c r="S55" s="132">
        <f>SUM(S35,S41,S47,S54)</f>
        <v>21256.411441400003</v>
      </c>
      <c r="T55" s="160">
        <f>R55/(R55+S55)</f>
        <v>0</v>
      </c>
    </row>
    <row r="56" spans="1:20" ht="12">
      <c r="A56" s="41"/>
      <c r="B56" s="48"/>
      <c r="C56" s="49"/>
      <c r="D56" s="166"/>
      <c r="E56" s="45"/>
      <c r="F56" s="45"/>
      <c r="G56" s="45"/>
      <c r="H56" s="45"/>
      <c r="I56" s="45"/>
      <c r="J56" s="45"/>
      <c r="K56" s="45"/>
      <c r="O56" s="50"/>
      <c r="P56" s="50"/>
      <c r="R56" s="50"/>
      <c r="S56" s="50"/>
      <c r="T56" s="47"/>
    </row>
    <row r="57" spans="1:20" ht="14.1">
      <c r="A57" s="110">
        <v>3</v>
      </c>
      <c r="B57" s="118" t="s">
        <v>47</v>
      </c>
      <c r="C57" s="112"/>
      <c r="D57" s="163"/>
      <c r="E57" s="117"/>
      <c r="F57" s="117"/>
      <c r="G57" s="117"/>
      <c r="H57" s="117"/>
      <c r="I57" s="117"/>
      <c r="J57" s="117"/>
      <c r="K57" s="113"/>
      <c r="O57" s="112"/>
      <c r="P57" s="112"/>
      <c r="R57" s="112"/>
      <c r="S57" s="112"/>
      <c r="T57" s="153"/>
    </row>
    <row r="58" spans="1:20" s="35" customFormat="1" ht="12">
      <c r="A58" s="133">
        <v>3.1</v>
      </c>
      <c r="B58" s="134" t="s">
        <v>48</v>
      </c>
      <c r="C58" s="43"/>
      <c r="D58" s="154"/>
      <c r="E58" s="45"/>
      <c r="F58" s="45"/>
      <c r="G58" s="45"/>
      <c r="H58" s="45"/>
      <c r="I58" s="45"/>
      <c r="J58" s="45"/>
      <c r="K58" s="138">
        <f>SUM(E58:J58)</f>
        <v>0</v>
      </c>
      <c r="O58" s="44">
        <f>P58/$M$7</f>
        <v>0</v>
      </c>
      <c r="P58" s="44">
        <f>K58/12</f>
        <v>0</v>
      </c>
      <c r="R58" s="44">
        <f>IF($D58="Y",$K58,0)</f>
        <v>0</v>
      </c>
      <c r="S58" s="44">
        <f>IF($D58="N",$K58,0)</f>
        <v>0</v>
      </c>
      <c r="T58" s="45">
        <f>N58/12</f>
        <v>0</v>
      </c>
    </row>
    <row r="59" spans="1:20" s="35" customFormat="1" ht="12">
      <c r="A59" s="133"/>
      <c r="B59" s="134"/>
      <c r="C59" s="43" t="s">
        <v>49</v>
      </c>
      <c r="D59" s="154" t="s">
        <v>25</v>
      </c>
      <c r="E59" s="45">
        <v>164.83332673999999</v>
      </c>
      <c r="F59" s="45">
        <v>164.83332673999999</v>
      </c>
      <c r="G59" s="45">
        <v>164.83332673999999</v>
      </c>
      <c r="H59" s="45">
        <v>164.83332673999999</v>
      </c>
      <c r="I59" s="45">
        <v>164.83332673999999</v>
      </c>
      <c r="J59" s="45">
        <v>164.83332673999999</v>
      </c>
      <c r="K59" s="138">
        <f>SUM(E59:J59)</f>
        <v>988.99996043999988</v>
      </c>
      <c r="O59" s="44">
        <f>P59/$M$7</f>
        <v>0.48291013693359375</v>
      </c>
      <c r="P59" s="44">
        <f>K59/12</f>
        <v>82.416663369999995</v>
      </c>
      <c r="R59" s="44">
        <f t="shared" ref="R59:R62" si="34">IF($D59="Y",$K59,0)</f>
        <v>0</v>
      </c>
      <c r="S59" s="44">
        <f t="shared" ref="S59:S62" si="35">IF($D59="N",$K59,0)</f>
        <v>988.99996043999988</v>
      </c>
      <c r="T59" s="45">
        <f>N59/12</f>
        <v>0</v>
      </c>
    </row>
    <row r="60" spans="1:20" s="35" customFormat="1" ht="12">
      <c r="A60" s="133"/>
      <c r="B60" s="134"/>
      <c r="C60" s="43" t="s">
        <v>26</v>
      </c>
      <c r="D60" s="154" t="s">
        <v>25</v>
      </c>
      <c r="E60" s="45">
        <v>41.208326740000004</v>
      </c>
      <c r="F60" s="45">
        <v>41.208326740000004</v>
      </c>
      <c r="G60" s="45">
        <v>41.208326740000004</v>
      </c>
      <c r="H60" s="45">
        <v>41.208326740000004</v>
      </c>
      <c r="I60" s="45">
        <v>41.208326740000004</v>
      </c>
      <c r="J60" s="45">
        <v>41.208326740000004</v>
      </c>
      <c r="K60" s="138">
        <f>SUM(E60:J60)</f>
        <v>247.24996044000005</v>
      </c>
      <c r="O60" s="44">
        <f>P60/$M$7</f>
        <v>0.12072751974609379</v>
      </c>
      <c r="P60" s="44">
        <f>K60/12</f>
        <v>20.604163370000006</v>
      </c>
      <c r="R60" s="44">
        <f t="shared" si="34"/>
        <v>0</v>
      </c>
      <c r="S60" s="44">
        <f t="shared" si="35"/>
        <v>247.24996044000005</v>
      </c>
      <c r="T60" s="45">
        <f>N60/12</f>
        <v>0</v>
      </c>
    </row>
    <row r="61" spans="1:20" ht="12">
      <c r="A61" s="133"/>
      <c r="B61" s="134"/>
      <c r="C61" s="43"/>
      <c r="D61" s="154"/>
      <c r="E61" s="45"/>
      <c r="F61" s="45"/>
      <c r="G61" s="45"/>
      <c r="H61" s="45"/>
      <c r="I61" s="45"/>
      <c r="J61" s="45"/>
      <c r="K61" s="138">
        <f>SUM(E61:J61)</f>
        <v>0</v>
      </c>
      <c r="O61" s="44">
        <f>P61/$M$7</f>
        <v>0</v>
      </c>
      <c r="P61" s="44">
        <f>K61/12</f>
        <v>0</v>
      </c>
      <c r="R61" s="44">
        <f t="shared" si="34"/>
        <v>0</v>
      </c>
      <c r="S61" s="44">
        <f t="shared" si="35"/>
        <v>0</v>
      </c>
      <c r="T61" s="45">
        <f>N61/12</f>
        <v>0</v>
      </c>
    </row>
    <row r="62" spans="1:20" ht="12">
      <c r="A62" s="133"/>
      <c r="B62" s="134"/>
      <c r="C62" s="43"/>
      <c r="D62" s="154"/>
      <c r="E62" s="45"/>
      <c r="F62" s="45"/>
      <c r="G62" s="45"/>
      <c r="H62" s="45"/>
      <c r="I62" s="45"/>
      <c r="J62" s="45"/>
      <c r="K62" s="138">
        <f>SUM(E62:J62)</f>
        <v>0</v>
      </c>
      <c r="O62" s="44">
        <f>P62/$M$7</f>
        <v>0</v>
      </c>
      <c r="P62" s="44">
        <f>K62/12</f>
        <v>0</v>
      </c>
      <c r="R62" s="44">
        <f t="shared" si="34"/>
        <v>0</v>
      </c>
      <c r="S62" s="44">
        <f t="shared" si="35"/>
        <v>0</v>
      </c>
      <c r="T62" s="45">
        <f>N62/12</f>
        <v>0</v>
      </c>
    </row>
    <row r="63" spans="1:20" ht="12.95" thickBot="1">
      <c r="A63" s="103"/>
      <c r="B63" s="104" t="s">
        <v>50</v>
      </c>
      <c r="C63" s="105"/>
      <c r="D63" s="155"/>
      <c r="E63" s="107">
        <f>SUM(E58:E62)</f>
        <v>206.04165347999998</v>
      </c>
      <c r="F63" s="107">
        <f t="shared" ref="F63:K63" si="36">SUM(F58:F62)</f>
        <v>206.04165347999998</v>
      </c>
      <c r="G63" s="107">
        <f t="shared" si="36"/>
        <v>206.04165347999998</v>
      </c>
      <c r="H63" s="107">
        <f t="shared" si="36"/>
        <v>206.04165347999998</v>
      </c>
      <c r="I63" s="107">
        <f t="shared" si="36"/>
        <v>206.04165347999998</v>
      </c>
      <c r="J63" s="107">
        <f t="shared" si="36"/>
        <v>206.04165347999998</v>
      </c>
      <c r="K63" s="107">
        <f t="shared" si="36"/>
        <v>1236.24992088</v>
      </c>
      <c r="O63" s="109">
        <f>SUM(O58:O62)</f>
        <v>0.6036376566796875</v>
      </c>
      <c r="P63" s="109">
        <f>SUM(P58:P62)</f>
        <v>103.02082674</v>
      </c>
      <c r="R63" s="106">
        <f>SUM(R58:R62)</f>
        <v>0</v>
      </c>
      <c r="S63" s="106">
        <f>SUM(S58:S62)</f>
        <v>1236.24992088</v>
      </c>
      <c r="T63" s="156">
        <f>R63/(R63+S63)</f>
        <v>0</v>
      </c>
    </row>
    <row r="64" spans="1:20" s="35" customFormat="1" ht="12">
      <c r="A64" s="133"/>
      <c r="B64" s="134"/>
      <c r="C64" s="43"/>
      <c r="D64" s="154"/>
      <c r="E64" s="45"/>
      <c r="F64" s="45"/>
      <c r="G64" s="45"/>
      <c r="H64" s="45"/>
      <c r="I64" s="45"/>
      <c r="J64" s="45"/>
      <c r="K64" s="138"/>
      <c r="O64" s="44"/>
      <c r="P64" s="44"/>
      <c r="R64" s="44"/>
      <c r="S64" s="44"/>
      <c r="T64" s="45"/>
    </row>
    <row r="65" spans="1:20" s="35" customFormat="1" ht="12">
      <c r="A65" s="133">
        <v>3.2</v>
      </c>
      <c r="B65" s="134" t="s">
        <v>51</v>
      </c>
      <c r="C65" s="43"/>
      <c r="D65" s="154"/>
      <c r="E65" s="45"/>
      <c r="F65" s="45"/>
      <c r="G65" s="45"/>
      <c r="H65" s="45"/>
      <c r="I65" s="45"/>
      <c r="J65" s="45"/>
      <c r="K65" s="138">
        <f>SUM(E65:J65)</f>
        <v>0</v>
      </c>
      <c r="O65" s="44">
        <f>P65/$M$7</f>
        <v>0</v>
      </c>
      <c r="P65" s="44">
        <f>K65/12</f>
        <v>0</v>
      </c>
      <c r="R65" s="44">
        <f>IF($D65="Y",$K65,0)</f>
        <v>0</v>
      </c>
      <c r="S65" s="44">
        <f>IF($D65="N",$K65,0)</f>
        <v>0</v>
      </c>
      <c r="T65" s="45">
        <f>N65/12</f>
        <v>0</v>
      </c>
    </row>
    <row r="66" spans="1:20" s="35" customFormat="1" ht="12">
      <c r="A66" s="133"/>
      <c r="B66" s="134"/>
      <c r="C66" s="43" t="s">
        <v>52</v>
      </c>
      <c r="D66" s="154" t="s">
        <v>22</v>
      </c>
      <c r="E66" s="45">
        <v>171.5</v>
      </c>
      <c r="F66" s="45">
        <v>171.5</v>
      </c>
      <c r="G66" s="45">
        <v>171.5</v>
      </c>
      <c r="H66" s="45">
        <v>171.5</v>
      </c>
      <c r="I66" s="45">
        <v>171.5</v>
      </c>
      <c r="J66" s="45">
        <v>171.5</v>
      </c>
      <c r="K66" s="138">
        <f>SUM(E66:J66)</f>
        <v>1029</v>
      </c>
      <c r="O66" s="44">
        <f>P66/$M$7</f>
        <v>0.50244140625</v>
      </c>
      <c r="P66" s="44">
        <f>K66/12</f>
        <v>85.75</v>
      </c>
      <c r="R66" s="44">
        <f t="shared" ref="R66:R69" si="37">IF($D66="Y",$K66,0)</f>
        <v>1029</v>
      </c>
      <c r="S66" s="44">
        <f t="shared" ref="S66:S69" si="38">IF($D66="N",$K66,0)</f>
        <v>0</v>
      </c>
      <c r="T66" s="45">
        <f>N66/12</f>
        <v>0</v>
      </c>
    </row>
    <row r="67" spans="1:20" ht="12">
      <c r="A67" s="133"/>
      <c r="B67" s="134"/>
      <c r="C67" s="43" t="s">
        <v>52</v>
      </c>
      <c r="D67" s="154" t="s">
        <v>25</v>
      </c>
      <c r="E67" s="45">
        <v>575.91072179999992</v>
      </c>
      <c r="F67" s="45">
        <v>575.45222139999998</v>
      </c>
      <c r="G67" s="45">
        <v>574.99374078000005</v>
      </c>
      <c r="H67" s="45">
        <v>577.08790871999997</v>
      </c>
      <c r="I67" s="45">
        <v>576.62297981999995</v>
      </c>
      <c r="J67" s="45">
        <v>836.6388335800001</v>
      </c>
      <c r="K67" s="138">
        <f>SUM(E67:J67)</f>
        <v>3716.7064061000001</v>
      </c>
      <c r="O67" s="44">
        <f>P67/$M$7</f>
        <v>1.8147980498535157</v>
      </c>
      <c r="P67" s="44">
        <f>K67/12</f>
        <v>309.72553384166667</v>
      </c>
      <c r="R67" s="44">
        <f t="shared" si="37"/>
        <v>0</v>
      </c>
      <c r="S67" s="44">
        <f t="shared" si="38"/>
        <v>3716.7064061000001</v>
      </c>
      <c r="T67" s="45">
        <f>N67/12</f>
        <v>0</v>
      </c>
    </row>
    <row r="68" spans="1:20" ht="14.25" customHeight="1">
      <c r="A68" s="133"/>
      <c r="B68" s="134"/>
      <c r="C68" s="43"/>
      <c r="D68" s="154"/>
      <c r="E68" s="45"/>
      <c r="F68" s="45"/>
      <c r="G68" s="45"/>
      <c r="H68" s="45"/>
      <c r="I68" s="45"/>
      <c r="J68" s="45"/>
      <c r="K68" s="138">
        <f>SUM(E68:J68)</f>
        <v>0</v>
      </c>
      <c r="O68" s="44">
        <f>P68/$M$7</f>
        <v>0</v>
      </c>
      <c r="P68" s="44">
        <f>K68/12</f>
        <v>0</v>
      </c>
      <c r="R68" s="44">
        <f t="shared" si="37"/>
        <v>0</v>
      </c>
      <c r="S68" s="44">
        <f t="shared" si="38"/>
        <v>0</v>
      </c>
      <c r="T68" s="45">
        <f>N68/12</f>
        <v>0</v>
      </c>
    </row>
    <row r="69" spans="1:20" ht="13.5" customHeight="1">
      <c r="A69" s="133"/>
      <c r="B69" s="134"/>
      <c r="C69" s="43"/>
      <c r="D69" s="154"/>
      <c r="E69" s="45"/>
      <c r="F69" s="45"/>
      <c r="G69" s="45"/>
      <c r="H69" s="45"/>
      <c r="I69" s="45"/>
      <c r="J69" s="45"/>
      <c r="K69" s="138">
        <f>SUM(E69:J69)</f>
        <v>0</v>
      </c>
      <c r="O69" s="44">
        <f>P69/$M$7</f>
        <v>0</v>
      </c>
      <c r="P69" s="44">
        <f>K69/12</f>
        <v>0</v>
      </c>
      <c r="R69" s="44">
        <f t="shared" si="37"/>
        <v>0</v>
      </c>
      <c r="S69" s="44">
        <f t="shared" si="38"/>
        <v>0</v>
      </c>
      <c r="T69" s="45">
        <f>N69/12</f>
        <v>0</v>
      </c>
    </row>
    <row r="70" spans="1:20" ht="13.5" customHeight="1" thickBot="1">
      <c r="A70" s="103"/>
      <c r="B70" s="104" t="s">
        <v>53</v>
      </c>
      <c r="C70" s="105"/>
      <c r="D70" s="155"/>
      <c r="E70" s="107">
        <f t="shared" ref="E70:J70" si="39">SUM(E65:E69)</f>
        <v>747.41072179999992</v>
      </c>
      <c r="F70" s="107">
        <f t="shared" si="39"/>
        <v>746.95222139999998</v>
      </c>
      <c r="G70" s="107">
        <f t="shared" si="39"/>
        <v>746.49374078000005</v>
      </c>
      <c r="H70" s="107">
        <f t="shared" si="39"/>
        <v>748.58790871999997</v>
      </c>
      <c r="I70" s="107">
        <f t="shared" si="39"/>
        <v>748.12297981999995</v>
      </c>
      <c r="J70" s="107">
        <f t="shared" si="39"/>
        <v>1008.1388335800001</v>
      </c>
      <c r="K70" s="107">
        <f t="shared" ref="K70" si="40">SUM(K65:K69)</f>
        <v>4745.7064061000001</v>
      </c>
      <c r="O70" s="109">
        <f>SUM(O65:O69)</f>
        <v>2.3172394561035157</v>
      </c>
      <c r="P70" s="109">
        <f>SUM(P65:P69)</f>
        <v>395.47553384166667</v>
      </c>
      <c r="R70" s="106">
        <f>SUM(R65:R69)</f>
        <v>1029</v>
      </c>
      <c r="S70" s="106">
        <f>SUM(S65:S69)</f>
        <v>3716.7064061000001</v>
      </c>
      <c r="T70" s="156">
        <f>R70/(R70+S70)</f>
        <v>0.21682757253532409</v>
      </c>
    </row>
    <row r="71" spans="1:20" ht="13.5" customHeight="1">
      <c r="A71" s="133"/>
      <c r="B71" s="134"/>
      <c r="C71" s="43"/>
      <c r="D71" s="154"/>
      <c r="E71" s="45"/>
      <c r="F71" s="45"/>
      <c r="G71" s="45"/>
      <c r="H71" s="45"/>
      <c r="I71" s="45"/>
      <c r="J71" s="45"/>
      <c r="K71" s="138"/>
      <c r="O71" s="44"/>
      <c r="P71" s="44"/>
      <c r="R71" s="44"/>
      <c r="S71" s="44"/>
      <c r="T71" s="45"/>
    </row>
    <row r="72" spans="1:20" ht="13.5" customHeight="1">
      <c r="A72" s="133">
        <v>3.3</v>
      </c>
      <c r="B72" s="134" t="s">
        <v>54</v>
      </c>
      <c r="C72" s="43"/>
      <c r="D72" s="154"/>
      <c r="E72" s="45"/>
      <c r="F72" s="45"/>
      <c r="G72" s="45"/>
      <c r="H72" s="45"/>
      <c r="I72" s="45"/>
      <c r="J72" s="45"/>
      <c r="K72" s="138">
        <f>SUM(E72:J72)</f>
        <v>0</v>
      </c>
      <c r="O72" s="44">
        <f>P72/$M$7</f>
        <v>0</v>
      </c>
      <c r="P72" s="44">
        <f>K72/12</f>
        <v>0</v>
      </c>
      <c r="R72" s="44">
        <f>IF($D72="Y",$K72,0)</f>
        <v>0</v>
      </c>
      <c r="S72" s="44">
        <f>IF($D72="N",$K72,0)</f>
        <v>0</v>
      </c>
      <c r="T72" s="45">
        <f>N72/12</f>
        <v>0</v>
      </c>
    </row>
    <row r="73" spans="1:20" s="35" customFormat="1" ht="12">
      <c r="A73" s="133"/>
      <c r="B73" s="134"/>
      <c r="C73" s="43" t="s">
        <v>52</v>
      </c>
      <c r="D73" s="154" t="s">
        <v>25</v>
      </c>
      <c r="E73" s="45">
        <v>2513.7083267400003</v>
      </c>
      <c r="F73" s="45">
        <v>2507.4240624999998</v>
      </c>
      <c r="G73" s="45">
        <v>2501.1397982599997</v>
      </c>
      <c r="H73" s="45">
        <v>2494.85551424</v>
      </c>
      <c r="I73" s="45">
        <v>2488.57125</v>
      </c>
      <c r="J73" s="45">
        <v>2482.2869857599999</v>
      </c>
      <c r="K73" s="138">
        <f>SUM(E73:J73)</f>
        <v>14987.9859375</v>
      </c>
      <c r="O73" s="44">
        <f>P73/$M$7</f>
        <v>7.3183525085449226</v>
      </c>
      <c r="P73" s="44">
        <f>K73/12</f>
        <v>1248.998828125</v>
      </c>
      <c r="R73" s="44">
        <f t="shared" ref="R73:R76" si="41">IF($D73="Y",$K73,0)</f>
        <v>0</v>
      </c>
      <c r="S73" s="44">
        <f t="shared" ref="S73:S76" si="42">IF($D73="N",$K73,0)</f>
        <v>14987.9859375</v>
      </c>
      <c r="T73" s="45">
        <f>N73/12</f>
        <v>0</v>
      </c>
    </row>
    <row r="74" spans="1:20" s="35" customFormat="1" ht="12">
      <c r="A74" s="133"/>
      <c r="B74" s="134"/>
      <c r="C74" s="43"/>
      <c r="D74" s="154"/>
      <c r="E74" s="45"/>
      <c r="F74" s="45"/>
      <c r="G74" s="45"/>
      <c r="H74" s="45"/>
      <c r="I74" s="45"/>
      <c r="J74" s="45"/>
      <c r="K74" s="138">
        <f>SUM(E74:J74)</f>
        <v>0</v>
      </c>
      <c r="O74" s="44">
        <f>P74/$M$7</f>
        <v>0</v>
      </c>
      <c r="P74" s="44">
        <f>K74/12</f>
        <v>0</v>
      </c>
      <c r="R74" s="44">
        <f t="shared" si="41"/>
        <v>0</v>
      </c>
      <c r="S74" s="44">
        <f t="shared" si="42"/>
        <v>0</v>
      </c>
      <c r="T74" s="45">
        <f>N74/12</f>
        <v>0</v>
      </c>
    </row>
    <row r="75" spans="1:20" s="35" customFormat="1" ht="12">
      <c r="A75" s="133"/>
      <c r="B75" s="134"/>
      <c r="C75" s="43"/>
      <c r="D75" s="154"/>
      <c r="E75" s="45"/>
      <c r="F75" s="45"/>
      <c r="G75" s="45"/>
      <c r="H75" s="45"/>
      <c r="I75" s="45"/>
      <c r="J75" s="45"/>
      <c r="K75" s="138">
        <f>SUM(E75:J75)</f>
        <v>0</v>
      </c>
      <c r="O75" s="44">
        <f>P75/$M$7</f>
        <v>0</v>
      </c>
      <c r="P75" s="44">
        <f>K75/12</f>
        <v>0</v>
      </c>
      <c r="R75" s="44">
        <f t="shared" si="41"/>
        <v>0</v>
      </c>
      <c r="S75" s="44">
        <f t="shared" si="42"/>
        <v>0</v>
      </c>
      <c r="T75" s="45">
        <f>N75/12</f>
        <v>0</v>
      </c>
    </row>
    <row r="76" spans="1:20" ht="12">
      <c r="A76" s="133"/>
      <c r="B76" s="134"/>
      <c r="C76" s="43"/>
      <c r="D76" s="154"/>
      <c r="E76" s="45"/>
      <c r="F76" s="45"/>
      <c r="G76" s="45"/>
      <c r="H76" s="45"/>
      <c r="I76" s="45"/>
      <c r="J76" s="45"/>
      <c r="K76" s="138">
        <f>SUM(E76:J76)</f>
        <v>0</v>
      </c>
      <c r="O76" s="44">
        <f>P76/$M$7</f>
        <v>0</v>
      </c>
      <c r="P76" s="44">
        <f>K76/12</f>
        <v>0</v>
      </c>
      <c r="R76" s="44">
        <f t="shared" si="41"/>
        <v>0</v>
      </c>
      <c r="S76" s="44">
        <f t="shared" si="42"/>
        <v>0</v>
      </c>
      <c r="T76" s="45">
        <f>N76/12</f>
        <v>0</v>
      </c>
    </row>
    <row r="77" spans="1:20" ht="14.25" customHeight="1" thickBot="1">
      <c r="A77" s="103"/>
      <c r="B77" s="104" t="s">
        <v>55</v>
      </c>
      <c r="C77" s="105"/>
      <c r="D77" s="155"/>
      <c r="E77" s="107">
        <f>SUM(E72:E76)</f>
        <v>2513.7083267400003</v>
      </c>
      <c r="F77" s="107">
        <f t="shared" ref="F77:K77" si="43">SUM(F72:F76)</f>
        <v>2507.4240624999998</v>
      </c>
      <c r="G77" s="107">
        <f t="shared" si="43"/>
        <v>2501.1397982599997</v>
      </c>
      <c r="H77" s="107">
        <f t="shared" si="43"/>
        <v>2494.85551424</v>
      </c>
      <c r="I77" s="107">
        <f t="shared" si="43"/>
        <v>2488.57125</v>
      </c>
      <c r="J77" s="107">
        <f t="shared" si="43"/>
        <v>2482.2869857599999</v>
      </c>
      <c r="K77" s="107">
        <f t="shared" si="43"/>
        <v>14987.9859375</v>
      </c>
      <c r="O77" s="109">
        <f>SUM(O72:O76)</f>
        <v>7.3183525085449226</v>
      </c>
      <c r="P77" s="107">
        <f>SUM(P72:P76)</f>
        <v>1248.998828125</v>
      </c>
      <c r="R77" s="106">
        <f>SUM(R72:R76)</f>
        <v>0</v>
      </c>
      <c r="S77" s="106">
        <f>SUM(S72:S76)</f>
        <v>14987.9859375</v>
      </c>
      <c r="T77" s="156">
        <f>R77/(R77+S77)</f>
        <v>0</v>
      </c>
    </row>
    <row r="78" spans="1:20" ht="14.25" customHeight="1">
      <c r="A78" s="133"/>
      <c r="B78" s="134"/>
      <c r="C78" s="43"/>
      <c r="D78" s="154"/>
      <c r="E78" s="45"/>
      <c r="F78" s="45"/>
      <c r="G78" s="45"/>
      <c r="H78" s="45"/>
      <c r="I78" s="45"/>
      <c r="J78" s="45"/>
      <c r="K78" s="138"/>
      <c r="O78" s="44">
        <f t="shared" ref="O78:O83" si="44">P78/$M$7</f>
        <v>0</v>
      </c>
      <c r="P78" s="44">
        <f t="shared" ref="P78:P83" si="45">K78/12</f>
        <v>0</v>
      </c>
      <c r="R78" s="44">
        <f t="shared" ref="R78" si="46">S78/$M$7</f>
        <v>0</v>
      </c>
      <c r="S78" s="44">
        <f t="shared" ref="S78:T78" si="47">M78/12</f>
        <v>0</v>
      </c>
      <c r="T78" s="45">
        <f t="shared" si="47"/>
        <v>0</v>
      </c>
    </row>
    <row r="79" spans="1:20" s="35" customFormat="1" ht="14.25" customHeight="1">
      <c r="A79" s="133">
        <v>3.4</v>
      </c>
      <c r="B79" s="134" t="s">
        <v>56</v>
      </c>
      <c r="C79" s="51"/>
      <c r="D79" s="154"/>
      <c r="E79" s="45"/>
      <c r="F79" s="45"/>
      <c r="G79" s="45"/>
      <c r="H79" s="45"/>
      <c r="I79" s="45"/>
      <c r="J79" s="45"/>
      <c r="K79" s="138">
        <f>SUM(E79:J79)</f>
        <v>0</v>
      </c>
      <c r="O79" s="44">
        <f t="shared" si="44"/>
        <v>0</v>
      </c>
      <c r="P79" s="44">
        <f t="shared" si="45"/>
        <v>0</v>
      </c>
      <c r="R79" s="44">
        <f>IF($D79="Y",$K79,0)</f>
        <v>0</v>
      </c>
      <c r="S79" s="44">
        <f>IF($D79="N",$K79,0)</f>
        <v>0</v>
      </c>
      <c r="T79" s="45">
        <f>N79/12</f>
        <v>0</v>
      </c>
    </row>
    <row r="80" spans="1:20" ht="14.25" customHeight="1">
      <c r="A80" s="133"/>
      <c r="B80" s="134"/>
      <c r="C80" s="51" t="s">
        <v>52</v>
      </c>
      <c r="D80" s="154" t="s">
        <v>22</v>
      </c>
      <c r="E80" s="45">
        <v>2655.9863764000002</v>
      </c>
      <c r="F80" s="45">
        <v>2648.9520147999997</v>
      </c>
      <c r="G80" s="45">
        <v>2641.9176728000002</v>
      </c>
      <c r="H80" s="45">
        <v>2634.8833111999998</v>
      </c>
      <c r="I80" s="45">
        <v>2627.8489692000003</v>
      </c>
      <c r="J80" s="45">
        <v>2620.8146076000003</v>
      </c>
      <c r="K80" s="138">
        <f>SUM(E80:J80)</f>
        <v>15830.402952</v>
      </c>
      <c r="O80" s="44">
        <f t="shared" si="44"/>
        <v>7.7296889414062511</v>
      </c>
      <c r="P80" s="44">
        <f t="shared" si="45"/>
        <v>1319.2002460000001</v>
      </c>
      <c r="R80" s="44">
        <f t="shared" ref="R80:R83" si="48">IF($D80="Y",$K80,0)</f>
        <v>15830.402952</v>
      </c>
      <c r="S80" s="44">
        <f t="shared" ref="S80:S83" si="49">IF($D80="N",$K80,0)</f>
        <v>0</v>
      </c>
      <c r="T80" s="45">
        <f>N80/12</f>
        <v>0</v>
      </c>
    </row>
    <row r="81" spans="1:20" s="36" customFormat="1" ht="12.95">
      <c r="A81" s="133"/>
      <c r="B81" s="134"/>
      <c r="C81" s="51" t="s">
        <v>52</v>
      </c>
      <c r="D81" s="154" t="s">
        <v>25</v>
      </c>
      <c r="E81" s="45">
        <v>262.60707331999998</v>
      </c>
      <c r="F81" s="45">
        <v>262.60707331999998</v>
      </c>
      <c r="G81" s="45">
        <v>262.60707331999998</v>
      </c>
      <c r="H81" s="45">
        <v>262.60707331999998</v>
      </c>
      <c r="I81" s="45">
        <v>262.60707331999998</v>
      </c>
      <c r="J81" s="45">
        <v>262.60707331999998</v>
      </c>
      <c r="K81" s="138">
        <f>SUM(E81:J81)</f>
        <v>1575.6424399199998</v>
      </c>
      <c r="O81" s="44">
        <f t="shared" si="44"/>
        <v>0.76935666011718751</v>
      </c>
      <c r="P81" s="44">
        <f t="shared" si="45"/>
        <v>131.30353665999999</v>
      </c>
      <c r="R81" s="44">
        <f t="shared" si="48"/>
        <v>0</v>
      </c>
      <c r="S81" s="44">
        <f t="shared" si="49"/>
        <v>1575.6424399199998</v>
      </c>
      <c r="T81" s="45">
        <f>N81/12</f>
        <v>0</v>
      </c>
    </row>
    <row r="82" spans="1:20" ht="12">
      <c r="A82" s="133"/>
      <c r="B82" s="134"/>
      <c r="C82" s="51"/>
      <c r="D82" s="154"/>
      <c r="E82" s="45"/>
      <c r="F82" s="45"/>
      <c r="G82" s="45"/>
      <c r="H82" s="45"/>
      <c r="I82" s="45"/>
      <c r="J82" s="45"/>
      <c r="K82" s="138">
        <f>SUM(E82:J82)</f>
        <v>0</v>
      </c>
      <c r="O82" s="44">
        <f t="shared" si="44"/>
        <v>0</v>
      </c>
      <c r="P82" s="44">
        <f t="shared" si="45"/>
        <v>0</v>
      </c>
      <c r="R82" s="44">
        <f t="shared" si="48"/>
        <v>0</v>
      </c>
      <c r="S82" s="44">
        <f t="shared" si="49"/>
        <v>0</v>
      </c>
      <c r="T82" s="45">
        <f>N82/12</f>
        <v>0</v>
      </c>
    </row>
    <row r="83" spans="1:20" ht="14.25" customHeight="1">
      <c r="A83" s="133"/>
      <c r="B83" s="134"/>
      <c r="C83" s="51"/>
      <c r="D83" s="154"/>
      <c r="E83" s="45"/>
      <c r="F83" s="45"/>
      <c r="G83" s="45"/>
      <c r="H83" s="45"/>
      <c r="I83" s="45"/>
      <c r="J83" s="45"/>
      <c r="K83" s="138">
        <f>SUM(E83:J83)</f>
        <v>0</v>
      </c>
      <c r="O83" s="44">
        <f t="shared" si="44"/>
        <v>0</v>
      </c>
      <c r="P83" s="44">
        <f t="shared" si="45"/>
        <v>0</v>
      </c>
      <c r="R83" s="44">
        <f t="shared" si="48"/>
        <v>0</v>
      </c>
      <c r="S83" s="44">
        <f t="shared" si="49"/>
        <v>0</v>
      </c>
      <c r="T83" s="45">
        <f>N83/12</f>
        <v>0</v>
      </c>
    </row>
    <row r="84" spans="1:20" ht="12.95" thickBot="1">
      <c r="A84" s="103"/>
      <c r="B84" s="104" t="s">
        <v>57</v>
      </c>
      <c r="C84" s="105"/>
      <c r="D84" s="155"/>
      <c r="E84" s="107">
        <f>SUM(E79:E83)</f>
        <v>2918.5934497200001</v>
      </c>
      <c r="F84" s="107">
        <f t="shared" ref="F84:K84" si="50">SUM(F79:F83)</f>
        <v>2911.5590881199996</v>
      </c>
      <c r="G84" s="107">
        <f t="shared" si="50"/>
        <v>2904.5247461200001</v>
      </c>
      <c r="H84" s="107">
        <f t="shared" si="50"/>
        <v>2897.4903845199997</v>
      </c>
      <c r="I84" s="107">
        <f t="shared" si="50"/>
        <v>2890.4560425200002</v>
      </c>
      <c r="J84" s="107">
        <f t="shared" si="50"/>
        <v>2883.4216809200002</v>
      </c>
      <c r="K84" s="107">
        <f t="shared" si="50"/>
        <v>17406.045391920001</v>
      </c>
      <c r="O84" s="109">
        <f>SUM(O79:O83)</f>
        <v>8.4990456015234379</v>
      </c>
      <c r="P84" s="107">
        <f>SUM(P79:P83)</f>
        <v>1450.5037826600001</v>
      </c>
      <c r="R84" s="106">
        <f>SUM(R79:R83)</f>
        <v>15830.402952</v>
      </c>
      <c r="S84" s="106">
        <f>SUM(S79:S83)</f>
        <v>1575.6424399199998</v>
      </c>
      <c r="T84" s="156">
        <f>R84/(R84+S84)</f>
        <v>0.90947728766400759</v>
      </c>
    </row>
    <row r="85" spans="1:20" ht="12">
      <c r="A85" s="41"/>
      <c r="B85" s="42"/>
      <c r="C85" s="51"/>
      <c r="D85" s="154"/>
      <c r="E85" s="45"/>
      <c r="F85" s="45"/>
      <c r="G85" s="45"/>
      <c r="H85" s="45"/>
      <c r="I85" s="45"/>
      <c r="J85" s="45"/>
      <c r="K85" s="45"/>
      <c r="O85" s="44"/>
      <c r="P85" s="44"/>
      <c r="R85" s="44"/>
      <c r="S85" s="44"/>
      <c r="T85" s="45"/>
    </row>
    <row r="86" spans="1:20" ht="14.1" thickBot="1">
      <c r="A86" s="129"/>
      <c r="B86" s="130" t="s">
        <v>50</v>
      </c>
      <c r="C86" s="131"/>
      <c r="D86" s="159"/>
      <c r="E86" s="132">
        <f>SUM(E63,E70,E77,E84)</f>
        <v>6385.7541517400005</v>
      </c>
      <c r="F86" s="132">
        <f t="shared" ref="F86:K86" si="51">SUM(F63,F70,F77,F84)</f>
        <v>6371.9770254999994</v>
      </c>
      <c r="G86" s="132">
        <f t="shared" si="51"/>
        <v>6358.1999386400003</v>
      </c>
      <c r="H86" s="132">
        <f t="shared" si="51"/>
        <v>6346.9754609599995</v>
      </c>
      <c r="I86" s="132">
        <f t="shared" si="51"/>
        <v>6333.1919258199996</v>
      </c>
      <c r="J86" s="132">
        <f t="shared" si="51"/>
        <v>6579.8891537399995</v>
      </c>
      <c r="K86" s="132">
        <f t="shared" si="51"/>
        <v>38375.987656400001</v>
      </c>
      <c r="O86" s="132">
        <f>SUM(O63,O70,O77,O84)</f>
        <v>18.738275222851563</v>
      </c>
      <c r="P86" s="132">
        <f>SUM(P63,P70,P77,P84)</f>
        <v>3197.9989713666669</v>
      </c>
      <c r="R86" s="132">
        <f>SUM(R63,R70,R77,R84)</f>
        <v>16859.402952</v>
      </c>
      <c r="S86" s="132">
        <f>SUM(S63,S70,S77,S84)</f>
        <v>21516.5847044</v>
      </c>
      <c r="T86" s="167">
        <f>R86/(R86+S86)</f>
        <v>0.43932166913724607</v>
      </c>
    </row>
    <row r="87" spans="1:20" ht="12">
      <c r="A87" s="52"/>
      <c r="B87" s="42"/>
      <c r="C87" s="43"/>
      <c r="D87" s="154"/>
      <c r="E87" s="45"/>
      <c r="F87" s="45"/>
      <c r="G87" s="45"/>
      <c r="H87" s="45"/>
      <c r="I87" s="45"/>
      <c r="J87" s="45"/>
      <c r="K87" s="45"/>
      <c r="O87" s="43"/>
      <c r="P87" s="43"/>
      <c r="R87" s="43"/>
      <c r="S87" s="43"/>
      <c r="T87" s="168"/>
    </row>
    <row r="88" spans="1:20" ht="12.95">
      <c r="A88" s="110">
        <v>4</v>
      </c>
      <c r="B88" s="119" t="s">
        <v>58</v>
      </c>
      <c r="C88" s="112"/>
      <c r="D88" s="163"/>
      <c r="E88" s="117"/>
      <c r="F88" s="117"/>
      <c r="G88" s="117"/>
      <c r="H88" s="117"/>
      <c r="I88" s="117"/>
      <c r="J88" s="117"/>
      <c r="K88" s="113"/>
      <c r="O88" s="112"/>
      <c r="P88" s="112"/>
      <c r="R88" s="112"/>
      <c r="S88" s="112"/>
      <c r="T88" s="153"/>
    </row>
    <row r="89" spans="1:20" ht="12">
      <c r="A89" s="133">
        <v>4.0999999999999996</v>
      </c>
      <c r="B89" s="134" t="s">
        <v>59</v>
      </c>
      <c r="C89" s="43"/>
      <c r="D89" s="154"/>
      <c r="E89" s="45"/>
      <c r="F89" s="45"/>
      <c r="G89" s="45"/>
      <c r="H89" s="45"/>
      <c r="I89" s="45"/>
      <c r="J89" s="45"/>
      <c r="K89" s="138">
        <f>SUM(E89:J89)</f>
        <v>0</v>
      </c>
      <c r="O89" s="44">
        <f>P89/$M$7</f>
        <v>0</v>
      </c>
      <c r="P89" s="44">
        <f>K89/12</f>
        <v>0</v>
      </c>
      <c r="R89" s="44">
        <f>IF($D89="Y",$K89,0)</f>
        <v>0</v>
      </c>
      <c r="S89" s="44">
        <f>IF($D89="N",$K89,0)</f>
        <v>0</v>
      </c>
      <c r="T89" s="45">
        <f>N89/12</f>
        <v>0</v>
      </c>
    </row>
    <row r="90" spans="1:20" ht="14.25" customHeight="1">
      <c r="A90" s="133"/>
      <c r="B90" s="134"/>
      <c r="C90" s="43" t="s">
        <v>60</v>
      </c>
      <c r="D90" s="154" t="s">
        <v>25</v>
      </c>
      <c r="E90" s="45">
        <v>123.625</v>
      </c>
      <c r="F90" s="45">
        <v>123.625</v>
      </c>
      <c r="G90" s="45">
        <v>123.625</v>
      </c>
      <c r="H90" s="45">
        <v>123.625</v>
      </c>
      <c r="I90" s="45">
        <v>123.625</v>
      </c>
      <c r="J90" s="45">
        <v>123.625</v>
      </c>
      <c r="K90" s="138">
        <f>SUM(E90:J90)</f>
        <v>741.75</v>
      </c>
      <c r="O90" s="44">
        <f>P90/$M$7</f>
        <v>0.3621826171875</v>
      </c>
      <c r="P90" s="44">
        <f>K90/12</f>
        <v>61.8125</v>
      </c>
      <c r="R90" s="44">
        <f t="shared" ref="R90:R93" si="52">IF($D90="Y",$K90,0)</f>
        <v>0</v>
      </c>
      <c r="S90" s="44">
        <f t="shared" ref="S90:S93" si="53">IF($D90="N",$K90,0)</f>
        <v>741.75</v>
      </c>
      <c r="T90" s="45">
        <f>N90/12</f>
        <v>0</v>
      </c>
    </row>
    <row r="91" spans="1:20" ht="12">
      <c r="A91" s="133"/>
      <c r="B91" s="134"/>
      <c r="C91" s="43" t="s">
        <v>41</v>
      </c>
      <c r="D91" s="154" t="s">
        <v>25</v>
      </c>
      <c r="E91" s="45">
        <v>0</v>
      </c>
      <c r="F91" s="45">
        <v>0</v>
      </c>
      <c r="G91" s="45">
        <v>0</v>
      </c>
      <c r="H91" s="45">
        <v>0</v>
      </c>
      <c r="I91" s="45">
        <v>0</v>
      </c>
      <c r="J91" s="45">
        <v>0</v>
      </c>
      <c r="K91" s="138">
        <f>SUM(E91:J91)</f>
        <v>0</v>
      </c>
      <c r="O91" s="44">
        <f>P91/$M$7</f>
        <v>0</v>
      </c>
      <c r="P91" s="44">
        <f>K91/12</f>
        <v>0</v>
      </c>
      <c r="R91" s="44">
        <f t="shared" si="52"/>
        <v>0</v>
      </c>
      <c r="S91" s="44">
        <f t="shared" si="53"/>
        <v>0</v>
      </c>
      <c r="T91" s="45">
        <f>N91/12</f>
        <v>0</v>
      </c>
    </row>
    <row r="92" spans="1:20" ht="12">
      <c r="A92" s="133"/>
      <c r="B92" s="134"/>
      <c r="C92" s="43"/>
      <c r="D92" s="154"/>
      <c r="E92" s="45"/>
      <c r="F92" s="45"/>
      <c r="G92" s="45"/>
      <c r="H92" s="45"/>
      <c r="I92" s="45"/>
      <c r="J92" s="45"/>
      <c r="K92" s="138">
        <f>SUM(E92:J92)</f>
        <v>0</v>
      </c>
      <c r="O92" s="44">
        <f>P92/$M$7</f>
        <v>0</v>
      </c>
      <c r="P92" s="44">
        <f>K92/12</f>
        <v>0</v>
      </c>
      <c r="R92" s="44">
        <f t="shared" si="52"/>
        <v>0</v>
      </c>
      <c r="S92" s="44">
        <f t="shared" si="53"/>
        <v>0</v>
      </c>
      <c r="T92" s="45">
        <f>N92/12</f>
        <v>0</v>
      </c>
    </row>
    <row r="93" spans="1:20" ht="12">
      <c r="A93" s="133"/>
      <c r="B93" s="134"/>
      <c r="C93" s="43"/>
      <c r="D93" s="154"/>
      <c r="E93" s="45"/>
      <c r="F93" s="45"/>
      <c r="G93" s="45"/>
      <c r="H93" s="45"/>
      <c r="I93" s="45"/>
      <c r="J93" s="45"/>
      <c r="K93" s="138">
        <f>SUM(E93:J93)</f>
        <v>0</v>
      </c>
      <c r="O93" s="44">
        <f>P93/$M$7</f>
        <v>0</v>
      </c>
      <c r="P93" s="44">
        <f>K93/12</f>
        <v>0</v>
      </c>
      <c r="R93" s="44">
        <f t="shared" si="52"/>
        <v>0</v>
      </c>
      <c r="S93" s="44">
        <f t="shared" si="53"/>
        <v>0</v>
      </c>
      <c r="T93" s="45">
        <f>N93/12</f>
        <v>0</v>
      </c>
    </row>
    <row r="94" spans="1:20" ht="12.95" thickBot="1">
      <c r="A94" s="103"/>
      <c r="B94" s="104" t="s">
        <v>61</v>
      </c>
      <c r="C94" s="105"/>
      <c r="D94" s="155"/>
      <c r="E94" s="107">
        <f>SUM(E89:E93)</f>
        <v>123.625</v>
      </c>
      <c r="F94" s="107">
        <f t="shared" ref="F94:K94" si="54">SUM(F89:F93)</f>
        <v>123.625</v>
      </c>
      <c r="G94" s="107">
        <f t="shared" si="54"/>
        <v>123.625</v>
      </c>
      <c r="H94" s="107">
        <f t="shared" si="54"/>
        <v>123.625</v>
      </c>
      <c r="I94" s="107">
        <f t="shared" si="54"/>
        <v>123.625</v>
      </c>
      <c r="J94" s="107">
        <f t="shared" si="54"/>
        <v>123.625</v>
      </c>
      <c r="K94" s="107">
        <f t="shared" si="54"/>
        <v>741.75</v>
      </c>
      <c r="O94" s="109">
        <f>SUM(O89:O93)</f>
        <v>0.3621826171875</v>
      </c>
      <c r="P94" s="107">
        <f>SUM(P89:P93)</f>
        <v>61.8125</v>
      </c>
      <c r="R94" s="106">
        <f>SUM(R89:R93)</f>
        <v>0</v>
      </c>
      <c r="S94" s="106">
        <f>SUM(S89:S93)</f>
        <v>741.75</v>
      </c>
      <c r="T94" s="156">
        <f>R94/(R94+S94)</f>
        <v>0</v>
      </c>
    </row>
    <row r="95" spans="1:20" ht="12">
      <c r="A95" s="133"/>
      <c r="B95" s="134"/>
      <c r="C95" s="43"/>
      <c r="D95" s="154"/>
      <c r="E95" s="45"/>
      <c r="F95" s="45"/>
      <c r="G95" s="45"/>
      <c r="H95" s="45"/>
      <c r="I95" s="45"/>
      <c r="J95" s="45"/>
      <c r="K95" s="138"/>
      <c r="O95" s="44"/>
      <c r="P95" s="44"/>
      <c r="R95" s="44">
        <f>IF($D95="Y",$K95,0)</f>
        <v>0</v>
      </c>
      <c r="S95" s="44">
        <f>IF($D95="N",$K95,0)</f>
        <v>0</v>
      </c>
      <c r="T95" s="45">
        <f>N95/12</f>
        <v>0</v>
      </c>
    </row>
    <row r="96" spans="1:20" ht="12">
      <c r="A96" s="133">
        <v>4.2</v>
      </c>
      <c r="B96" s="134" t="s">
        <v>62</v>
      </c>
      <c r="C96" s="43"/>
      <c r="D96" s="154"/>
      <c r="E96" s="45"/>
      <c r="F96" s="45"/>
      <c r="G96" s="45"/>
      <c r="H96" s="45"/>
      <c r="I96" s="45"/>
      <c r="J96" s="45"/>
      <c r="K96" s="138">
        <f>SUM(E96:J96)</f>
        <v>0</v>
      </c>
      <c r="O96" s="44">
        <f>P96/$M$7</f>
        <v>0</v>
      </c>
      <c r="P96" s="44">
        <f>K96/12</f>
        <v>0</v>
      </c>
      <c r="R96" s="44">
        <f t="shared" ref="R96:R99" si="55">IF($D96="Y",$K96,0)</f>
        <v>0</v>
      </c>
      <c r="S96" s="44">
        <f t="shared" ref="S96:S99" si="56">IF($D96="N",$K96,0)</f>
        <v>0</v>
      </c>
      <c r="T96" s="45">
        <f>N96/12</f>
        <v>0</v>
      </c>
    </row>
    <row r="97" spans="1:20" ht="12">
      <c r="A97" s="133"/>
      <c r="B97" s="134"/>
      <c r="C97" s="43" t="s">
        <v>44</v>
      </c>
      <c r="D97" s="154" t="s">
        <v>25</v>
      </c>
      <c r="E97" s="45">
        <v>0</v>
      </c>
      <c r="F97" s="45">
        <v>0</v>
      </c>
      <c r="G97" s="45">
        <v>0</v>
      </c>
      <c r="H97" s="45">
        <v>0</v>
      </c>
      <c r="I97" s="45">
        <v>0</v>
      </c>
      <c r="J97" s="45">
        <v>0</v>
      </c>
      <c r="K97" s="138">
        <f>SUM(E97:J97)</f>
        <v>0</v>
      </c>
      <c r="O97" s="44">
        <f>P97/$M$7</f>
        <v>0</v>
      </c>
      <c r="P97" s="44">
        <f>K97/12</f>
        <v>0</v>
      </c>
      <c r="R97" s="44">
        <f t="shared" si="55"/>
        <v>0</v>
      </c>
      <c r="S97" s="44">
        <f t="shared" si="56"/>
        <v>0</v>
      </c>
      <c r="T97" s="45">
        <f>N97/12</f>
        <v>0</v>
      </c>
    </row>
    <row r="98" spans="1:20" ht="12">
      <c r="A98" s="133"/>
      <c r="B98" s="134"/>
      <c r="C98" s="43"/>
      <c r="D98" s="154"/>
      <c r="E98" s="45"/>
      <c r="F98" s="45"/>
      <c r="G98" s="45"/>
      <c r="H98" s="45"/>
      <c r="I98" s="45"/>
      <c r="J98" s="45"/>
      <c r="K98" s="138">
        <f>SUM(E98:J98)</f>
        <v>0</v>
      </c>
      <c r="O98" s="44">
        <f>P98/$M$7</f>
        <v>0</v>
      </c>
      <c r="P98" s="44">
        <f>K98/12</f>
        <v>0</v>
      </c>
      <c r="R98" s="44">
        <f t="shared" si="55"/>
        <v>0</v>
      </c>
      <c r="S98" s="44">
        <f t="shared" si="56"/>
        <v>0</v>
      </c>
      <c r="T98" s="45">
        <f>N98/12</f>
        <v>0</v>
      </c>
    </row>
    <row r="99" spans="1:20" ht="12">
      <c r="A99" s="133"/>
      <c r="B99" s="134"/>
      <c r="C99" s="43"/>
      <c r="D99" s="154"/>
      <c r="E99" s="45"/>
      <c r="F99" s="45"/>
      <c r="G99" s="45"/>
      <c r="H99" s="45"/>
      <c r="I99" s="45"/>
      <c r="J99" s="45"/>
      <c r="K99" s="138">
        <f>SUM(E99:J99)</f>
        <v>0</v>
      </c>
      <c r="O99" s="44">
        <f>P99/$M$7</f>
        <v>0</v>
      </c>
      <c r="P99" s="44">
        <f>K99/12</f>
        <v>0</v>
      </c>
      <c r="R99" s="44">
        <f t="shared" si="55"/>
        <v>0</v>
      </c>
      <c r="S99" s="44">
        <f t="shared" si="56"/>
        <v>0</v>
      </c>
      <c r="T99" s="45">
        <f>N99/12</f>
        <v>0</v>
      </c>
    </row>
    <row r="100" spans="1:20" ht="12.95" thickBot="1">
      <c r="A100" s="133"/>
      <c r="B100" s="134"/>
      <c r="C100" s="43"/>
      <c r="D100" s="154"/>
      <c r="E100" s="45"/>
      <c r="F100" s="45"/>
      <c r="G100" s="45"/>
      <c r="H100" s="45"/>
      <c r="I100" s="45"/>
      <c r="J100" s="45"/>
      <c r="K100" s="138">
        <f>SUM(E100:J100)</f>
        <v>0</v>
      </c>
      <c r="O100" s="44">
        <f>P100/$M$7</f>
        <v>0</v>
      </c>
      <c r="P100" s="44">
        <f>K100/12</f>
        <v>0</v>
      </c>
      <c r="R100" s="106">
        <f>SUM(R95:R99)</f>
        <v>0</v>
      </c>
      <c r="S100" s="106">
        <f>SUM(S95:S99)</f>
        <v>0</v>
      </c>
      <c r="T100" s="156" t="e">
        <f>R100/(R100+S100)</f>
        <v>#DIV/0!</v>
      </c>
    </row>
    <row r="101" spans="1:20" ht="14.1" thickBot="1">
      <c r="A101" s="103"/>
      <c r="B101" s="104" t="s">
        <v>63</v>
      </c>
      <c r="C101" s="105"/>
      <c r="D101" s="155"/>
      <c r="E101" s="107">
        <f>SUM(E96:E100)</f>
        <v>0</v>
      </c>
      <c r="F101" s="107">
        <f t="shared" ref="F101:K101" si="57">SUM(F96:F100)</f>
        <v>0</v>
      </c>
      <c r="G101" s="107">
        <f t="shared" si="57"/>
        <v>0</v>
      </c>
      <c r="H101" s="107">
        <f t="shared" si="57"/>
        <v>0</v>
      </c>
      <c r="I101" s="107">
        <f t="shared" si="57"/>
        <v>0</v>
      </c>
      <c r="J101" s="107">
        <f t="shared" si="57"/>
        <v>0</v>
      </c>
      <c r="K101" s="107">
        <f t="shared" si="57"/>
        <v>0</v>
      </c>
      <c r="O101" s="109">
        <f>SUM(O96:O100)</f>
        <v>0</v>
      </c>
      <c r="P101" s="107">
        <f>SUM(P96:P100)</f>
        <v>0</v>
      </c>
      <c r="R101" s="132">
        <f>SUM(R82,R88,R94,R100)</f>
        <v>0</v>
      </c>
      <c r="S101" s="132">
        <f>SUM(S82,S88,S94,S100)</f>
        <v>741.75</v>
      </c>
      <c r="T101" s="160">
        <f>R101/(R101+S101)</f>
        <v>0</v>
      </c>
    </row>
    <row r="102" spans="1:20" ht="12">
      <c r="A102" s="41"/>
      <c r="B102" s="42"/>
      <c r="C102" s="43"/>
      <c r="D102" s="154"/>
      <c r="E102" s="45"/>
      <c r="F102" s="45"/>
      <c r="G102" s="45"/>
      <c r="H102" s="45"/>
      <c r="I102" s="45"/>
      <c r="J102" s="45"/>
      <c r="K102" s="45"/>
      <c r="O102" s="44"/>
      <c r="P102" s="44"/>
      <c r="R102" s="44"/>
      <c r="S102" s="44"/>
      <c r="T102" s="45"/>
    </row>
    <row r="103" spans="1:20" ht="14.1" thickBot="1">
      <c r="A103" s="129"/>
      <c r="B103" s="130" t="s">
        <v>64</v>
      </c>
      <c r="C103" s="131"/>
      <c r="D103" s="159"/>
      <c r="E103" s="132">
        <f t="shared" ref="E103:K103" si="58">SUM(E94,E101)</f>
        <v>123.625</v>
      </c>
      <c r="F103" s="132">
        <f t="shared" si="58"/>
        <v>123.625</v>
      </c>
      <c r="G103" s="132">
        <f t="shared" si="58"/>
        <v>123.625</v>
      </c>
      <c r="H103" s="132">
        <f t="shared" si="58"/>
        <v>123.625</v>
      </c>
      <c r="I103" s="132">
        <f t="shared" si="58"/>
        <v>123.625</v>
      </c>
      <c r="J103" s="132">
        <f t="shared" si="58"/>
        <v>123.625</v>
      </c>
      <c r="K103" s="132">
        <f t="shared" si="58"/>
        <v>741.75</v>
      </c>
      <c r="O103" s="132">
        <f>SUM(O94,O101)</f>
        <v>0.3621826171875</v>
      </c>
      <c r="P103" s="132">
        <f>SUM(P94,P101)</f>
        <v>61.8125</v>
      </c>
      <c r="R103" s="132">
        <f>SUM(R94,R101)</f>
        <v>0</v>
      </c>
      <c r="S103" s="132">
        <f>SUM(S94,S101)</f>
        <v>1483.5</v>
      </c>
      <c r="T103" s="167">
        <f>R103/(R103+S103)</f>
        <v>0</v>
      </c>
    </row>
    <row r="104" spans="1:20" ht="12">
      <c r="A104" s="52"/>
      <c r="B104" s="42"/>
      <c r="C104" s="43"/>
      <c r="D104" s="154"/>
      <c r="E104" s="45"/>
      <c r="F104" s="45"/>
      <c r="G104" s="45"/>
      <c r="H104" s="45"/>
      <c r="I104" s="45"/>
      <c r="J104" s="45"/>
      <c r="K104" s="45"/>
      <c r="O104" s="43"/>
      <c r="P104" s="43"/>
      <c r="R104" s="43"/>
      <c r="S104" s="43"/>
      <c r="T104" s="168"/>
    </row>
    <row r="105" spans="1:20" ht="12.95">
      <c r="A105" s="110">
        <v>5</v>
      </c>
      <c r="B105" s="119" t="s">
        <v>65</v>
      </c>
      <c r="C105" s="112"/>
      <c r="D105" s="163"/>
      <c r="E105" s="117"/>
      <c r="F105" s="117"/>
      <c r="G105" s="117"/>
      <c r="H105" s="117"/>
      <c r="I105" s="117"/>
      <c r="J105" s="117"/>
      <c r="K105" s="113"/>
      <c r="O105" s="112"/>
      <c r="P105" s="112"/>
      <c r="R105" s="112"/>
      <c r="S105" s="112"/>
      <c r="T105" s="153"/>
    </row>
    <row r="106" spans="1:20" ht="12">
      <c r="A106" s="133">
        <v>5.0999999999999996</v>
      </c>
      <c r="B106" s="134" t="s">
        <v>66</v>
      </c>
      <c r="C106" s="43"/>
      <c r="D106" s="154"/>
      <c r="E106" s="45"/>
      <c r="F106" s="45"/>
      <c r="G106" s="45"/>
      <c r="H106" s="45"/>
      <c r="I106" s="45"/>
      <c r="J106" s="45"/>
      <c r="K106" s="138">
        <f>SUM(E106:J106)</f>
        <v>0</v>
      </c>
      <c r="O106" s="44">
        <f>P106/$M$7</f>
        <v>0</v>
      </c>
      <c r="P106" s="44">
        <f>K106/12</f>
        <v>0</v>
      </c>
      <c r="R106" s="44">
        <f>IF($D106="Y",$K106,0)</f>
        <v>0</v>
      </c>
      <c r="S106" s="44">
        <f>IF($D106="N",$K106,0)</f>
        <v>0</v>
      </c>
      <c r="T106" s="45">
        <f>N106/12</f>
        <v>0</v>
      </c>
    </row>
    <row r="107" spans="1:20" ht="12">
      <c r="A107" s="133"/>
      <c r="B107" s="134"/>
      <c r="C107" s="43" t="s">
        <v>60</v>
      </c>
      <c r="D107" s="154" t="s">
        <v>25</v>
      </c>
      <c r="E107" s="45">
        <v>337.90832674000001</v>
      </c>
      <c r="F107" s="45">
        <v>337.90832674000001</v>
      </c>
      <c r="G107" s="45">
        <v>337.90832674000001</v>
      </c>
      <c r="H107" s="45">
        <v>337.90832674000001</v>
      </c>
      <c r="I107" s="45">
        <v>337.90832674000001</v>
      </c>
      <c r="J107" s="45">
        <v>337.90832674000001</v>
      </c>
      <c r="K107" s="138">
        <f>SUM(E107:J107)</f>
        <v>2027.4499604400003</v>
      </c>
      <c r="O107" s="44">
        <f>P107/$M$7</f>
        <v>0.98996580099609399</v>
      </c>
      <c r="P107" s="44">
        <f>K107/12</f>
        <v>168.95416337000003</v>
      </c>
      <c r="R107" s="44">
        <f t="shared" ref="R107:R110" si="59">IF($D107="Y",$K107,0)</f>
        <v>0</v>
      </c>
      <c r="S107" s="44">
        <f t="shared" ref="S107:S110" si="60">IF($D107="N",$K107,0)</f>
        <v>2027.4499604400003</v>
      </c>
      <c r="T107" s="45">
        <f>N107/12</f>
        <v>0</v>
      </c>
    </row>
    <row r="108" spans="1:20" ht="12">
      <c r="A108" s="133"/>
      <c r="B108" s="134"/>
      <c r="C108" s="43" t="s">
        <v>67</v>
      </c>
      <c r="D108" s="154" t="s">
        <v>25</v>
      </c>
      <c r="E108" s="45">
        <v>494.5</v>
      </c>
      <c r="F108" s="45">
        <v>494.5</v>
      </c>
      <c r="G108" s="45">
        <v>494.5</v>
      </c>
      <c r="H108" s="45">
        <v>494.5</v>
      </c>
      <c r="I108" s="45">
        <v>494.5</v>
      </c>
      <c r="J108" s="45">
        <v>494.5</v>
      </c>
      <c r="K108" s="138">
        <f>SUM(E108:J108)</f>
        <v>2967</v>
      </c>
      <c r="O108" s="44">
        <f>P108/$M$7</f>
        <v>1.44873046875</v>
      </c>
      <c r="P108" s="44">
        <f>K108/12</f>
        <v>247.25</v>
      </c>
      <c r="R108" s="44">
        <f t="shared" si="59"/>
        <v>0</v>
      </c>
      <c r="S108" s="44">
        <f t="shared" si="60"/>
        <v>2967</v>
      </c>
      <c r="T108" s="45">
        <f>N108/12</f>
        <v>0</v>
      </c>
    </row>
    <row r="109" spans="1:20" ht="12">
      <c r="A109" s="133"/>
      <c r="B109" s="134"/>
      <c r="C109" s="43"/>
      <c r="D109" s="154"/>
      <c r="E109" s="45"/>
      <c r="F109" s="45"/>
      <c r="G109" s="45"/>
      <c r="H109" s="45"/>
      <c r="I109" s="45"/>
      <c r="J109" s="45"/>
      <c r="K109" s="138">
        <f>SUM(E109:J109)</f>
        <v>0</v>
      </c>
      <c r="O109" s="44">
        <f>P109/$M$7</f>
        <v>0</v>
      </c>
      <c r="P109" s="44">
        <f>K109/12</f>
        <v>0</v>
      </c>
      <c r="R109" s="44">
        <f t="shared" si="59"/>
        <v>0</v>
      </c>
      <c r="S109" s="44">
        <f t="shared" si="60"/>
        <v>0</v>
      </c>
      <c r="T109" s="45">
        <f>N109/12</f>
        <v>0</v>
      </c>
    </row>
    <row r="110" spans="1:20" ht="12">
      <c r="A110" s="133"/>
      <c r="B110" s="134"/>
      <c r="C110" s="43"/>
      <c r="D110" s="154"/>
      <c r="E110" s="45"/>
      <c r="F110" s="45"/>
      <c r="G110" s="45"/>
      <c r="H110" s="45"/>
      <c r="I110" s="45"/>
      <c r="J110" s="45"/>
      <c r="K110" s="138">
        <f>SUM(E110:J110)</f>
        <v>0</v>
      </c>
      <c r="O110" s="44">
        <f>P110/$M$7</f>
        <v>0</v>
      </c>
      <c r="P110" s="44">
        <f>K110/12</f>
        <v>0</v>
      </c>
      <c r="R110" s="44">
        <f t="shared" si="59"/>
        <v>0</v>
      </c>
      <c r="S110" s="44">
        <f t="shared" si="60"/>
        <v>0</v>
      </c>
      <c r="T110" s="45">
        <f>N110/12</f>
        <v>0</v>
      </c>
    </row>
    <row r="111" spans="1:20" ht="12.95" thickBot="1">
      <c r="A111" s="103"/>
      <c r="B111" s="104" t="s">
        <v>68</v>
      </c>
      <c r="C111" s="105"/>
      <c r="D111" s="155"/>
      <c r="E111" s="107">
        <f>SUM(E106:E110)</f>
        <v>832.40832674000001</v>
      </c>
      <c r="F111" s="107">
        <f t="shared" ref="F111:K111" si="61">SUM(F106:F110)</f>
        <v>832.40832674000001</v>
      </c>
      <c r="G111" s="107">
        <f t="shared" si="61"/>
        <v>832.40832674000001</v>
      </c>
      <c r="H111" s="107">
        <f t="shared" si="61"/>
        <v>832.40832674000001</v>
      </c>
      <c r="I111" s="107">
        <f t="shared" si="61"/>
        <v>832.40832674000001</v>
      </c>
      <c r="J111" s="107">
        <f t="shared" si="61"/>
        <v>832.40832674000001</v>
      </c>
      <c r="K111" s="107">
        <f t="shared" si="61"/>
        <v>4994.4499604400007</v>
      </c>
      <c r="O111" s="109">
        <f>SUM(O106:O110)</f>
        <v>2.4386962697460941</v>
      </c>
      <c r="P111" s="107">
        <f>SUM(P106:P110)</f>
        <v>416.20416337000006</v>
      </c>
      <c r="R111" s="106">
        <f>SUM(R106:R110)</f>
        <v>0</v>
      </c>
      <c r="S111" s="106">
        <f>SUM(S106:S110)</f>
        <v>4994.4499604400007</v>
      </c>
      <c r="T111" s="156">
        <f>R111/(R111+S111)</f>
        <v>0</v>
      </c>
    </row>
    <row r="112" spans="1:20" ht="12">
      <c r="A112" s="133"/>
      <c r="B112" s="134"/>
      <c r="C112" s="43"/>
      <c r="D112" s="154"/>
      <c r="E112" s="45"/>
      <c r="F112" s="45"/>
      <c r="G112" s="45"/>
      <c r="H112" s="45"/>
      <c r="I112" s="45"/>
      <c r="J112" s="45"/>
      <c r="K112" s="138"/>
      <c r="O112" s="44"/>
      <c r="P112" s="44"/>
      <c r="R112" s="44"/>
      <c r="S112" s="44"/>
      <c r="T112" s="45"/>
    </row>
    <row r="113" spans="1:20" ht="12">
      <c r="A113" s="133">
        <v>5.2</v>
      </c>
      <c r="B113" s="134" t="s">
        <v>65</v>
      </c>
      <c r="C113" s="43"/>
      <c r="D113" s="154"/>
      <c r="E113" s="45"/>
      <c r="F113" s="45"/>
      <c r="G113" s="45"/>
      <c r="H113" s="45"/>
      <c r="I113" s="45"/>
      <c r="J113" s="45"/>
      <c r="K113" s="138">
        <f>SUM(E113:J113)</f>
        <v>0</v>
      </c>
      <c r="O113" s="44">
        <f>P113/$M$7</f>
        <v>0</v>
      </c>
      <c r="P113" s="44">
        <f>K113/12</f>
        <v>0</v>
      </c>
      <c r="R113" s="44">
        <f>IF($D113="Y",$K113,0)</f>
        <v>0</v>
      </c>
      <c r="S113" s="44">
        <f>IF($D113="N",$K113,0)</f>
        <v>0</v>
      </c>
      <c r="T113" s="45">
        <f>N113/12</f>
        <v>0</v>
      </c>
    </row>
    <row r="114" spans="1:20" ht="12">
      <c r="A114" s="133"/>
      <c r="B114" s="134"/>
      <c r="C114" s="43" t="s">
        <v>60</v>
      </c>
      <c r="D114" s="154" t="s">
        <v>25</v>
      </c>
      <c r="E114" s="45">
        <v>57.005010560000002</v>
      </c>
      <c r="F114" s="45">
        <v>56.767492320000002</v>
      </c>
      <c r="G114" s="45">
        <v>56.529974080000009</v>
      </c>
      <c r="H114" s="45">
        <v>56.292455840000002</v>
      </c>
      <c r="I114" s="45">
        <v>56.054937600000002</v>
      </c>
      <c r="J114" s="45">
        <v>55.817419360000002</v>
      </c>
      <c r="K114" s="138">
        <f>SUM(E114:J114)</f>
        <v>338.46728975999997</v>
      </c>
      <c r="O114" s="44">
        <f>P114/$M$7</f>
        <v>0.16526723132812499</v>
      </c>
      <c r="P114" s="44">
        <f>K114/12</f>
        <v>28.205607479999998</v>
      </c>
      <c r="R114" s="44">
        <f t="shared" ref="R114:R117" si="62">IF($D114="Y",$K114,0)</f>
        <v>0</v>
      </c>
      <c r="S114" s="44">
        <f t="shared" ref="S114:S117" si="63">IF($D114="N",$K114,0)</f>
        <v>338.46728975999997</v>
      </c>
      <c r="T114" s="45">
        <f>N114/12</f>
        <v>0</v>
      </c>
    </row>
    <row r="115" spans="1:20" ht="12">
      <c r="A115" s="133"/>
      <c r="B115" s="134"/>
      <c r="C115" s="43" t="s">
        <v>60</v>
      </c>
      <c r="D115" s="154" t="s">
        <v>22</v>
      </c>
      <c r="E115" s="45">
        <v>163.33332680000001</v>
      </c>
      <c r="F115" s="45">
        <v>163.33332680000001</v>
      </c>
      <c r="G115" s="45">
        <v>163.33332680000001</v>
      </c>
      <c r="H115" s="45">
        <v>163.33332680000001</v>
      </c>
      <c r="I115" s="45">
        <v>163.33332680000001</v>
      </c>
      <c r="J115" s="45">
        <v>163.33332680000001</v>
      </c>
      <c r="K115" s="138">
        <f>SUM(E115:J115)</f>
        <v>979.99996080000005</v>
      </c>
      <c r="O115" s="44">
        <f>P115/$M$7</f>
        <v>0.47851560585937503</v>
      </c>
      <c r="P115" s="44">
        <f>K115/12</f>
        <v>81.666663400000004</v>
      </c>
      <c r="R115" s="44">
        <f t="shared" si="62"/>
        <v>979.99996080000005</v>
      </c>
      <c r="S115" s="44">
        <f t="shared" si="63"/>
        <v>0</v>
      </c>
      <c r="T115" s="45">
        <f>N115/12</f>
        <v>0</v>
      </c>
    </row>
    <row r="116" spans="1:20" ht="12">
      <c r="A116" s="133"/>
      <c r="B116" s="134"/>
      <c r="C116" s="43"/>
      <c r="D116" s="154"/>
      <c r="E116" s="45"/>
      <c r="F116" s="45"/>
      <c r="G116" s="45"/>
      <c r="H116" s="45"/>
      <c r="I116" s="45"/>
      <c r="J116" s="45"/>
      <c r="K116" s="138">
        <f>SUM(E116:J116)</f>
        <v>0</v>
      </c>
      <c r="O116" s="44">
        <f>P116/$M$7</f>
        <v>0</v>
      </c>
      <c r="P116" s="44">
        <f>K116/12</f>
        <v>0</v>
      </c>
      <c r="R116" s="44">
        <f t="shared" si="62"/>
        <v>0</v>
      </c>
      <c r="S116" s="44">
        <f t="shared" si="63"/>
        <v>0</v>
      </c>
      <c r="T116" s="45">
        <f>N116/12</f>
        <v>0</v>
      </c>
    </row>
    <row r="117" spans="1:20" ht="12">
      <c r="A117" s="133"/>
      <c r="B117" s="134"/>
      <c r="C117" s="43"/>
      <c r="D117" s="154"/>
      <c r="E117" s="45"/>
      <c r="F117" s="45"/>
      <c r="G117" s="45"/>
      <c r="H117" s="45"/>
      <c r="I117" s="45"/>
      <c r="J117" s="45"/>
      <c r="K117" s="138">
        <f>SUM(E117:J117)</f>
        <v>0</v>
      </c>
      <c r="O117" s="44">
        <f>P117/$M$7</f>
        <v>0</v>
      </c>
      <c r="P117" s="44">
        <f>K117/12</f>
        <v>0</v>
      </c>
      <c r="R117" s="44">
        <f t="shared" si="62"/>
        <v>0</v>
      </c>
      <c r="S117" s="44">
        <f t="shared" si="63"/>
        <v>0</v>
      </c>
      <c r="T117" s="45">
        <f>N117/12</f>
        <v>0</v>
      </c>
    </row>
    <row r="118" spans="1:20" ht="12.95" thickBot="1">
      <c r="A118" s="103"/>
      <c r="B118" s="104" t="s">
        <v>69</v>
      </c>
      <c r="C118" s="105"/>
      <c r="D118" s="155"/>
      <c r="E118" s="107">
        <f>SUM(E113:E117)</f>
        <v>220.33833736000003</v>
      </c>
      <c r="F118" s="107">
        <f t="shared" ref="F118:K118" si="64">SUM(F113:F117)</f>
        <v>220.10081912000001</v>
      </c>
      <c r="G118" s="107">
        <f t="shared" si="64"/>
        <v>219.86330088000003</v>
      </c>
      <c r="H118" s="107">
        <f t="shared" si="64"/>
        <v>219.62578264000001</v>
      </c>
      <c r="I118" s="107">
        <f t="shared" si="64"/>
        <v>219.38826440000003</v>
      </c>
      <c r="J118" s="107">
        <f t="shared" si="64"/>
        <v>219.15074616000001</v>
      </c>
      <c r="K118" s="107">
        <f t="shared" si="64"/>
        <v>1318.4672505600001</v>
      </c>
      <c r="O118" s="109">
        <f>SUM(O113:O117)</f>
        <v>0.64378283718750007</v>
      </c>
      <c r="P118" s="107">
        <f>SUM(P113:P117)</f>
        <v>109.87227088</v>
      </c>
      <c r="R118" s="106">
        <f>SUM(R113:R117)</f>
        <v>979.99996080000005</v>
      </c>
      <c r="S118" s="106">
        <f>SUM(S113:S117)</f>
        <v>338.46728975999997</v>
      </c>
      <c r="T118" s="156">
        <f>R118/(R118+S118)</f>
        <v>0.74328729847765207</v>
      </c>
    </row>
    <row r="119" spans="1:20" ht="12">
      <c r="A119" s="41"/>
      <c r="B119" s="42"/>
      <c r="C119" s="43"/>
      <c r="D119" s="154"/>
      <c r="E119" s="45"/>
      <c r="F119" s="45"/>
      <c r="G119" s="45"/>
      <c r="H119" s="45"/>
      <c r="I119" s="45"/>
      <c r="J119" s="45"/>
      <c r="K119" s="45"/>
      <c r="O119" s="44"/>
      <c r="P119" s="44"/>
      <c r="R119" s="44"/>
      <c r="S119" s="44"/>
      <c r="T119" s="45"/>
    </row>
    <row r="120" spans="1:20" ht="14.1" thickBot="1">
      <c r="A120" s="129"/>
      <c r="B120" s="130" t="s">
        <v>69</v>
      </c>
      <c r="C120" s="131"/>
      <c r="D120" s="159"/>
      <c r="E120" s="132">
        <f t="shared" ref="E120:K120" si="65">SUM(E111,E118)</f>
        <v>1052.7466641000001</v>
      </c>
      <c r="F120" s="132">
        <f t="shared" si="65"/>
        <v>1052.50914586</v>
      </c>
      <c r="G120" s="132">
        <f t="shared" si="65"/>
        <v>1052.2716276200001</v>
      </c>
      <c r="H120" s="132">
        <f t="shared" si="65"/>
        <v>1052.03410938</v>
      </c>
      <c r="I120" s="132">
        <f t="shared" si="65"/>
        <v>1051.7965911400001</v>
      </c>
      <c r="J120" s="132">
        <f t="shared" si="65"/>
        <v>1051.5590729</v>
      </c>
      <c r="K120" s="132">
        <f t="shared" si="65"/>
        <v>6312.9172110000009</v>
      </c>
      <c r="O120" s="132">
        <f>SUM(O111,O118)</f>
        <v>3.0824791069335942</v>
      </c>
      <c r="P120" s="132">
        <f>SUM(P111,P118)</f>
        <v>526.07643425000003</v>
      </c>
      <c r="R120" s="132">
        <f>SUM(R111,R118)</f>
        <v>979.99996080000005</v>
      </c>
      <c r="S120" s="132">
        <f>SUM(S111,S118)</f>
        <v>5332.917250200001</v>
      </c>
      <c r="T120" s="167">
        <f>R120/(R120+S120)</f>
        <v>0.15523725847257905</v>
      </c>
    </row>
    <row r="121" spans="1:20" ht="12">
      <c r="A121" s="52"/>
      <c r="B121" s="42"/>
      <c r="C121" s="43"/>
      <c r="D121" s="154"/>
      <c r="E121" s="45"/>
      <c r="F121" s="45"/>
      <c r="G121" s="45"/>
      <c r="H121" s="45"/>
      <c r="I121" s="45"/>
      <c r="J121" s="45"/>
      <c r="K121" s="45"/>
      <c r="O121" s="43"/>
      <c r="P121" s="43"/>
      <c r="R121" s="43"/>
      <c r="S121" s="43"/>
      <c r="T121" s="168"/>
    </row>
    <row r="122" spans="1:20" ht="12.95">
      <c r="A122" s="110">
        <v>6</v>
      </c>
      <c r="B122" s="119" t="s">
        <v>70</v>
      </c>
      <c r="C122" s="112"/>
      <c r="D122" s="163"/>
      <c r="E122" s="117"/>
      <c r="F122" s="117"/>
      <c r="G122" s="117"/>
      <c r="H122" s="117"/>
      <c r="I122" s="117"/>
      <c r="J122" s="117"/>
      <c r="K122" s="113"/>
      <c r="O122" s="112"/>
      <c r="P122" s="112"/>
      <c r="R122" s="112"/>
      <c r="S122" s="112"/>
      <c r="T122" s="153"/>
    </row>
    <row r="123" spans="1:20" ht="12">
      <c r="A123" s="133">
        <v>6.1</v>
      </c>
      <c r="B123" s="134" t="s">
        <v>71</v>
      </c>
      <c r="C123" s="43"/>
      <c r="D123" s="154"/>
      <c r="E123" s="45"/>
      <c r="F123" s="45"/>
      <c r="G123" s="45"/>
      <c r="H123" s="45"/>
      <c r="I123" s="45"/>
      <c r="J123" s="45"/>
      <c r="K123" s="138">
        <f>SUM(E123:J123)</f>
        <v>0</v>
      </c>
      <c r="O123" s="44">
        <f>P123/$M$7</f>
        <v>0</v>
      </c>
      <c r="P123" s="44">
        <f>K123/12</f>
        <v>0</v>
      </c>
      <c r="R123" s="44">
        <f>IF($D123="Y",$K123,0)</f>
        <v>0</v>
      </c>
      <c r="S123" s="44">
        <f>IF($D123="N",$K123,0)</f>
        <v>0</v>
      </c>
      <c r="T123" s="45">
        <f>N123/12</f>
        <v>0</v>
      </c>
    </row>
    <row r="124" spans="1:20" ht="12">
      <c r="A124" s="133"/>
      <c r="B124" s="134"/>
      <c r="C124" s="43" t="s">
        <v>67</v>
      </c>
      <c r="D124" s="154" t="s">
        <v>22</v>
      </c>
      <c r="E124" s="45">
        <v>0</v>
      </c>
      <c r="F124" s="45">
        <v>0</v>
      </c>
      <c r="G124" s="45">
        <v>0</v>
      </c>
      <c r="H124" s="45">
        <v>0</v>
      </c>
      <c r="I124" s="45">
        <v>0</v>
      </c>
      <c r="J124" s="45">
        <v>0</v>
      </c>
      <c r="K124" s="138">
        <f>SUM(E124:J124)</f>
        <v>0</v>
      </c>
      <c r="O124" s="44">
        <f>P124/$M$7</f>
        <v>0</v>
      </c>
      <c r="P124" s="44">
        <f>K124/12</f>
        <v>0</v>
      </c>
      <c r="R124" s="44">
        <f t="shared" ref="R124:R129" si="66">IF($D124="Y",$K124,0)</f>
        <v>0</v>
      </c>
      <c r="S124" s="44">
        <f t="shared" ref="S124:S129" si="67">IF($D124="N",$K124,0)</f>
        <v>0</v>
      </c>
      <c r="T124" s="45">
        <f>N124/12</f>
        <v>0</v>
      </c>
    </row>
    <row r="125" spans="1:20" ht="12">
      <c r="A125" s="133"/>
      <c r="B125" s="134"/>
      <c r="C125" s="43" t="s">
        <v>23</v>
      </c>
      <c r="D125" s="154" t="s">
        <v>22</v>
      </c>
      <c r="E125" s="45">
        <v>179.85821750000002</v>
      </c>
      <c r="F125" s="45">
        <v>179.85821750000002</v>
      </c>
      <c r="G125" s="45">
        <v>179.85821750000002</v>
      </c>
      <c r="H125" s="45">
        <v>179.85821750000002</v>
      </c>
      <c r="I125" s="45">
        <v>179.85821750000002</v>
      </c>
      <c r="J125" s="45">
        <v>179.85821750000002</v>
      </c>
      <c r="K125" s="138">
        <f t="shared" ref="K125:K126" si="68">SUM(E125:J125)</f>
        <v>1079.1493050000001</v>
      </c>
      <c r="O125" s="44">
        <f t="shared" ref="O125:O126" si="69">P125/$M$7</f>
        <v>0.52692837158203132</v>
      </c>
      <c r="P125" s="44">
        <f t="shared" ref="P125:P126" si="70">K125/12</f>
        <v>89.929108750000012</v>
      </c>
      <c r="R125" s="44">
        <f t="shared" si="66"/>
        <v>1079.1493050000001</v>
      </c>
      <c r="S125" s="44">
        <f t="shared" si="67"/>
        <v>0</v>
      </c>
      <c r="T125" s="45">
        <f t="shared" ref="T125:T126" si="71">N125/12</f>
        <v>0</v>
      </c>
    </row>
    <row r="126" spans="1:20" ht="12">
      <c r="A126" s="133"/>
      <c r="B126" s="134"/>
      <c r="C126" s="43" t="s">
        <v>72</v>
      </c>
      <c r="D126" s="154" t="s">
        <v>25</v>
      </c>
      <c r="E126" s="45">
        <v>164.83332673999999</v>
      </c>
      <c r="F126" s="45">
        <v>164.83332673999999</v>
      </c>
      <c r="G126" s="45">
        <v>164.83332673999999</v>
      </c>
      <c r="H126" s="45">
        <v>164.83332673999999</v>
      </c>
      <c r="I126" s="45">
        <v>164.83332673999999</v>
      </c>
      <c r="J126" s="45">
        <v>164.83332673999999</v>
      </c>
      <c r="K126" s="138">
        <f t="shared" si="68"/>
        <v>988.99996043999988</v>
      </c>
      <c r="O126" s="44">
        <f t="shared" si="69"/>
        <v>0.48291013693359375</v>
      </c>
      <c r="P126" s="44">
        <f t="shared" si="70"/>
        <v>82.416663369999995</v>
      </c>
      <c r="R126" s="44">
        <f t="shared" si="66"/>
        <v>0</v>
      </c>
      <c r="S126" s="44">
        <f t="shared" si="67"/>
        <v>988.99996043999988</v>
      </c>
      <c r="T126" s="45">
        <f t="shared" si="71"/>
        <v>0</v>
      </c>
    </row>
    <row r="127" spans="1:20" ht="12">
      <c r="A127" s="133"/>
      <c r="B127" s="134"/>
      <c r="C127" s="43" t="s">
        <v>67</v>
      </c>
      <c r="D127" s="154" t="s">
        <v>25</v>
      </c>
      <c r="E127" s="45">
        <v>4595.04454558</v>
      </c>
      <c r="F127" s="45">
        <v>4595.04454558</v>
      </c>
      <c r="G127" s="45">
        <v>4595.04454558</v>
      </c>
      <c r="H127" s="45">
        <v>4595.04454558</v>
      </c>
      <c r="I127" s="45">
        <v>4595.04454558</v>
      </c>
      <c r="J127" s="45">
        <v>4598.3462429599995</v>
      </c>
      <c r="K127" s="138">
        <f>SUM(E127:J127)</f>
        <v>27573.56897086</v>
      </c>
      <c r="O127" s="44">
        <f>P127/$M$7</f>
        <v>13.463656724052735</v>
      </c>
      <c r="P127" s="44">
        <f>K127/12</f>
        <v>2297.7974142383332</v>
      </c>
      <c r="R127" s="44">
        <f t="shared" si="66"/>
        <v>0</v>
      </c>
      <c r="S127" s="44">
        <f t="shared" si="67"/>
        <v>27573.56897086</v>
      </c>
      <c r="T127" s="45">
        <f>N127/12</f>
        <v>0</v>
      </c>
    </row>
    <row r="128" spans="1:20" ht="12">
      <c r="A128" s="133"/>
      <c r="B128" s="134"/>
      <c r="C128" s="43" t="s">
        <v>21</v>
      </c>
      <c r="D128" s="154" t="s">
        <v>22</v>
      </c>
      <c r="E128" s="45">
        <v>83.125006650000017</v>
      </c>
      <c r="F128" s="45">
        <v>83.125006650000017</v>
      </c>
      <c r="G128" s="45">
        <v>83.125006650000017</v>
      </c>
      <c r="H128" s="45">
        <v>83.125006650000017</v>
      </c>
      <c r="I128" s="45">
        <v>83.125006650000017</v>
      </c>
      <c r="J128" s="45">
        <v>83.125006650000017</v>
      </c>
      <c r="K128" s="138">
        <f>SUM(E128:J128)</f>
        <v>498.75003990000016</v>
      </c>
      <c r="O128" s="44">
        <f>P128/$M$7</f>
        <v>0.24353029291992198</v>
      </c>
      <c r="P128" s="44">
        <f>K128/12</f>
        <v>41.562503325000016</v>
      </c>
      <c r="R128" s="44">
        <f t="shared" si="66"/>
        <v>498.75003990000016</v>
      </c>
      <c r="S128" s="44">
        <f t="shared" si="67"/>
        <v>0</v>
      </c>
      <c r="T128" s="45">
        <f>N128/12</f>
        <v>0</v>
      </c>
    </row>
    <row r="129" spans="1:20" ht="12">
      <c r="A129" s="133"/>
      <c r="B129" s="134"/>
      <c r="C129" s="43"/>
      <c r="D129" s="154"/>
      <c r="E129" s="45"/>
      <c r="F129" s="45"/>
      <c r="G129" s="45"/>
      <c r="H129" s="45"/>
      <c r="I129" s="45"/>
      <c r="J129" s="45"/>
      <c r="K129" s="138">
        <f>SUM(E129:J129)</f>
        <v>0</v>
      </c>
      <c r="O129" s="44">
        <f>P129/$M$7</f>
        <v>0</v>
      </c>
      <c r="P129" s="44">
        <f>K129/12</f>
        <v>0</v>
      </c>
      <c r="R129" s="44">
        <f t="shared" si="66"/>
        <v>0</v>
      </c>
      <c r="S129" s="44">
        <f t="shared" si="67"/>
        <v>0</v>
      </c>
      <c r="T129" s="45">
        <f>N129/12</f>
        <v>0</v>
      </c>
    </row>
    <row r="130" spans="1:20" ht="12.95" thickBot="1">
      <c r="A130" s="103"/>
      <c r="B130" s="104" t="s">
        <v>73</v>
      </c>
      <c r="C130" s="105"/>
      <c r="D130" s="155"/>
      <c r="E130" s="107">
        <f>SUM(E123:E129)</f>
        <v>5022.8610964700001</v>
      </c>
      <c r="F130" s="107">
        <f t="shared" ref="F130:K130" si="72">SUM(F123:F129)</f>
        <v>5022.8610964700001</v>
      </c>
      <c r="G130" s="107">
        <f t="shared" si="72"/>
        <v>5022.8610964700001</v>
      </c>
      <c r="H130" s="107">
        <f t="shared" si="72"/>
        <v>5022.8610964700001</v>
      </c>
      <c r="I130" s="107">
        <f t="shared" si="72"/>
        <v>5022.8610964700001</v>
      </c>
      <c r="J130" s="107">
        <f t="shared" si="72"/>
        <v>5026.1627938499987</v>
      </c>
      <c r="K130" s="107">
        <f t="shared" si="72"/>
        <v>30140.468276200001</v>
      </c>
      <c r="O130" s="109">
        <f>SUM(O123:O129)</f>
        <v>14.717025525488282</v>
      </c>
      <c r="P130" s="107">
        <f>SUM(P123:P129)</f>
        <v>2511.7056896833328</v>
      </c>
      <c r="R130" s="106">
        <f>SUM(R123:R129)</f>
        <v>1577.8993449000004</v>
      </c>
      <c r="S130" s="106">
        <f>SUM(S123:S129)</f>
        <v>28562.5689313</v>
      </c>
      <c r="T130" s="156">
        <f>R130/(R130+S130)</f>
        <v>5.2351520568310696E-2</v>
      </c>
    </row>
    <row r="131" spans="1:20" ht="12">
      <c r="A131" s="133"/>
      <c r="B131" s="134"/>
      <c r="C131" s="43"/>
      <c r="D131" s="154"/>
      <c r="E131" s="45"/>
      <c r="F131" s="45"/>
      <c r="G131" s="45"/>
      <c r="H131" s="45"/>
      <c r="I131" s="45"/>
      <c r="J131" s="45"/>
      <c r="K131" s="138"/>
      <c r="L131" s="33"/>
      <c r="M131" s="33"/>
      <c r="N131" s="33"/>
      <c r="O131" s="44"/>
      <c r="P131" s="44"/>
      <c r="Q131" s="169"/>
      <c r="R131" s="44"/>
      <c r="S131" s="44"/>
      <c r="T131" s="45"/>
    </row>
    <row r="132" spans="1:20" ht="12">
      <c r="A132" s="133">
        <v>6.2</v>
      </c>
      <c r="B132" s="134" t="s">
        <v>74</v>
      </c>
      <c r="C132" s="43"/>
      <c r="D132" s="154"/>
      <c r="E132" s="45"/>
      <c r="F132" s="45"/>
      <c r="G132" s="45"/>
      <c r="H132" s="45"/>
      <c r="I132" s="45"/>
      <c r="J132" s="45"/>
      <c r="K132" s="138">
        <f>SUM(E132:J132)</f>
        <v>0</v>
      </c>
      <c r="L132" s="33"/>
      <c r="M132" s="33"/>
      <c r="N132" s="33"/>
      <c r="O132" s="44">
        <f>P132/$M$7</f>
        <v>0</v>
      </c>
      <c r="P132" s="44">
        <f>K132/12</f>
        <v>0</v>
      </c>
      <c r="Q132" s="169"/>
      <c r="R132" s="44">
        <f>IF($D132="Y",$K132,0)</f>
        <v>0</v>
      </c>
      <c r="S132" s="44">
        <f>IF($D132="N",$K132,0)</f>
        <v>0</v>
      </c>
      <c r="T132" s="45">
        <f>N132/12</f>
        <v>0</v>
      </c>
    </row>
    <row r="133" spans="1:20" ht="12">
      <c r="A133" s="133"/>
      <c r="B133" s="134"/>
      <c r="C133" s="43" t="s">
        <v>30</v>
      </c>
      <c r="D133" s="154" t="s">
        <v>22</v>
      </c>
      <c r="E133" s="45">
        <v>50.876508150000006</v>
      </c>
      <c r="F133" s="45">
        <v>521.91452104999996</v>
      </c>
      <c r="G133" s="45">
        <v>835.86920689999999</v>
      </c>
      <c r="H133" s="45">
        <v>835.65721980000001</v>
      </c>
      <c r="I133" s="45">
        <v>1306.6952327000001</v>
      </c>
      <c r="J133" s="45">
        <v>1306.4832455999999</v>
      </c>
      <c r="K133" s="138">
        <f>SUM(E133:J133)</f>
        <v>4857.4959342000002</v>
      </c>
      <c r="L133" s="33"/>
      <c r="M133" s="33"/>
      <c r="N133" s="33"/>
      <c r="O133" s="44">
        <f>P133/$M$7</f>
        <v>2.3718241866210938</v>
      </c>
      <c r="P133" s="44">
        <f>K133/12</f>
        <v>404.79132785000002</v>
      </c>
      <c r="Q133" s="169"/>
      <c r="R133" s="44">
        <f t="shared" ref="R133:R136" si="73">IF($D133="Y",$K133,0)</f>
        <v>4857.4959342000002</v>
      </c>
      <c r="S133" s="44">
        <f t="shared" ref="S133:S136" si="74">IF($D133="N",$K133,0)</f>
        <v>0</v>
      </c>
      <c r="T133" s="45">
        <f>N133/12</f>
        <v>0</v>
      </c>
    </row>
    <row r="134" spans="1:20" ht="12">
      <c r="A134" s="133"/>
      <c r="B134" s="134"/>
      <c r="C134" s="43" t="s">
        <v>30</v>
      </c>
      <c r="D134" s="154" t="s">
        <v>25</v>
      </c>
      <c r="E134" s="45">
        <v>61.214372579999996</v>
      </c>
      <c r="F134" s="45">
        <v>61.214372579999996</v>
      </c>
      <c r="G134" s="45">
        <v>61.214372579999996</v>
      </c>
      <c r="H134" s="45">
        <v>61.214372579999996</v>
      </c>
      <c r="I134" s="45">
        <v>61.214372579999996</v>
      </c>
      <c r="J134" s="45">
        <v>61.214372579999996</v>
      </c>
      <c r="K134" s="138">
        <f>SUM(E134:J134)</f>
        <v>367.28623547999996</v>
      </c>
      <c r="L134" s="33"/>
      <c r="M134" s="33"/>
      <c r="N134" s="33"/>
      <c r="O134" s="44">
        <f>P134/$M$7</f>
        <v>0.17933898216796876</v>
      </c>
      <c r="P134" s="44">
        <f>K134/12</f>
        <v>30.607186289999998</v>
      </c>
      <c r="Q134" s="169"/>
      <c r="R134" s="44">
        <f t="shared" si="73"/>
        <v>0</v>
      </c>
      <c r="S134" s="44">
        <f t="shared" si="74"/>
        <v>367.28623547999996</v>
      </c>
      <c r="T134" s="45">
        <f>N134/12</f>
        <v>0</v>
      </c>
    </row>
    <row r="135" spans="1:20" ht="12">
      <c r="A135" s="133"/>
      <c r="B135" s="134"/>
      <c r="C135" s="43"/>
      <c r="D135" s="154"/>
      <c r="E135" s="45"/>
      <c r="F135" s="45"/>
      <c r="G135" s="45"/>
      <c r="H135" s="45"/>
      <c r="I135" s="45"/>
      <c r="J135" s="45"/>
      <c r="K135" s="138">
        <f>SUM(E135:J135)</f>
        <v>0</v>
      </c>
      <c r="L135" s="33"/>
      <c r="M135" s="33"/>
      <c r="N135" s="33"/>
      <c r="O135" s="44">
        <f>P135/$M$7</f>
        <v>0</v>
      </c>
      <c r="P135" s="44">
        <f>K135/12</f>
        <v>0</v>
      </c>
      <c r="Q135" s="169"/>
      <c r="R135" s="44">
        <f t="shared" si="73"/>
        <v>0</v>
      </c>
      <c r="S135" s="44">
        <f t="shared" si="74"/>
        <v>0</v>
      </c>
      <c r="T135" s="45">
        <f>N135/12</f>
        <v>0</v>
      </c>
    </row>
    <row r="136" spans="1:20" ht="12">
      <c r="A136" s="133"/>
      <c r="B136" s="134"/>
      <c r="C136" s="43"/>
      <c r="D136" s="154"/>
      <c r="E136" s="45"/>
      <c r="F136" s="45"/>
      <c r="G136" s="45"/>
      <c r="H136" s="45"/>
      <c r="I136" s="45"/>
      <c r="J136" s="45"/>
      <c r="K136" s="138">
        <f>SUM(E136:J136)</f>
        <v>0</v>
      </c>
      <c r="L136" s="33"/>
      <c r="M136" s="33"/>
      <c r="N136" s="33"/>
      <c r="O136" s="44">
        <f>P136/$M$7</f>
        <v>0</v>
      </c>
      <c r="P136" s="44">
        <f>K136/12</f>
        <v>0</v>
      </c>
      <c r="Q136" s="169"/>
      <c r="R136" s="44">
        <f t="shared" si="73"/>
        <v>0</v>
      </c>
      <c r="S136" s="44">
        <f t="shared" si="74"/>
        <v>0</v>
      </c>
      <c r="T136" s="45">
        <f>N136/12</f>
        <v>0</v>
      </c>
    </row>
    <row r="137" spans="1:20" ht="12.95" thickBot="1">
      <c r="A137" s="103"/>
      <c r="B137" s="104" t="s">
        <v>75</v>
      </c>
      <c r="C137" s="105"/>
      <c r="D137" s="155"/>
      <c r="E137" s="107">
        <f>SUM(E132:E136)</f>
        <v>112.09088073000001</v>
      </c>
      <c r="F137" s="107">
        <f t="shared" ref="F137:K137" si="75">SUM(F132:F136)</f>
        <v>583.12889362999999</v>
      </c>
      <c r="G137" s="107">
        <f t="shared" si="75"/>
        <v>897.08357948000003</v>
      </c>
      <c r="H137" s="107">
        <f t="shared" si="75"/>
        <v>896.87159238000004</v>
      </c>
      <c r="I137" s="107">
        <f t="shared" si="75"/>
        <v>1367.9096052800001</v>
      </c>
      <c r="J137" s="107">
        <f t="shared" si="75"/>
        <v>1367.6976181799998</v>
      </c>
      <c r="K137" s="107">
        <f t="shared" si="75"/>
        <v>5224.7821696800002</v>
      </c>
      <c r="L137" s="33"/>
      <c r="M137" s="33"/>
      <c r="N137" s="33"/>
      <c r="O137" s="109">
        <f>SUM(O132:O136)</f>
        <v>2.5511631687890626</v>
      </c>
      <c r="P137" s="107">
        <f>SUM(P132:P136)</f>
        <v>435.39851414000003</v>
      </c>
      <c r="Q137" s="169"/>
      <c r="R137" s="106">
        <f>SUM(R132:R136)</f>
        <v>4857.4959342000002</v>
      </c>
      <c r="S137" s="106">
        <f>SUM(S132:S136)</f>
        <v>367.28623547999996</v>
      </c>
      <c r="T137" s="156">
        <f>R137/(R137+S137)</f>
        <v>0.92970305295952749</v>
      </c>
    </row>
    <row r="138" spans="1:20" ht="12">
      <c r="A138" s="133"/>
      <c r="B138" s="134"/>
      <c r="C138" s="43"/>
      <c r="D138" s="154"/>
      <c r="E138" s="45"/>
      <c r="F138" s="45"/>
      <c r="G138" s="45"/>
      <c r="H138" s="45"/>
      <c r="I138" s="45"/>
      <c r="J138" s="45"/>
      <c r="K138" s="138"/>
      <c r="L138" s="33"/>
      <c r="M138" s="33"/>
      <c r="N138" s="33"/>
      <c r="O138" s="44"/>
      <c r="P138" s="44"/>
      <c r="Q138" s="169"/>
      <c r="R138" s="44"/>
      <c r="S138" s="44"/>
      <c r="T138" s="45"/>
    </row>
    <row r="139" spans="1:20" ht="12">
      <c r="A139" s="133">
        <v>6.3</v>
      </c>
      <c r="B139" s="134" t="s">
        <v>76</v>
      </c>
      <c r="C139" s="43"/>
      <c r="D139" s="154"/>
      <c r="E139" s="45"/>
      <c r="F139" s="45"/>
      <c r="G139" s="45"/>
      <c r="H139" s="45"/>
      <c r="I139" s="45"/>
      <c r="J139" s="45"/>
      <c r="K139" s="138">
        <f>SUM(E139:J139)</f>
        <v>0</v>
      </c>
      <c r="L139" s="33"/>
      <c r="M139" s="33"/>
      <c r="N139" s="33"/>
      <c r="O139" s="44">
        <f>P139/$M$7</f>
        <v>0</v>
      </c>
      <c r="P139" s="44">
        <f>K139/12</f>
        <v>0</v>
      </c>
      <c r="Q139" s="169"/>
      <c r="R139" s="44">
        <f>IF($D139="Y",$K139,0)</f>
        <v>0</v>
      </c>
      <c r="S139" s="44">
        <f>IF($D139="N",$K139,0)</f>
        <v>0</v>
      </c>
      <c r="T139" s="45">
        <f>N139/12</f>
        <v>0</v>
      </c>
    </row>
    <row r="140" spans="1:20" ht="12">
      <c r="A140" s="133"/>
      <c r="B140" s="134"/>
      <c r="C140" s="43" t="s">
        <v>76</v>
      </c>
      <c r="D140" s="154" t="s">
        <v>22</v>
      </c>
      <c r="E140" s="45">
        <v>490</v>
      </c>
      <c r="F140" s="45">
        <v>490</v>
      </c>
      <c r="G140" s="45">
        <v>490</v>
      </c>
      <c r="H140" s="45">
        <v>490</v>
      </c>
      <c r="I140" s="45">
        <v>490</v>
      </c>
      <c r="J140" s="45">
        <v>490</v>
      </c>
      <c r="K140" s="138">
        <f>SUM(E140:J140)</f>
        <v>2940</v>
      </c>
      <c r="L140" s="33"/>
      <c r="M140" s="33"/>
      <c r="N140" s="33"/>
      <c r="O140" s="44">
        <f>P140/$M$7</f>
        <v>1.435546875</v>
      </c>
      <c r="P140" s="44">
        <f>K140/12</f>
        <v>245</v>
      </c>
      <c r="Q140" s="169"/>
      <c r="R140" s="44">
        <f t="shared" ref="R140:R143" si="76">IF($D140="Y",$K140,0)</f>
        <v>2940</v>
      </c>
      <c r="S140" s="44">
        <f t="shared" ref="S140:S143" si="77">IF($D140="N",$K140,0)</f>
        <v>0</v>
      </c>
      <c r="T140" s="45">
        <f>N140/12</f>
        <v>0</v>
      </c>
    </row>
    <row r="141" spans="1:20" ht="12">
      <c r="A141" s="133"/>
      <c r="B141" s="134"/>
      <c r="C141" s="43" t="s">
        <v>76</v>
      </c>
      <c r="D141" s="154" t="s">
        <v>25</v>
      </c>
      <c r="E141" s="45">
        <v>0</v>
      </c>
      <c r="F141" s="45">
        <v>0</v>
      </c>
      <c r="G141" s="45">
        <v>0</v>
      </c>
      <c r="H141" s="45">
        <v>0</v>
      </c>
      <c r="I141" s="45">
        <v>0</v>
      </c>
      <c r="J141" s="45">
        <v>0</v>
      </c>
      <c r="K141" s="138">
        <f>SUM(E141:J141)</f>
        <v>0</v>
      </c>
      <c r="L141" s="33"/>
      <c r="M141" s="33"/>
      <c r="N141" s="33"/>
      <c r="O141" s="44">
        <f>P141/$M$7</f>
        <v>0</v>
      </c>
      <c r="P141" s="44">
        <f>K141/12</f>
        <v>0</v>
      </c>
      <c r="Q141" s="169"/>
      <c r="R141" s="44">
        <f t="shared" si="76"/>
        <v>0</v>
      </c>
      <c r="S141" s="44">
        <f t="shared" si="77"/>
        <v>0</v>
      </c>
      <c r="T141" s="45">
        <f>N141/12</f>
        <v>0</v>
      </c>
    </row>
    <row r="142" spans="1:20" ht="12">
      <c r="A142" s="133"/>
      <c r="B142" s="134"/>
      <c r="C142" s="43" t="s">
        <v>76</v>
      </c>
      <c r="D142" s="154" t="s">
        <v>22</v>
      </c>
      <c r="E142" s="45">
        <v>0</v>
      </c>
      <c r="F142" s="45">
        <v>0</v>
      </c>
      <c r="G142" s="45">
        <v>0</v>
      </c>
      <c r="H142" s="45">
        <v>0</v>
      </c>
      <c r="I142" s="45">
        <v>0</v>
      </c>
      <c r="J142" s="45">
        <v>0</v>
      </c>
      <c r="K142" s="138">
        <f>SUM(E142:J142)</f>
        <v>0</v>
      </c>
      <c r="L142" s="33"/>
      <c r="M142" s="33"/>
      <c r="N142" s="33"/>
      <c r="O142" s="44">
        <f>P142/$M$7</f>
        <v>0</v>
      </c>
      <c r="P142" s="44">
        <f>K142/12</f>
        <v>0</v>
      </c>
      <c r="Q142" s="169"/>
      <c r="R142" s="44">
        <f t="shared" si="76"/>
        <v>0</v>
      </c>
      <c r="S142" s="44">
        <f t="shared" si="77"/>
        <v>0</v>
      </c>
      <c r="T142" s="45">
        <f>N142/12</f>
        <v>0</v>
      </c>
    </row>
    <row r="143" spans="1:20" ht="12">
      <c r="A143" s="133"/>
      <c r="B143" s="134"/>
      <c r="C143" s="43"/>
      <c r="D143" s="154"/>
      <c r="E143" s="45"/>
      <c r="F143" s="45"/>
      <c r="G143" s="45"/>
      <c r="H143" s="45"/>
      <c r="I143" s="45"/>
      <c r="J143" s="45"/>
      <c r="K143" s="138">
        <f>SUM(E143:J143)</f>
        <v>0</v>
      </c>
      <c r="L143" s="33"/>
      <c r="M143" s="33"/>
      <c r="N143" s="33"/>
      <c r="O143" s="44">
        <f>P143/$M$7</f>
        <v>0</v>
      </c>
      <c r="P143" s="44">
        <f>K143/12</f>
        <v>0</v>
      </c>
      <c r="Q143" s="169"/>
      <c r="R143" s="44">
        <f t="shared" si="76"/>
        <v>0</v>
      </c>
      <c r="S143" s="44">
        <f t="shared" si="77"/>
        <v>0</v>
      </c>
      <c r="T143" s="45">
        <f>N143/12</f>
        <v>0</v>
      </c>
    </row>
    <row r="144" spans="1:20" ht="12.95" thickBot="1">
      <c r="A144" s="103"/>
      <c r="B144" s="104" t="s">
        <v>77</v>
      </c>
      <c r="C144" s="105"/>
      <c r="D144" s="155"/>
      <c r="E144" s="107">
        <f>SUM(E139:E143)</f>
        <v>490</v>
      </c>
      <c r="F144" s="107">
        <f t="shared" ref="F144:K144" si="78">SUM(F139:F143)</f>
        <v>490</v>
      </c>
      <c r="G144" s="107">
        <f t="shared" si="78"/>
        <v>490</v>
      </c>
      <c r="H144" s="107">
        <f t="shared" si="78"/>
        <v>490</v>
      </c>
      <c r="I144" s="107">
        <f t="shared" si="78"/>
        <v>490</v>
      </c>
      <c r="J144" s="107">
        <f t="shared" si="78"/>
        <v>490</v>
      </c>
      <c r="K144" s="107">
        <f t="shared" si="78"/>
        <v>2940</v>
      </c>
      <c r="L144" s="33"/>
      <c r="M144" s="33"/>
      <c r="N144" s="33"/>
      <c r="O144" s="109">
        <f>SUM(O139:O143)</f>
        <v>1.435546875</v>
      </c>
      <c r="P144" s="107">
        <f>SUM(P139:P143)</f>
        <v>245</v>
      </c>
      <c r="Q144" s="169"/>
      <c r="R144" s="106">
        <f>SUM(R139:R143)</f>
        <v>2940</v>
      </c>
      <c r="S144" s="106">
        <f>SUM(S139:S143)</f>
        <v>0</v>
      </c>
      <c r="T144" s="156">
        <f>R144/(R144+S144)</f>
        <v>1</v>
      </c>
    </row>
    <row r="145" spans="1:20" ht="12">
      <c r="A145" s="133"/>
      <c r="B145" s="134"/>
      <c r="C145" s="43"/>
      <c r="D145" s="154"/>
      <c r="E145" s="45"/>
      <c r="F145" s="45"/>
      <c r="G145" s="45"/>
      <c r="H145" s="45"/>
      <c r="I145" s="45"/>
      <c r="J145" s="45"/>
      <c r="K145" s="138"/>
      <c r="L145" s="33"/>
      <c r="M145" s="33"/>
      <c r="N145" s="33"/>
      <c r="O145" s="44"/>
      <c r="P145" s="44"/>
      <c r="Q145" s="169"/>
      <c r="R145" s="44"/>
      <c r="S145" s="44"/>
      <c r="T145" s="45"/>
    </row>
    <row r="146" spans="1:20" ht="12">
      <c r="A146" s="133">
        <v>6.4</v>
      </c>
      <c r="B146" s="134" t="s">
        <v>78</v>
      </c>
      <c r="C146" s="43"/>
      <c r="D146" s="154"/>
      <c r="E146" s="45"/>
      <c r="F146" s="45"/>
      <c r="G146" s="45"/>
      <c r="H146" s="45"/>
      <c r="I146" s="45"/>
      <c r="J146" s="45"/>
      <c r="K146" s="138">
        <f>SUM(E146:J146)</f>
        <v>0</v>
      </c>
      <c r="L146" s="33"/>
      <c r="M146" s="33"/>
      <c r="N146" s="33"/>
      <c r="O146" s="44">
        <f>P146/$M$7</f>
        <v>0</v>
      </c>
      <c r="P146" s="44">
        <f>K146/12</f>
        <v>0</v>
      </c>
      <c r="Q146" s="169"/>
      <c r="R146" s="44">
        <f>IF($D146="Y",$K146,0)</f>
        <v>0</v>
      </c>
      <c r="S146" s="44">
        <f>IF($D146="N",$K146,0)</f>
        <v>0</v>
      </c>
      <c r="T146" s="45">
        <f>N146/12</f>
        <v>0</v>
      </c>
    </row>
    <row r="147" spans="1:20" ht="12">
      <c r="A147" s="133"/>
      <c r="B147" s="134"/>
      <c r="C147" s="43" t="s">
        <v>78</v>
      </c>
      <c r="D147" s="154" t="s">
        <v>22</v>
      </c>
      <c r="E147" s="45">
        <v>897.6170644</v>
      </c>
      <c r="F147" s="45">
        <v>897.6170644</v>
      </c>
      <c r="G147" s="45">
        <v>897.6170644</v>
      </c>
      <c r="H147" s="45">
        <v>897.6170644</v>
      </c>
      <c r="I147" s="45">
        <v>897.6170644</v>
      </c>
      <c r="J147" s="45">
        <v>897.6170644</v>
      </c>
      <c r="K147" s="138">
        <f>SUM(E147:J147)</f>
        <v>5385.7023864000003</v>
      </c>
      <c r="L147" s="33"/>
      <c r="M147" s="33"/>
      <c r="N147" s="33"/>
      <c r="O147" s="44">
        <f>P147/$M$7</f>
        <v>2.6297374933593751</v>
      </c>
      <c r="P147" s="44">
        <f>K147/12</f>
        <v>448.8085322</v>
      </c>
      <c r="Q147" s="169"/>
      <c r="R147" s="44">
        <f t="shared" ref="R147:R150" si="79">IF($D147="Y",$K147,0)</f>
        <v>5385.7023864000003</v>
      </c>
      <c r="S147" s="44">
        <f t="shared" ref="S147:S150" si="80">IF($D147="N",$K147,0)</f>
        <v>0</v>
      </c>
      <c r="T147" s="45">
        <f>N147/12</f>
        <v>0</v>
      </c>
    </row>
    <row r="148" spans="1:20" ht="12">
      <c r="A148" s="133"/>
      <c r="B148" s="134"/>
      <c r="C148" s="43" t="s">
        <v>78</v>
      </c>
      <c r="D148" s="154" t="s">
        <v>22</v>
      </c>
      <c r="E148" s="45">
        <v>869.16196379999997</v>
      </c>
      <c r="F148" s="45">
        <v>865.54046410000001</v>
      </c>
      <c r="G148" s="45">
        <v>861.91894554999999</v>
      </c>
      <c r="H148" s="45">
        <v>858.29744585000003</v>
      </c>
      <c r="I148" s="45">
        <v>854.67592730000013</v>
      </c>
      <c r="J148" s="45">
        <v>851.05442760000005</v>
      </c>
      <c r="K148" s="138">
        <f>SUM(E148:J148)</f>
        <v>5160.6491741999998</v>
      </c>
      <c r="L148" s="33"/>
      <c r="M148" s="33"/>
      <c r="N148" s="33"/>
      <c r="O148" s="44">
        <f>P148/$M$7</f>
        <v>2.5198482295898441</v>
      </c>
      <c r="P148" s="44">
        <f>K148/12</f>
        <v>430.05409785000001</v>
      </c>
      <c r="Q148" s="169"/>
      <c r="R148" s="44">
        <f t="shared" si="79"/>
        <v>5160.6491741999998</v>
      </c>
      <c r="S148" s="44">
        <f t="shared" si="80"/>
        <v>0</v>
      </c>
      <c r="T148" s="45">
        <f>N148/12</f>
        <v>0</v>
      </c>
    </row>
    <row r="149" spans="1:20" ht="12">
      <c r="A149" s="133"/>
      <c r="B149" s="134"/>
      <c r="C149" s="43"/>
      <c r="D149" s="154"/>
      <c r="E149" s="45"/>
      <c r="F149" s="45"/>
      <c r="G149" s="45"/>
      <c r="H149" s="45"/>
      <c r="I149" s="45"/>
      <c r="J149" s="45"/>
      <c r="K149" s="138">
        <f>SUM(E149:J149)</f>
        <v>0</v>
      </c>
      <c r="L149" s="33"/>
      <c r="M149" s="33"/>
      <c r="N149" s="33"/>
      <c r="O149" s="44">
        <f>P149/$M$7</f>
        <v>0</v>
      </c>
      <c r="P149" s="44">
        <f>K149/12</f>
        <v>0</v>
      </c>
      <c r="Q149" s="169"/>
      <c r="R149" s="44">
        <f t="shared" si="79"/>
        <v>0</v>
      </c>
      <c r="S149" s="44">
        <f t="shared" si="80"/>
        <v>0</v>
      </c>
      <c r="T149" s="45">
        <f>N149/12</f>
        <v>0</v>
      </c>
    </row>
    <row r="150" spans="1:20" ht="12">
      <c r="A150" s="133"/>
      <c r="B150" s="134"/>
      <c r="C150" s="43"/>
      <c r="D150" s="154"/>
      <c r="E150" s="45"/>
      <c r="F150" s="45"/>
      <c r="G150" s="45"/>
      <c r="H150" s="45"/>
      <c r="I150" s="45"/>
      <c r="J150" s="45"/>
      <c r="K150" s="138">
        <f>SUM(E150:J150)</f>
        <v>0</v>
      </c>
      <c r="L150" s="33"/>
      <c r="M150" s="33"/>
      <c r="N150" s="33"/>
      <c r="O150" s="44">
        <f>P150/$M$7</f>
        <v>0</v>
      </c>
      <c r="P150" s="44">
        <f>K150/12</f>
        <v>0</v>
      </c>
      <c r="Q150" s="169"/>
      <c r="R150" s="44">
        <f t="shared" si="79"/>
        <v>0</v>
      </c>
      <c r="S150" s="44">
        <f t="shared" si="80"/>
        <v>0</v>
      </c>
      <c r="T150" s="45">
        <f>N150/12</f>
        <v>0</v>
      </c>
    </row>
    <row r="151" spans="1:20" ht="12.95" thickBot="1">
      <c r="A151" s="103"/>
      <c r="B151" s="104" t="s">
        <v>79</v>
      </c>
      <c r="C151" s="105"/>
      <c r="D151" s="155"/>
      <c r="E151" s="107">
        <f>SUM(E146:E150)</f>
        <v>1766.7790282000001</v>
      </c>
      <c r="F151" s="107">
        <f t="shared" ref="F151:K151" si="81">SUM(F146:F150)</f>
        <v>1763.1575284999999</v>
      </c>
      <c r="G151" s="107">
        <f t="shared" si="81"/>
        <v>1759.5360099499999</v>
      </c>
      <c r="H151" s="107">
        <f t="shared" si="81"/>
        <v>1755.9145102500001</v>
      </c>
      <c r="I151" s="107">
        <f t="shared" si="81"/>
        <v>1752.2929917000001</v>
      </c>
      <c r="J151" s="107">
        <f t="shared" si="81"/>
        <v>1748.6714919999999</v>
      </c>
      <c r="K151" s="107">
        <f t="shared" si="81"/>
        <v>10546.3515606</v>
      </c>
      <c r="L151" s="33"/>
      <c r="M151" s="33"/>
      <c r="N151" s="33"/>
      <c r="O151" s="109">
        <f>SUM(O146:O150)</f>
        <v>5.1495857229492188</v>
      </c>
      <c r="P151" s="107">
        <f>SUM(P146:P150)</f>
        <v>878.86263005000001</v>
      </c>
      <c r="Q151" s="169"/>
      <c r="R151" s="106">
        <f>SUM(R146:R150)</f>
        <v>10546.3515606</v>
      </c>
      <c r="S151" s="106">
        <f>SUM(S146:S150)</f>
        <v>0</v>
      </c>
      <c r="T151" s="156">
        <f>R151/(R151+S151)</f>
        <v>1</v>
      </c>
    </row>
    <row r="152" spans="1:20" ht="12">
      <c r="A152" s="133"/>
      <c r="B152" s="134"/>
      <c r="C152" s="43"/>
      <c r="D152" s="154"/>
      <c r="E152" s="45"/>
      <c r="F152" s="45"/>
      <c r="G152" s="45"/>
      <c r="H152" s="45"/>
      <c r="I152" s="45"/>
      <c r="J152" s="45"/>
      <c r="K152" s="138"/>
      <c r="L152" s="33"/>
      <c r="M152" s="33"/>
      <c r="N152" s="33"/>
      <c r="O152" s="44"/>
      <c r="P152" s="44"/>
      <c r="Q152" s="169"/>
      <c r="R152" s="44"/>
      <c r="S152" s="44"/>
      <c r="T152" s="45"/>
    </row>
    <row r="153" spans="1:20" ht="12">
      <c r="A153" s="133">
        <v>6.5</v>
      </c>
      <c r="B153" s="134" t="s">
        <v>80</v>
      </c>
      <c r="C153" s="43"/>
      <c r="D153" s="154"/>
      <c r="E153" s="45"/>
      <c r="F153" s="45"/>
      <c r="G153" s="45"/>
      <c r="H153" s="45"/>
      <c r="I153" s="45"/>
      <c r="J153" s="45"/>
      <c r="K153" s="138">
        <f>SUM(E153:J153)</f>
        <v>0</v>
      </c>
      <c r="L153" s="33"/>
      <c r="M153" s="33"/>
      <c r="N153" s="33"/>
      <c r="O153" s="44">
        <f>P153/$M$7</f>
        <v>0</v>
      </c>
      <c r="P153" s="44">
        <f>K153/12</f>
        <v>0</v>
      </c>
      <c r="Q153" s="169"/>
      <c r="R153" s="44">
        <f>IF($D153="Y",$K153,0)</f>
        <v>0</v>
      </c>
      <c r="S153" s="44">
        <f>IF($D153="N",$K153,0)</f>
        <v>0</v>
      </c>
      <c r="T153" s="45">
        <f>N153/12</f>
        <v>0</v>
      </c>
    </row>
    <row r="154" spans="1:20" ht="12">
      <c r="A154" s="133"/>
      <c r="B154" s="134"/>
      <c r="C154" s="43" t="s">
        <v>81</v>
      </c>
      <c r="D154" s="154" t="s">
        <v>25</v>
      </c>
      <c r="E154" s="45">
        <v>164.83332673999999</v>
      </c>
      <c r="F154" s="45">
        <v>164.83332673999999</v>
      </c>
      <c r="G154" s="45">
        <v>164.83332673999999</v>
      </c>
      <c r="H154" s="45">
        <v>164.83332673999999</v>
      </c>
      <c r="I154" s="45">
        <v>164.83332673999999</v>
      </c>
      <c r="J154" s="45">
        <v>164.83332673999999</v>
      </c>
      <c r="K154" s="138">
        <f>SUM(E154:J154)</f>
        <v>988.99996043999988</v>
      </c>
      <c r="L154" s="33"/>
      <c r="M154" s="33"/>
      <c r="N154" s="33"/>
      <c r="O154" s="44">
        <f>P154/$M$7</f>
        <v>0.48291013693359375</v>
      </c>
      <c r="P154" s="44">
        <f>K154/12</f>
        <v>82.416663369999995</v>
      </c>
      <c r="Q154" s="169"/>
      <c r="R154" s="44">
        <f t="shared" ref="R154:R157" si="82">IF($D154="Y",$K154,0)</f>
        <v>0</v>
      </c>
      <c r="S154" s="44">
        <f t="shared" ref="S154:S157" si="83">IF($D154="N",$K154,0)</f>
        <v>988.99996043999988</v>
      </c>
      <c r="T154" s="45">
        <f>N154/12</f>
        <v>0</v>
      </c>
    </row>
    <row r="155" spans="1:20" ht="12">
      <c r="A155" s="133"/>
      <c r="B155" s="134"/>
      <c r="C155" s="43" t="s">
        <v>44</v>
      </c>
      <c r="D155" s="154" t="s">
        <v>25</v>
      </c>
      <c r="E155" s="45">
        <v>3359.00431248</v>
      </c>
      <c r="F155" s="45">
        <v>3359.00431248</v>
      </c>
      <c r="G155" s="45">
        <v>3359.00431248</v>
      </c>
      <c r="H155" s="45">
        <v>3359.00431248</v>
      </c>
      <c r="I155" s="45">
        <v>3359.00431248</v>
      </c>
      <c r="J155" s="45">
        <v>3359.00431248</v>
      </c>
      <c r="K155" s="138">
        <f>SUM(E155:J155)</f>
        <v>20154.025874880001</v>
      </c>
      <c r="L155" s="33"/>
      <c r="M155" s="33"/>
      <c r="N155" s="33"/>
      <c r="O155" s="44">
        <f>P155/$M$7</f>
        <v>9.8408329467187503</v>
      </c>
      <c r="P155" s="44">
        <f>K155/12</f>
        <v>1679.50215624</v>
      </c>
      <c r="Q155" s="169"/>
      <c r="R155" s="44">
        <f t="shared" si="82"/>
        <v>0</v>
      </c>
      <c r="S155" s="44">
        <f t="shared" si="83"/>
        <v>20154.025874880001</v>
      </c>
      <c r="T155" s="45">
        <f>N155/12</f>
        <v>0</v>
      </c>
    </row>
    <row r="156" spans="1:20" ht="12">
      <c r="A156" s="133"/>
      <c r="B156" s="134"/>
      <c r="C156" s="43"/>
      <c r="D156" s="154"/>
      <c r="E156" s="45"/>
      <c r="F156" s="45"/>
      <c r="G156" s="45"/>
      <c r="H156" s="45"/>
      <c r="I156" s="45"/>
      <c r="J156" s="45"/>
      <c r="K156" s="138">
        <f>SUM(E156:J156)</f>
        <v>0</v>
      </c>
      <c r="L156" s="33"/>
      <c r="M156" s="33"/>
      <c r="N156" s="33"/>
      <c r="O156" s="44">
        <f>P156/$M$7</f>
        <v>0</v>
      </c>
      <c r="P156" s="44">
        <f>K156/12</f>
        <v>0</v>
      </c>
      <c r="Q156" s="169"/>
      <c r="R156" s="44">
        <f t="shared" si="82"/>
        <v>0</v>
      </c>
      <c r="S156" s="44">
        <f t="shared" si="83"/>
        <v>0</v>
      </c>
      <c r="T156" s="45">
        <f>N156/12</f>
        <v>0</v>
      </c>
    </row>
    <row r="157" spans="1:20" ht="12">
      <c r="A157" s="133"/>
      <c r="B157" s="134"/>
      <c r="C157" s="43"/>
      <c r="D157" s="154"/>
      <c r="E157" s="45"/>
      <c r="F157" s="45"/>
      <c r="G157" s="45"/>
      <c r="H157" s="45"/>
      <c r="I157" s="45"/>
      <c r="J157" s="45"/>
      <c r="K157" s="138">
        <f>SUM(E157:J157)</f>
        <v>0</v>
      </c>
      <c r="L157" s="33"/>
      <c r="M157" s="33"/>
      <c r="N157" s="33"/>
      <c r="O157" s="44">
        <f>P157/$M$7</f>
        <v>0</v>
      </c>
      <c r="P157" s="44">
        <f>K157/12</f>
        <v>0</v>
      </c>
      <c r="Q157" s="169"/>
      <c r="R157" s="44">
        <f t="shared" si="82"/>
        <v>0</v>
      </c>
      <c r="S157" s="44">
        <f t="shared" si="83"/>
        <v>0</v>
      </c>
      <c r="T157" s="45">
        <f>N157/12</f>
        <v>0</v>
      </c>
    </row>
    <row r="158" spans="1:20" ht="12.95" thickBot="1">
      <c r="A158" s="103"/>
      <c r="B158" s="104" t="s">
        <v>82</v>
      </c>
      <c r="C158" s="105"/>
      <c r="D158" s="155"/>
      <c r="E158" s="107">
        <f>SUM(E153:E157)</f>
        <v>3523.8376392199998</v>
      </c>
      <c r="F158" s="107">
        <f t="shared" ref="F158:K158" si="84">SUM(F153:F157)</f>
        <v>3523.8376392199998</v>
      </c>
      <c r="G158" s="107">
        <f t="shared" si="84"/>
        <v>3523.8376392199998</v>
      </c>
      <c r="H158" s="107">
        <f t="shared" si="84"/>
        <v>3523.8376392199998</v>
      </c>
      <c r="I158" s="107">
        <f t="shared" si="84"/>
        <v>3523.8376392199998</v>
      </c>
      <c r="J158" s="107">
        <f t="shared" si="84"/>
        <v>3523.8376392199998</v>
      </c>
      <c r="K158" s="107">
        <f t="shared" si="84"/>
        <v>21143.025835320001</v>
      </c>
      <c r="L158" s="33"/>
      <c r="M158" s="33"/>
      <c r="N158" s="33"/>
      <c r="O158" s="109">
        <f>SUM(O153:O157)</f>
        <v>10.323743083652344</v>
      </c>
      <c r="P158" s="107">
        <f>SUM(P153:P157)</f>
        <v>1761.9188196099999</v>
      </c>
      <c r="Q158" s="169"/>
      <c r="R158" s="106">
        <f>SUM(R153:R157)</f>
        <v>0</v>
      </c>
      <c r="S158" s="106">
        <f>SUM(S153:S157)</f>
        <v>21143.025835320001</v>
      </c>
      <c r="T158" s="156">
        <f>R158/(R158+S158)</f>
        <v>0</v>
      </c>
    </row>
    <row r="159" spans="1:20" ht="12">
      <c r="A159" s="41"/>
      <c r="B159" s="42"/>
      <c r="C159" s="43"/>
      <c r="D159" s="154"/>
      <c r="E159" s="45"/>
      <c r="F159" s="45"/>
      <c r="G159" s="45"/>
      <c r="H159" s="45"/>
      <c r="I159" s="45"/>
      <c r="J159" s="45"/>
      <c r="K159" s="45"/>
      <c r="L159" s="33"/>
      <c r="M159" s="33"/>
      <c r="N159" s="33"/>
      <c r="O159" s="44"/>
      <c r="P159" s="44"/>
      <c r="Q159" s="169"/>
      <c r="R159" s="44"/>
      <c r="S159" s="44"/>
      <c r="T159" s="45"/>
    </row>
    <row r="160" spans="1:20" ht="14.1" thickBot="1">
      <c r="A160" s="129"/>
      <c r="B160" s="130" t="s">
        <v>83</v>
      </c>
      <c r="C160" s="131"/>
      <c r="D160" s="159"/>
      <c r="E160" s="132">
        <f>SUM(E130,E137,E144,E151,E158)</f>
        <v>10915.568644620002</v>
      </c>
      <c r="F160" s="132">
        <f t="shared" ref="F160:K160" si="85">SUM(F130,F137,F144,F151,F158)</f>
        <v>11382.98515782</v>
      </c>
      <c r="G160" s="132">
        <f t="shared" si="85"/>
        <v>11693.318325119999</v>
      </c>
      <c r="H160" s="132">
        <f t="shared" si="85"/>
        <v>11689.484838320001</v>
      </c>
      <c r="I160" s="132">
        <f t="shared" si="85"/>
        <v>12156.901332670001</v>
      </c>
      <c r="J160" s="132">
        <f t="shared" si="85"/>
        <v>12156.369543249999</v>
      </c>
      <c r="K160" s="132">
        <f t="shared" si="85"/>
        <v>69994.6278418</v>
      </c>
      <c r="L160" s="33"/>
      <c r="M160" s="33"/>
      <c r="N160" s="33"/>
      <c r="O160" s="132">
        <f t="shared" ref="O160:P160" si="86">SUM(O130,O137,O144,O151,O158)</f>
        <v>34.177064375878906</v>
      </c>
      <c r="P160" s="132">
        <f t="shared" si="86"/>
        <v>5832.8856534833321</v>
      </c>
      <c r="Q160" s="169"/>
      <c r="R160" s="132">
        <f t="shared" ref="R160:S160" si="87">SUM(R130,R137,R144,R151,R158)</f>
        <v>19921.746839700001</v>
      </c>
      <c r="S160" s="132">
        <f t="shared" si="87"/>
        <v>50072.881002099995</v>
      </c>
      <c r="T160" s="167">
        <f>R160/(R160+S160)</f>
        <v>0.28461822648341817</v>
      </c>
    </row>
    <row r="161" spans="1:20" ht="12">
      <c r="A161" s="41"/>
      <c r="B161" s="48"/>
      <c r="C161" s="49"/>
      <c r="D161" s="166"/>
      <c r="E161" s="45"/>
      <c r="F161" s="45"/>
      <c r="G161" s="45"/>
      <c r="H161" s="45"/>
      <c r="I161" s="45"/>
      <c r="J161" s="45"/>
      <c r="K161" s="45"/>
      <c r="O161" s="50"/>
      <c r="P161" s="50"/>
      <c r="R161" s="50"/>
      <c r="S161" s="50"/>
      <c r="T161" s="47"/>
    </row>
    <row r="162" spans="1:20" ht="14.1">
      <c r="A162" s="110">
        <v>7</v>
      </c>
      <c r="B162" s="118" t="s">
        <v>84</v>
      </c>
      <c r="C162" s="112"/>
      <c r="D162" s="163"/>
      <c r="E162" s="117"/>
      <c r="F162" s="117"/>
      <c r="G162" s="117"/>
      <c r="H162" s="117"/>
      <c r="I162" s="117"/>
      <c r="J162" s="117"/>
      <c r="K162" s="113"/>
      <c r="O162" s="112"/>
      <c r="P162" s="112"/>
      <c r="R162" s="112"/>
      <c r="S162" s="112"/>
      <c r="T162" s="153"/>
    </row>
    <row r="163" spans="1:20" s="35" customFormat="1" ht="12">
      <c r="A163" s="133">
        <v>7.1</v>
      </c>
      <c r="B163" s="134" t="s">
        <v>85</v>
      </c>
      <c r="C163" s="43"/>
      <c r="D163" s="154"/>
      <c r="E163" s="45"/>
      <c r="F163" s="45"/>
      <c r="G163" s="45"/>
      <c r="H163" s="45"/>
      <c r="I163" s="45"/>
      <c r="J163" s="45"/>
      <c r="K163" s="138">
        <f>SUM(E163:J163)</f>
        <v>0</v>
      </c>
      <c r="O163" s="44">
        <f>P163/$M$7</f>
        <v>0</v>
      </c>
      <c r="P163" s="44">
        <f>K163/12</f>
        <v>0</v>
      </c>
      <c r="R163" s="44">
        <f>IF($D163="Y",$K163,0)</f>
        <v>0</v>
      </c>
      <c r="S163" s="44">
        <f>IF($D163="N",$K163,0)</f>
        <v>0</v>
      </c>
      <c r="T163" s="45">
        <f>N163/12</f>
        <v>0</v>
      </c>
    </row>
    <row r="164" spans="1:20" s="35" customFormat="1" ht="12">
      <c r="A164" s="133"/>
      <c r="B164" s="134"/>
      <c r="C164" s="43" t="s">
        <v>86</v>
      </c>
      <c r="D164" s="154" t="s">
        <v>25</v>
      </c>
      <c r="E164" s="45">
        <v>164.83332673999999</v>
      </c>
      <c r="F164" s="45">
        <v>164.83332673999999</v>
      </c>
      <c r="G164" s="45">
        <v>164.83332673999999</v>
      </c>
      <c r="H164" s="45">
        <v>164.83332673999999</v>
      </c>
      <c r="I164" s="45">
        <v>164.83332673999999</v>
      </c>
      <c r="J164" s="45">
        <v>164.83332673999999</v>
      </c>
      <c r="K164" s="138">
        <f>SUM(E164:J164)</f>
        <v>988.99996043999988</v>
      </c>
      <c r="O164" s="44">
        <f>P164/$M$7</f>
        <v>0.48291013693359375</v>
      </c>
      <c r="P164" s="44">
        <f>K164/12</f>
        <v>82.416663369999995</v>
      </c>
      <c r="R164" s="44">
        <f t="shared" ref="R164:R167" si="88">IF($D164="Y",$K164,0)</f>
        <v>0</v>
      </c>
      <c r="S164" s="44">
        <f t="shared" ref="S164:S167" si="89">IF($D164="N",$K164,0)</f>
        <v>988.99996043999988</v>
      </c>
      <c r="T164" s="45">
        <f>N164/12</f>
        <v>0</v>
      </c>
    </row>
    <row r="165" spans="1:20" s="35" customFormat="1" ht="12">
      <c r="A165" s="133"/>
      <c r="B165" s="134"/>
      <c r="C165" s="43"/>
      <c r="D165" s="154"/>
      <c r="E165" s="45"/>
      <c r="F165" s="45"/>
      <c r="G165" s="45"/>
      <c r="H165" s="45"/>
      <c r="I165" s="45"/>
      <c r="J165" s="45"/>
      <c r="K165" s="138">
        <f>SUM(E165:J165)</f>
        <v>0</v>
      </c>
      <c r="O165" s="44">
        <f>P165/$M$7</f>
        <v>0</v>
      </c>
      <c r="P165" s="44">
        <f>K165/12</f>
        <v>0</v>
      </c>
      <c r="R165" s="44">
        <f t="shared" si="88"/>
        <v>0</v>
      </c>
      <c r="S165" s="44">
        <f t="shared" si="89"/>
        <v>0</v>
      </c>
      <c r="T165" s="45">
        <f>N165/12</f>
        <v>0</v>
      </c>
    </row>
    <row r="166" spans="1:20" ht="12">
      <c r="A166" s="133"/>
      <c r="B166" s="134"/>
      <c r="C166" s="43"/>
      <c r="D166" s="154"/>
      <c r="E166" s="45"/>
      <c r="F166" s="45"/>
      <c r="G166" s="45"/>
      <c r="H166" s="45"/>
      <c r="I166" s="45"/>
      <c r="J166" s="45"/>
      <c r="K166" s="138">
        <f>SUM(E166:J166)</f>
        <v>0</v>
      </c>
      <c r="O166" s="44">
        <f>P166/$M$7</f>
        <v>0</v>
      </c>
      <c r="P166" s="44">
        <f>K166/12</f>
        <v>0</v>
      </c>
      <c r="R166" s="44">
        <f t="shared" si="88"/>
        <v>0</v>
      </c>
      <c r="S166" s="44">
        <f t="shared" si="89"/>
        <v>0</v>
      </c>
      <c r="T166" s="45">
        <f>N166/12</f>
        <v>0</v>
      </c>
    </row>
    <row r="167" spans="1:20" ht="12">
      <c r="A167" s="133"/>
      <c r="B167" s="134"/>
      <c r="C167" s="43"/>
      <c r="D167" s="154"/>
      <c r="E167" s="45"/>
      <c r="F167" s="45"/>
      <c r="G167" s="45"/>
      <c r="H167" s="45"/>
      <c r="I167" s="45"/>
      <c r="J167" s="45"/>
      <c r="K167" s="138">
        <f>SUM(E167:J167)</f>
        <v>0</v>
      </c>
      <c r="O167" s="44">
        <f>P167/$M$7</f>
        <v>0</v>
      </c>
      <c r="P167" s="44">
        <f>K167/12</f>
        <v>0</v>
      </c>
      <c r="R167" s="44">
        <f t="shared" si="88"/>
        <v>0</v>
      </c>
      <c r="S167" s="44">
        <f t="shared" si="89"/>
        <v>0</v>
      </c>
      <c r="T167" s="45">
        <f>N167/12</f>
        <v>0</v>
      </c>
    </row>
    <row r="168" spans="1:20" ht="12.95" thickBot="1">
      <c r="A168" s="103"/>
      <c r="B168" s="104" t="s">
        <v>87</v>
      </c>
      <c r="C168" s="105"/>
      <c r="D168" s="155"/>
      <c r="E168" s="107">
        <f>SUM(E163:E167)</f>
        <v>164.83332673999999</v>
      </c>
      <c r="F168" s="107">
        <f t="shared" ref="F168:K168" si="90">SUM(F163:F167)</f>
        <v>164.83332673999999</v>
      </c>
      <c r="G168" s="107">
        <f t="shared" si="90"/>
        <v>164.83332673999999</v>
      </c>
      <c r="H168" s="107">
        <f t="shared" si="90"/>
        <v>164.83332673999999</v>
      </c>
      <c r="I168" s="107">
        <f t="shared" si="90"/>
        <v>164.83332673999999</v>
      </c>
      <c r="J168" s="107">
        <f t="shared" si="90"/>
        <v>164.83332673999999</v>
      </c>
      <c r="K168" s="107">
        <f t="shared" si="90"/>
        <v>988.99996043999988</v>
      </c>
      <c r="O168" s="109">
        <f>SUM(O163:O167)</f>
        <v>0.48291013693359375</v>
      </c>
      <c r="P168" s="109">
        <f>SUM(P163:P167)</f>
        <v>82.416663369999995</v>
      </c>
      <c r="R168" s="106">
        <f>SUM(R163:R167)</f>
        <v>0</v>
      </c>
      <c r="S168" s="106">
        <f>SUM(S163:S167)</f>
        <v>988.99996043999988</v>
      </c>
      <c r="T168" s="156">
        <f>R168/(R168+S168)</f>
        <v>0</v>
      </c>
    </row>
    <row r="169" spans="1:20" s="35" customFormat="1" ht="12">
      <c r="A169" s="133"/>
      <c r="B169" s="134"/>
      <c r="C169" s="43"/>
      <c r="D169" s="154"/>
      <c r="E169" s="45"/>
      <c r="F169" s="45"/>
      <c r="G169" s="45"/>
      <c r="H169" s="45"/>
      <c r="I169" s="45"/>
      <c r="J169" s="45"/>
      <c r="K169" s="138"/>
      <c r="O169" s="44"/>
      <c r="P169" s="44"/>
      <c r="R169" s="44"/>
      <c r="S169" s="44"/>
      <c r="T169" s="45"/>
    </row>
    <row r="170" spans="1:20" s="35" customFormat="1" ht="12">
      <c r="A170" s="133">
        <v>7.2</v>
      </c>
      <c r="B170" s="134" t="s">
        <v>88</v>
      </c>
      <c r="C170" s="43"/>
      <c r="D170" s="154"/>
      <c r="E170" s="45"/>
      <c r="F170" s="45"/>
      <c r="G170" s="45"/>
      <c r="H170" s="45"/>
      <c r="I170" s="45"/>
      <c r="J170" s="45"/>
      <c r="K170" s="138">
        <f>SUM(E170:J170)</f>
        <v>0</v>
      </c>
      <c r="O170" s="44">
        <f>P170/$M$7</f>
        <v>0</v>
      </c>
      <c r="P170" s="44">
        <f>K170/12</f>
        <v>0</v>
      </c>
      <c r="R170" s="44">
        <f>IF($D170="Y",$K170,0)</f>
        <v>0</v>
      </c>
      <c r="S170" s="44">
        <f>IF($D170="N",$K170,0)</f>
        <v>0</v>
      </c>
      <c r="T170" s="45">
        <f>N170/12</f>
        <v>0</v>
      </c>
    </row>
    <row r="171" spans="1:20" s="35" customFormat="1" ht="12">
      <c r="A171" s="133"/>
      <c r="B171" s="134"/>
      <c r="C171" s="43" t="s">
        <v>89</v>
      </c>
      <c r="D171" s="154" t="s">
        <v>25</v>
      </c>
      <c r="E171" s="45">
        <v>1667.9949632199998</v>
      </c>
      <c r="F171" s="45">
        <v>1667.9949632199998</v>
      </c>
      <c r="G171" s="45">
        <v>1667.9949632199998</v>
      </c>
      <c r="H171" s="45">
        <v>1667.9949632199998</v>
      </c>
      <c r="I171" s="45">
        <v>4928.3982899599996</v>
      </c>
      <c r="J171" s="45">
        <v>4928.3982899599996</v>
      </c>
      <c r="K171" s="138">
        <f>SUM(E171:J171)</f>
        <v>16528.776432799998</v>
      </c>
      <c r="O171" s="44">
        <f>P171/$M$7</f>
        <v>8.0706916175781238</v>
      </c>
      <c r="P171" s="44">
        <f>K171/12</f>
        <v>1377.3980360666665</v>
      </c>
      <c r="R171" s="44">
        <f t="shared" ref="R171:R174" si="91">IF($D171="Y",$K171,0)</f>
        <v>0</v>
      </c>
      <c r="S171" s="44">
        <f t="shared" ref="S171:S174" si="92">IF($D171="N",$K171,0)</f>
        <v>16528.776432799998</v>
      </c>
      <c r="T171" s="45">
        <f>N171/12</f>
        <v>0</v>
      </c>
    </row>
    <row r="172" spans="1:20" ht="12">
      <c r="A172" s="133"/>
      <c r="B172" s="134"/>
      <c r="C172" s="43"/>
      <c r="D172" s="154"/>
      <c r="E172" s="45"/>
      <c r="F172" s="45"/>
      <c r="G172" s="45"/>
      <c r="H172" s="45"/>
      <c r="I172" s="45"/>
      <c r="J172" s="45"/>
      <c r="K172" s="138">
        <f>SUM(E172:J172)</f>
        <v>0</v>
      </c>
      <c r="O172" s="44">
        <f>P172/$M$7</f>
        <v>0</v>
      </c>
      <c r="P172" s="44">
        <f>K172/12</f>
        <v>0</v>
      </c>
      <c r="R172" s="44">
        <f t="shared" si="91"/>
        <v>0</v>
      </c>
      <c r="S172" s="44">
        <f t="shared" si="92"/>
        <v>0</v>
      </c>
      <c r="T172" s="45">
        <f>N172/12</f>
        <v>0</v>
      </c>
    </row>
    <row r="173" spans="1:20" ht="14.25" customHeight="1">
      <c r="A173" s="133"/>
      <c r="B173" s="134"/>
      <c r="C173" s="43"/>
      <c r="D173" s="154"/>
      <c r="E173" s="45"/>
      <c r="F173" s="45"/>
      <c r="G173" s="45"/>
      <c r="H173" s="45"/>
      <c r="I173" s="45"/>
      <c r="J173" s="45"/>
      <c r="K173" s="138">
        <f>SUM(E173:J173)</f>
        <v>0</v>
      </c>
      <c r="O173" s="44">
        <f>P173/$M$7</f>
        <v>0</v>
      </c>
      <c r="P173" s="44">
        <f>K173/12</f>
        <v>0</v>
      </c>
      <c r="R173" s="44">
        <f t="shared" si="91"/>
        <v>0</v>
      </c>
      <c r="S173" s="44">
        <f t="shared" si="92"/>
        <v>0</v>
      </c>
      <c r="T173" s="45">
        <f>N173/12</f>
        <v>0</v>
      </c>
    </row>
    <row r="174" spans="1:20" ht="13.5" customHeight="1">
      <c r="A174" s="133"/>
      <c r="B174" s="134"/>
      <c r="C174" s="43"/>
      <c r="D174" s="154"/>
      <c r="E174" s="45"/>
      <c r="F174" s="45"/>
      <c r="G174" s="45"/>
      <c r="H174" s="45"/>
      <c r="I174" s="45"/>
      <c r="J174" s="45"/>
      <c r="K174" s="138">
        <f>SUM(E174:J174)</f>
        <v>0</v>
      </c>
      <c r="O174" s="44">
        <f>P174/$M$7</f>
        <v>0</v>
      </c>
      <c r="P174" s="44">
        <f>K174/12</f>
        <v>0</v>
      </c>
      <c r="R174" s="44">
        <f t="shared" si="91"/>
        <v>0</v>
      </c>
      <c r="S174" s="44">
        <f t="shared" si="92"/>
        <v>0</v>
      </c>
      <c r="T174" s="45">
        <f>N174/12</f>
        <v>0</v>
      </c>
    </row>
    <row r="175" spans="1:20" ht="13.5" customHeight="1" thickBot="1">
      <c r="A175" s="103"/>
      <c r="B175" s="104" t="s">
        <v>90</v>
      </c>
      <c r="C175" s="105"/>
      <c r="D175" s="155"/>
      <c r="E175" s="107">
        <f>SUM(E170:E174)</f>
        <v>1667.9949632199998</v>
      </c>
      <c r="F175" s="107">
        <f t="shared" ref="F175:K175" si="93">SUM(F170:F174)</f>
        <v>1667.9949632199998</v>
      </c>
      <c r="G175" s="107">
        <f t="shared" si="93"/>
        <v>1667.9949632199998</v>
      </c>
      <c r="H175" s="107">
        <f t="shared" si="93"/>
        <v>1667.9949632199998</v>
      </c>
      <c r="I175" s="107">
        <f t="shared" si="93"/>
        <v>4928.3982899599996</v>
      </c>
      <c r="J175" s="107">
        <f t="shared" si="93"/>
        <v>4928.3982899599996</v>
      </c>
      <c r="K175" s="107">
        <f t="shared" si="93"/>
        <v>16528.776432799998</v>
      </c>
      <c r="O175" s="109">
        <f>SUM(O170:O174)</f>
        <v>8.0706916175781238</v>
      </c>
      <c r="P175" s="109">
        <f>SUM(P170:P174)</f>
        <v>1377.3980360666665</v>
      </c>
      <c r="R175" s="106">
        <f>SUM(R170:R174)</f>
        <v>0</v>
      </c>
      <c r="S175" s="106">
        <f>SUM(S170:S174)</f>
        <v>16528.776432799998</v>
      </c>
      <c r="T175" s="156">
        <f>R175/(R175+S175)</f>
        <v>0</v>
      </c>
    </row>
    <row r="176" spans="1:20" ht="13.5" customHeight="1">
      <c r="A176" s="133"/>
      <c r="B176" s="134"/>
      <c r="C176" s="43"/>
      <c r="D176" s="154"/>
      <c r="E176" s="45"/>
      <c r="F176" s="45"/>
      <c r="G176" s="45"/>
      <c r="H176" s="45"/>
      <c r="I176" s="45"/>
      <c r="J176" s="45"/>
      <c r="K176" s="138"/>
      <c r="O176" s="44"/>
      <c r="P176" s="44"/>
      <c r="R176" s="44"/>
      <c r="S176" s="44"/>
      <c r="T176" s="45"/>
    </row>
    <row r="177" spans="1:20" ht="13.5" customHeight="1">
      <c r="A177" s="133">
        <v>7.3</v>
      </c>
      <c r="B177" s="134" t="s">
        <v>91</v>
      </c>
      <c r="C177" s="43"/>
      <c r="D177" s="154"/>
      <c r="E177" s="45"/>
      <c r="F177" s="45"/>
      <c r="G177" s="45"/>
      <c r="H177" s="45"/>
      <c r="I177" s="45"/>
      <c r="J177" s="45"/>
      <c r="K177" s="138">
        <f>SUM(E177:J177)</f>
        <v>0</v>
      </c>
      <c r="O177" s="44">
        <f>P177/$M$7</f>
        <v>0</v>
      </c>
      <c r="P177" s="44">
        <f>K177/12</f>
        <v>0</v>
      </c>
      <c r="R177" s="44">
        <f>IF($D177="Y",$K177,0)</f>
        <v>0</v>
      </c>
      <c r="S177" s="44">
        <f>IF($D177="N",$K177,0)</f>
        <v>0</v>
      </c>
      <c r="T177" s="45">
        <f>N177/12</f>
        <v>0</v>
      </c>
    </row>
    <row r="178" spans="1:20" s="35" customFormat="1" ht="12">
      <c r="A178" s="133"/>
      <c r="B178" s="134"/>
      <c r="C178" s="43" t="s">
        <v>92</v>
      </c>
      <c r="D178" s="154" t="s">
        <v>25</v>
      </c>
      <c r="E178" s="45">
        <v>62.888096840000003</v>
      </c>
      <c r="F178" s="45">
        <v>62.888096840000003</v>
      </c>
      <c r="G178" s="45">
        <v>62.888096840000003</v>
      </c>
      <c r="H178" s="45">
        <v>62.888096840000003</v>
      </c>
      <c r="I178" s="45">
        <v>62.888096840000003</v>
      </c>
      <c r="J178" s="45">
        <v>62.888096840000003</v>
      </c>
      <c r="K178" s="138">
        <f>SUM(E178:J178)</f>
        <v>377.32858104000002</v>
      </c>
      <c r="O178" s="44">
        <f>P178/$M$7</f>
        <v>0.18424247121093751</v>
      </c>
      <c r="P178" s="44">
        <f>K178/12</f>
        <v>31.444048420000001</v>
      </c>
      <c r="R178" s="44">
        <f t="shared" ref="R178:R181" si="94">IF($D178="Y",$K178,0)</f>
        <v>0</v>
      </c>
      <c r="S178" s="44">
        <f t="shared" ref="S178:S181" si="95">IF($D178="N",$K178,0)</f>
        <v>377.32858104000002</v>
      </c>
      <c r="T178" s="45">
        <f>N178/12</f>
        <v>0</v>
      </c>
    </row>
    <row r="179" spans="1:20" s="35" customFormat="1" ht="12">
      <c r="A179" s="133"/>
      <c r="B179" s="134"/>
      <c r="C179" s="43"/>
      <c r="D179" s="154"/>
      <c r="E179" s="45"/>
      <c r="F179" s="45"/>
      <c r="G179" s="45"/>
      <c r="H179" s="45"/>
      <c r="I179" s="45"/>
      <c r="J179" s="45"/>
      <c r="K179" s="138">
        <f>SUM(E179:J179)</f>
        <v>0</v>
      </c>
      <c r="O179" s="44">
        <f>P179/$M$7</f>
        <v>0</v>
      </c>
      <c r="P179" s="44">
        <f>K179/12</f>
        <v>0</v>
      </c>
      <c r="R179" s="44">
        <f t="shared" si="94"/>
        <v>0</v>
      </c>
      <c r="S179" s="44">
        <f t="shared" si="95"/>
        <v>0</v>
      </c>
      <c r="T179" s="45">
        <f>N179/12</f>
        <v>0</v>
      </c>
    </row>
    <row r="180" spans="1:20" s="35" customFormat="1" ht="12">
      <c r="A180" s="133"/>
      <c r="B180" s="134"/>
      <c r="C180" s="43"/>
      <c r="D180" s="154"/>
      <c r="E180" s="45"/>
      <c r="F180" s="45"/>
      <c r="G180" s="45"/>
      <c r="H180" s="45"/>
      <c r="I180" s="45"/>
      <c r="J180" s="45"/>
      <c r="K180" s="138">
        <f>SUM(E180:J180)</f>
        <v>0</v>
      </c>
      <c r="O180" s="44">
        <f>P180/$M$7</f>
        <v>0</v>
      </c>
      <c r="P180" s="44">
        <f>K180/12</f>
        <v>0</v>
      </c>
      <c r="R180" s="44">
        <f t="shared" si="94"/>
        <v>0</v>
      </c>
      <c r="S180" s="44">
        <f t="shared" si="95"/>
        <v>0</v>
      </c>
      <c r="T180" s="45">
        <f>N180/12</f>
        <v>0</v>
      </c>
    </row>
    <row r="181" spans="1:20" ht="12">
      <c r="A181" s="133"/>
      <c r="B181" s="134"/>
      <c r="C181" s="43"/>
      <c r="D181" s="154"/>
      <c r="E181" s="45"/>
      <c r="F181" s="45"/>
      <c r="G181" s="45"/>
      <c r="H181" s="45"/>
      <c r="I181" s="45"/>
      <c r="J181" s="45"/>
      <c r="K181" s="138">
        <f>SUM(E181:J181)</f>
        <v>0</v>
      </c>
      <c r="O181" s="44">
        <f>P181/$M$7</f>
        <v>0</v>
      </c>
      <c r="P181" s="44">
        <f>K181/12</f>
        <v>0</v>
      </c>
      <c r="R181" s="44">
        <f t="shared" si="94"/>
        <v>0</v>
      </c>
      <c r="S181" s="44">
        <f t="shared" si="95"/>
        <v>0</v>
      </c>
      <c r="T181" s="45">
        <f>N181/12</f>
        <v>0</v>
      </c>
    </row>
    <row r="182" spans="1:20" ht="14.25" customHeight="1" thickBot="1">
      <c r="A182" s="103"/>
      <c r="B182" s="104" t="s">
        <v>93</v>
      </c>
      <c r="C182" s="105"/>
      <c r="D182" s="155"/>
      <c r="E182" s="107">
        <f>SUM(E177:E181)</f>
        <v>62.888096840000003</v>
      </c>
      <c r="F182" s="107">
        <f t="shared" ref="F182:K182" si="96">SUM(F177:F181)</f>
        <v>62.888096840000003</v>
      </c>
      <c r="G182" s="107">
        <f t="shared" si="96"/>
        <v>62.888096840000003</v>
      </c>
      <c r="H182" s="107">
        <f t="shared" si="96"/>
        <v>62.888096840000003</v>
      </c>
      <c r="I182" s="107">
        <f t="shared" si="96"/>
        <v>62.888096840000003</v>
      </c>
      <c r="J182" s="107">
        <f t="shared" si="96"/>
        <v>62.888096840000003</v>
      </c>
      <c r="K182" s="107">
        <f t="shared" si="96"/>
        <v>377.32858104000002</v>
      </c>
      <c r="O182" s="109">
        <f>SUM(O177:O181)</f>
        <v>0.18424247121093751</v>
      </c>
      <c r="P182" s="107">
        <f>SUM(P177:P181)</f>
        <v>31.444048420000001</v>
      </c>
      <c r="R182" s="106">
        <f>SUM(R177:R181)</f>
        <v>0</v>
      </c>
      <c r="S182" s="106">
        <f>SUM(S177:S181)</f>
        <v>377.32858104000002</v>
      </c>
      <c r="T182" s="156">
        <f>R182/(R182+S182)</f>
        <v>0</v>
      </c>
    </row>
    <row r="183" spans="1:20" ht="14.25" customHeight="1">
      <c r="A183" s="133"/>
      <c r="B183" s="134"/>
      <c r="C183" s="43"/>
      <c r="D183" s="154"/>
      <c r="E183" s="45"/>
      <c r="F183" s="45"/>
      <c r="G183" s="45"/>
      <c r="H183" s="45"/>
      <c r="I183" s="45"/>
      <c r="J183" s="45"/>
      <c r="K183" s="138"/>
      <c r="O183" s="44"/>
      <c r="P183" s="44"/>
      <c r="R183" s="44"/>
      <c r="S183" s="44"/>
      <c r="T183" s="45"/>
    </row>
    <row r="184" spans="1:20" s="35" customFormat="1" ht="14.25" customHeight="1">
      <c r="A184" s="133">
        <v>7.4</v>
      </c>
      <c r="B184" s="134" t="s">
        <v>94</v>
      </c>
      <c r="C184" s="51"/>
      <c r="D184" s="154"/>
      <c r="E184" s="45"/>
      <c r="F184" s="45"/>
      <c r="G184" s="45"/>
      <c r="H184" s="45"/>
      <c r="I184" s="45"/>
      <c r="J184" s="45"/>
      <c r="K184" s="138">
        <f>SUM(E184:J184)</f>
        <v>0</v>
      </c>
      <c r="O184" s="44">
        <f t="shared" ref="O184:O188" si="97">P184/$M$7</f>
        <v>0</v>
      </c>
      <c r="P184" s="44">
        <f>K184/12</f>
        <v>0</v>
      </c>
      <c r="R184" s="44">
        <f>IF($D184="Y",$K184,0)</f>
        <v>0</v>
      </c>
      <c r="S184" s="44">
        <f>IF($D184="N",$K184,0)</f>
        <v>0</v>
      </c>
      <c r="T184" s="45">
        <f>N184/12</f>
        <v>0</v>
      </c>
    </row>
    <row r="185" spans="1:20" ht="14.25" customHeight="1">
      <c r="A185" s="133"/>
      <c r="B185" s="134"/>
      <c r="C185" s="51" t="s">
        <v>95</v>
      </c>
      <c r="D185" s="154" t="s">
        <v>25</v>
      </c>
      <c r="E185" s="45">
        <v>0</v>
      </c>
      <c r="F185" s="45">
        <v>0</v>
      </c>
      <c r="G185" s="45">
        <v>0</v>
      </c>
      <c r="H185" s="45">
        <v>0</v>
      </c>
      <c r="I185" s="45">
        <v>0</v>
      </c>
      <c r="J185" s="45">
        <v>0</v>
      </c>
      <c r="K185" s="138">
        <f>SUM(E185:J185)</f>
        <v>0</v>
      </c>
      <c r="O185" s="44">
        <f t="shared" si="97"/>
        <v>0</v>
      </c>
      <c r="P185" s="44">
        <f>K185/12</f>
        <v>0</v>
      </c>
      <c r="R185" s="44">
        <f t="shared" ref="R185:R188" si="98">IF($D185="Y",$K185,0)</f>
        <v>0</v>
      </c>
      <c r="S185" s="44">
        <f t="shared" ref="S185:S188" si="99">IF($D185="N",$K185,0)</f>
        <v>0</v>
      </c>
      <c r="T185" s="45">
        <f>N185/12</f>
        <v>0</v>
      </c>
    </row>
    <row r="186" spans="1:20" s="36" customFormat="1" ht="12">
      <c r="A186" s="133"/>
      <c r="B186" s="134"/>
      <c r="C186" s="51"/>
      <c r="D186" s="154"/>
      <c r="E186" s="45"/>
      <c r="F186" s="45"/>
      <c r="G186" s="45"/>
      <c r="H186" s="45"/>
      <c r="I186" s="45"/>
      <c r="J186" s="45"/>
      <c r="K186" s="138">
        <f>SUM(E186:J186)</f>
        <v>0</v>
      </c>
      <c r="O186" s="44">
        <f t="shared" si="97"/>
        <v>0</v>
      </c>
      <c r="P186" s="44">
        <f>K186/12</f>
        <v>0</v>
      </c>
      <c r="R186" s="44">
        <f t="shared" si="98"/>
        <v>0</v>
      </c>
      <c r="S186" s="44">
        <f t="shared" si="99"/>
        <v>0</v>
      </c>
      <c r="T186" s="45">
        <f>N186/12</f>
        <v>0</v>
      </c>
    </row>
    <row r="187" spans="1:20" ht="12">
      <c r="A187" s="133"/>
      <c r="B187" s="134"/>
      <c r="C187" s="51"/>
      <c r="D187" s="154"/>
      <c r="E187" s="45"/>
      <c r="F187" s="45"/>
      <c r="G187" s="45"/>
      <c r="H187" s="45"/>
      <c r="I187" s="45"/>
      <c r="J187" s="45"/>
      <c r="K187" s="138">
        <f>SUM(E187:J187)</f>
        <v>0</v>
      </c>
      <c r="O187" s="44">
        <f t="shared" si="97"/>
        <v>0</v>
      </c>
      <c r="P187" s="44">
        <f>K187/12</f>
        <v>0</v>
      </c>
      <c r="R187" s="44">
        <f t="shared" si="98"/>
        <v>0</v>
      </c>
      <c r="S187" s="44">
        <f t="shared" si="99"/>
        <v>0</v>
      </c>
      <c r="T187" s="45">
        <f>N187/12</f>
        <v>0</v>
      </c>
    </row>
    <row r="188" spans="1:20" ht="14.25" customHeight="1">
      <c r="A188" s="133"/>
      <c r="B188" s="134"/>
      <c r="C188" s="51"/>
      <c r="D188" s="154"/>
      <c r="E188" s="45"/>
      <c r="F188" s="45"/>
      <c r="G188" s="45"/>
      <c r="H188" s="45"/>
      <c r="I188" s="45"/>
      <c r="J188" s="45"/>
      <c r="K188" s="138">
        <f>SUM(E188:J188)</f>
        <v>0</v>
      </c>
      <c r="O188" s="44">
        <f t="shared" si="97"/>
        <v>0</v>
      </c>
      <c r="P188" s="44">
        <f>K188/12</f>
        <v>0</v>
      </c>
      <c r="R188" s="44">
        <f t="shared" si="98"/>
        <v>0</v>
      </c>
      <c r="S188" s="44">
        <f t="shared" si="99"/>
        <v>0</v>
      </c>
      <c r="T188" s="45">
        <f>N188/12</f>
        <v>0</v>
      </c>
    </row>
    <row r="189" spans="1:20" ht="12.95" thickBot="1">
      <c r="A189" s="103"/>
      <c r="B189" s="104" t="s">
        <v>96</v>
      </c>
      <c r="C189" s="105"/>
      <c r="D189" s="155"/>
      <c r="E189" s="107">
        <f>SUM(E184:E188)</f>
        <v>0</v>
      </c>
      <c r="F189" s="107">
        <f t="shared" ref="F189:K189" si="100">SUM(F184:F188)</f>
        <v>0</v>
      </c>
      <c r="G189" s="107">
        <f t="shared" si="100"/>
        <v>0</v>
      </c>
      <c r="H189" s="107">
        <f t="shared" si="100"/>
        <v>0</v>
      </c>
      <c r="I189" s="107">
        <f t="shared" si="100"/>
        <v>0</v>
      </c>
      <c r="J189" s="107">
        <f t="shared" si="100"/>
        <v>0</v>
      </c>
      <c r="K189" s="107">
        <f t="shared" si="100"/>
        <v>0</v>
      </c>
      <c r="O189" s="109">
        <f>SUM(O184:O188)</f>
        <v>0</v>
      </c>
      <c r="P189" s="107">
        <f>SUM(P184:P188)</f>
        <v>0</v>
      </c>
      <c r="R189" s="106">
        <f>SUM(R184:R188)</f>
        <v>0</v>
      </c>
      <c r="S189" s="106">
        <f>SUM(S184:S188)</f>
        <v>0</v>
      </c>
      <c r="T189" s="156" t="e">
        <f>R189/(R189+S189)</f>
        <v>#DIV/0!</v>
      </c>
    </row>
    <row r="190" spans="1:20" ht="12">
      <c r="A190" s="41"/>
      <c r="B190" s="42"/>
      <c r="C190" s="51"/>
      <c r="D190" s="154"/>
      <c r="E190" s="45"/>
      <c r="F190" s="45"/>
      <c r="G190" s="45"/>
      <c r="H190" s="45"/>
      <c r="I190" s="45"/>
      <c r="J190" s="45"/>
      <c r="K190" s="45"/>
      <c r="O190" s="44"/>
      <c r="P190" s="44"/>
      <c r="R190" s="44"/>
      <c r="S190" s="44"/>
      <c r="T190" s="45"/>
    </row>
    <row r="191" spans="1:20" ht="14.1" thickBot="1">
      <c r="A191" s="129"/>
      <c r="B191" s="130" t="s">
        <v>97</v>
      </c>
      <c r="C191" s="131"/>
      <c r="D191" s="170"/>
      <c r="E191" s="132">
        <f>SUM(E168,E175,E182,E189)</f>
        <v>1895.7163867999998</v>
      </c>
      <c r="F191" s="132">
        <f t="shared" ref="F191:K191" si="101">SUM(F168,F175,F182,F189)</f>
        <v>1895.7163867999998</v>
      </c>
      <c r="G191" s="132">
        <f t="shared" si="101"/>
        <v>1895.7163867999998</v>
      </c>
      <c r="H191" s="132">
        <f t="shared" si="101"/>
        <v>1895.7163867999998</v>
      </c>
      <c r="I191" s="132">
        <f t="shared" si="101"/>
        <v>5156.1197135399998</v>
      </c>
      <c r="J191" s="132">
        <f t="shared" si="101"/>
        <v>5156.1197135399998</v>
      </c>
      <c r="K191" s="132">
        <f t="shared" si="101"/>
        <v>17895.104974279999</v>
      </c>
      <c r="O191" s="132">
        <f>SUM(O168,O175,O182,O189)</f>
        <v>8.7378442257226556</v>
      </c>
      <c r="P191" s="132">
        <f>SUM(P168,P175,P182,P189)</f>
        <v>1491.2587478566663</v>
      </c>
      <c r="R191" s="132">
        <f>SUM(R168,R175,R182,R189)</f>
        <v>0</v>
      </c>
      <c r="S191" s="132">
        <f>SUM(S168,S175,S182,S189)</f>
        <v>17895.104974279999</v>
      </c>
      <c r="T191" s="167">
        <f>R191/(R191+S191)</f>
        <v>0</v>
      </c>
    </row>
    <row r="192" spans="1:20" ht="12">
      <c r="A192" s="52"/>
      <c r="B192" s="42"/>
      <c r="C192" s="43"/>
      <c r="D192" s="171"/>
      <c r="E192" s="45"/>
      <c r="F192" s="45"/>
      <c r="G192" s="45"/>
      <c r="H192" s="45"/>
      <c r="I192" s="45"/>
      <c r="J192" s="45"/>
      <c r="K192" s="45"/>
      <c r="L192" s="33"/>
      <c r="M192" s="33"/>
      <c r="N192" s="33"/>
      <c r="O192" s="44"/>
      <c r="P192" s="44"/>
      <c r="Q192" s="169"/>
      <c r="R192" s="44"/>
      <c r="S192" s="44"/>
      <c r="T192" s="45"/>
    </row>
    <row r="193" spans="1:20" ht="12.95">
      <c r="A193" s="120"/>
      <c r="B193" s="121" t="s">
        <v>98</v>
      </c>
      <c r="C193" s="122"/>
      <c r="D193" s="172"/>
      <c r="E193" s="123">
        <f t="shared" ref="E193:K193" si="102">SUM(E39,E55,E86,E103,E120,E160,E191)</f>
        <v>28708.647122470004</v>
      </c>
      <c r="F193" s="123">
        <f t="shared" si="102"/>
        <v>29325.629504999997</v>
      </c>
      <c r="G193" s="123">
        <f t="shared" si="102"/>
        <v>29805.308581009998</v>
      </c>
      <c r="H193" s="123">
        <f t="shared" si="102"/>
        <v>29580.997534499998</v>
      </c>
      <c r="I193" s="123">
        <f t="shared" si="102"/>
        <v>33623.210181390001</v>
      </c>
      <c r="J193" s="123">
        <f t="shared" si="102"/>
        <v>33867.885308500001</v>
      </c>
      <c r="K193" s="123">
        <f t="shared" si="102"/>
        <v>184911.67823287001</v>
      </c>
      <c r="L193" s="33"/>
      <c r="M193" s="33"/>
      <c r="N193" s="33"/>
      <c r="O193" s="123">
        <f>SUM(O39,O55,O86,O103,O120,O160,O191)</f>
        <v>90.288905387143558</v>
      </c>
      <c r="P193" s="123">
        <f>SUM(P39,P55,P86,P103,P120,P160,P191)</f>
        <v>15409.306519405831</v>
      </c>
      <c r="Q193" s="169"/>
      <c r="R193" s="123">
        <f>SUM(R39,R55,R86,R103,R120,R160,R191)</f>
        <v>42775.515119150004</v>
      </c>
      <c r="S193" s="123">
        <f>SUM(S39,S55,S86,S103,S120,S160,S191)</f>
        <v>142877.91311371999</v>
      </c>
      <c r="T193" s="173">
        <f>R193/(R193+S193)</f>
        <v>0.23040519922689251</v>
      </c>
    </row>
    <row r="194" spans="1:20" ht="12">
      <c r="A194" s="55"/>
      <c r="B194" s="56"/>
      <c r="C194" s="57"/>
      <c r="D194" s="57"/>
      <c r="E194" s="58"/>
      <c r="F194" s="58"/>
      <c r="G194" s="58"/>
      <c r="H194" s="58"/>
      <c r="I194" s="58"/>
      <c r="J194" s="58"/>
      <c r="K194" s="58"/>
      <c r="L194" s="33"/>
      <c r="M194" s="33"/>
      <c r="N194" s="33"/>
      <c r="O194" s="33"/>
      <c r="P194" s="33"/>
      <c r="Q194" s="169"/>
      <c r="R194" s="33"/>
      <c r="S194" s="33"/>
      <c r="T194" s="33"/>
    </row>
    <row r="195" spans="1:20">
      <c r="D195" s="37"/>
      <c r="L195" s="33"/>
      <c r="M195" s="33"/>
      <c r="N195" s="33"/>
      <c r="O195" s="33"/>
      <c r="P195" s="33"/>
      <c r="Q195" s="169"/>
      <c r="R195" s="33"/>
      <c r="S195" s="33"/>
      <c r="T195" s="33"/>
    </row>
    <row r="196" spans="1:20" ht="12.95">
      <c r="A196" s="8"/>
      <c r="B196" s="247" t="s">
        <v>5</v>
      </c>
      <c r="C196" s="248"/>
      <c r="D196" s="13"/>
      <c r="L196" s="33"/>
      <c r="M196" s="33"/>
      <c r="N196" s="33"/>
      <c r="O196" s="33"/>
      <c r="P196" s="33"/>
      <c r="Q196" s="169"/>
      <c r="R196" s="33"/>
      <c r="S196" s="33"/>
      <c r="T196" s="33"/>
    </row>
    <row r="197" spans="1:20" ht="12.95">
      <c r="A197" s="174">
        <v>1</v>
      </c>
      <c r="B197" s="242"/>
      <c r="C197" s="243"/>
      <c r="D197" s="175"/>
      <c r="L197" s="33"/>
      <c r="M197" s="33"/>
      <c r="N197" s="33"/>
      <c r="O197" s="33"/>
      <c r="P197" s="33"/>
      <c r="Q197" s="169"/>
      <c r="R197" s="33"/>
      <c r="S197" s="33"/>
      <c r="T197" s="33"/>
    </row>
    <row r="198" spans="1:20" ht="12.95">
      <c r="A198" s="176">
        <v>2</v>
      </c>
      <c r="B198" s="240"/>
      <c r="C198" s="241"/>
      <c r="D198" s="177"/>
      <c r="L198" s="33"/>
      <c r="M198" s="33"/>
      <c r="N198" s="33"/>
      <c r="O198" s="33"/>
      <c r="P198" s="33"/>
      <c r="Q198" s="169"/>
      <c r="R198" s="33"/>
      <c r="S198" s="33"/>
      <c r="T198" s="33"/>
    </row>
    <row r="199" spans="1:20" ht="12.95">
      <c r="A199" s="176">
        <v>3</v>
      </c>
      <c r="B199" s="240"/>
      <c r="C199" s="241"/>
      <c r="D199" s="177"/>
      <c r="L199" s="33"/>
      <c r="M199" s="33"/>
      <c r="N199" s="33"/>
      <c r="O199" s="33"/>
      <c r="P199" s="33"/>
      <c r="Q199" s="169"/>
      <c r="R199" s="33"/>
      <c r="S199" s="33"/>
      <c r="T199" s="33"/>
    </row>
    <row r="200" spans="1:20" ht="12.95">
      <c r="A200" s="176">
        <v>4</v>
      </c>
      <c r="B200" s="240"/>
      <c r="C200" s="241"/>
      <c r="D200" s="177"/>
      <c r="L200" s="33"/>
      <c r="M200" s="33"/>
      <c r="N200" s="33"/>
      <c r="O200" s="33"/>
      <c r="P200" s="33"/>
      <c r="Q200" s="169"/>
      <c r="R200" s="33"/>
      <c r="S200" s="33"/>
      <c r="T200" s="33"/>
    </row>
    <row r="201" spans="1:20" ht="12.95">
      <c r="A201" s="176">
        <v>5</v>
      </c>
      <c r="B201" s="240"/>
      <c r="C201" s="241"/>
      <c r="D201" s="177"/>
      <c r="L201" s="33"/>
      <c r="M201" s="33"/>
      <c r="N201" s="33"/>
      <c r="O201" s="33"/>
      <c r="P201" s="33"/>
      <c r="Q201" s="169"/>
      <c r="R201" s="33"/>
      <c r="S201" s="33"/>
      <c r="T201" s="33"/>
    </row>
    <row r="202" spans="1:20" ht="12.95">
      <c r="A202" s="176">
        <v>6</v>
      </c>
      <c r="B202" s="240"/>
      <c r="C202" s="241"/>
      <c r="D202" s="177"/>
      <c r="L202" s="33"/>
      <c r="M202" s="33"/>
      <c r="N202" s="33"/>
      <c r="O202" s="33"/>
      <c r="P202" s="33"/>
      <c r="Q202" s="169"/>
      <c r="R202" s="33"/>
      <c r="S202" s="33"/>
      <c r="T202" s="33"/>
    </row>
    <row r="203" spans="1:20" ht="12.95">
      <c r="A203" s="176">
        <v>7</v>
      </c>
      <c r="B203" s="242"/>
      <c r="C203" s="243"/>
      <c r="D203" s="175"/>
      <c r="L203" s="33"/>
      <c r="M203" s="33"/>
      <c r="N203" s="33"/>
      <c r="O203" s="33"/>
      <c r="P203" s="33"/>
      <c r="Q203" s="169"/>
      <c r="R203" s="33"/>
      <c r="S203" s="33"/>
      <c r="T203" s="33"/>
    </row>
    <row r="204" spans="1:20" ht="12.95">
      <c r="A204" s="176">
        <v>8</v>
      </c>
      <c r="B204" s="240"/>
      <c r="C204" s="241"/>
      <c r="D204" s="177"/>
      <c r="L204" s="33"/>
      <c r="M204" s="33"/>
      <c r="N204" s="33"/>
      <c r="O204" s="33"/>
      <c r="P204" s="33"/>
      <c r="Q204" s="169"/>
      <c r="R204" s="33"/>
      <c r="S204" s="33"/>
      <c r="T204" s="33"/>
    </row>
    <row r="205" spans="1:20" ht="12.95">
      <c r="A205" s="176">
        <v>9</v>
      </c>
      <c r="B205" s="240"/>
      <c r="C205" s="241"/>
      <c r="D205" s="177"/>
      <c r="L205" s="33"/>
      <c r="M205" s="33"/>
      <c r="N205" s="33"/>
      <c r="O205" s="33"/>
      <c r="P205" s="33"/>
      <c r="Q205" s="169"/>
      <c r="R205" s="33"/>
      <c r="S205" s="33"/>
      <c r="T205" s="33"/>
    </row>
    <row r="206" spans="1:20" ht="12.95">
      <c r="A206" s="176">
        <v>10</v>
      </c>
      <c r="B206" s="240"/>
      <c r="C206" s="241"/>
      <c r="D206" s="177"/>
      <c r="L206" s="33"/>
      <c r="M206" s="33"/>
      <c r="N206" s="33"/>
      <c r="O206" s="33"/>
      <c r="P206" s="33"/>
      <c r="Q206" s="169"/>
      <c r="R206" s="33"/>
      <c r="S206" s="33"/>
      <c r="T206" s="33"/>
    </row>
    <row r="207" spans="1:20">
      <c r="D207" s="37"/>
      <c r="L207" s="33"/>
      <c r="M207" s="33"/>
      <c r="N207" s="33"/>
      <c r="O207" s="33"/>
      <c r="P207" s="33"/>
      <c r="Q207" s="169"/>
      <c r="R207" s="33"/>
      <c r="S207" s="33"/>
      <c r="T207" s="33"/>
    </row>
    <row r="208" spans="1:20">
      <c r="D208" s="37"/>
      <c r="L208" s="33"/>
      <c r="M208" s="33"/>
      <c r="N208" s="33"/>
      <c r="O208" s="33"/>
      <c r="P208" s="33"/>
      <c r="Q208" s="169"/>
      <c r="R208" s="33"/>
      <c r="S208" s="33"/>
      <c r="T208" s="33"/>
    </row>
  </sheetData>
  <mergeCells count="26">
    <mergeCell ref="A1:K1"/>
    <mergeCell ref="A3:K3"/>
    <mergeCell ref="A5:A7"/>
    <mergeCell ref="B5:B7"/>
    <mergeCell ref="C5:C7"/>
    <mergeCell ref="A2:K2"/>
    <mergeCell ref="E4:J4"/>
    <mergeCell ref="R5:R7"/>
    <mergeCell ref="S5:S7"/>
    <mergeCell ref="T5:T7"/>
    <mergeCell ref="B196:C196"/>
    <mergeCell ref="M4:M6"/>
    <mergeCell ref="D5:D7"/>
    <mergeCell ref="O5:O7"/>
    <mergeCell ref="P5:P7"/>
    <mergeCell ref="K4:K6"/>
    <mergeCell ref="B197:C197"/>
    <mergeCell ref="B198:C198"/>
    <mergeCell ref="B199:C199"/>
    <mergeCell ref="B200:C200"/>
    <mergeCell ref="B201:C201"/>
    <mergeCell ref="B202:C202"/>
    <mergeCell ref="B203:C203"/>
    <mergeCell ref="B204:C204"/>
    <mergeCell ref="B205:C205"/>
    <mergeCell ref="B206:C206"/>
  </mergeCells>
  <phoneticPr fontId="34" type="noConversion"/>
  <pageMargins left="0.25" right="0.25" top="0.75" bottom="0.5" header="0.3" footer="0.2"/>
  <pageSetup paperSize="5" scale="77" fitToWidth="3" fitToHeight="20" pageOrder="overThenDown" orientation="landscape" r:id="rId1"/>
  <headerFooter scaleWithDoc="0" alignWithMargins="0">
    <oddHeader>&amp;C&amp;"Arial,Bold"&amp;12Schedule 9: 
Portal/Mobile App Staff Loading by Deliverable</oddHeader>
    <oddFooter>&amp;C&amp;P</oddFooter>
  </headerFooter>
  <ignoredErrors>
    <ignoredError sqref="T38:T39 T54:T55 T63 T70 T84 T86 T100:T101 T103 T111 T118 T120 T130 T137 T144 T151 T158 T160 T168 T175 T182 T189 T191 T193" evalError="1"/>
    <ignoredError sqref="K47 O47:P47 R47:S47 O77:P77 R94:S94 K19 O19:P19 R19:S19 K25 O25:P25 R25:S25 K32 O32:P32 R32:S32" formula="1"/>
    <ignoredError sqref="T47 T77 T94 T19 T25 T32" evalError="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B746B-5796-4A82-AF6F-BFD2314B3A45}">
  <dimension ref="A1:AA206"/>
  <sheetViews>
    <sheetView tabSelected="1" topLeftCell="A34" zoomScale="110" zoomScaleNormal="110" workbookViewId="0">
      <selection activeCell="E164" sqref="E164"/>
    </sheetView>
  </sheetViews>
  <sheetFormatPr defaultColWidth="8.85546875" defaultRowHeight="12.95"/>
  <cols>
    <col min="1" max="1" width="6.7109375" style="31" customWidth="1"/>
    <col min="2" max="2" width="35.7109375" style="32" customWidth="1"/>
    <col min="3" max="3" width="33.7109375" style="37" customWidth="1"/>
    <col min="4" max="4" width="13.7109375" style="204" customWidth="1"/>
    <col min="5" max="16" width="10.28515625" style="33" customWidth="1"/>
    <col min="17" max="17" width="13.7109375" style="33" customWidth="1"/>
    <col min="18" max="18" width="4.28515625" style="32" customWidth="1"/>
    <col min="19" max="19" width="10.7109375" style="32" customWidth="1"/>
    <col min="20" max="20" width="4.140625" style="32" customWidth="1"/>
    <col min="21" max="22" width="10.7109375" style="32" customWidth="1"/>
    <col min="23" max="23" width="4.140625" style="32" customWidth="1"/>
    <col min="24" max="24" width="14.140625" style="32" customWidth="1"/>
    <col min="25" max="25" width="13.7109375" style="32" customWidth="1"/>
    <col min="26" max="26" width="9" style="221"/>
    <col min="27" max="27" width="9" style="32"/>
  </cols>
  <sheetData>
    <row r="1" spans="1:27" ht="18">
      <c r="A1" s="255" t="s">
        <v>99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</row>
    <row r="2" spans="1:27" ht="18">
      <c r="A2" s="255" t="s">
        <v>100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</row>
    <row r="3" spans="1:27">
      <c r="A3" s="264"/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S3" s="250" t="s">
        <v>10</v>
      </c>
    </row>
    <row r="4" spans="1:27" ht="14.1">
      <c r="B4" s="31"/>
      <c r="C4" s="31"/>
      <c r="D4" s="31"/>
      <c r="E4" s="257" t="s">
        <v>8</v>
      </c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  <c r="Q4" s="219"/>
      <c r="S4" s="250"/>
      <c r="U4" s="31"/>
      <c r="V4" s="31"/>
    </row>
    <row r="5" spans="1:27">
      <c r="A5" s="244" t="s">
        <v>11</v>
      </c>
      <c r="B5" s="244" t="s">
        <v>12</v>
      </c>
      <c r="C5" s="244" t="s">
        <v>13</v>
      </c>
      <c r="D5" s="244" t="s">
        <v>14</v>
      </c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262" t="s">
        <v>101</v>
      </c>
      <c r="R5" s="34"/>
      <c r="S5" s="250"/>
      <c r="T5" s="34"/>
      <c r="U5" s="244" t="s">
        <v>15</v>
      </c>
      <c r="V5" s="244" t="s">
        <v>16</v>
      </c>
      <c r="W5" s="34"/>
      <c r="X5" s="244" t="s">
        <v>17</v>
      </c>
      <c r="Y5" s="244" t="s">
        <v>18</v>
      </c>
      <c r="Z5" s="259" t="s">
        <v>19</v>
      </c>
      <c r="AA5" s="34"/>
    </row>
    <row r="6" spans="1:27">
      <c r="A6" s="245"/>
      <c r="B6" s="245"/>
      <c r="C6" s="245"/>
      <c r="D6" s="245"/>
      <c r="E6" s="183">
        <v>45689</v>
      </c>
      <c r="F6" s="183">
        <v>45717</v>
      </c>
      <c r="G6" s="183">
        <v>45748</v>
      </c>
      <c r="H6" s="183">
        <v>45778</v>
      </c>
      <c r="I6" s="183">
        <v>45809</v>
      </c>
      <c r="J6" s="183">
        <v>45839</v>
      </c>
      <c r="K6" s="183">
        <v>45870</v>
      </c>
      <c r="L6" s="183">
        <v>45901</v>
      </c>
      <c r="M6" s="183">
        <v>45931</v>
      </c>
      <c r="N6" s="183">
        <v>45962</v>
      </c>
      <c r="O6" s="183">
        <v>45992</v>
      </c>
      <c r="P6" s="183">
        <v>46023</v>
      </c>
      <c r="Q6" s="263"/>
      <c r="S6" s="251"/>
      <c r="U6" s="245"/>
      <c r="V6" s="245"/>
      <c r="X6" s="245"/>
      <c r="Y6" s="245"/>
      <c r="Z6" s="260"/>
    </row>
    <row r="7" spans="1:27" ht="26.25" customHeight="1">
      <c r="A7" s="246"/>
      <c r="B7" s="246"/>
      <c r="C7" s="246"/>
      <c r="D7" s="246"/>
      <c r="E7" s="184">
        <f>SUM('3.1 Base Year 1 Staff Loading'!E7,'3.2 Base Year 2 Staff Loading'!E7,'3.3 Base Year 3 Staff Loading'!E7,'3.4 Base Year 4 Staff Loading'!E7,'3.5 Base Year 5 Staff Loading'!E7,'3.6 Base Year 6 Staff Loading'!E7)/6</f>
        <v>153.33333333333334</v>
      </c>
      <c r="F7" s="184">
        <f>SUM('3.1 Base Year 1 Staff Loading'!F7,'3.2 Base Year 2 Staff Loading'!F7,'3.3 Base Year 3 Staff Loading'!F7,'3.4 Base Year 4 Staff Loading'!F7,'3.5 Base Year 5 Staff Loading'!F7,'3.6 Base Year 6 Staff Loading'!F7)/6</f>
        <v>176</v>
      </c>
      <c r="G7" s="184">
        <f>SUM('3.1 Base Year 1 Staff Loading'!G7,'3.2 Base Year 2 Staff Loading'!G7,'3.3 Base Year 3 Staff Loading'!G7,'3.4 Base Year 4 Staff Loading'!G7,'3.5 Base Year 5 Staff Loading'!G7,'3.6 Base Year 6 Staff Loading'!G7)/6</f>
        <v>172</v>
      </c>
      <c r="H7" s="184">
        <f>SUM('3.1 Base Year 1 Staff Loading'!H7,'3.2 Base Year 2 Staff Loading'!H7,'3.3 Base Year 3 Staff Loading'!H7,'3.4 Base Year 4 Staff Loading'!H7,'3.5 Base Year 5 Staff Loading'!H7,'3.6 Base Year 6 Staff Loading'!H7)/6</f>
        <v>169.33333333333334</v>
      </c>
      <c r="I7" s="184">
        <f>SUM('3.1 Base Year 1 Staff Loading'!I7,'3.2 Base Year 2 Staff Loading'!I7,'3.3 Base Year 3 Staff Loading'!I7,'3.4 Base Year 4 Staff Loading'!I7,'3.5 Base Year 5 Staff Loading'!I7,'3.6 Base Year 6 Staff Loading'!I7)/6</f>
        <v>165.33333333333334</v>
      </c>
      <c r="J7" s="184">
        <f>SUM('3.1 Base Year 1 Staff Loading'!J7,'3.2 Base Year 2 Staff Loading'!J7,'3.3 Base Year 3 Staff Loading'!J7,'3.4 Base Year 4 Staff Loading'!J7,'3.5 Base Year 5 Staff Loading'!J7,'3.6 Base Year 6 Staff Loading'!J7)/6</f>
        <v>170.66666666666666</v>
      </c>
      <c r="K7" s="184">
        <f>SUM('3.1 Base Year 1 Staff Loading'!K7,'3.2 Base Year 2 Staff Loading'!K7,'3.3 Base Year 3 Staff Loading'!K7,'3.4 Base Year 4 Staff Loading'!K7,'3.5 Base Year 5 Staff Loading'!K7,'3.6 Base Year 6 Staff Loading'!K7)/6</f>
        <v>176</v>
      </c>
      <c r="L7" s="184">
        <f>SUM('3.1 Base Year 1 Staff Loading'!L7,'3.2 Base Year 2 Staff Loading'!L7,'3.3 Base Year 3 Staff Loading'!L7,'3.4 Base Year 4 Staff Loading'!L7,'3.5 Base Year 5 Staff Loading'!L7,'3.6 Base Year 6 Staff Loading'!L7)/6</f>
        <v>162.66666666666666</v>
      </c>
      <c r="M7" s="184">
        <f>SUM('3.1 Base Year 1 Staff Loading'!M7,'3.2 Base Year 2 Staff Loading'!M7,'3.3 Base Year 3 Staff Loading'!M7,'3.4 Base Year 4 Staff Loading'!M7,'3.5 Base Year 5 Staff Loading'!M7,'3.6 Base Year 6 Staff Loading'!M7)/6</f>
        <v>170.66666666666666</v>
      </c>
      <c r="N7" s="184">
        <f>SUM('3.1 Base Year 1 Staff Loading'!N7,'3.2 Base Year 2 Staff Loading'!N7,'3.3 Base Year 3 Staff Loading'!N7,'3.4 Base Year 4 Staff Loading'!N7,'3.5 Base Year 5 Staff Loading'!N7,'3.6 Base Year 6 Staff Loading'!N7)/6</f>
        <v>146.66666666666666</v>
      </c>
      <c r="O7" s="184">
        <f>SUM('3.1 Base Year 1 Staff Loading'!O7,'3.2 Base Year 2 Staff Loading'!O7,'3.3 Base Year 3 Staff Loading'!O7,'3.4 Base Year 4 Staff Loading'!O7,'3.5 Base Year 5 Staff Loading'!O7,'3.6 Base Year 6 Staff Loading'!O7)/6</f>
        <v>168</v>
      </c>
      <c r="P7" s="184">
        <f>SUM('3.1 Base Year 1 Staff Loading'!P7,'3.2 Base Year 2 Staff Loading'!P7,'3.3 Base Year 3 Staff Loading'!P7,'3.4 Base Year 4 Staff Loading'!P7,'3.5 Base Year 5 Staff Loading'!P7,'3.6 Base Year 6 Staff Loading'!P7)/6</f>
        <v>162.66666666666666</v>
      </c>
      <c r="Q7" s="185">
        <f>SUM(E7:P7)</f>
        <v>1993.3333333333337</v>
      </c>
      <c r="S7" s="184">
        <f>AVERAGE(E7:P7)</f>
        <v>166.11111111111114</v>
      </c>
      <c r="U7" s="246"/>
      <c r="V7" s="246"/>
      <c r="X7" s="246"/>
      <c r="Y7" s="246"/>
      <c r="Z7" s="261"/>
    </row>
    <row r="8" spans="1:27" ht="14.1">
      <c r="A8" s="110">
        <v>1</v>
      </c>
      <c r="B8" s="111" t="s">
        <v>20</v>
      </c>
      <c r="C8" s="112"/>
      <c r="D8" s="15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34"/>
      <c r="S8" s="34"/>
      <c r="T8" s="34"/>
      <c r="U8" s="112"/>
      <c r="V8" s="112"/>
      <c r="W8" s="34"/>
      <c r="X8" s="112"/>
      <c r="Y8" s="112"/>
      <c r="Z8" s="222"/>
      <c r="AA8" s="34"/>
    </row>
    <row r="9" spans="1:27">
      <c r="A9" s="133">
        <v>1.1000000000000001</v>
      </c>
      <c r="B9" s="134" t="s">
        <v>20</v>
      </c>
      <c r="C9" s="43"/>
      <c r="D9" s="186"/>
      <c r="E9" s="138">
        <f>SUM('3.1 Base Year 1 Staff Loading'!E9,'3.2 Base Year 2 Staff Loading'!E9,'3.3 Base Year 3 Staff Loading'!E9,'3.4 Base Year 4 Staff Loading'!E9,'3.5 Base Year 5 Staff Loading'!E9,'3.6 Base Year 6 Staff Loading'!E9)/6</f>
        <v>0</v>
      </c>
      <c r="F9" s="138">
        <f>SUM('3.1 Base Year 1 Staff Loading'!F9,'3.2 Base Year 2 Staff Loading'!F9,'3.3 Base Year 3 Staff Loading'!F9,'3.4 Base Year 4 Staff Loading'!F9,'3.5 Base Year 5 Staff Loading'!F9,'3.6 Base Year 6 Staff Loading'!F9)/6</f>
        <v>0</v>
      </c>
      <c r="G9" s="138">
        <f>SUM('3.1 Base Year 1 Staff Loading'!G9,'3.2 Base Year 2 Staff Loading'!G9,'3.3 Base Year 3 Staff Loading'!G9,'3.4 Base Year 4 Staff Loading'!G9,'3.5 Base Year 5 Staff Loading'!G9,'3.6 Base Year 6 Staff Loading'!G9)/6</f>
        <v>0</v>
      </c>
      <c r="H9" s="138">
        <f>SUM('3.1 Base Year 1 Staff Loading'!H9,'3.2 Base Year 2 Staff Loading'!H9,'3.3 Base Year 3 Staff Loading'!H9,'3.4 Base Year 4 Staff Loading'!H9,'3.5 Base Year 5 Staff Loading'!H9,'3.6 Base Year 6 Staff Loading'!H9)/6</f>
        <v>0</v>
      </c>
      <c r="I9" s="138">
        <f>SUM('3.1 Base Year 1 Staff Loading'!I9,'3.2 Base Year 2 Staff Loading'!I9,'3.3 Base Year 3 Staff Loading'!I9,'3.4 Base Year 4 Staff Loading'!I9,'3.5 Base Year 5 Staff Loading'!I9,'3.6 Base Year 6 Staff Loading'!I9)/6</f>
        <v>0</v>
      </c>
      <c r="J9" s="138">
        <f>SUM('3.1 Base Year 1 Staff Loading'!J9,'3.2 Base Year 2 Staff Loading'!J9,'3.3 Base Year 3 Staff Loading'!J9,'3.4 Base Year 4 Staff Loading'!J9,'3.5 Base Year 5 Staff Loading'!J9,'3.6 Base Year 6 Staff Loading'!J9)/6</f>
        <v>0</v>
      </c>
      <c r="K9" s="138">
        <f>SUM('3.1 Base Year 1 Staff Loading'!K9,'3.2 Base Year 2 Staff Loading'!K9,'3.3 Base Year 3 Staff Loading'!K9,'3.4 Base Year 4 Staff Loading'!K9,'3.5 Base Year 5 Staff Loading'!K9,'3.6 Base Year 6 Staff Loading'!K9)/6</f>
        <v>0</v>
      </c>
      <c r="L9" s="138">
        <f>SUM('3.1 Base Year 1 Staff Loading'!L9,'3.2 Base Year 2 Staff Loading'!L9,'3.3 Base Year 3 Staff Loading'!L9,'3.4 Base Year 4 Staff Loading'!L9,'3.5 Base Year 5 Staff Loading'!L9,'3.6 Base Year 6 Staff Loading'!L9)/6</f>
        <v>0</v>
      </c>
      <c r="M9" s="138">
        <f>SUM('3.1 Base Year 1 Staff Loading'!M9,'3.2 Base Year 2 Staff Loading'!M9,'3.3 Base Year 3 Staff Loading'!M9,'3.4 Base Year 4 Staff Loading'!M9,'3.5 Base Year 5 Staff Loading'!M9,'3.6 Base Year 6 Staff Loading'!M9)/6</f>
        <v>0</v>
      </c>
      <c r="N9" s="138">
        <f>SUM('3.1 Base Year 1 Staff Loading'!N9,'3.2 Base Year 2 Staff Loading'!N9,'3.3 Base Year 3 Staff Loading'!N9,'3.4 Base Year 4 Staff Loading'!N9,'3.5 Base Year 5 Staff Loading'!N9,'3.6 Base Year 6 Staff Loading'!N9)/6</f>
        <v>0</v>
      </c>
      <c r="O9" s="138">
        <f>SUM('3.1 Base Year 1 Staff Loading'!O9,'3.2 Base Year 2 Staff Loading'!O9,'3.3 Base Year 3 Staff Loading'!O9,'3.4 Base Year 4 Staff Loading'!O9,'3.5 Base Year 5 Staff Loading'!O9,'3.6 Base Year 6 Staff Loading'!O9)/6</f>
        <v>0</v>
      </c>
      <c r="P9" s="138">
        <f>SUM('3.1 Base Year 1 Staff Loading'!P9,'3.2 Base Year 2 Staff Loading'!P9,'3.3 Base Year 3 Staff Loading'!P9,'3.4 Base Year 4 Staff Loading'!P9,'3.5 Base Year 5 Staff Loading'!P9,'3.6 Base Year 6 Staff Loading'!P9)/6</f>
        <v>0</v>
      </c>
      <c r="Q9" s="138">
        <f>SUM(E9:P9)</f>
        <v>0</v>
      </c>
      <c r="U9" s="44">
        <f>V9/$S$7</f>
        <v>0</v>
      </c>
      <c r="V9" s="44">
        <f>Q9/12</f>
        <v>0</v>
      </c>
      <c r="X9" s="44">
        <f>IF($D9="Y",$Q9,0)</f>
        <v>0</v>
      </c>
      <c r="Y9" s="44">
        <f>IF($D9="N",$Q9,0)</f>
        <v>0</v>
      </c>
      <c r="Z9" s="223">
        <f>T9/12</f>
        <v>0</v>
      </c>
    </row>
    <row r="10" spans="1:27">
      <c r="A10" s="133"/>
      <c r="B10" s="134"/>
      <c r="C10" s="43" t="s">
        <v>21</v>
      </c>
      <c r="D10" s="186" t="s">
        <v>22</v>
      </c>
      <c r="E10" s="138">
        <f>SUM('3.1 Base Year 1 Staff Loading'!E10,'3.2 Base Year 2 Staff Loading'!E10,'3.3 Base Year 3 Staff Loading'!E10,'3.4 Base Year 4 Staff Loading'!E10,'3.5 Base Year 5 Staff Loading'!E10,'3.6 Base Year 6 Staff Loading'!E10)/6</f>
        <v>0</v>
      </c>
      <c r="F10" s="138">
        <f>SUM('3.1 Base Year 1 Staff Loading'!F10,'3.2 Base Year 2 Staff Loading'!F10,'3.3 Base Year 3 Staff Loading'!F10,'3.4 Base Year 4 Staff Loading'!F10,'3.5 Base Year 5 Staff Loading'!F10,'3.6 Base Year 6 Staff Loading'!F10)/6</f>
        <v>0</v>
      </c>
      <c r="G10" s="138">
        <f>SUM('3.1 Base Year 1 Staff Loading'!G10,'3.2 Base Year 2 Staff Loading'!G10,'3.3 Base Year 3 Staff Loading'!G10,'3.4 Base Year 4 Staff Loading'!G10,'3.5 Base Year 5 Staff Loading'!G10,'3.6 Base Year 6 Staff Loading'!G10)/6</f>
        <v>0</v>
      </c>
      <c r="H10" s="138">
        <f>SUM('3.1 Base Year 1 Staff Loading'!H10,'3.2 Base Year 2 Staff Loading'!H10,'3.3 Base Year 3 Staff Loading'!H10,'3.4 Base Year 4 Staff Loading'!H10,'3.5 Base Year 5 Staff Loading'!H10,'3.6 Base Year 6 Staff Loading'!H10)/6</f>
        <v>0</v>
      </c>
      <c r="I10" s="138">
        <f>SUM('3.1 Base Year 1 Staff Loading'!I10,'3.2 Base Year 2 Staff Loading'!I10,'3.3 Base Year 3 Staff Loading'!I10,'3.4 Base Year 4 Staff Loading'!I10,'3.5 Base Year 5 Staff Loading'!I10,'3.6 Base Year 6 Staff Loading'!I10)/6</f>
        <v>0</v>
      </c>
      <c r="J10" s="138">
        <f>SUM('3.1 Base Year 1 Staff Loading'!J10,'3.2 Base Year 2 Staff Loading'!J10,'3.3 Base Year 3 Staff Loading'!J10,'3.4 Base Year 4 Staff Loading'!J10,'3.5 Base Year 5 Staff Loading'!J10,'3.6 Base Year 6 Staff Loading'!J10)/6</f>
        <v>0</v>
      </c>
      <c r="K10" s="138">
        <f>SUM('3.1 Base Year 1 Staff Loading'!K10,'3.2 Base Year 2 Staff Loading'!K10,'3.3 Base Year 3 Staff Loading'!K10,'3.4 Base Year 4 Staff Loading'!K10,'3.5 Base Year 5 Staff Loading'!K10,'3.6 Base Year 6 Staff Loading'!K10)/6</f>
        <v>0</v>
      </c>
      <c r="L10" s="138">
        <f>SUM('3.1 Base Year 1 Staff Loading'!L10,'3.2 Base Year 2 Staff Loading'!L10,'3.3 Base Year 3 Staff Loading'!L10,'3.4 Base Year 4 Staff Loading'!L10,'3.5 Base Year 5 Staff Loading'!L10,'3.6 Base Year 6 Staff Loading'!L10)/6</f>
        <v>0</v>
      </c>
      <c r="M10" s="138">
        <f>SUM('3.1 Base Year 1 Staff Loading'!M10,'3.2 Base Year 2 Staff Loading'!M10,'3.3 Base Year 3 Staff Loading'!M10,'3.4 Base Year 4 Staff Loading'!M10,'3.5 Base Year 5 Staff Loading'!M10,'3.6 Base Year 6 Staff Loading'!M10)/6</f>
        <v>0</v>
      </c>
      <c r="N10" s="138">
        <f>SUM('3.1 Base Year 1 Staff Loading'!N10,'3.2 Base Year 2 Staff Loading'!N10,'3.3 Base Year 3 Staff Loading'!N10,'3.4 Base Year 4 Staff Loading'!N10,'3.5 Base Year 5 Staff Loading'!N10,'3.6 Base Year 6 Staff Loading'!N10)/6</f>
        <v>0</v>
      </c>
      <c r="O10" s="138">
        <f>SUM('3.1 Base Year 1 Staff Loading'!O10,'3.2 Base Year 2 Staff Loading'!O10,'3.3 Base Year 3 Staff Loading'!O10,'3.4 Base Year 4 Staff Loading'!O10,'3.5 Base Year 5 Staff Loading'!O10,'3.6 Base Year 6 Staff Loading'!O10)/6</f>
        <v>0</v>
      </c>
      <c r="P10" s="138">
        <f>SUM('3.1 Base Year 1 Staff Loading'!P10,'3.2 Base Year 2 Staff Loading'!P10,'3.3 Base Year 3 Staff Loading'!P10,'3.4 Base Year 4 Staff Loading'!P10,'3.5 Base Year 5 Staff Loading'!P10,'3.6 Base Year 6 Staff Loading'!P10)/6</f>
        <v>0</v>
      </c>
      <c r="Q10" s="138">
        <f t="shared" ref="Q10:Q18" si="0">SUM(E10:P10)</f>
        <v>0</v>
      </c>
      <c r="U10" s="44">
        <f t="shared" ref="U10:U13" si="1">V10/$S$7</f>
        <v>0</v>
      </c>
      <c r="V10" s="44">
        <f t="shared" ref="V10:V13" si="2">Q10/12</f>
        <v>0</v>
      </c>
      <c r="X10" s="44">
        <f t="shared" ref="X10:X13" si="3">IF($D10="Y",$Q10,0)</f>
        <v>0</v>
      </c>
      <c r="Y10" s="44">
        <f t="shared" ref="Y10:Y13" si="4">IF($D10="N",$Q10,0)</f>
        <v>0</v>
      </c>
      <c r="Z10" s="223">
        <f t="shared" ref="Z10:Z13" si="5">T10/12</f>
        <v>0</v>
      </c>
    </row>
    <row r="11" spans="1:27">
      <c r="A11" s="133"/>
      <c r="B11" s="134"/>
      <c r="C11" s="43" t="s">
        <v>23</v>
      </c>
      <c r="D11" s="186" t="s">
        <v>22</v>
      </c>
      <c r="E11" s="138">
        <f>SUM('3.1 Base Year 1 Staff Loading'!E11,'3.2 Base Year 2 Staff Loading'!E11,'3.3 Base Year 3 Staff Loading'!E11,'3.4 Base Year 4 Staff Loading'!E11,'3.5 Base Year 5 Staff Loading'!E11,'3.6 Base Year 6 Staff Loading'!E11)/6</f>
        <v>0</v>
      </c>
      <c r="F11" s="138">
        <f>SUM('3.1 Base Year 1 Staff Loading'!F11,'3.2 Base Year 2 Staff Loading'!F11,'3.3 Base Year 3 Staff Loading'!F11,'3.4 Base Year 4 Staff Loading'!F11,'3.5 Base Year 5 Staff Loading'!F11,'3.6 Base Year 6 Staff Loading'!F11)/6</f>
        <v>0</v>
      </c>
      <c r="G11" s="138">
        <f>SUM('3.1 Base Year 1 Staff Loading'!G11,'3.2 Base Year 2 Staff Loading'!G11,'3.3 Base Year 3 Staff Loading'!G11,'3.4 Base Year 4 Staff Loading'!G11,'3.5 Base Year 5 Staff Loading'!G11,'3.6 Base Year 6 Staff Loading'!G11)/6</f>
        <v>0</v>
      </c>
      <c r="H11" s="138">
        <f>SUM('3.1 Base Year 1 Staff Loading'!H11,'3.2 Base Year 2 Staff Loading'!H11,'3.3 Base Year 3 Staff Loading'!H11,'3.4 Base Year 4 Staff Loading'!H11,'3.5 Base Year 5 Staff Loading'!H11,'3.6 Base Year 6 Staff Loading'!H11)/6</f>
        <v>0</v>
      </c>
      <c r="I11" s="138">
        <f>SUM('3.1 Base Year 1 Staff Loading'!I11,'3.2 Base Year 2 Staff Loading'!I11,'3.3 Base Year 3 Staff Loading'!I11,'3.4 Base Year 4 Staff Loading'!I11,'3.5 Base Year 5 Staff Loading'!I11,'3.6 Base Year 6 Staff Loading'!I11)/6</f>
        <v>0</v>
      </c>
      <c r="J11" s="138">
        <f>SUM('3.1 Base Year 1 Staff Loading'!J11,'3.2 Base Year 2 Staff Loading'!J11,'3.3 Base Year 3 Staff Loading'!J11,'3.4 Base Year 4 Staff Loading'!J11,'3.5 Base Year 5 Staff Loading'!J11,'3.6 Base Year 6 Staff Loading'!J11)/6</f>
        <v>0</v>
      </c>
      <c r="K11" s="138">
        <f>SUM('3.1 Base Year 1 Staff Loading'!K11,'3.2 Base Year 2 Staff Loading'!K11,'3.3 Base Year 3 Staff Loading'!K11,'3.4 Base Year 4 Staff Loading'!K11,'3.5 Base Year 5 Staff Loading'!K11,'3.6 Base Year 6 Staff Loading'!K11)/6</f>
        <v>0</v>
      </c>
      <c r="L11" s="138">
        <f>SUM('3.1 Base Year 1 Staff Loading'!L11,'3.2 Base Year 2 Staff Loading'!L11,'3.3 Base Year 3 Staff Loading'!L11,'3.4 Base Year 4 Staff Loading'!L11,'3.5 Base Year 5 Staff Loading'!L11,'3.6 Base Year 6 Staff Loading'!L11)/6</f>
        <v>0</v>
      </c>
      <c r="M11" s="138">
        <f>SUM('3.1 Base Year 1 Staff Loading'!M11,'3.2 Base Year 2 Staff Loading'!M11,'3.3 Base Year 3 Staff Loading'!M11,'3.4 Base Year 4 Staff Loading'!M11,'3.5 Base Year 5 Staff Loading'!M11,'3.6 Base Year 6 Staff Loading'!M11)/6</f>
        <v>0</v>
      </c>
      <c r="N11" s="138">
        <f>SUM('3.1 Base Year 1 Staff Loading'!N11,'3.2 Base Year 2 Staff Loading'!N11,'3.3 Base Year 3 Staff Loading'!N11,'3.4 Base Year 4 Staff Loading'!N11,'3.5 Base Year 5 Staff Loading'!N11,'3.6 Base Year 6 Staff Loading'!N11)/6</f>
        <v>0</v>
      </c>
      <c r="O11" s="138">
        <f>SUM('3.1 Base Year 1 Staff Loading'!O11,'3.2 Base Year 2 Staff Loading'!O11,'3.3 Base Year 3 Staff Loading'!O11,'3.4 Base Year 4 Staff Loading'!O11,'3.5 Base Year 5 Staff Loading'!O11,'3.6 Base Year 6 Staff Loading'!O11)/6</f>
        <v>0</v>
      </c>
      <c r="P11" s="138">
        <f>SUM('3.1 Base Year 1 Staff Loading'!P11,'3.2 Base Year 2 Staff Loading'!P11,'3.3 Base Year 3 Staff Loading'!P11,'3.4 Base Year 4 Staff Loading'!P11,'3.5 Base Year 5 Staff Loading'!P11,'3.6 Base Year 6 Staff Loading'!P11)/6</f>
        <v>0</v>
      </c>
      <c r="Q11" s="138">
        <f t="shared" si="0"/>
        <v>0</v>
      </c>
      <c r="U11" s="44">
        <f t="shared" si="1"/>
        <v>0</v>
      </c>
      <c r="V11" s="44">
        <f t="shared" si="2"/>
        <v>0</v>
      </c>
      <c r="X11" s="44">
        <f t="shared" si="3"/>
        <v>0</v>
      </c>
      <c r="Y11" s="44">
        <f t="shared" si="4"/>
        <v>0</v>
      </c>
      <c r="Z11" s="223">
        <f t="shared" si="5"/>
        <v>0</v>
      </c>
    </row>
    <row r="12" spans="1:27">
      <c r="A12" s="133"/>
      <c r="B12" s="134"/>
      <c r="C12" s="43" t="s">
        <v>24</v>
      </c>
      <c r="D12" s="186" t="s">
        <v>25</v>
      </c>
      <c r="E12" s="138">
        <f>SUM('3.1 Base Year 1 Staff Loading'!E12,'3.2 Base Year 2 Staff Loading'!E12,'3.3 Base Year 3 Staff Loading'!E12,'3.4 Base Year 4 Staff Loading'!E12,'3.5 Base Year 5 Staff Loading'!E12,'3.6 Base Year 6 Staff Loading'!E12)/6</f>
        <v>164.83332673999999</v>
      </c>
      <c r="F12" s="138">
        <f>SUM('3.1 Base Year 1 Staff Loading'!F12,'3.2 Base Year 2 Staff Loading'!F12,'3.3 Base Year 3 Staff Loading'!F12,'3.4 Base Year 4 Staff Loading'!F12,'3.5 Base Year 5 Staff Loading'!F12,'3.6 Base Year 6 Staff Loading'!F12)/6</f>
        <v>164.83332673999999</v>
      </c>
      <c r="G12" s="138">
        <f>SUM('3.1 Base Year 1 Staff Loading'!G12,'3.2 Base Year 2 Staff Loading'!G12,'3.3 Base Year 3 Staff Loading'!G12,'3.4 Base Year 4 Staff Loading'!G12,'3.5 Base Year 5 Staff Loading'!G12,'3.6 Base Year 6 Staff Loading'!G12)/6</f>
        <v>164.83332673999999</v>
      </c>
      <c r="H12" s="138">
        <f>SUM('3.1 Base Year 1 Staff Loading'!H12,'3.2 Base Year 2 Staff Loading'!H12,'3.3 Base Year 3 Staff Loading'!H12,'3.4 Base Year 4 Staff Loading'!H12,'3.5 Base Year 5 Staff Loading'!H12,'3.6 Base Year 6 Staff Loading'!H12)/6</f>
        <v>164.83332673999999</v>
      </c>
      <c r="I12" s="138">
        <f>SUM('3.1 Base Year 1 Staff Loading'!I12,'3.2 Base Year 2 Staff Loading'!I12,'3.3 Base Year 3 Staff Loading'!I12,'3.4 Base Year 4 Staff Loading'!I12,'3.5 Base Year 5 Staff Loading'!I12,'3.6 Base Year 6 Staff Loading'!I12)/6</f>
        <v>164.83332673999999</v>
      </c>
      <c r="J12" s="138">
        <f>SUM('3.1 Base Year 1 Staff Loading'!J12,'3.2 Base Year 2 Staff Loading'!J12,'3.3 Base Year 3 Staff Loading'!J12,'3.4 Base Year 4 Staff Loading'!J12,'3.5 Base Year 5 Staff Loading'!J12,'3.6 Base Year 6 Staff Loading'!J12)/6</f>
        <v>164.83332673999999</v>
      </c>
      <c r="K12" s="138">
        <f>SUM('3.1 Base Year 1 Staff Loading'!K12,'3.2 Base Year 2 Staff Loading'!K12,'3.3 Base Year 3 Staff Loading'!K12,'3.4 Base Year 4 Staff Loading'!K12,'3.5 Base Year 5 Staff Loading'!K12,'3.6 Base Year 6 Staff Loading'!K12)/6</f>
        <v>164.83332673999999</v>
      </c>
      <c r="L12" s="138">
        <f>SUM('3.1 Base Year 1 Staff Loading'!L12,'3.2 Base Year 2 Staff Loading'!L12,'3.3 Base Year 3 Staff Loading'!L12,'3.4 Base Year 4 Staff Loading'!L12,'3.5 Base Year 5 Staff Loading'!L12,'3.6 Base Year 6 Staff Loading'!L12)/6</f>
        <v>164.83332673999999</v>
      </c>
      <c r="M12" s="138">
        <f>SUM('3.1 Base Year 1 Staff Loading'!M12,'3.2 Base Year 2 Staff Loading'!M12,'3.3 Base Year 3 Staff Loading'!M12,'3.4 Base Year 4 Staff Loading'!M12,'3.5 Base Year 5 Staff Loading'!M12,'3.6 Base Year 6 Staff Loading'!M12)/6</f>
        <v>164.83332673999999</v>
      </c>
      <c r="N12" s="138">
        <f>SUM('3.1 Base Year 1 Staff Loading'!N12,'3.2 Base Year 2 Staff Loading'!N12,'3.3 Base Year 3 Staff Loading'!N12,'3.4 Base Year 4 Staff Loading'!N12,'3.5 Base Year 5 Staff Loading'!N12,'3.6 Base Year 6 Staff Loading'!N12)/6</f>
        <v>164.83332673999999</v>
      </c>
      <c r="O12" s="138">
        <f>SUM('3.1 Base Year 1 Staff Loading'!O12,'3.2 Base Year 2 Staff Loading'!O12,'3.3 Base Year 3 Staff Loading'!O12,'3.4 Base Year 4 Staff Loading'!O12,'3.5 Base Year 5 Staff Loading'!O12,'3.6 Base Year 6 Staff Loading'!O12)/6</f>
        <v>164.83332673999999</v>
      </c>
      <c r="P12" s="138">
        <f>SUM('3.1 Base Year 1 Staff Loading'!P12,'3.2 Base Year 2 Staff Loading'!P12,'3.3 Base Year 3 Staff Loading'!P12,'3.4 Base Year 4 Staff Loading'!P12,'3.5 Base Year 5 Staff Loading'!P12,'3.6 Base Year 6 Staff Loading'!P12)/6</f>
        <v>164.83332673999999</v>
      </c>
      <c r="Q12" s="138">
        <f t="shared" si="0"/>
        <v>1977.9999208800002</v>
      </c>
      <c r="U12" s="44">
        <f t="shared" si="1"/>
        <v>0.99230765261538456</v>
      </c>
      <c r="V12" s="44">
        <f t="shared" si="2"/>
        <v>164.83332674000002</v>
      </c>
      <c r="X12" s="44">
        <f t="shared" si="3"/>
        <v>0</v>
      </c>
      <c r="Y12" s="44">
        <f t="shared" si="4"/>
        <v>1977.9999208800002</v>
      </c>
      <c r="Z12" s="223">
        <f t="shared" si="5"/>
        <v>0</v>
      </c>
    </row>
    <row r="13" spans="1:27">
      <c r="A13" s="133"/>
      <c r="B13" s="134"/>
      <c r="C13" s="43" t="s">
        <v>26</v>
      </c>
      <c r="D13" s="186" t="s">
        <v>25</v>
      </c>
      <c r="E13" s="138">
        <f>SUM('3.1 Base Year 1 Staff Loading'!E13,'3.2 Base Year 2 Staff Loading'!E13,'3.3 Base Year 3 Staff Loading'!E13,'3.4 Base Year 4 Staff Loading'!E13,'3.5 Base Year 5 Staff Loading'!E13,'3.6 Base Year 6 Staff Loading'!E13)/6</f>
        <v>164.83332673999999</v>
      </c>
      <c r="F13" s="138">
        <f>SUM('3.1 Base Year 1 Staff Loading'!F13,'3.2 Base Year 2 Staff Loading'!F13,'3.3 Base Year 3 Staff Loading'!F13,'3.4 Base Year 4 Staff Loading'!F13,'3.5 Base Year 5 Staff Loading'!F13,'3.6 Base Year 6 Staff Loading'!F13)/6</f>
        <v>164.83332673999999</v>
      </c>
      <c r="G13" s="138">
        <f>SUM('3.1 Base Year 1 Staff Loading'!G13,'3.2 Base Year 2 Staff Loading'!G13,'3.3 Base Year 3 Staff Loading'!G13,'3.4 Base Year 4 Staff Loading'!G13,'3.5 Base Year 5 Staff Loading'!G13,'3.6 Base Year 6 Staff Loading'!G13)/6</f>
        <v>164.83332673999999</v>
      </c>
      <c r="H13" s="138">
        <f>SUM('3.1 Base Year 1 Staff Loading'!H13,'3.2 Base Year 2 Staff Loading'!H13,'3.3 Base Year 3 Staff Loading'!H13,'3.4 Base Year 4 Staff Loading'!H13,'3.5 Base Year 5 Staff Loading'!H13,'3.6 Base Year 6 Staff Loading'!H13)/6</f>
        <v>164.83332673999999</v>
      </c>
      <c r="I13" s="138">
        <f>SUM('3.1 Base Year 1 Staff Loading'!I13,'3.2 Base Year 2 Staff Loading'!I13,'3.3 Base Year 3 Staff Loading'!I13,'3.4 Base Year 4 Staff Loading'!I13,'3.5 Base Year 5 Staff Loading'!I13,'3.6 Base Year 6 Staff Loading'!I13)/6</f>
        <v>164.83332673999999</v>
      </c>
      <c r="J13" s="138">
        <f>SUM('3.1 Base Year 1 Staff Loading'!J13,'3.2 Base Year 2 Staff Loading'!J13,'3.3 Base Year 3 Staff Loading'!J13,'3.4 Base Year 4 Staff Loading'!J13,'3.5 Base Year 5 Staff Loading'!J13,'3.6 Base Year 6 Staff Loading'!J13)/6</f>
        <v>164.83332673999999</v>
      </c>
      <c r="K13" s="138">
        <f>SUM('3.1 Base Year 1 Staff Loading'!K13,'3.2 Base Year 2 Staff Loading'!K13,'3.3 Base Year 3 Staff Loading'!K13,'3.4 Base Year 4 Staff Loading'!K13,'3.5 Base Year 5 Staff Loading'!K13,'3.6 Base Year 6 Staff Loading'!K13)/6</f>
        <v>164.83332673999999</v>
      </c>
      <c r="L13" s="138">
        <f>SUM('3.1 Base Year 1 Staff Loading'!L13,'3.2 Base Year 2 Staff Loading'!L13,'3.3 Base Year 3 Staff Loading'!L13,'3.4 Base Year 4 Staff Loading'!L13,'3.5 Base Year 5 Staff Loading'!L13,'3.6 Base Year 6 Staff Loading'!L13)/6</f>
        <v>164.83332673999999</v>
      </c>
      <c r="M13" s="138">
        <f>SUM('3.1 Base Year 1 Staff Loading'!M13,'3.2 Base Year 2 Staff Loading'!M13,'3.3 Base Year 3 Staff Loading'!M13,'3.4 Base Year 4 Staff Loading'!M13,'3.5 Base Year 5 Staff Loading'!M13,'3.6 Base Year 6 Staff Loading'!M13)/6</f>
        <v>164.83332673999999</v>
      </c>
      <c r="N13" s="138">
        <f>SUM('3.1 Base Year 1 Staff Loading'!N13,'3.2 Base Year 2 Staff Loading'!N13,'3.3 Base Year 3 Staff Loading'!N13,'3.4 Base Year 4 Staff Loading'!N13,'3.5 Base Year 5 Staff Loading'!N13,'3.6 Base Year 6 Staff Loading'!N13)/6</f>
        <v>164.83332673999999</v>
      </c>
      <c r="O13" s="138">
        <f>SUM('3.1 Base Year 1 Staff Loading'!O13,'3.2 Base Year 2 Staff Loading'!O13,'3.3 Base Year 3 Staff Loading'!O13,'3.4 Base Year 4 Staff Loading'!O13,'3.5 Base Year 5 Staff Loading'!O13,'3.6 Base Year 6 Staff Loading'!O13)/6</f>
        <v>164.83332673999999</v>
      </c>
      <c r="P13" s="138">
        <f>SUM('3.1 Base Year 1 Staff Loading'!P13,'3.2 Base Year 2 Staff Loading'!P13,'3.3 Base Year 3 Staff Loading'!P13,'3.4 Base Year 4 Staff Loading'!P13,'3.5 Base Year 5 Staff Loading'!P13,'3.6 Base Year 6 Staff Loading'!P13)/6</f>
        <v>164.83332673999999</v>
      </c>
      <c r="Q13" s="138">
        <f t="shared" si="0"/>
        <v>1977.9999208800002</v>
      </c>
      <c r="U13" s="44">
        <f t="shared" si="1"/>
        <v>0.99230765261538456</v>
      </c>
      <c r="V13" s="44">
        <f t="shared" si="2"/>
        <v>164.83332674000002</v>
      </c>
      <c r="X13" s="44">
        <f t="shared" si="3"/>
        <v>0</v>
      </c>
      <c r="Y13" s="44">
        <f t="shared" si="4"/>
        <v>1977.9999208800002</v>
      </c>
      <c r="Z13" s="223">
        <f t="shared" si="5"/>
        <v>0</v>
      </c>
    </row>
    <row r="14" spans="1:27">
      <c r="A14" s="133"/>
      <c r="B14" s="134"/>
      <c r="C14" s="43" t="s">
        <v>27</v>
      </c>
      <c r="D14" s="186" t="s">
        <v>25</v>
      </c>
      <c r="E14" s="138">
        <f>SUM('3.1 Base Year 1 Staff Loading'!E14,'3.2 Base Year 2 Staff Loading'!E14,'3.3 Base Year 3 Staff Loading'!E14,'3.4 Base Year 4 Staff Loading'!E14,'3.5 Base Year 5 Staff Loading'!E14,'3.6 Base Year 6 Staff Loading'!E14)/6</f>
        <v>6.8680552808333326</v>
      </c>
      <c r="F14" s="138">
        <f>SUM('3.1 Base Year 1 Staff Loading'!F14,'3.2 Base Year 2 Staff Loading'!F14,'3.3 Base Year 3 Staff Loading'!F14,'3.4 Base Year 4 Staff Loading'!F14,'3.5 Base Year 5 Staff Loading'!F14,'3.6 Base Year 6 Staff Loading'!F14)/6</f>
        <v>6.8680552808333326</v>
      </c>
      <c r="G14" s="138">
        <f>SUM('3.1 Base Year 1 Staff Loading'!G14,'3.2 Base Year 2 Staff Loading'!G14,'3.3 Base Year 3 Staff Loading'!G14,'3.4 Base Year 4 Staff Loading'!G14,'3.5 Base Year 5 Staff Loading'!G14,'3.6 Base Year 6 Staff Loading'!G14)/6</f>
        <v>6.8680552808333326</v>
      </c>
      <c r="H14" s="138">
        <f>SUM('3.1 Base Year 1 Staff Loading'!H14,'3.2 Base Year 2 Staff Loading'!H14,'3.3 Base Year 3 Staff Loading'!H14,'3.4 Base Year 4 Staff Loading'!H14,'3.5 Base Year 5 Staff Loading'!H14,'3.6 Base Year 6 Staff Loading'!H14)/6</f>
        <v>6.8680552808333326</v>
      </c>
      <c r="I14" s="138">
        <f>SUM('3.1 Base Year 1 Staff Loading'!I14,'3.2 Base Year 2 Staff Loading'!I14,'3.3 Base Year 3 Staff Loading'!I14,'3.4 Base Year 4 Staff Loading'!I14,'3.5 Base Year 5 Staff Loading'!I14,'3.6 Base Year 6 Staff Loading'!I14)/6</f>
        <v>6.8680552808333326</v>
      </c>
      <c r="J14" s="138">
        <f>SUM('3.1 Base Year 1 Staff Loading'!J14,'3.2 Base Year 2 Staff Loading'!J14,'3.3 Base Year 3 Staff Loading'!J14,'3.4 Base Year 4 Staff Loading'!J14,'3.5 Base Year 5 Staff Loading'!J14,'3.6 Base Year 6 Staff Loading'!J14)/6</f>
        <v>6.8680552808333326</v>
      </c>
      <c r="K14" s="138">
        <f>SUM('3.1 Base Year 1 Staff Loading'!K14,'3.2 Base Year 2 Staff Loading'!K14,'3.3 Base Year 3 Staff Loading'!K14,'3.4 Base Year 4 Staff Loading'!K14,'3.5 Base Year 5 Staff Loading'!K14,'3.6 Base Year 6 Staff Loading'!K14)/6</f>
        <v>6.8680552808333326</v>
      </c>
      <c r="L14" s="138">
        <f>SUM('3.1 Base Year 1 Staff Loading'!L14,'3.2 Base Year 2 Staff Loading'!L14,'3.3 Base Year 3 Staff Loading'!L14,'3.4 Base Year 4 Staff Loading'!L14,'3.5 Base Year 5 Staff Loading'!L14,'3.6 Base Year 6 Staff Loading'!L14)/6</f>
        <v>6.8680552808333326</v>
      </c>
      <c r="M14" s="138">
        <f>SUM('3.1 Base Year 1 Staff Loading'!M14,'3.2 Base Year 2 Staff Loading'!M14,'3.3 Base Year 3 Staff Loading'!M14,'3.4 Base Year 4 Staff Loading'!M14,'3.5 Base Year 5 Staff Loading'!M14,'3.6 Base Year 6 Staff Loading'!M14)/6</f>
        <v>6.8680552808333326</v>
      </c>
      <c r="N14" s="138">
        <f>SUM('3.1 Base Year 1 Staff Loading'!N14,'3.2 Base Year 2 Staff Loading'!N14,'3.3 Base Year 3 Staff Loading'!N14,'3.4 Base Year 4 Staff Loading'!N14,'3.5 Base Year 5 Staff Loading'!N14,'3.6 Base Year 6 Staff Loading'!N14)/6</f>
        <v>6.8680552808333326</v>
      </c>
      <c r="O14" s="138">
        <f>SUM('3.1 Base Year 1 Staff Loading'!O14,'3.2 Base Year 2 Staff Loading'!O14,'3.3 Base Year 3 Staff Loading'!O14,'3.4 Base Year 4 Staff Loading'!O14,'3.5 Base Year 5 Staff Loading'!O14,'3.6 Base Year 6 Staff Loading'!O14)/6</f>
        <v>6.8680552808333326</v>
      </c>
      <c r="P14" s="138">
        <f>SUM('3.1 Base Year 1 Staff Loading'!P14,'3.2 Base Year 2 Staff Loading'!P14,'3.3 Base Year 3 Staff Loading'!P14,'3.4 Base Year 4 Staff Loading'!P14,'3.5 Base Year 5 Staff Loading'!P14,'3.6 Base Year 6 Staff Loading'!P14)/6</f>
        <v>6.8680552808333326</v>
      </c>
      <c r="Q14" s="138">
        <f t="shared" si="0"/>
        <v>82.416663369999995</v>
      </c>
      <c r="U14" s="44">
        <f>V14/$S$7</f>
        <v>4.1346152192307681E-2</v>
      </c>
      <c r="V14" s="44">
        <f>Q14/12</f>
        <v>6.8680552808333326</v>
      </c>
      <c r="X14" s="44">
        <f t="shared" ref="X14:X18" si="6">IF($D14="Y",$Q14,0)</f>
        <v>0</v>
      </c>
      <c r="Y14" s="44">
        <f t="shared" ref="Y14:Y18" si="7">IF($D14="N",$Q14,0)</f>
        <v>82.416663369999995</v>
      </c>
      <c r="Z14" s="223">
        <f>T14/12</f>
        <v>0</v>
      </c>
    </row>
    <row r="15" spans="1:27">
      <c r="A15" s="133"/>
      <c r="B15" s="134"/>
      <c r="C15" s="43" t="s">
        <v>21</v>
      </c>
      <c r="D15" s="186" t="s">
        <v>25</v>
      </c>
      <c r="E15" s="138">
        <f>SUM('3.1 Base Year 1 Staff Loading'!E15,'3.2 Base Year 2 Staff Loading'!E15,'3.3 Base Year 3 Staff Loading'!E15,'3.4 Base Year 4 Staff Loading'!E15,'3.5 Base Year 5 Staff Loading'!E15,'3.6 Base Year 6 Staff Loading'!E15)/6</f>
        <v>0</v>
      </c>
      <c r="F15" s="138">
        <f>SUM('3.1 Base Year 1 Staff Loading'!F15,'3.2 Base Year 2 Staff Loading'!F15,'3.3 Base Year 3 Staff Loading'!F15,'3.4 Base Year 4 Staff Loading'!F15,'3.5 Base Year 5 Staff Loading'!F15,'3.6 Base Year 6 Staff Loading'!F15)/6</f>
        <v>0</v>
      </c>
      <c r="G15" s="138">
        <f>SUM('3.1 Base Year 1 Staff Loading'!G15,'3.2 Base Year 2 Staff Loading'!G15,'3.3 Base Year 3 Staff Loading'!G15,'3.4 Base Year 4 Staff Loading'!G15,'3.5 Base Year 5 Staff Loading'!G15,'3.6 Base Year 6 Staff Loading'!G15)/6</f>
        <v>0</v>
      </c>
      <c r="H15" s="138">
        <f>SUM('3.1 Base Year 1 Staff Loading'!H15,'3.2 Base Year 2 Staff Loading'!H15,'3.3 Base Year 3 Staff Loading'!H15,'3.4 Base Year 4 Staff Loading'!H15,'3.5 Base Year 5 Staff Loading'!H15,'3.6 Base Year 6 Staff Loading'!H15)/6</f>
        <v>0</v>
      </c>
      <c r="I15" s="138">
        <f>SUM('3.1 Base Year 1 Staff Loading'!I15,'3.2 Base Year 2 Staff Loading'!I15,'3.3 Base Year 3 Staff Loading'!I15,'3.4 Base Year 4 Staff Loading'!I15,'3.5 Base Year 5 Staff Loading'!I15,'3.6 Base Year 6 Staff Loading'!I15)/6</f>
        <v>0</v>
      </c>
      <c r="J15" s="138">
        <f>SUM('3.1 Base Year 1 Staff Loading'!J15,'3.2 Base Year 2 Staff Loading'!J15,'3.3 Base Year 3 Staff Loading'!J15,'3.4 Base Year 4 Staff Loading'!J15,'3.5 Base Year 5 Staff Loading'!J15,'3.6 Base Year 6 Staff Loading'!J15)/6</f>
        <v>0</v>
      </c>
      <c r="K15" s="138">
        <f>SUM('3.1 Base Year 1 Staff Loading'!K15,'3.2 Base Year 2 Staff Loading'!K15,'3.3 Base Year 3 Staff Loading'!K15,'3.4 Base Year 4 Staff Loading'!K15,'3.5 Base Year 5 Staff Loading'!K15,'3.6 Base Year 6 Staff Loading'!K15)/6</f>
        <v>0</v>
      </c>
      <c r="L15" s="138">
        <f>SUM('3.1 Base Year 1 Staff Loading'!L15,'3.2 Base Year 2 Staff Loading'!L15,'3.3 Base Year 3 Staff Loading'!L15,'3.4 Base Year 4 Staff Loading'!L15,'3.5 Base Year 5 Staff Loading'!L15,'3.6 Base Year 6 Staff Loading'!L15)/6</f>
        <v>0</v>
      </c>
      <c r="M15" s="138">
        <f>SUM('3.1 Base Year 1 Staff Loading'!M15,'3.2 Base Year 2 Staff Loading'!M15,'3.3 Base Year 3 Staff Loading'!M15,'3.4 Base Year 4 Staff Loading'!M15,'3.5 Base Year 5 Staff Loading'!M15,'3.6 Base Year 6 Staff Loading'!M15)/6</f>
        <v>0</v>
      </c>
      <c r="N15" s="138">
        <f>SUM('3.1 Base Year 1 Staff Loading'!N15,'3.2 Base Year 2 Staff Loading'!N15,'3.3 Base Year 3 Staff Loading'!N15,'3.4 Base Year 4 Staff Loading'!N15,'3.5 Base Year 5 Staff Loading'!N15,'3.6 Base Year 6 Staff Loading'!N15)/6</f>
        <v>0</v>
      </c>
      <c r="O15" s="138">
        <f>SUM('3.1 Base Year 1 Staff Loading'!O15,'3.2 Base Year 2 Staff Loading'!O15,'3.3 Base Year 3 Staff Loading'!O15,'3.4 Base Year 4 Staff Loading'!O15,'3.5 Base Year 5 Staff Loading'!O15,'3.6 Base Year 6 Staff Loading'!O15)/6</f>
        <v>0</v>
      </c>
      <c r="P15" s="138">
        <f>SUM('3.1 Base Year 1 Staff Loading'!P15,'3.2 Base Year 2 Staff Loading'!P15,'3.3 Base Year 3 Staff Loading'!P15,'3.4 Base Year 4 Staff Loading'!P15,'3.5 Base Year 5 Staff Loading'!P15,'3.6 Base Year 6 Staff Loading'!P15)/6</f>
        <v>0</v>
      </c>
      <c r="Q15" s="138">
        <f t="shared" si="0"/>
        <v>0</v>
      </c>
      <c r="U15" s="44">
        <f>V15/$S$7</f>
        <v>0</v>
      </c>
      <c r="V15" s="44">
        <f>Q15/12</f>
        <v>0</v>
      </c>
      <c r="X15" s="44">
        <f t="shared" si="6"/>
        <v>0</v>
      </c>
      <c r="Y15" s="44">
        <f t="shared" si="7"/>
        <v>0</v>
      </c>
      <c r="Z15" s="223">
        <f>T15/12</f>
        <v>0</v>
      </c>
    </row>
    <row r="16" spans="1:27">
      <c r="A16" s="133"/>
      <c r="B16" s="134"/>
      <c r="C16" s="43" t="s">
        <v>23</v>
      </c>
      <c r="D16" s="186" t="s">
        <v>25</v>
      </c>
      <c r="E16" s="138">
        <f>SUM('3.1 Base Year 1 Staff Loading'!E16,'3.2 Base Year 2 Staff Loading'!E16,'3.3 Base Year 3 Staff Loading'!E16,'3.4 Base Year 4 Staff Loading'!E16,'3.5 Base Year 5 Staff Loading'!E16,'3.6 Base Year 6 Staff Loading'!E16)/6</f>
        <v>0</v>
      </c>
      <c r="F16" s="138">
        <f>SUM('3.1 Base Year 1 Staff Loading'!F16,'3.2 Base Year 2 Staff Loading'!F16,'3.3 Base Year 3 Staff Loading'!F16,'3.4 Base Year 4 Staff Loading'!F16,'3.5 Base Year 5 Staff Loading'!F16,'3.6 Base Year 6 Staff Loading'!F16)/6</f>
        <v>0</v>
      </c>
      <c r="G16" s="138">
        <f>SUM('3.1 Base Year 1 Staff Loading'!G16,'3.2 Base Year 2 Staff Loading'!G16,'3.3 Base Year 3 Staff Loading'!G16,'3.4 Base Year 4 Staff Loading'!G16,'3.5 Base Year 5 Staff Loading'!G16,'3.6 Base Year 6 Staff Loading'!G16)/6</f>
        <v>0</v>
      </c>
      <c r="H16" s="138">
        <f>SUM('3.1 Base Year 1 Staff Loading'!H16,'3.2 Base Year 2 Staff Loading'!H16,'3.3 Base Year 3 Staff Loading'!H16,'3.4 Base Year 4 Staff Loading'!H16,'3.5 Base Year 5 Staff Loading'!H16,'3.6 Base Year 6 Staff Loading'!H16)/6</f>
        <v>0</v>
      </c>
      <c r="I16" s="138">
        <f>SUM('3.1 Base Year 1 Staff Loading'!I16,'3.2 Base Year 2 Staff Loading'!I16,'3.3 Base Year 3 Staff Loading'!I16,'3.4 Base Year 4 Staff Loading'!I16,'3.5 Base Year 5 Staff Loading'!I16,'3.6 Base Year 6 Staff Loading'!I16)/6</f>
        <v>0</v>
      </c>
      <c r="J16" s="138">
        <f>SUM('3.1 Base Year 1 Staff Loading'!J16,'3.2 Base Year 2 Staff Loading'!J16,'3.3 Base Year 3 Staff Loading'!J16,'3.4 Base Year 4 Staff Loading'!J16,'3.5 Base Year 5 Staff Loading'!J16,'3.6 Base Year 6 Staff Loading'!J16)/6</f>
        <v>0</v>
      </c>
      <c r="K16" s="138">
        <f>SUM('3.1 Base Year 1 Staff Loading'!K16,'3.2 Base Year 2 Staff Loading'!K16,'3.3 Base Year 3 Staff Loading'!K16,'3.4 Base Year 4 Staff Loading'!K16,'3.5 Base Year 5 Staff Loading'!K16,'3.6 Base Year 6 Staff Loading'!K16)/6</f>
        <v>0</v>
      </c>
      <c r="L16" s="138">
        <f>SUM('3.1 Base Year 1 Staff Loading'!L16,'3.2 Base Year 2 Staff Loading'!L16,'3.3 Base Year 3 Staff Loading'!L16,'3.4 Base Year 4 Staff Loading'!L16,'3.5 Base Year 5 Staff Loading'!L16,'3.6 Base Year 6 Staff Loading'!L16)/6</f>
        <v>0</v>
      </c>
      <c r="M16" s="138">
        <f>SUM('3.1 Base Year 1 Staff Loading'!M16,'3.2 Base Year 2 Staff Loading'!M16,'3.3 Base Year 3 Staff Loading'!M16,'3.4 Base Year 4 Staff Loading'!M16,'3.5 Base Year 5 Staff Loading'!M16,'3.6 Base Year 6 Staff Loading'!M16)/6</f>
        <v>0</v>
      </c>
      <c r="N16" s="138">
        <f>SUM('3.1 Base Year 1 Staff Loading'!N16,'3.2 Base Year 2 Staff Loading'!N16,'3.3 Base Year 3 Staff Loading'!N16,'3.4 Base Year 4 Staff Loading'!N16,'3.5 Base Year 5 Staff Loading'!N16,'3.6 Base Year 6 Staff Loading'!N16)/6</f>
        <v>0</v>
      </c>
      <c r="O16" s="138">
        <f>SUM('3.1 Base Year 1 Staff Loading'!O16,'3.2 Base Year 2 Staff Loading'!O16,'3.3 Base Year 3 Staff Loading'!O16,'3.4 Base Year 4 Staff Loading'!O16,'3.5 Base Year 5 Staff Loading'!O16,'3.6 Base Year 6 Staff Loading'!O16)/6</f>
        <v>0</v>
      </c>
      <c r="P16" s="138">
        <f>SUM('3.1 Base Year 1 Staff Loading'!P16,'3.2 Base Year 2 Staff Loading'!P16,'3.3 Base Year 3 Staff Loading'!P16,'3.4 Base Year 4 Staff Loading'!P16,'3.5 Base Year 5 Staff Loading'!P16,'3.6 Base Year 6 Staff Loading'!P16)/6</f>
        <v>0</v>
      </c>
      <c r="Q16" s="138">
        <f t="shared" si="0"/>
        <v>0</v>
      </c>
      <c r="U16" s="44">
        <f>V16/$S$7</f>
        <v>0</v>
      </c>
      <c r="V16" s="44">
        <f>Q16/12</f>
        <v>0</v>
      </c>
      <c r="X16" s="44">
        <f t="shared" si="6"/>
        <v>0</v>
      </c>
      <c r="Y16" s="44">
        <f t="shared" si="7"/>
        <v>0</v>
      </c>
      <c r="Z16" s="223">
        <f>T16/12</f>
        <v>0</v>
      </c>
    </row>
    <row r="17" spans="1:27">
      <c r="A17" s="133"/>
      <c r="B17" s="134"/>
      <c r="C17" s="43" t="s">
        <v>21</v>
      </c>
      <c r="D17" s="186" t="s">
        <v>22</v>
      </c>
      <c r="E17" s="138">
        <f>SUM('3.1 Base Year 1 Staff Loading'!E17,'3.2 Base Year 2 Staff Loading'!E17,'3.3 Base Year 3 Staff Loading'!E17,'3.4 Base Year 4 Staff Loading'!E17,'3.5 Base Year 5 Staff Loading'!E17,'3.6 Base Year 6 Staff Loading'!E17)/6</f>
        <v>0</v>
      </c>
      <c r="F17" s="138">
        <f>SUM('3.1 Base Year 1 Staff Loading'!F17,'3.2 Base Year 2 Staff Loading'!F17,'3.3 Base Year 3 Staff Loading'!F17,'3.4 Base Year 4 Staff Loading'!F17,'3.5 Base Year 5 Staff Loading'!F17,'3.6 Base Year 6 Staff Loading'!F17)/6</f>
        <v>0</v>
      </c>
      <c r="G17" s="138">
        <f>SUM('3.1 Base Year 1 Staff Loading'!G17,'3.2 Base Year 2 Staff Loading'!G17,'3.3 Base Year 3 Staff Loading'!G17,'3.4 Base Year 4 Staff Loading'!G17,'3.5 Base Year 5 Staff Loading'!G17,'3.6 Base Year 6 Staff Loading'!G17)/6</f>
        <v>0</v>
      </c>
      <c r="H17" s="138">
        <f>SUM('3.1 Base Year 1 Staff Loading'!H17,'3.2 Base Year 2 Staff Loading'!H17,'3.3 Base Year 3 Staff Loading'!H17,'3.4 Base Year 4 Staff Loading'!H17,'3.5 Base Year 5 Staff Loading'!H17,'3.6 Base Year 6 Staff Loading'!H17)/6</f>
        <v>0</v>
      </c>
      <c r="I17" s="138">
        <f>SUM('3.1 Base Year 1 Staff Loading'!I17,'3.2 Base Year 2 Staff Loading'!I17,'3.3 Base Year 3 Staff Loading'!I17,'3.4 Base Year 4 Staff Loading'!I17,'3.5 Base Year 5 Staff Loading'!I17,'3.6 Base Year 6 Staff Loading'!I17)/6</f>
        <v>0</v>
      </c>
      <c r="J17" s="138">
        <f>SUM('3.1 Base Year 1 Staff Loading'!J17,'3.2 Base Year 2 Staff Loading'!J17,'3.3 Base Year 3 Staff Loading'!J17,'3.4 Base Year 4 Staff Loading'!J17,'3.5 Base Year 5 Staff Loading'!J17,'3.6 Base Year 6 Staff Loading'!J17)/6</f>
        <v>0</v>
      </c>
      <c r="K17" s="138">
        <f>SUM('3.1 Base Year 1 Staff Loading'!K17,'3.2 Base Year 2 Staff Loading'!K17,'3.3 Base Year 3 Staff Loading'!K17,'3.4 Base Year 4 Staff Loading'!K17,'3.5 Base Year 5 Staff Loading'!K17,'3.6 Base Year 6 Staff Loading'!K17)/6</f>
        <v>0</v>
      </c>
      <c r="L17" s="138">
        <f>SUM('3.1 Base Year 1 Staff Loading'!L17,'3.2 Base Year 2 Staff Loading'!L17,'3.3 Base Year 3 Staff Loading'!L17,'3.4 Base Year 4 Staff Loading'!L17,'3.5 Base Year 5 Staff Loading'!L17,'3.6 Base Year 6 Staff Loading'!L17)/6</f>
        <v>0</v>
      </c>
      <c r="M17" s="138">
        <f>SUM('3.1 Base Year 1 Staff Loading'!M17,'3.2 Base Year 2 Staff Loading'!M17,'3.3 Base Year 3 Staff Loading'!M17,'3.4 Base Year 4 Staff Loading'!M17,'3.5 Base Year 5 Staff Loading'!M17,'3.6 Base Year 6 Staff Loading'!M17)/6</f>
        <v>0</v>
      </c>
      <c r="N17" s="138">
        <f>SUM('3.1 Base Year 1 Staff Loading'!N17,'3.2 Base Year 2 Staff Loading'!N17,'3.3 Base Year 3 Staff Loading'!N17,'3.4 Base Year 4 Staff Loading'!N17,'3.5 Base Year 5 Staff Loading'!N17,'3.6 Base Year 6 Staff Loading'!N17)/6</f>
        <v>0</v>
      </c>
      <c r="O17" s="138">
        <f>SUM('3.1 Base Year 1 Staff Loading'!O17,'3.2 Base Year 2 Staff Loading'!O17,'3.3 Base Year 3 Staff Loading'!O17,'3.4 Base Year 4 Staff Loading'!O17,'3.5 Base Year 5 Staff Loading'!O17,'3.6 Base Year 6 Staff Loading'!O17)/6</f>
        <v>0</v>
      </c>
      <c r="P17" s="138">
        <f>SUM('3.1 Base Year 1 Staff Loading'!P17,'3.2 Base Year 2 Staff Loading'!P17,'3.3 Base Year 3 Staff Loading'!P17,'3.4 Base Year 4 Staff Loading'!P17,'3.5 Base Year 5 Staff Loading'!P17,'3.6 Base Year 6 Staff Loading'!P17)/6</f>
        <v>0</v>
      </c>
      <c r="Q17" s="138">
        <f t="shared" si="0"/>
        <v>0</v>
      </c>
      <c r="U17" s="44">
        <f>V17/$S$7</f>
        <v>0</v>
      </c>
      <c r="V17" s="44">
        <f>Q17/12</f>
        <v>0</v>
      </c>
      <c r="X17" s="44">
        <f t="shared" si="6"/>
        <v>0</v>
      </c>
      <c r="Y17" s="44">
        <f t="shared" si="7"/>
        <v>0</v>
      </c>
      <c r="Z17" s="223">
        <f>T17/12</f>
        <v>0</v>
      </c>
    </row>
    <row r="18" spans="1:27">
      <c r="A18" s="133"/>
      <c r="B18" s="134"/>
      <c r="C18" s="43"/>
      <c r="D18" s="186"/>
      <c r="E18" s="138">
        <f>SUM('3.1 Base Year 1 Staff Loading'!E18,'3.2 Base Year 2 Staff Loading'!E18,'3.3 Base Year 3 Staff Loading'!E18,'3.4 Base Year 4 Staff Loading'!E18,'3.5 Base Year 5 Staff Loading'!E18,'3.6 Base Year 6 Staff Loading'!E18)/6</f>
        <v>0</v>
      </c>
      <c r="F18" s="138">
        <f>SUM('3.1 Base Year 1 Staff Loading'!F18,'3.2 Base Year 2 Staff Loading'!F18,'3.3 Base Year 3 Staff Loading'!F18,'3.4 Base Year 4 Staff Loading'!F18,'3.5 Base Year 5 Staff Loading'!F18,'3.6 Base Year 6 Staff Loading'!F18)/6</f>
        <v>0</v>
      </c>
      <c r="G18" s="138">
        <f>SUM('3.1 Base Year 1 Staff Loading'!G18,'3.2 Base Year 2 Staff Loading'!G18,'3.3 Base Year 3 Staff Loading'!G18,'3.4 Base Year 4 Staff Loading'!G18,'3.5 Base Year 5 Staff Loading'!G18,'3.6 Base Year 6 Staff Loading'!G18)/6</f>
        <v>0</v>
      </c>
      <c r="H18" s="138">
        <f>SUM('3.1 Base Year 1 Staff Loading'!H18,'3.2 Base Year 2 Staff Loading'!H18,'3.3 Base Year 3 Staff Loading'!H18,'3.4 Base Year 4 Staff Loading'!H18,'3.5 Base Year 5 Staff Loading'!H18,'3.6 Base Year 6 Staff Loading'!H18)/6</f>
        <v>0</v>
      </c>
      <c r="I18" s="138">
        <f>SUM('3.1 Base Year 1 Staff Loading'!I18,'3.2 Base Year 2 Staff Loading'!I18,'3.3 Base Year 3 Staff Loading'!I18,'3.4 Base Year 4 Staff Loading'!I18,'3.5 Base Year 5 Staff Loading'!I18,'3.6 Base Year 6 Staff Loading'!I18)/6</f>
        <v>0</v>
      </c>
      <c r="J18" s="138">
        <f>SUM('3.1 Base Year 1 Staff Loading'!J18,'3.2 Base Year 2 Staff Loading'!J18,'3.3 Base Year 3 Staff Loading'!J18,'3.4 Base Year 4 Staff Loading'!J18,'3.5 Base Year 5 Staff Loading'!J18,'3.6 Base Year 6 Staff Loading'!J18)/6</f>
        <v>0</v>
      </c>
      <c r="K18" s="138">
        <f>SUM('3.1 Base Year 1 Staff Loading'!K18,'3.2 Base Year 2 Staff Loading'!K18,'3.3 Base Year 3 Staff Loading'!K18,'3.4 Base Year 4 Staff Loading'!K18,'3.5 Base Year 5 Staff Loading'!K18,'3.6 Base Year 6 Staff Loading'!K18)/6</f>
        <v>0</v>
      </c>
      <c r="L18" s="138">
        <f>SUM('3.1 Base Year 1 Staff Loading'!L18,'3.2 Base Year 2 Staff Loading'!L18,'3.3 Base Year 3 Staff Loading'!L18,'3.4 Base Year 4 Staff Loading'!L18,'3.5 Base Year 5 Staff Loading'!L18,'3.6 Base Year 6 Staff Loading'!L18)/6</f>
        <v>0</v>
      </c>
      <c r="M18" s="138">
        <f>SUM('3.1 Base Year 1 Staff Loading'!M18,'3.2 Base Year 2 Staff Loading'!M18,'3.3 Base Year 3 Staff Loading'!M18,'3.4 Base Year 4 Staff Loading'!M18,'3.5 Base Year 5 Staff Loading'!M18,'3.6 Base Year 6 Staff Loading'!M18)/6</f>
        <v>0</v>
      </c>
      <c r="N18" s="138">
        <f>SUM('3.1 Base Year 1 Staff Loading'!N18,'3.2 Base Year 2 Staff Loading'!N18,'3.3 Base Year 3 Staff Loading'!N18,'3.4 Base Year 4 Staff Loading'!N18,'3.5 Base Year 5 Staff Loading'!N18,'3.6 Base Year 6 Staff Loading'!N18)/6</f>
        <v>0</v>
      </c>
      <c r="O18" s="138">
        <f>SUM('3.1 Base Year 1 Staff Loading'!O18,'3.2 Base Year 2 Staff Loading'!O18,'3.3 Base Year 3 Staff Loading'!O18,'3.4 Base Year 4 Staff Loading'!O18,'3.5 Base Year 5 Staff Loading'!O18,'3.6 Base Year 6 Staff Loading'!O18)/6</f>
        <v>0</v>
      </c>
      <c r="P18" s="138">
        <f>SUM('3.1 Base Year 1 Staff Loading'!P18,'3.2 Base Year 2 Staff Loading'!P18,'3.3 Base Year 3 Staff Loading'!P18,'3.4 Base Year 4 Staff Loading'!P18,'3.5 Base Year 5 Staff Loading'!P18,'3.6 Base Year 6 Staff Loading'!P18)/6</f>
        <v>0</v>
      </c>
      <c r="Q18" s="138">
        <f t="shared" si="0"/>
        <v>0</v>
      </c>
      <c r="U18" s="44">
        <f>V18/$S$7</f>
        <v>0</v>
      </c>
      <c r="V18" s="44">
        <f>Q18/12</f>
        <v>0</v>
      </c>
      <c r="X18" s="44">
        <f t="shared" si="6"/>
        <v>0</v>
      </c>
      <c r="Y18" s="44">
        <f t="shared" si="7"/>
        <v>0</v>
      </c>
      <c r="Z18" s="223">
        <f>T18/12</f>
        <v>0</v>
      </c>
    </row>
    <row r="19" spans="1:27" ht="14.1" thickBot="1">
      <c r="A19" s="103"/>
      <c r="B19" s="104" t="s">
        <v>28</v>
      </c>
      <c r="C19" s="105"/>
      <c r="D19" s="187"/>
      <c r="E19" s="107">
        <f>SUM(E9:E18)</f>
        <v>336.53470876083333</v>
      </c>
      <c r="F19" s="107">
        <f t="shared" ref="F19:P19" si="8">SUM(F9:F18)</f>
        <v>336.53470876083333</v>
      </c>
      <c r="G19" s="107">
        <f t="shared" si="8"/>
        <v>336.53470876083333</v>
      </c>
      <c r="H19" s="107">
        <f t="shared" si="8"/>
        <v>336.53470876083333</v>
      </c>
      <c r="I19" s="107">
        <f t="shared" si="8"/>
        <v>336.53470876083333</v>
      </c>
      <c r="J19" s="107">
        <f t="shared" si="8"/>
        <v>336.53470876083333</v>
      </c>
      <c r="K19" s="107">
        <f t="shared" si="8"/>
        <v>336.53470876083333</v>
      </c>
      <c r="L19" s="107">
        <f t="shared" si="8"/>
        <v>336.53470876083333</v>
      </c>
      <c r="M19" s="107">
        <f t="shared" si="8"/>
        <v>336.53470876083333</v>
      </c>
      <c r="N19" s="107">
        <f t="shared" si="8"/>
        <v>336.53470876083333</v>
      </c>
      <c r="O19" s="107">
        <f t="shared" si="8"/>
        <v>336.53470876083333</v>
      </c>
      <c r="P19" s="107">
        <f t="shared" si="8"/>
        <v>336.53470876083333</v>
      </c>
      <c r="Q19" s="107">
        <f>SUM(Q9:Q18)</f>
        <v>4038.4165051300006</v>
      </c>
      <c r="R19" s="35"/>
      <c r="S19" s="35"/>
      <c r="T19" s="35"/>
      <c r="U19" s="106">
        <f>SUM(U9:U18)</f>
        <v>2.0259614574230769</v>
      </c>
      <c r="V19" s="106">
        <f>SUM(V9:V18)</f>
        <v>336.53470876083338</v>
      </c>
      <c r="W19" s="35"/>
      <c r="X19" s="106">
        <f>SUM(X9:X18)</f>
        <v>0</v>
      </c>
      <c r="Y19" s="106">
        <f>SUM(Y9:Y18)</f>
        <v>4038.4165051300006</v>
      </c>
      <c r="Z19" s="224">
        <f>X19/(X19+Y19)</f>
        <v>0</v>
      </c>
      <c r="AA19" s="35"/>
    </row>
    <row r="20" spans="1:27">
      <c r="A20" s="135">
        <v>1.2</v>
      </c>
      <c r="B20" s="136" t="s">
        <v>29</v>
      </c>
      <c r="C20" s="101"/>
      <c r="D20" s="188"/>
      <c r="E20" s="138">
        <f>SUM('3.1 Base Year 1 Staff Loading'!E20,'3.2 Base Year 2 Staff Loading'!E20,'3.3 Base Year 3 Staff Loading'!E20,'3.4 Base Year 4 Staff Loading'!E20,'3.5 Base Year 5 Staff Loading'!E20,'3.6 Base Year 6 Staff Loading'!E20)/6</f>
        <v>0</v>
      </c>
      <c r="F20" s="138">
        <f>SUM('3.1 Base Year 1 Staff Loading'!F20,'3.2 Base Year 2 Staff Loading'!F20,'3.3 Base Year 3 Staff Loading'!F20,'3.4 Base Year 4 Staff Loading'!F20,'3.5 Base Year 5 Staff Loading'!F20,'3.6 Base Year 6 Staff Loading'!F20)/6</f>
        <v>0</v>
      </c>
      <c r="G20" s="138">
        <f>SUM('3.1 Base Year 1 Staff Loading'!G20,'3.2 Base Year 2 Staff Loading'!G20,'3.3 Base Year 3 Staff Loading'!G20,'3.4 Base Year 4 Staff Loading'!G20,'3.5 Base Year 5 Staff Loading'!G20,'3.6 Base Year 6 Staff Loading'!G20)/6</f>
        <v>0</v>
      </c>
      <c r="H20" s="138">
        <f>SUM('3.1 Base Year 1 Staff Loading'!H20,'3.2 Base Year 2 Staff Loading'!H20,'3.3 Base Year 3 Staff Loading'!H20,'3.4 Base Year 4 Staff Loading'!H20,'3.5 Base Year 5 Staff Loading'!H20,'3.6 Base Year 6 Staff Loading'!H20)/6</f>
        <v>0</v>
      </c>
      <c r="I20" s="138">
        <f>SUM('3.1 Base Year 1 Staff Loading'!I20,'3.2 Base Year 2 Staff Loading'!I20,'3.3 Base Year 3 Staff Loading'!I20,'3.4 Base Year 4 Staff Loading'!I20,'3.5 Base Year 5 Staff Loading'!I20,'3.6 Base Year 6 Staff Loading'!I20)/6</f>
        <v>0</v>
      </c>
      <c r="J20" s="138">
        <f>SUM('3.1 Base Year 1 Staff Loading'!J20,'3.2 Base Year 2 Staff Loading'!J20,'3.3 Base Year 3 Staff Loading'!J20,'3.4 Base Year 4 Staff Loading'!J20,'3.5 Base Year 5 Staff Loading'!J20,'3.6 Base Year 6 Staff Loading'!J20)/6</f>
        <v>0</v>
      </c>
      <c r="K20" s="138">
        <f>SUM('3.1 Base Year 1 Staff Loading'!K20,'3.2 Base Year 2 Staff Loading'!K20,'3.3 Base Year 3 Staff Loading'!K20,'3.4 Base Year 4 Staff Loading'!K20,'3.5 Base Year 5 Staff Loading'!K20,'3.6 Base Year 6 Staff Loading'!K20)/6</f>
        <v>0</v>
      </c>
      <c r="L20" s="138">
        <f>SUM('3.1 Base Year 1 Staff Loading'!L20,'3.2 Base Year 2 Staff Loading'!L20,'3.3 Base Year 3 Staff Loading'!L20,'3.4 Base Year 4 Staff Loading'!L20,'3.5 Base Year 5 Staff Loading'!L20,'3.6 Base Year 6 Staff Loading'!L20)/6</f>
        <v>0</v>
      </c>
      <c r="M20" s="138">
        <f>SUM('3.1 Base Year 1 Staff Loading'!M20,'3.2 Base Year 2 Staff Loading'!M20,'3.3 Base Year 3 Staff Loading'!M20,'3.4 Base Year 4 Staff Loading'!M20,'3.5 Base Year 5 Staff Loading'!M20,'3.6 Base Year 6 Staff Loading'!M20)/6</f>
        <v>0</v>
      </c>
      <c r="N20" s="138">
        <f>SUM('3.1 Base Year 1 Staff Loading'!N20,'3.2 Base Year 2 Staff Loading'!N20,'3.3 Base Year 3 Staff Loading'!N20,'3.4 Base Year 4 Staff Loading'!N20,'3.5 Base Year 5 Staff Loading'!N20,'3.6 Base Year 6 Staff Loading'!N20)/6</f>
        <v>0</v>
      </c>
      <c r="O20" s="138">
        <f>SUM('3.1 Base Year 1 Staff Loading'!O20,'3.2 Base Year 2 Staff Loading'!O20,'3.3 Base Year 3 Staff Loading'!O20,'3.4 Base Year 4 Staff Loading'!O20,'3.5 Base Year 5 Staff Loading'!O20,'3.6 Base Year 6 Staff Loading'!O20)/6</f>
        <v>0</v>
      </c>
      <c r="P20" s="138">
        <f>SUM('3.1 Base Year 1 Staff Loading'!P20,'3.2 Base Year 2 Staff Loading'!P20,'3.3 Base Year 3 Staff Loading'!P20,'3.4 Base Year 4 Staff Loading'!P20,'3.5 Base Year 5 Staff Loading'!P20,'3.6 Base Year 6 Staff Loading'!P20)/6</f>
        <v>0</v>
      </c>
      <c r="Q20" s="139">
        <f>SUM(E20:P20)</f>
        <v>0</v>
      </c>
      <c r="U20" s="44">
        <f>V20/$S$7</f>
        <v>0</v>
      </c>
      <c r="V20" s="44">
        <f>Q20/12</f>
        <v>0</v>
      </c>
      <c r="X20" s="44">
        <f>IF($D20="Y",$Q20,0)</f>
        <v>0</v>
      </c>
      <c r="Y20" s="44">
        <f>IF($D20="N",$Q20,0)</f>
        <v>0</v>
      </c>
      <c r="Z20" s="223">
        <f>T20/12</f>
        <v>0</v>
      </c>
    </row>
    <row r="21" spans="1:27">
      <c r="A21" s="133"/>
      <c r="B21" s="137"/>
      <c r="C21" s="101" t="s">
        <v>30</v>
      </c>
      <c r="D21" s="186" t="s">
        <v>25</v>
      </c>
      <c r="E21" s="138">
        <f>SUM('3.1 Base Year 1 Staff Loading'!E21,'3.2 Base Year 2 Staff Loading'!E21,'3.3 Base Year 3 Staff Loading'!E21,'3.4 Base Year 4 Staff Loading'!E21,'3.5 Base Year 5 Staff Loading'!E21,'3.6 Base Year 6 Staff Loading'!E21)/6</f>
        <v>0</v>
      </c>
      <c r="F21" s="138">
        <f>SUM('3.1 Base Year 1 Staff Loading'!F21,'3.2 Base Year 2 Staff Loading'!F21,'3.3 Base Year 3 Staff Loading'!F21,'3.4 Base Year 4 Staff Loading'!F21,'3.5 Base Year 5 Staff Loading'!F21,'3.6 Base Year 6 Staff Loading'!F21)/6</f>
        <v>0</v>
      </c>
      <c r="G21" s="138">
        <f>SUM('3.1 Base Year 1 Staff Loading'!G21,'3.2 Base Year 2 Staff Loading'!G21,'3.3 Base Year 3 Staff Loading'!G21,'3.4 Base Year 4 Staff Loading'!G21,'3.5 Base Year 5 Staff Loading'!G21,'3.6 Base Year 6 Staff Loading'!G21)/6</f>
        <v>0</v>
      </c>
      <c r="H21" s="138">
        <f>SUM('3.1 Base Year 1 Staff Loading'!H21,'3.2 Base Year 2 Staff Loading'!H21,'3.3 Base Year 3 Staff Loading'!H21,'3.4 Base Year 4 Staff Loading'!H21,'3.5 Base Year 5 Staff Loading'!H21,'3.6 Base Year 6 Staff Loading'!H21)/6</f>
        <v>0</v>
      </c>
      <c r="I21" s="138">
        <f>SUM('3.1 Base Year 1 Staff Loading'!I21,'3.2 Base Year 2 Staff Loading'!I21,'3.3 Base Year 3 Staff Loading'!I21,'3.4 Base Year 4 Staff Loading'!I21,'3.5 Base Year 5 Staff Loading'!I21,'3.6 Base Year 6 Staff Loading'!I21)/6</f>
        <v>0</v>
      </c>
      <c r="J21" s="138">
        <f>SUM('3.1 Base Year 1 Staff Loading'!J21,'3.2 Base Year 2 Staff Loading'!J21,'3.3 Base Year 3 Staff Loading'!J21,'3.4 Base Year 4 Staff Loading'!J21,'3.5 Base Year 5 Staff Loading'!J21,'3.6 Base Year 6 Staff Loading'!J21)/6</f>
        <v>0</v>
      </c>
      <c r="K21" s="138">
        <f>SUM('3.1 Base Year 1 Staff Loading'!K21,'3.2 Base Year 2 Staff Loading'!K21,'3.3 Base Year 3 Staff Loading'!K21,'3.4 Base Year 4 Staff Loading'!K21,'3.5 Base Year 5 Staff Loading'!K21,'3.6 Base Year 6 Staff Loading'!K21)/6</f>
        <v>0</v>
      </c>
      <c r="L21" s="138">
        <f>SUM('3.1 Base Year 1 Staff Loading'!L21,'3.2 Base Year 2 Staff Loading'!L21,'3.3 Base Year 3 Staff Loading'!L21,'3.4 Base Year 4 Staff Loading'!L21,'3.5 Base Year 5 Staff Loading'!L21,'3.6 Base Year 6 Staff Loading'!L21)/6</f>
        <v>0</v>
      </c>
      <c r="M21" s="138">
        <f>SUM('3.1 Base Year 1 Staff Loading'!M21,'3.2 Base Year 2 Staff Loading'!M21,'3.3 Base Year 3 Staff Loading'!M21,'3.4 Base Year 4 Staff Loading'!M21,'3.5 Base Year 5 Staff Loading'!M21,'3.6 Base Year 6 Staff Loading'!M21)/6</f>
        <v>0</v>
      </c>
      <c r="N21" s="138">
        <f>SUM('3.1 Base Year 1 Staff Loading'!N21,'3.2 Base Year 2 Staff Loading'!N21,'3.3 Base Year 3 Staff Loading'!N21,'3.4 Base Year 4 Staff Loading'!N21,'3.5 Base Year 5 Staff Loading'!N21,'3.6 Base Year 6 Staff Loading'!N21)/6</f>
        <v>0</v>
      </c>
      <c r="O21" s="138">
        <f>SUM('3.1 Base Year 1 Staff Loading'!O21,'3.2 Base Year 2 Staff Loading'!O21,'3.3 Base Year 3 Staff Loading'!O21,'3.4 Base Year 4 Staff Loading'!O21,'3.5 Base Year 5 Staff Loading'!O21,'3.6 Base Year 6 Staff Loading'!O21)/6</f>
        <v>0</v>
      </c>
      <c r="P21" s="138">
        <f>SUM('3.1 Base Year 1 Staff Loading'!P21,'3.2 Base Year 2 Staff Loading'!P21,'3.3 Base Year 3 Staff Loading'!P21,'3.4 Base Year 4 Staff Loading'!P21,'3.5 Base Year 5 Staff Loading'!P21,'3.6 Base Year 6 Staff Loading'!P21)/6</f>
        <v>0</v>
      </c>
      <c r="Q21" s="139">
        <f>SUM(E21:P21)</f>
        <v>0</v>
      </c>
      <c r="U21" s="44">
        <f>V21/$S$7</f>
        <v>0</v>
      </c>
      <c r="V21" s="44">
        <f>Q21/12</f>
        <v>0</v>
      </c>
      <c r="X21" s="44">
        <f t="shared" ref="X21:X24" si="9">IF($D21="Y",$Q21,0)</f>
        <v>0</v>
      </c>
      <c r="Y21" s="44">
        <f t="shared" ref="Y21:Y24" si="10">IF($D21="N",$Q21,0)</f>
        <v>0</v>
      </c>
      <c r="Z21" s="223">
        <f>T21/12</f>
        <v>0</v>
      </c>
    </row>
    <row r="22" spans="1:27">
      <c r="A22" s="133"/>
      <c r="B22" s="137"/>
      <c r="C22" s="43" t="s">
        <v>21</v>
      </c>
      <c r="D22" s="186" t="s">
        <v>25</v>
      </c>
      <c r="E22" s="138">
        <f>SUM('3.1 Base Year 1 Staff Loading'!E22,'3.2 Base Year 2 Staff Loading'!E22,'3.3 Base Year 3 Staff Loading'!E22,'3.4 Base Year 4 Staff Loading'!E22,'3.5 Base Year 5 Staff Loading'!E22,'3.6 Base Year 6 Staff Loading'!E22)/6</f>
        <v>277.01157645499995</v>
      </c>
      <c r="F22" s="138">
        <f>SUM('3.1 Base Year 1 Staff Loading'!F22,'3.2 Base Year 2 Staff Loading'!F22,'3.3 Base Year 3 Staff Loading'!F22,'3.4 Base Year 4 Staff Loading'!F22,'3.5 Base Year 5 Staff Loading'!F22,'3.6 Base Year 6 Staff Loading'!F22)/6</f>
        <v>277.01157645499995</v>
      </c>
      <c r="G22" s="138">
        <f>SUM('3.1 Base Year 1 Staff Loading'!G22,'3.2 Base Year 2 Staff Loading'!G22,'3.3 Base Year 3 Staff Loading'!G22,'3.4 Base Year 4 Staff Loading'!G22,'3.5 Base Year 5 Staff Loading'!G22,'3.6 Base Year 6 Staff Loading'!G22)/6</f>
        <v>277.01157645499995</v>
      </c>
      <c r="H22" s="138">
        <f>SUM('3.1 Base Year 1 Staff Loading'!H22,'3.2 Base Year 2 Staff Loading'!H22,'3.3 Base Year 3 Staff Loading'!H22,'3.4 Base Year 4 Staff Loading'!H22,'3.5 Base Year 5 Staff Loading'!H22,'3.6 Base Year 6 Staff Loading'!H22)/6</f>
        <v>277.01157645499995</v>
      </c>
      <c r="I22" s="138">
        <f>SUM('3.1 Base Year 1 Staff Loading'!I22,'3.2 Base Year 2 Staff Loading'!I22,'3.3 Base Year 3 Staff Loading'!I22,'3.4 Base Year 4 Staff Loading'!I22,'3.5 Base Year 5 Staff Loading'!I22,'3.6 Base Year 6 Staff Loading'!I22)/6</f>
        <v>277.01157645499995</v>
      </c>
      <c r="J22" s="138">
        <f>SUM('3.1 Base Year 1 Staff Loading'!J22,'3.2 Base Year 2 Staff Loading'!J22,'3.3 Base Year 3 Staff Loading'!J22,'3.4 Base Year 4 Staff Loading'!J22,'3.5 Base Year 5 Staff Loading'!J22,'3.6 Base Year 6 Staff Loading'!J22)/6</f>
        <v>277.01157645499995</v>
      </c>
      <c r="K22" s="138">
        <f>SUM('3.1 Base Year 1 Staff Loading'!K22,'3.2 Base Year 2 Staff Loading'!K22,'3.3 Base Year 3 Staff Loading'!K22,'3.4 Base Year 4 Staff Loading'!K22,'3.5 Base Year 5 Staff Loading'!K22,'3.6 Base Year 6 Staff Loading'!K22)/6</f>
        <v>277.01157645499995</v>
      </c>
      <c r="L22" s="138">
        <f>SUM('3.1 Base Year 1 Staff Loading'!L22,'3.2 Base Year 2 Staff Loading'!L22,'3.3 Base Year 3 Staff Loading'!L22,'3.4 Base Year 4 Staff Loading'!L22,'3.5 Base Year 5 Staff Loading'!L22,'3.6 Base Year 6 Staff Loading'!L22)/6</f>
        <v>277.01157645499995</v>
      </c>
      <c r="M22" s="138">
        <f>SUM('3.1 Base Year 1 Staff Loading'!M22,'3.2 Base Year 2 Staff Loading'!M22,'3.3 Base Year 3 Staff Loading'!M22,'3.4 Base Year 4 Staff Loading'!M22,'3.5 Base Year 5 Staff Loading'!M22,'3.6 Base Year 6 Staff Loading'!M22)/6</f>
        <v>277.01157645499995</v>
      </c>
      <c r="N22" s="138">
        <f>SUM('3.1 Base Year 1 Staff Loading'!N22,'3.2 Base Year 2 Staff Loading'!N22,'3.3 Base Year 3 Staff Loading'!N22,'3.4 Base Year 4 Staff Loading'!N22,'3.5 Base Year 5 Staff Loading'!N22,'3.6 Base Year 6 Staff Loading'!N22)/6</f>
        <v>277.01157645499995</v>
      </c>
      <c r="O22" s="138">
        <f>SUM('3.1 Base Year 1 Staff Loading'!O22,'3.2 Base Year 2 Staff Loading'!O22,'3.3 Base Year 3 Staff Loading'!O22,'3.4 Base Year 4 Staff Loading'!O22,'3.5 Base Year 5 Staff Loading'!O22,'3.6 Base Year 6 Staff Loading'!O22)/6</f>
        <v>277.01157645499995</v>
      </c>
      <c r="P22" s="138">
        <f>SUM('3.1 Base Year 1 Staff Loading'!P22,'3.2 Base Year 2 Staff Loading'!P22,'3.3 Base Year 3 Staff Loading'!P22,'3.4 Base Year 4 Staff Loading'!P22,'3.5 Base Year 5 Staff Loading'!P22,'3.6 Base Year 6 Staff Loading'!P22)/6</f>
        <v>277.01157645499995</v>
      </c>
      <c r="Q22" s="139">
        <f>SUM(E22:P22)</f>
        <v>3324.1389174600004</v>
      </c>
      <c r="U22" s="44">
        <f>V22/$S$7</f>
        <v>1.6676282194615382</v>
      </c>
      <c r="V22" s="44">
        <f>Q22/12</f>
        <v>277.01157645500001</v>
      </c>
      <c r="X22" s="44">
        <f t="shared" si="9"/>
        <v>0</v>
      </c>
      <c r="Y22" s="44">
        <f t="shared" si="10"/>
        <v>3324.1389174600004</v>
      </c>
      <c r="Z22" s="223">
        <f>T22/12</f>
        <v>0</v>
      </c>
    </row>
    <row r="23" spans="1:27">
      <c r="A23" s="133"/>
      <c r="B23" s="137"/>
      <c r="C23" s="43"/>
      <c r="D23" s="186"/>
      <c r="E23" s="138">
        <f>SUM('3.1 Base Year 1 Staff Loading'!E23,'3.2 Base Year 2 Staff Loading'!E23,'3.3 Base Year 3 Staff Loading'!E23,'3.4 Base Year 4 Staff Loading'!E23,'3.5 Base Year 5 Staff Loading'!E23,'3.6 Base Year 6 Staff Loading'!E23)/6</f>
        <v>0</v>
      </c>
      <c r="F23" s="138">
        <f>SUM('3.1 Base Year 1 Staff Loading'!F23,'3.2 Base Year 2 Staff Loading'!F23,'3.3 Base Year 3 Staff Loading'!F23,'3.4 Base Year 4 Staff Loading'!F23,'3.5 Base Year 5 Staff Loading'!F23,'3.6 Base Year 6 Staff Loading'!F23)/6</f>
        <v>0</v>
      </c>
      <c r="G23" s="138">
        <f>SUM('3.1 Base Year 1 Staff Loading'!G23,'3.2 Base Year 2 Staff Loading'!G23,'3.3 Base Year 3 Staff Loading'!G23,'3.4 Base Year 4 Staff Loading'!G23,'3.5 Base Year 5 Staff Loading'!G23,'3.6 Base Year 6 Staff Loading'!G23)/6</f>
        <v>0</v>
      </c>
      <c r="H23" s="138">
        <f>SUM('3.1 Base Year 1 Staff Loading'!H23,'3.2 Base Year 2 Staff Loading'!H23,'3.3 Base Year 3 Staff Loading'!H23,'3.4 Base Year 4 Staff Loading'!H23,'3.5 Base Year 5 Staff Loading'!H23,'3.6 Base Year 6 Staff Loading'!H23)/6</f>
        <v>0</v>
      </c>
      <c r="I23" s="138">
        <f>SUM('3.1 Base Year 1 Staff Loading'!I23,'3.2 Base Year 2 Staff Loading'!I23,'3.3 Base Year 3 Staff Loading'!I23,'3.4 Base Year 4 Staff Loading'!I23,'3.5 Base Year 5 Staff Loading'!I23,'3.6 Base Year 6 Staff Loading'!I23)/6</f>
        <v>0</v>
      </c>
      <c r="J23" s="138">
        <f>SUM('3.1 Base Year 1 Staff Loading'!J23,'3.2 Base Year 2 Staff Loading'!J23,'3.3 Base Year 3 Staff Loading'!J23,'3.4 Base Year 4 Staff Loading'!J23,'3.5 Base Year 5 Staff Loading'!J23,'3.6 Base Year 6 Staff Loading'!J23)/6</f>
        <v>0</v>
      </c>
      <c r="K23" s="138">
        <f>SUM('3.1 Base Year 1 Staff Loading'!K23,'3.2 Base Year 2 Staff Loading'!K23,'3.3 Base Year 3 Staff Loading'!K23,'3.4 Base Year 4 Staff Loading'!K23,'3.5 Base Year 5 Staff Loading'!K23,'3.6 Base Year 6 Staff Loading'!K23)/6</f>
        <v>0</v>
      </c>
      <c r="L23" s="138">
        <f>SUM('3.1 Base Year 1 Staff Loading'!L23,'3.2 Base Year 2 Staff Loading'!L23,'3.3 Base Year 3 Staff Loading'!L23,'3.4 Base Year 4 Staff Loading'!L23,'3.5 Base Year 5 Staff Loading'!L23,'3.6 Base Year 6 Staff Loading'!L23)/6</f>
        <v>0</v>
      </c>
      <c r="M23" s="138">
        <f>SUM('3.1 Base Year 1 Staff Loading'!M23,'3.2 Base Year 2 Staff Loading'!M23,'3.3 Base Year 3 Staff Loading'!M23,'3.4 Base Year 4 Staff Loading'!M23,'3.5 Base Year 5 Staff Loading'!M23,'3.6 Base Year 6 Staff Loading'!M23)/6</f>
        <v>0</v>
      </c>
      <c r="N23" s="138">
        <f>SUM('3.1 Base Year 1 Staff Loading'!N23,'3.2 Base Year 2 Staff Loading'!N23,'3.3 Base Year 3 Staff Loading'!N23,'3.4 Base Year 4 Staff Loading'!N23,'3.5 Base Year 5 Staff Loading'!N23,'3.6 Base Year 6 Staff Loading'!N23)/6</f>
        <v>0</v>
      </c>
      <c r="O23" s="138">
        <f>SUM('3.1 Base Year 1 Staff Loading'!O23,'3.2 Base Year 2 Staff Loading'!O23,'3.3 Base Year 3 Staff Loading'!O23,'3.4 Base Year 4 Staff Loading'!O23,'3.5 Base Year 5 Staff Loading'!O23,'3.6 Base Year 6 Staff Loading'!O23)/6</f>
        <v>0</v>
      </c>
      <c r="P23" s="138">
        <f>SUM('3.1 Base Year 1 Staff Loading'!P23,'3.2 Base Year 2 Staff Loading'!P23,'3.3 Base Year 3 Staff Loading'!P23,'3.4 Base Year 4 Staff Loading'!P23,'3.5 Base Year 5 Staff Loading'!P23,'3.6 Base Year 6 Staff Loading'!P23)/6</f>
        <v>0</v>
      </c>
      <c r="Q23" s="139">
        <f>SUM(E23:P23)</f>
        <v>0</v>
      </c>
      <c r="U23" s="44">
        <f>V23/$S$7</f>
        <v>0</v>
      </c>
      <c r="V23" s="44">
        <f>Q23/12</f>
        <v>0</v>
      </c>
      <c r="X23" s="44">
        <f t="shared" si="9"/>
        <v>0</v>
      </c>
      <c r="Y23" s="44">
        <f t="shared" si="10"/>
        <v>0</v>
      </c>
      <c r="Z23" s="223">
        <f>T23/12</f>
        <v>0</v>
      </c>
    </row>
    <row r="24" spans="1:27">
      <c r="A24" s="133"/>
      <c r="B24" s="137"/>
      <c r="C24" s="43"/>
      <c r="D24" s="186"/>
      <c r="E24" s="138">
        <f>SUM('3.1 Base Year 1 Staff Loading'!E24,'3.2 Base Year 2 Staff Loading'!E24,'3.3 Base Year 3 Staff Loading'!E24,'3.4 Base Year 4 Staff Loading'!E24,'3.5 Base Year 5 Staff Loading'!E24,'3.6 Base Year 6 Staff Loading'!E24)/6</f>
        <v>0</v>
      </c>
      <c r="F24" s="138">
        <f>SUM('3.1 Base Year 1 Staff Loading'!F24,'3.2 Base Year 2 Staff Loading'!F24,'3.3 Base Year 3 Staff Loading'!F24,'3.4 Base Year 4 Staff Loading'!F24,'3.5 Base Year 5 Staff Loading'!F24,'3.6 Base Year 6 Staff Loading'!F24)/6</f>
        <v>0</v>
      </c>
      <c r="G24" s="138">
        <f>SUM('3.1 Base Year 1 Staff Loading'!G24,'3.2 Base Year 2 Staff Loading'!G24,'3.3 Base Year 3 Staff Loading'!G24,'3.4 Base Year 4 Staff Loading'!G24,'3.5 Base Year 5 Staff Loading'!G24,'3.6 Base Year 6 Staff Loading'!G24)/6</f>
        <v>0</v>
      </c>
      <c r="H24" s="138">
        <f>SUM('3.1 Base Year 1 Staff Loading'!H24,'3.2 Base Year 2 Staff Loading'!H24,'3.3 Base Year 3 Staff Loading'!H24,'3.4 Base Year 4 Staff Loading'!H24,'3.5 Base Year 5 Staff Loading'!H24,'3.6 Base Year 6 Staff Loading'!H24)/6</f>
        <v>0</v>
      </c>
      <c r="I24" s="138">
        <f>SUM('3.1 Base Year 1 Staff Loading'!I24,'3.2 Base Year 2 Staff Loading'!I24,'3.3 Base Year 3 Staff Loading'!I24,'3.4 Base Year 4 Staff Loading'!I24,'3.5 Base Year 5 Staff Loading'!I24,'3.6 Base Year 6 Staff Loading'!I24)/6</f>
        <v>0</v>
      </c>
      <c r="J24" s="138">
        <f>SUM('3.1 Base Year 1 Staff Loading'!J24,'3.2 Base Year 2 Staff Loading'!J24,'3.3 Base Year 3 Staff Loading'!J24,'3.4 Base Year 4 Staff Loading'!J24,'3.5 Base Year 5 Staff Loading'!J24,'3.6 Base Year 6 Staff Loading'!J24)/6</f>
        <v>0</v>
      </c>
      <c r="K24" s="138">
        <f>SUM('3.1 Base Year 1 Staff Loading'!K24,'3.2 Base Year 2 Staff Loading'!K24,'3.3 Base Year 3 Staff Loading'!K24,'3.4 Base Year 4 Staff Loading'!K24,'3.5 Base Year 5 Staff Loading'!K24,'3.6 Base Year 6 Staff Loading'!K24)/6</f>
        <v>0</v>
      </c>
      <c r="L24" s="138">
        <f>SUM('3.1 Base Year 1 Staff Loading'!L24,'3.2 Base Year 2 Staff Loading'!L24,'3.3 Base Year 3 Staff Loading'!L24,'3.4 Base Year 4 Staff Loading'!L24,'3.5 Base Year 5 Staff Loading'!L24,'3.6 Base Year 6 Staff Loading'!L24)/6</f>
        <v>0</v>
      </c>
      <c r="M24" s="138">
        <f>SUM('3.1 Base Year 1 Staff Loading'!M24,'3.2 Base Year 2 Staff Loading'!M24,'3.3 Base Year 3 Staff Loading'!M24,'3.4 Base Year 4 Staff Loading'!M24,'3.5 Base Year 5 Staff Loading'!M24,'3.6 Base Year 6 Staff Loading'!M24)/6</f>
        <v>0</v>
      </c>
      <c r="N24" s="138">
        <f>SUM('3.1 Base Year 1 Staff Loading'!N24,'3.2 Base Year 2 Staff Loading'!N24,'3.3 Base Year 3 Staff Loading'!N24,'3.4 Base Year 4 Staff Loading'!N24,'3.5 Base Year 5 Staff Loading'!N24,'3.6 Base Year 6 Staff Loading'!N24)/6</f>
        <v>0</v>
      </c>
      <c r="O24" s="138">
        <f>SUM('3.1 Base Year 1 Staff Loading'!O24,'3.2 Base Year 2 Staff Loading'!O24,'3.3 Base Year 3 Staff Loading'!O24,'3.4 Base Year 4 Staff Loading'!O24,'3.5 Base Year 5 Staff Loading'!O24,'3.6 Base Year 6 Staff Loading'!O24)/6</f>
        <v>0</v>
      </c>
      <c r="P24" s="138">
        <f>SUM('3.1 Base Year 1 Staff Loading'!P24,'3.2 Base Year 2 Staff Loading'!P24,'3.3 Base Year 3 Staff Loading'!P24,'3.4 Base Year 4 Staff Loading'!P24,'3.5 Base Year 5 Staff Loading'!P24,'3.6 Base Year 6 Staff Loading'!P24)/6</f>
        <v>0</v>
      </c>
      <c r="Q24" s="139">
        <f>SUM(E24:P24)</f>
        <v>0</v>
      </c>
      <c r="U24" s="44">
        <f>V24/$S$7</f>
        <v>0</v>
      </c>
      <c r="V24" s="44">
        <f>Q24/12</f>
        <v>0</v>
      </c>
      <c r="X24" s="44">
        <f t="shared" si="9"/>
        <v>0</v>
      </c>
      <c r="Y24" s="44">
        <f t="shared" si="10"/>
        <v>0</v>
      </c>
      <c r="Z24" s="223">
        <f>T24/12</f>
        <v>0</v>
      </c>
    </row>
    <row r="25" spans="1:27" ht="14.1" thickBot="1">
      <c r="A25" s="103"/>
      <c r="B25" s="104" t="s">
        <v>31</v>
      </c>
      <c r="C25" s="108"/>
      <c r="D25" s="189"/>
      <c r="E25" s="107">
        <f>SUM(E20:E24)</f>
        <v>277.01157645499995</v>
      </c>
      <c r="F25" s="107">
        <f t="shared" ref="F25:Q25" si="11">SUM(F20:F24)</f>
        <v>277.01157645499995</v>
      </c>
      <c r="G25" s="107">
        <f t="shared" si="11"/>
        <v>277.01157645499995</v>
      </c>
      <c r="H25" s="107">
        <f t="shared" si="11"/>
        <v>277.01157645499995</v>
      </c>
      <c r="I25" s="107">
        <f t="shared" si="11"/>
        <v>277.01157645499995</v>
      </c>
      <c r="J25" s="107">
        <f t="shared" si="11"/>
        <v>277.01157645499995</v>
      </c>
      <c r="K25" s="107">
        <f t="shared" si="11"/>
        <v>277.01157645499995</v>
      </c>
      <c r="L25" s="107">
        <f t="shared" si="11"/>
        <v>277.01157645499995</v>
      </c>
      <c r="M25" s="107">
        <f t="shared" si="11"/>
        <v>277.01157645499995</v>
      </c>
      <c r="N25" s="107">
        <f t="shared" si="11"/>
        <v>277.01157645499995</v>
      </c>
      <c r="O25" s="107">
        <f t="shared" si="11"/>
        <v>277.01157645499995</v>
      </c>
      <c r="P25" s="107">
        <f t="shared" si="11"/>
        <v>277.01157645499995</v>
      </c>
      <c r="Q25" s="107">
        <f t="shared" si="11"/>
        <v>3324.1389174600004</v>
      </c>
      <c r="U25" s="109">
        <f>SUM(U20:U24)</f>
        <v>1.6676282194615382</v>
      </c>
      <c r="V25" s="109">
        <f>SUM(V20:V24)</f>
        <v>277.01157645500001</v>
      </c>
      <c r="X25" s="106">
        <f>SUM(X20:X24)</f>
        <v>0</v>
      </c>
      <c r="Y25" s="106">
        <f>SUM(Y20:Y24)</f>
        <v>3324.1389174600004</v>
      </c>
      <c r="Z25" s="224">
        <f>X25/(X25+Y25)</f>
        <v>0</v>
      </c>
    </row>
    <row r="26" spans="1:27">
      <c r="A26" s="135">
        <v>1.3</v>
      </c>
      <c r="B26" s="136" t="s">
        <v>32</v>
      </c>
      <c r="C26" s="101"/>
      <c r="D26" s="188"/>
      <c r="E26" s="138">
        <f>SUM('3.1 Base Year 1 Staff Loading'!E26,'3.2 Base Year 2 Staff Loading'!E26,'3.3 Base Year 3 Staff Loading'!E26,'3.4 Base Year 4 Staff Loading'!E26,'3.5 Base Year 5 Staff Loading'!E26,'3.6 Base Year 6 Staff Loading'!E26)/6</f>
        <v>0</v>
      </c>
      <c r="F26" s="138">
        <f>SUM('3.1 Base Year 1 Staff Loading'!F26,'3.2 Base Year 2 Staff Loading'!F26,'3.3 Base Year 3 Staff Loading'!F26,'3.4 Base Year 4 Staff Loading'!F26,'3.5 Base Year 5 Staff Loading'!F26,'3.6 Base Year 6 Staff Loading'!F26)/6</f>
        <v>0</v>
      </c>
      <c r="G26" s="138">
        <f>SUM('3.1 Base Year 1 Staff Loading'!G26,'3.2 Base Year 2 Staff Loading'!G26,'3.3 Base Year 3 Staff Loading'!G26,'3.4 Base Year 4 Staff Loading'!G26,'3.5 Base Year 5 Staff Loading'!G26,'3.6 Base Year 6 Staff Loading'!G26)/6</f>
        <v>0</v>
      </c>
      <c r="H26" s="138">
        <f>SUM('3.1 Base Year 1 Staff Loading'!H26,'3.2 Base Year 2 Staff Loading'!H26,'3.3 Base Year 3 Staff Loading'!H26,'3.4 Base Year 4 Staff Loading'!H26,'3.5 Base Year 5 Staff Loading'!H26,'3.6 Base Year 6 Staff Loading'!H26)/6</f>
        <v>0</v>
      </c>
      <c r="I26" s="138">
        <f>SUM('3.1 Base Year 1 Staff Loading'!I26,'3.2 Base Year 2 Staff Loading'!I26,'3.3 Base Year 3 Staff Loading'!I26,'3.4 Base Year 4 Staff Loading'!I26,'3.5 Base Year 5 Staff Loading'!I26,'3.6 Base Year 6 Staff Loading'!I26)/6</f>
        <v>0</v>
      </c>
      <c r="J26" s="138">
        <f>SUM('3.1 Base Year 1 Staff Loading'!J26,'3.2 Base Year 2 Staff Loading'!J26,'3.3 Base Year 3 Staff Loading'!J26,'3.4 Base Year 4 Staff Loading'!J26,'3.5 Base Year 5 Staff Loading'!J26,'3.6 Base Year 6 Staff Loading'!J26)/6</f>
        <v>0</v>
      </c>
      <c r="K26" s="138">
        <f>SUM('3.1 Base Year 1 Staff Loading'!K26,'3.2 Base Year 2 Staff Loading'!K26,'3.3 Base Year 3 Staff Loading'!K26,'3.4 Base Year 4 Staff Loading'!K26,'3.5 Base Year 5 Staff Loading'!K26,'3.6 Base Year 6 Staff Loading'!K26)/6</f>
        <v>0</v>
      </c>
      <c r="L26" s="138">
        <f>SUM('3.1 Base Year 1 Staff Loading'!L26,'3.2 Base Year 2 Staff Loading'!L26,'3.3 Base Year 3 Staff Loading'!L26,'3.4 Base Year 4 Staff Loading'!L26,'3.5 Base Year 5 Staff Loading'!L26,'3.6 Base Year 6 Staff Loading'!L26)/6</f>
        <v>0</v>
      </c>
      <c r="M26" s="138">
        <f>SUM('3.1 Base Year 1 Staff Loading'!M26,'3.2 Base Year 2 Staff Loading'!M26,'3.3 Base Year 3 Staff Loading'!M26,'3.4 Base Year 4 Staff Loading'!M26,'3.5 Base Year 5 Staff Loading'!M26,'3.6 Base Year 6 Staff Loading'!M26)/6</f>
        <v>0</v>
      </c>
      <c r="N26" s="138">
        <f>SUM('3.1 Base Year 1 Staff Loading'!N26,'3.2 Base Year 2 Staff Loading'!N26,'3.3 Base Year 3 Staff Loading'!N26,'3.4 Base Year 4 Staff Loading'!N26,'3.5 Base Year 5 Staff Loading'!N26,'3.6 Base Year 6 Staff Loading'!N26)/6</f>
        <v>0</v>
      </c>
      <c r="O26" s="138">
        <f>SUM('3.1 Base Year 1 Staff Loading'!O26,'3.2 Base Year 2 Staff Loading'!O26,'3.3 Base Year 3 Staff Loading'!O26,'3.4 Base Year 4 Staff Loading'!O26,'3.5 Base Year 5 Staff Loading'!O26,'3.6 Base Year 6 Staff Loading'!O26)/6</f>
        <v>0</v>
      </c>
      <c r="P26" s="138">
        <f>SUM('3.1 Base Year 1 Staff Loading'!P26,'3.2 Base Year 2 Staff Loading'!P26,'3.3 Base Year 3 Staff Loading'!P26,'3.4 Base Year 4 Staff Loading'!P26,'3.5 Base Year 5 Staff Loading'!P26,'3.6 Base Year 6 Staff Loading'!P26)/6</f>
        <v>0</v>
      </c>
      <c r="Q26" s="139">
        <f t="shared" ref="Q26:Q31" si="12">SUM(E26:P26)</f>
        <v>0</v>
      </c>
      <c r="U26" s="44">
        <f t="shared" ref="U26:U31" si="13">V26/$S$7</f>
        <v>0</v>
      </c>
      <c r="V26" s="44">
        <f t="shared" ref="V26:V31" si="14">Q26/12</f>
        <v>0</v>
      </c>
      <c r="X26" s="44">
        <f>IF($D26="Y",$Q26,0)</f>
        <v>0</v>
      </c>
      <c r="Y26" s="44">
        <f>IF($D26="N",$Q26,0)</f>
        <v>0</v>
      </c>
      <c r="Z26" s="223">
        <f t="shared" ref="Z26:Z31" si="15">T26/12</f>
        <v>0</v>
      </c>
    </row>
    <row r="27" spans="1:27">
      <c r="A27" s="133"/>
      <c r="B27" s="137"/>
      <c r="C27" s="43" t="s">
        <v>33</v>
      </c>
      <c r="D27" s="186" t="s">
        <v>22</v>
      </c>
      <c r="E27" s="138">
        <f>SUM('3.1 Base Year 1 Staff Loading'!E27,'3.2 Base Year 2 Staff Loading'!E27,'3.3 Base Year 3 Staff Loading'!E27,'3.4 Base Year 4 Staff Loading'!E27,'3.5 Base Year 5 Staff Loading'!E27,'3.6 Base Year 6 Staff Loading'!E27)/6</f>
        <v>0</v>
      </c>
      <c r="F27" s="138">
        <f>SUM('3.1 Base Year 1 Staff Loading'!F27,'3.2 Base Year 2 Staff Loading'!F27,'3.3 Base Year 3 Staff Loading'!F27,'3.4 Base Year 4 Staff Loading'!F27,'3.5 Base Year 5 Staff Loading'!F27,'3.6 Base Year 6 Staff Loading'!F27)/6</f>
        <v>0</v>
      </c>
      <c r="G27" s="138">
        <f>SUM('3.1 Base Year 1 Staff Loading'!G27,'3.2 Base Year 2 Staff Loading'!G27,'3.3 Base Year 3 Staff Loading'!G27,'3.4 Base Year 4 Staff Loading'!G27,'3.5 Base Year 5 Staff Loading'!G27,'3.6 Base Year 6 Staff Loading'!G27)/6</f>
        <v>0</v>
      </c>
      <c r="H27" s="138">
        <f>SUM('3.1 Base Year 1 Staff Loading'!H27,'3.2 Base Year 2 Staff Loading'!H27,'3.3 Base Year 3 Staff Loading'!H27,'3.4 Base Year 4 Staff Loading'!H27,'3.5 Base Year 5 Staff Loading'!H27,'3.6 Base Year 6 Staff Loading'!H27)/6</f>
        <v>0</v>
      </c>
      <c r="I27" s="138">
        <f>SUM('3.1 Base Year 1 Staff Loading'!I27,'3.2 Base Year 2 Staff Loading'!I27,'3.3 Base Year 3 Staff Loading'!I27,'3.4 Base Year 4 Staff Loading'!I27,'3.5 Base Year 5 Staff Loading'!I27,'3.6 Base Year 6 Staff Loading'!I27)/6</f>
        <v>0</v>
      </c>
      <c r="J27" s="138">
        <f>SUM('3.1 Base Year 1 Staff Loading'!J27,'3.2 Base Year 2 Staff Loading'!J27,'3.3 Base Year 3 Staff Loading'!J27,'3.4 Base Year 4 Staff Loading'!J27,'3.5 Base Year 5 Staff Loading'!J27,'3.6 Base Year 6 Staff Loading'!J27)/6</f>
        <v>0</v>
      </c>
      <c r="K27" s="138">
        <f>SUM('3.1 Base Year 1 Staff Loading'!K27,'3.2 Base Year 2 Staff Loading'!K27,'3.3 Base Year 3 Staff Loading'!K27,'3.4 Base Year 4 Staff Loading'!K27,'3.5 Base Year 5 Staff Loading'!K27,'3.6 Base Year 6 Staff Loading'!K27)/6</f>
        <v>0</v>
      </c>
      <c r="L27" s="138">
        <f>SUM('3.1 Base Year 1 Staff Loading'!L27,'3.2 Base Year 2 Staff Loading'!L27,'3.3 Base Year 3 Staff Loading'!L27,'3.4 Base Year 4 Staff Loading'!L27,'3.5 Base Year 5 Staff Loading'!L27,'3.6 Base Year 6 Staff Loading'!L27)/6</f>
        <v>0</v>
      </c>
      <c r="M27" s="138">
        <f>SUM('3.1 Base Year 1 Staff Loading'!M27,'3.2 Base Year 2 Staff Loading'!M27,'3.3 Base Year 3 Staff Loading'!M27,'3.4 Base Year 4 Staff Loading'!M27,'3.5 Base Year 5 Staff Loading'!M27,'3.6 Base Year 6 Staff Loading'!M27)/6</f>
        <v>0</v>
      </c>
      <c r="N27" s="138">
        <f>SUM('3.1 Base Year 1 Staff Loading'!N27,'3.2 Base Year 2 Staff Loading'!N27,'3.3 Base Year 3 Staff Loading'!N27,'3.4 Base Year 4 Staff Loading'!N27,'3.5 Base Year 5 Staff Loading'!N27,'3.6 Base Year 6 Staff Loading'!N27)/6</f>
        <v>0</v>
      </c>
      <c r="O27" s="138">
        <f>SUM('3.1 Base Year 1 Staff Loading'!O27,'3.2 Base Year 2 Staff Loading'!O27,'3.3 Base Year 3 Staff Loading'!O27,'3.4 Base Year 4 Staff Loading'!O27,'3.5 Base Year 5 Staff Loading'!O27,'3.6 Base Year 6 Staff Loading'!O27)/6</f>
        <v>0</v>
      </c>
      <c r="P27" s="138">
        <f>SUM('3.1 Base Year 1 Staff Loading'!P27,'3.2 Base Year 2 Staff Loading'!P27,'3.3 Base Year 3 Staff Loading'!P27,'3.4 Base Year 4 Staff Loading'!P27,'3.5 Base Year 5 Staff Loading'!P27,'3.6 Base Year 6 Staff Loading'!P27)/6</f>
        <v>0</v>
      </c>
      <c r="Q27" s="139">
        <f t="shared" si="12"/>
        <v>0</v>
      </c>
      <c r="U27" s="44">
        <f t="shared" si="13"/>
        <v>0</v>
      </c>
      <c r="V27" s="44">
        <f t="shared" si="14"/>
        <v>0</v>
      </c>
      <c r="X27" s="44">
        <f t="shared" ref="X27:X31" si="16">IF($D27="Y",$Q27,0)</f>
        <v>0</v>
      </c>
      <c r="Y27" s="44">
        <f t="shared" ref="Y27:Y31" si="17">IF($D27="N",$Q27,0)</f>
        <v>0</v>
      </c>
      <c r="Z27" s="223">
        <f t="shared" si="15"/>
        <v>0</v>
      </c>
    </row>
    <row r="28" spans="1:27">
      <c r="A28" s="133"/>
      <c r="B28" s="137"/>
      <c r="C28" s="43" t="s">
        <v>33</v>
      </c>
      <c r="D28" s="186" t="s">
        <v>22</v>
      </c>
      <c r="E28" s="138">
        <f>SUM('3.1 Base Year 1 Staff Loading'!E28,'3.2 Base Year 2 Staff Loading'!E28,'3.3 Base Year 3 Staff Loading'!E28,'3.4 Base Year 4 Staff Loading'!E28,'3.5 Base Year 5 Staff Loading'!E28,'3.6 Base Year 6 Staff Loading'!E28)/6</f>
        <v>102.50856749791666</v>
      </c>
      <c r="F28" s="138">
        <f>SUM('3.1 Base Year 1 Staff Loading'!F28,'3.2 Base Year 2 Staff Loading'!F28,'3.3 Base Year 3 Staff Loading'!F28,'3.4 Base Year 4 Staff Loading'!F28,'3.5 Base Year 5 Staff Loading'!F28,'3.6 Base Year 6 Staff Loading'!F28)/6</f>
        <v>102.50856749791666</v>
      </c>
      <c r="G28" s="138">
        <f>SUM('3.1 Base Year 1 Staff Loading'!G28,'3.2 Base Year 2 Staff Loading'!G28,'3.3 Base Year 3 Staff Loading'!G28,'3.4 Base Year 4 Staff Loading'!G28,'3.5 Base Year 5 Staff Loading'!G28,'3.6 Base Year 6 Staff Loading'!G28)/6</f>
        <v>102.50856749791666</v>
      </c>
      <c r="H28" s="138">
        <f>SUM('3.1 Base Year 1 Staff Loading'!H28,'3.2 Base Year 2 Staff Loading'!H28,'3.3 Base Year 3 Staff Loading'!H28,'3.4 Base Year 4 Staff Loading'!H28,'3.5 Base Year 5 Staff Loading'!H28,'3.6 Base Year 6 Staff Loading'!H28)/6</f>
        <v>102.50856749791666</v>
      </c>
      <c r="I28" s="138">
        <f>SUM('3.1 Base Year 1 Staff Loading'!I28,'3.2 Base Year 2 Staff Loading'!I28,'3.3 Base Year 3 Staff Loading'!I28,'3.4 Base Year 4 Staff Loading'!I28,'3.5 Base Year 5 Staff Loading'!I28,'3.6 Base Year 6 Staff Loading'!I28)/6</f>
        <v>102.50856749791666</v>
      </c>
      <c r="J28" s="138">
        <f>SUM('3.1 Base Year 1 Staff Loading'!J28,'3.2 Base Year 2 Staff Loading'!J28,'3.3 Base Year 3 Staff Loading'!J28,'3.4 Base Year 4 Staff Loading'!J28,'3.5 Base Year 5 Staff Loading'!J28,'3.6 Base Year 6 Staff Loading'!J28)/6</f>
        <v>102.50856749791666</v>
      </c>
      <c r="K28" s="138">
        <f>SUM('3.1 Base Year 1 Staff Loading'!K28,'3.2 Base Year 2 Staff Loading'!K28,'3.3 Base Year 3 Staff Loading'!K28,'3.4 Base Year 4 Staff Loading'!K28,'3.5 Base Year 5 Staff Loading'!K28,'3.6 Base Year 6 Staff Loading'!K28)/6</f>
        <v>102.50856749791666</v>
      </c>
      <c r="L28" s="138">
        <f>SUM('3.1 Base Year 1 Staff Loading'!L28,'3.2 Base Year 2 Staff Loading'!L28,'3.3 Base Year 3 Staff Loading'!L28,'3.4 Base Year 4 Staff Loading'!L28,'3.5 Base Year 5 Staff Loading'!L28,'3.6 Base Year 6 Staff Loading'!L28)/6</f>
        <v>102.50856749791666</v>
      </c>
      <c r="M28" s="138">
        <f>SUM('3.1 Base Year 1 Staff Loading'!M28,'3.2 Base Year 2 Staff Loading'!M28,'3.3 Base Year 3 Staff Loading'!M28,'3.4 Base Year 4 Staff Loading'!M28,'3.5 Base Year 5 Staff Loading'!M28,'3.6 Base Year 6 Staff Loading'!M28)/6</f>
        <v>102.50856749791666</v>
      </c>
      <c r="N28" s="138">
        <f>SUM('3.1 Base Year 1 Staff Loading'!N28,'3.2 Base Year 2 Staff Loading'!N28,'3.3 Base Year 3 Staff Loading'!N28,'3.4 Base Year 4 Staff Loading'!N28,'3.5 Base Year 5 Staff Loading'!N28,'3.6 Base Year 6 Staff Loading'!N28)/6</f>
        <v>102.50856749791666</v>
      </c>
      <c r="O28" s="138">
        <f>SUM('3.1 Base Year 1 Staff Loading'!O28,'3.2 Base Year 2 Staff Loading'!O28,'3.3 Base Year 3 Staff Loading'!O28,'3.4 Base Year 4 Staff Loading'!O28,'3.5 Base Year 5 Staff Loading'!O28,'3.6 Base Year 6 Staff Loading'!O28)/6</f>
        <v>102.50856749791666</v>
      </c>
      <c r="P28" s="138">
        <f>SUM('3.1 Base Year 1 Staff Loading'!P28,'3.2 Base Year 2 Staff Loading'!P28,'3.3 Base Year 3 Staff Loading'!P28,'3.4 Base Year 4 Staff Loading'!P28,'3.5 Base Year 5 Staff Loading'!P28,'3.6 Base Year 6 Staff Loading'!P28)/6</f>
        <v>102.50856749791666</v>
      </c>
      <c r="Q28" s="139">
        <f t="shared" si="12"/>
        <v>1230.1028099749994</v>
      </c>
      <c r="U28" s="44">
        <f t="shared" si="13"/>
        <v>0.6171084330978257</v>
      </c>
      <c r="V28" s="44">
        <f t="shared" si="14"/>
        <v>102.50856749791662</v>
      </c>
      <c r="X28" s="44">
        <f t="shared" si="16"/>
        <v>1230.1028099749994</v>
      </c>
      <c r="Y28" s="44">
        <f t="shared" si="17"/>
        <v>0</v>
      </c>
      <c r="Z28" s="223">
        <f t="shared" si="15"/>
        <v>0</v>
      </c>
    </row>
    <row r="29" spans="1:27">
      <c r="A29" s="133"/>
      <c r="B29" s="137"/>
      <c r="C29" s="43" t="s">
        <v>34</v>
      </c>
      <c r="D29" s="186" t="s">
        <v>25</v>
      </c>
      <c r="E29" s="138">
        <f>SUM('3.1 Base Year 1 Staff Loading'!E29,'3.2 Base Year 2 Staff Loading'!E29,'3.3 Base Year 3 Staff Loading'!E29,'3.4 Base Year 4 Staff Loading'!E29,'3.5 Base Year 5 Staff Loading'!E29,'3.6 Base Year 6 Staff Loading'!E29)/6</f>
        <v>164.83332673999999</v>
      </c>
      <c r="F29" s="138">
        <f>SUM('3.1 Base Year 1 Staff Loading'!F29,'3.2 Base Year 2 Staff Loading'!F29,'3.3 Base Year 3 Staff Loading'!F29,'3.4 Base Year 4 Staff Loading'!F29,'3.5 Base Year 5 Staff Loading'!F29,'3.6 Base Year 6 Staff Loading'!F29)/6</f>
        <v>164.83332673999999</v>
      </c>
      <c r="G29" s="138">
        <f>SUM('3.1 Base Year 1 Staff Loading'!G29,'3.2 Base Year 2 Staff Loading'!G29,'3.3 Base Year 3 Staff Loading'!G29,'3.4 Base Year 4 Staff Loading'!G29,'3.5 Base Year 5 Staff Loading'!G29,'3.6 Base Year 6 Staff Loading'!G29)/6</f>
        <v>164.83332673999999</v>
      </c>
      <c r="H29" s="138">
        <f>SUM('3.1 Base Year 1 Staff Loading'!H29,'3.2 Base Year 2 Staff Loading'!H29,'3.3 Base Year 3 Staff Loading'!H29,'3.4 Base Year 4 Staff Loading'!H29,'3.5 Base Year 5 Staff Loading'!H29,'3.6 Base Year 6 Staff Loading'!H29)/6</f>
        <v>164.83332673999999</v>
      </c>
      <c r="I29" s="138">
        <f>SUM('3.1 Base Year 1 Staff Loading'!I29,'3.2 Base Year 2 Staff Loading'!I29,'3.3 Base Year 3 Staff Loading'!I29,'3.4 Base Year 4 Staff Loading'!I29,'3.5 Base Year 5 Staff Loading'!I29,'3.6 Base Year 6 Staff Loading'!I29)/6</f>
        <v>164.83332673999999</v>
      </c>
      <c r="J29" s="138">
        <f>SUM('3.1 Base Year 1 Staff Loading'!J29,'3.2 Base Year 2 Staff Loading'!J29,'3.3 Base Year 3 Staff Loading'!J29,'3.4 Base Year 4 Staff Loading'!J29,'3.5 Base Year 5 Staff Loading'!J29,'3.6 Base Year 6 Staff Loading'!J29)/6</f>
        <v>164.83332673999999</v>
      </c>
      <c r="K29" s="138">
        <f>SUM('3.1 Base Year 1 Staff Loading'!K29,'3.2 Base Year 2 Staff Loading'!K29,'3.3 Base Year 3 Staff Loading'!K29,'3.4 Base Year 4 Staff Loading'!K29,'3.5 Base Year 5 Staff Loading'!K29,'3.6 Base Year 6 Staff Loading'!K29)/6</f>
        <v>164.83332673999999</v>
      </c>
      <c r="L29" s="138">
        <f>SUM('3.1 Base Year 1 Staff Loading'!L29,'3.2 Base Year 2 Staff Loading'!L29,'3.3 Base Year 3 Staff Loading'!L29,'3.4 Base Year 4 Staff Loading'!L29,'3.5 Base Year 5 Staff Loading'!L29,'3.6 Base Year 6 Staff Loading'!L29)/6</f>
        <v>164.83332673999999</v>
      </c>
      <c r="M29" s="138">
        <f>SUM('3.1 Base Year 1 Staff Loading'!M29,'3.2 Base Year 2 Staff Loading'!M29,'3.3 Base Year 3 Staff Loading'!M29,'3.4 Base Year 4 Staff Loading'!M29,'3.5 Base Year 5 Staff Loading'!M29,'3.6 Base Year 6 Staff Loading'!M29)/6</f>
        <v>164.83332673999999</v>
      </c>
      <c r="N29" s="138">
        <f>SUM('3.1 Base Year 1 Staff Loading'!N29,'3.2 Base Year 2 Staff Loading'!N29,'3.3 Base Year 3 Staff Loading'!N29,'3.4 Base Year 4 Staff Loading'!N29,'3.5 Base Year 5 Staff Loading'!N29,'3.6 Base Year 6 Staff Loading'!N29)/6</f>
        <v>164.83332673999999</v>
      </c>
      <c r="O29" s="138">
        <f>SUM('3.1 Base Year 1 Staff Loading'!O29,'3.2 Base Year 2 Staff Loading'!O29,'3.3 Base Year 3 Staff Loading'!O29,'3.4 Base Year 4 Staff Loading'!O29,'3.5 Base Year 5 Staff Loading'!O29,'3.6 Base Year 6 Staff Loading'!O29)/6</f>
        <v>164.83332673999999</v>
      </c>
      <c r="P29" s="138">
        <f>SUM('3.1 Base Year 1 Staff Loading'!P29,'3.2 Base Year 2 Staff Loading'!P29,'3.3 Base Year 3 Staff Loading'!P29,'3.4 Base Year 4 Staff Loading'!P29,'3.5 Base Year 5 Staff Loading'!P29,'3.6 Base Year 6 Staff Loading'!P29)/6</f>
        <v>164.83332673999999</v>
      </c>
      <c r="Q29" s="139">
        <f t="shared" si="12"/>
        <v>1977.9999208800002</v>
      </c>
      <c r="U29" s="44">
        <f t="shared" si="13"/>
        <v>0.99230765261538456</v>
      </c>
      <c r="V29" s="44">
        <f t="shared" si="14"/>
        <v>164.83332674000002</v>
      </c>
      <c r="X29" s="44">
        <f t="shared" si="16"/>
        <v>0</v>
      </c>
      <c r="Y29" s="44">
        <f t="shared" si="17"/>
        <v>1977.9999208800002</v>
      </c>
      <c r="Z29" s="223">
        <f t="shared" si="15"/>
        <v>0</v>
      </c>
    </row>
    <row r="30" spans="1:27">
      <c r="A30" s="133"/>
      <c r="B30" s="137"/>
      <c r="C30" s="43" t="s">
        <v>33</v>
      </c>
      <c r="D30" s="186" t="s">
        <v>25</v>
      </c>
      <c r="E30" s="138">
        <f>SUM('3.1 Base Year 1 Staff Loading'!E30,'3.2 Base Year 2 Staff Loading'!E30,'3.3 Base Year 3 Staff Loading'!E30,'3.4 Base Year 4 Staff Loading'!E30,'3.5 Base Year 5 Staff Loading'!E30,'3.6 Base Year 6 Staff Loading'!E30)/6</f>
        <v>137.19939038055554</v>
      </c>
      <c r="F30" s="138">
        <f>SUM('3.1 Base Year 1 Staff Loading'!F30,'3.2 Base Year 2 Staff Loading'!F30,'3.3 Base Year 3 Staff Loading'!F30,'3.4 Base Year 4 Staff Loading'!F30,'3.5 Base Year 5 Staff Loading'!F30,'3.6 Base Year 6 Staff Loading'!F30)/6</f>
        <v>137.19939038055554</v>
      </c>
      <c r="G30" s="138">
        <f>SUM('3.1 Base Year 1 Staff Loading'!G30,'3.2 Base Year 2 Staff Loading'!G30,'3.3 Base Year 3 Staff Loading'!G30,'3.4 Base Year 4 Staff Loading'!G30,'3.5 Base Year 5 Staff Loading'!G30,'3.6 Base Year 6 Staff Loading'!G30)/6</f>
        <v>137.19939038055554</v>
      </c>
      <c r="H30" s="138">
        <f>SUM('3.1 Base Year 1 Staff Loading'!H30,'3.2 Base Year 2 Staff Loading'!H30,'3.3 Base Year 3 Staff Loading'!H30,'3.4 Base Year 4 Staff Loading'!H30,'3.5 Base Year 5 Staff Loading'!H30,'3.6 Base Year 6 Staff Loading'!H30)/6</f>
        <v>137.19939038055554</v>
      </c>
      <c r="I30" s="138">
        <f>SUM('3.1 Base Year 1 Staff Loading'!I30,'3.2 Base Year 2 Staff Loading'!I30,'3.3 Base Year 3 Staff Loading'!I30,'3.4 Base Year 4 Staff Loading'!I30,'3.5 Base Year 5 Staff Loading'!I30,'3.6 Base Year 6 Staff Loading'!I30)/6</f>
        <v>137.19939038055554</v>
      </c>
      <c r="J30" s="138">
        <f>SUM('3.1 Base Year 1 Staff Loading'!J30,'3.2 Base Year 2 Staff Loading'!J30,'3.3 Base Year 3 Staff Loading'!J30,'3.4 Base Year 4 Staff Loading'!J30,'3.5 Base Year 5 Staff Loading'!J30,'3.6 Base Year 6 Staff Loading'!J30)/6</f>
        <v>137.19939038055554</v>
      </c>
      <c r="K30" s="138">
        <f>SUM('3.1 Base Year 1 Staff Loading'!K30,'3.2 Base Year 2 Staff Loading'!K30,'3.3 Base Year 3 Staff Loading'!K30,'3.4 Base Year 4 Staff Loading'!K30,'3.5 Base Year 5 Staff Loading'!K30,'3.6 Base Year 6 Staff Loading'!K30)/6</f>
        <v>137.19939038055554</v>
      </c>
      <c r="L30" s="138">
        <f>SUM('3.1 Base Year 1 Staff Loading'!L30,'3.2 Base Year 2 Staff Loading'!L30,'3.3 Base Year 3 Staff Loading'!L30,'3.4 Base Year 4 Staff Loading'!L30,'3.5 Base Year 5 Staff Loading'!L30,'3.6 Base Year 6 Staff Loading'!L30)/6</f>
        <v>137.19939038055554</v>
      </c>
      <c r="M30" s="138">
        <f>SUM('3.1 Base Year 1 Staff Loading'!M30,'3.2 Base Year 2 Staff Loading'!M30,'3.3 Base Year 3 Staff Loading'!M30,'3.4 Base Year 4 Staff Loading'!M30,'3.5 Base Year 5 Staff Loading'!M30,'3.6 Base Year 6 Staff Loading'!M30)/6</f>
        <v>137.19939038055554</v>
      </c>
      <c r="N30" s="138">
        <f>SUM('3.1 Base Year 1 Staff Loading'!N30,'3.2 Base Year 2 Staff Loading'!N30,'3.3 Base Year 3 Staff Loading'!N30,'3.4 Base Year 4 Staff Loading'!N30,'3.5 Base Year 5 Staff Loading'!N30,'3.6 Base Year 6 Staff Loading'!N30)/6</f>
        <v>137.19939038055554</v>
      </c>
      <c r="O30" s="138">
        <f>SUM('3.1 Base Year 1 Staff Loading'!O30,'3.2 Base Year 2 Staff Loading'!O30,'3.3 Base Year 3 Staff Loading'!O30,'3.4 Base Year 4 Staff Loading'!O30,'3.5 Base Year 5 Staff Loading'!O30,'3.6 Base Year 6 Staff Loading'!O30)/6</f>
        <v>137.19939038055554</v>
      </c>
      <c r="P30" s="138">
        <f>SUM('3.1 Base Year 1 Staff Loading'!P30,'3.2 Base Year 2 Staff Loading'!P30,'3.3 Base Year 3 Staff Loading'!P30,'3.4 Base Year 4 Staff Loading'!P30,'3.5 Base Year 5 Staff Loading'!P30,'3.6 Base Year 6 Staff Loading'!P30)/6</f>
        <v>137.19939038055554</v>
      </c>
      <c r="Q30" s="139">
        <f t="shared" si="12"/>
        <v>1646.3926845666665</v>
      </c>
      <c r="U30" s="44">
        <f t="shared" si="13"/>
        <v>0.82594950730769212</v>
      </c>
      <c r="V30" s="44">
        <f t="shared" si="14"/>
        <v>137.19939038055554</v>
      </c>
      <c r="X30" s="44">
        <f t="shared" si="16"/>
        <v>0</v>
      </c>
      <c r="Y30" s="44">
        <f t="shared" si="17"/>
        <v>1646.3926845666665</v>
      </c>
      <c r="Z30" s="223">
        <f t="shared" si="15"/>
        <v>0</v>
      </c>
    </row>
    <row r="31" spans="1:27">
      <c r="A31" s="133"/>
      <c r="B31" s="137"/>
      <c r="C31" s="101"/>
      <c r="D31" s="186"/>
      <c r="E31" s="138">
        <f>SUM('3.1 Base Year 1 Staff Loading'!E31,'3.2 Base Year 2 Staff Loading'!E31,'3.3 Base Year 3 Staff Loading'!E31,'3.4 Base Year 4 Staff Loading'!E31,'3.5 Base Year 5 Staff Loading'!E31,'3.6 Base Year 6 Staff Loading'!E31)/6</f>
        <v>0</v>
      </c>
      <c r="F31" s="138">
        <f>SUM('3.1 Base Year 1 Staff Loading'!F31,'3.2 Base Year 2 Staff Loading'!F31,'3.3 Base Year 3 Staff Loading'!F31,'3.4 Base Year 4 Staff Loading'!F31,'3.5 Base Year 5 Staff Loading'!F31,'3.6 Base Year 6 Staff Loading'!F31)/6</f>
        <v>0</v>
      </c>
      <c r="G31" s="138">
        <f>SUM('3.1 Base Year 1 Staff Loading'!G31,'3.2 Base Year 2 Staff Loading'!G31,'3.3 Base Year 3 Staff Loading'!G31,'3.4 Base Year 4 Staff Loading'!G31,'3.5 Base Year 5 Staff Loading'!G31,'3.6 Base Year 6 Staff Loading'!G31)/6</f>
        <v>0</v>
      </c>
      <c r="H31" s="138">
        <f>SUM('3.1 Base Year 1 Staff Loading'!H31,'3.2 Base Year 2 Staff Loading'!H31,'3.3 Base Year 3 Staff Loading'!H31,'3.4 Base Year 4 Staff Loading'!H31,'3.5 Base Year 5 Staff Loading'!H31,'3.6 Base Year 6 Staff Loading'!H31)/6</f>
        <v>0</v>
      </c>
      <c r="I31" s="138">
        <f>SUM('3.1 Base Year 1 Staff Loading'!I31,'3.2 Base Year 2 Staff Loading'!I31,'3.3 Base Year 3 Staff Loading'!I31,'3.4 Base Year 4 Staff Loading'!I31,'3.5 Base Year 5 Staff Loading'!I31,'3.6 Base Year 6 Staff Loading'!I31)/6</f>
        <v>0</v>
      </c>
      <c r="J31" s="138">
        <f>SUM('3.1 Base Year 1 Staff Loading'!J31,'3.2 Base Year 2 Staff Loading'!J31,'3.3 Base Year 3 Staff Loading'!J31,'3.4 Base Year 4 Staff Loading'!J31,'3.5 Base Year 5 Staff Loading'!J31,'3.6 Base Year 6 Staff Loading'!J31)/6</f>
        <v>0</v>
      </c>
      <c r="K31" s="138">
        <f>SUM('3.1 Base Year 1 Staff Loading'!K31,'3.2 Base Year 2 Staff Loading'!K31,'3.3 Base Year 3 Staff Loading'!K31,'3.4 Base Year 4 Staff Loading'!K31,'3.5 Base Year 5 Staff Loading'!K31,'3.6 Base Year 6 Staff Loading'!K31)/6</f>
        <v>0</v>
      </c>
      <c r="L31" s="138">
        <f>SUM('3.1 Base Year 1 Staff Loading'!L31,'3.2 Base Year 2 Staff Loading'!L31,'3.3 Base Year 3 Staff Loading'!L31,'3.4 Base Year 4 Staff Loading'!L31,'3.5 Base Year 5 Staff Loading'!L31,'3.6 Base Year 6 Staff Loading'!L31)/6</f>
        <v>0</v>
      </c>
      <c r="M31" s="138">
        <f>SUM('3.1 Base Year 1 Staff Loading'!M31,'3.2 Base Year 2 Staff Loading'!M31,'3.3 Base Year 3 Staff Loading'!M31,'3.4 Base Year 4 Staff Loading'!M31,'3.5 Base Year 5 Staff Loading'!M31,'3.6 Base Year 6 Staff Loading'!M31)/6</f>
        <v>0</v>
      </c>
      <c r="N31" s="138">
        <f>SUM('3.1 Base Year 1 Staff Loading'!N31,'3.2 Base Year 2 Staff Loading'!N31,'3.3 Base Year 3 Staff Loading'!N31,'3.4 Base Year 4 Staff Loading'!N31,'3.5 Base Year 5 Staff Loading'!N31,'3.6 Base Year 6 Staff Loading'!N31)/6</f>
        <v>0</v>
      </c>
      <c r="O31" s="138">
        <f>SUM('3.1 Base Year 1 Staff Loading'!O31,'3.2 Base Year 2 Staff Loading'!O31,'3.3 Base Year 3 Staff Loading'!O31,'3.4 Base Year 4 Staff Loading'!O31,'3.5 Base Year 5 Staff Loading'!O31,'3.6 Base Year 6 Staff Loading'!O31)/6</f>
        <v>0</v>
      </c>
      <c r="P31" s="138">
        <f>SUM('3.1 Base Year 1 Staff Loading'!P31,'3.2 Base Year 2 Staff Loading'!P31,'3.3 Base Year 3 Staff Loading'!P31,'3.4 Base Year 4 Staff Loading'!P31,'3.5 Base Year 5 Staff Loading'!P31,'3.6 Base Year 6 Staff Loading'!P31)/6</f>
        <v>0</v>
      </c>
      <c r="Q31" s="139">
        <f t="shared" si="12"/>
        <v>0</v>
      </c>
      <c r="U31" s="44">
        <f t="shared" si="13"/>
        <v>0</v>
      </c>
      <c r="V31" s="44">
        <f t="shared" si="14"/>
        <v>0</v>
      </c>
      <c r="X31" s="44">
        <f t="shared" si="16"/>
        <v>0</v>
      </c>
      <c r="Y31" s="44">
        <f t="shared" si="17"/>
        <v>0</v>
      </c>
      <c r="Z31" s="223">
        <f t="shared" si="15"/>
        <v>0</v>
      </c>
    </row>
    <row r="32" spans="1:27" ht="14.1" thickBot="1">
      <c r="A32" s="103"/>
      <c r="B32" s="104" t="s">
        <v>35</v>
      </c>
      <c r="C32" s="108"/>
      <c r="D32" s="189"/>
      <c r="E32" s="107">
        <f>SUM(E26:E31)</f>
        <v>404.54128461847222</v>
      </c>
      <c r="F32" s="107">
        <f t="shared" ref="F32:P32" si="18">SUM(F26:F31)</f>
        <v>404.54128461847222</v>
      </c>
      <c r="G32" s="107">
        <f t="shared" si="18"/>
        <v>404.54128461847222</v>
      </c>
      <c r="H32" s="107">
        <f t="shared" si="18"/>
        <v>404.54128461847222</v>
      </c>
      <c r="I32" s="107">
        <f t="shared" si="18"/>
        <v>404.54128461847222</v>
      </c>
      <c r="J32" s="107">
        <f t="shared" si="18"/>
        <v>404.54128461847222</v>
      </c>
      <c r="K32" s="107">
        <f t="shared" si="18"/>
        <v>404.54128461847222</v>
      </c>
      <c r="L32" s="107">
        <f t="shared" si="18"/>
        <v>404.54128461847222</v>
      </c>
      <c r="M32" s="107">
        <f t="shared" si="18"/>
        <v>404.54128461847222</v>
      </c>
      <c r="N32" s="107">
        <f t="shared" si="18"/>
        <v>404.54128461847222</v>
      </c>
      <c r="O32" s="107">
        <f t="shared" si="18"/>
        <v>404.54128461847222</v>
      </c>
      <c r="P32" s="107">
        <f t="shared" si="18"/>
        <v>404.54128461847222</v>
      </c>
      <c r="Q32" s="107">
        <f>SUM(Q26:Q31)</f>
        <v>4854.4954154216666</v>
      </c>
      <c r="U32" s="109">
        <f>SUM(U26:U31)</f>
        <v>2.4353655930209026</v>
      </c>
      <c r="V32" s="109">
        <f>SUM(V26:V31)</f>
        <v>404.54128461847216</v>
      </c>
      <c r="X32" s="106">
        <f>SUM(X26:X31)</f>
        <v>1230.1028099749994</v>
      </c>
      <c r="Y32" s="106">
        <f>SUM(Y26:Y31)</f>
        <v>3624.3926054466665</v>
      </c>
      <c r="Z32" s="224">
        <f>X32/(X32+Y32)</f>
        <v>0.25339457651298486</v>
      </c>
    </row>
    <row r="33" spans="1:27">
      <c r="A33" s="135">
        <v>1.4</v>
      </c>
      <c r="B33" s="136" t="s">
        <v>36</v>
      </c>
      <c r="C33" s="101"/>
      <c r="D33" s="188"/>
      <c r="E33" s="138">
        <f>SUM('3.1 Base Year 1 Staff Loading'!E33,'3.2 Base Year 2 Staff Loading'!E33,'3.3 Base Year 3 Staff Loading'!E33,'3.4 Base Year 4 Staff Loading'!E33,'3.5 Base Year 5 Staff Loading'!E33,'3.6 Base Year 6 Staff Loading'!E33)/6</f>
        <v>0</v>
      </c>
      <c r="F33" s="138">
        <f>SUM('3.1 Base Year 1 Staff Loading'!F33,'3.2 Base Year 2 Staff Loading'!F33,'3.3 Base Year 3 Staff Loading'!F33,'3.4 Base Year 4 Staff Loading'!F33,'3.5 Base Year 5 Staff Loading'!F33,'3.6 Base Year 6 Staff Loading'!F33)/6</f>
        <v>0</v>
      </c>
      <c r="G33" s="138">
        <f>SUM('3.1 Base Year 1 Staff Loading'!G33,'3.2 Base Year 2 Staff Loading'!G33,'3.3 Base Year 3 Staff Loading'!G33,'3.4 Base Year 4 Staff Loading'!G33,'3.5 Base Year 5 Staff Loading'!G33,'3.6 Base Year 6 Staff Loading'!G33)/6</f>
        <v>0</v>
      </c>
      <c r="H33" s="138">
        <f>SUM('3.1 Base Year 1 Staff Loading'!H33,'3.2 Base Year 2 Staff Loading'!H33,'3.3 Base Year 3 Staff Loading'!H33,'3.4 Base Year 4 Staff Loading'!H33,'3.5 Base Year 5 Staff Loading'!H33,'3.6 Base Year 6 Staff Loading'!H33)/6</f>
        <v>0</v>
      </c>
      <c r="I33" s="138">
        <f>SUM('3.1 Base Year 1 Staff Loading'!I33,'3.2 Base Year 2 Staff Loading'!I33,'3.3 Base Year 3 Staff Loading'!I33,'3.4 Base Year 4 Staff Loading'!I33,'3.5 Base Year 5 Staff Loading'!I33,'3.6 Base Year 6 Staff Loading'!I33)/6</f>
        <v>0</v>
      </c>
      <c r="J33" s="138">
        <f>SUM('3.1 Base Year 1 Staff Loading'!J33,'3.2 Base Year 2 Staff Loading'!J33,'3.3 Base Year 3 Staff Loading'!J33,'3.4 Base Year 4 Staff Loading'!J33,'3.5 Base Year 5 Staff Loading'!J33,'3.6 Base Year 6 Staff Loading'!J33)/6</f>
        <v>0</v>
      </c>
      <c r="K33" s="138">
        <f>SUM('3.1 Base Year 1 Staff Loading'!K33,'3.2 Base Year 2 Staff Loading'!K33,'3.3 Base Year 3 Staff Loading'!K33,'3.4 Base Year 4 Staff Loading'!K33,'3.5 Base Year 5 Staff Loading'!K33,'3.6 Base Year 6 Staff Loading'!K33)/6</f>
        <v>0</v>
      </c>
      <c r="L33" s="138">
        <f>SUM('3.1 Base Year 1 Staff Loading'!L33,'3.2 Base Year 2 Staff Loading'!L33,'3.3 Base Year 3 Staff Loading'!L33,'3.4 Base Year 4 Staff Loading'!L33,'3.5 Base Year 5 Staff Loading'!L33,'3.6 Base Year 6 Staff Loading'!L33)/6</f>
        <v>0</v>
      </c>
      <c r="M33" s="138">
        <f>SUM('3.1 Base Year 1 Staff Loading'!M33,'3.2 Base Year 2 Staff Loading'!M33,'3.3 Base Year 3 Staff Loading'!M33,'3.4 Base Year 4 Staff Loading'!M33,'3.5 Base Year 5 Staff Loading'!M33,'3.6 Base Year 6 Staff Loading'!M33)/6</f>
        <v>0</v>
      </c>
      <c r="N33" s="138">
        <f>SUM('3.1 Base Year 1 Staff Loading'!N33,'3.2 Base Year 2 Staff Loading'!N33,'3.3 Base Year 3 Staff Loading'!N33,'3.4 Base Year 4 Staff Loading'!N33,'3.5 Base Year 5 Staff Loading'!N33,'3.6 Base Year 6 Staff Loading'!N33)/6</f>
        <v>0</v>
      </c>
      <c r="O33" s="138">
        <f>SUM('3.1 Base Year 1 Staff Loading'!O33,'3.2 Base Year 2 Staff Loading'!O33,'3.3 Base Year 3 Staff Loading'!O33,'3.4 Base Year 4 Staff Loading'!O33,'3.5 Base Year 5 Staff Loading'!O33,'3.6 Base Year 6 Staff Loading'!O33)/6</f>
        <v>0</v>
      </c>
      <c r="P33" s="138">
        <f>SUM('3.1 Base Year 1 Staff Loading'!P33,'3.2 Base Year 2 Staff Loading'!P33,'3.3 Base Year 3 Staff Loading'!P33,'3.4 Base Year 4 Staff Loading'!P33,'3.5 Base Year 5 Staff Loading'!P33,'3.6 Base Year 6 Staff Loading'!P33)/6</f>
        <v>0</v>
      </c>
      <c r="Q33" s="139">
        <f>SUM(E33:P33)</f>
        <v>0</v>
      </c>
      <c r="U33" s="44">
        <f>V33/$S$7</f>
        <v>0</v>
      </c>
      <c r="V33" s="44">
        <f>Q33/12</f>
        <v>0</v>
      </c>
      <c r="X33" s="44">
        <f>IF($D33="Y",$Q33,0)</f>
        <v>0</v>
      </c>
      <c r="Y33" s="44">
        <f>IF($D33="N",$Q33,0)</f>
        <v>0</v>
      </c>
      <c r="Z33" s="223">
        <f>T33/12</f>
        <v>0</v>
      </c>
    </row>
    <row r="34" spans="1:27">
      <c r="A34" s="133"/>
      <c r="B34" s="137"/>
      <c r="C34" s="101" t="s">
        <v>37</v>
      </c>
      <c r="D34" s="186" t="s">
        <v>25</v>
      </c>
      <c r="E34" s="138">
        <f>SUM('3.1 Base Year 1 Staff Loading'!E34,'3.2 Base Year 2 Staff Loading'!E34,'3.3 Base Year 3 Staff Loading'!E34,'3.4 Base Year 4 Staff Loading'!E34,'3.5 Base Year 5 Staff Loading'!E34,'3.6 Base Year 6 Staff Loading'!E34)/6</f>
        <v>459.9996575172222</v>
      </c>
      <c r="F34" s="138">
        <f>SUM('3.1 Base Year 1 Staff Loading'!F34,'3.2 Base Year 2 Staff Loading'!F34,'3.3 Base Year 3 Staff Loading'!F34,'3.4 Base Year 4 Staff Loading'!F34,'3.5 Base Year 5 Staff Loading'!F34,'3.6 Base Year 6 Staff Loading'!F34)/6</f>
        <v>459.9996575172222</v>
      </c>
      <c r="G34" s="138">
        <f>SUM('3.1 Base Year 1 Staff Loading'!G34,'3.2 Base Year 2 Staff Loading'!G34,'3.3 Base Year 3 Staff Loading'!G34,'3.4 Base Year 4 Staff Loading'!G34,'3.5 Base Year 5 Staff Loading'!G34,'3.6 Base Year 6 Staff Loading'!G34)/6</f>
        <v>459.9996575172222</v>
      </c>
      <c r="H34" s="138">
        <f>SUM('3.1 Base Year 1 Staff Loading'!H34,'3.2 Base Year 2 Staff Loading'!H34,'3.3 Base Year 3 Staff Loading'!H34,'3.4 Base Year 4 Staff Loading'!H34,'3.5 Base Year 5 Staff Loading'!H34,'3.6 Base Year 6 Staff Loading'!H34)/6</f>
        <v>459.9996575172222</v>
      </c>
      <c r="I34" s="138">
        <f>SUM('3.1 Base Year 1 Staff Loading'!I34,'3.2 Base Year 2 Staff Loading'!I34,'3.3 Base Year 3 Staff Loading'!I34,'3.4 Base Year 4 Staff Loading'!I34,'3.5 Base Year 5 Staff Loading'!I34,'3.6 Base Year 6 Staff Loading'!I34)/6</f>
        <v>459.9996575172222</v>
      </c>
      <c r="J34" s="138">
        <f>SUM('3.1 Base Year 1 Staff Loading'!J34,'3.2 Base Year 2 Staff Loading'!J34,'3.3 Base Year 3 Staff Loading'!J34,'3.4 Base Year 4 Staff Loading'!J34,'3.5 Base Year 5 Staff Loading'!J34,'3.6 Base Year 6 Staff Loading'!J34)/6</f>
        <v>459.9996575172222</v>
      </c>
      <c r="K34" s="138">
        <f>SUM('3.1 Base Year 1 Staff Loading'!K34,'3.2 Base Year 2 Staff Loading'!K34,'3.3 Base Year 3 Staff Loading'!K34,'3.4 Base Year 4 Staff Loading'!K34,'3.5 Base Year 5 Staff Loading'!K34,'3.6 Base Year 6 Staff Loading'!K34)/6</f>
        <v>459.9996575172222</v>
      </c>
      <c r="L34" s="138">
        <f>SUM('3.1 Base Year 1 Staff Loading'!L34,'3.2 Base Year 2 Staff Loading'!L34,'3.3 Base Year 3 Staff Loading'!L34,'3.4 Base Year 4 Staff Loading'!L34,'3.5 Base Year 5 Staff Loading'!L34,'3.6 Base Year 6 Staff Loading'!L34)/6</f>
        <v>459.9996575172222</v>
      </c>
      <c r="M34" s="138">
        <f>SUM('3.1 Base Year 1 Staff Loading'!M34,'3.2 Base Year 2 Staff Loading'!M34,'3.3 Base Year 3 Staff Loading'!M34,'3.4 Base Year 4 Staff Loading'!M34,'3.5 Base Year 5 Staff Loading'!M34,'3.6 Base Year 6 Staff Loading'!M34)/6</f>
        <v>459.9996575172222</v>
      </c>
      <c r="N34" s="138">
        <f>SUM('3.1 Base Year 1 Staff Loading'!N34,'3.2 Base Year 2 Staff Loading'!N34,'3.3 Base Year 3 Staff Loading'!N34,'3.4 Base Year 4 Staff Loading'!N34,'3.5 Base Year 5 Staff Loading'!N34,'3.6 Base Year 6 Staff Loading'!N34)/6</f>
        <v>459.9996575172222</v>
      </c>
      <c r="O34" s="138">
        <f>SUM('3.1 Base Year 1 Staff Loading'!O34,'3.2 Base Year 2 Staff Loading'!O34,'3.3 Base Year 3 Staff Loading'!O34,'3.4 Base Year 4 Staff Loading'!O34,'3.5 Base Year 5 Staff Loading'!O34,'3.6 Base Year 6 Staff Loading'!O34)/6</f>
        <v>459.9996575172222</v>
      </c>
      <c r="P34" s="138">
        <f>SUM('3.1 Base Year 1 Staff Loading'!P34,'3.2 Base Year 2 Staff Loading'!P34,'3.3 Base Year 3 Staff Loading'!P34,'3.4 Base Year 4 Staff Loading'!P34,'3.5 Base Year 5 Staff Loading'!P34,'3.6 Base Year 6 Staff Loading'!P34)/6</f>
        <v>459.9996575172222</v>
      </c>
      <c r="Q34" s="139">
        <f>SUM(E34:P34)</f>
        <v>5519.9958902066683</v>
      </c>
      <c r="U34" s="44">
        <f>V34/$S$7</f>
        <v>2.7692287074615387</v>
      </c>
      <c r="V34" s="44">
        <f>Q34/12</f>
        <v>459.99965751722237</v>
      </c>
      <c r="X34" s="44">
        <f t="shared" ref="X34:X37" si="19">IF($D34="Y",$Q34,0)</f>
        <v>0</v>
      </c>
      <c r="Y34" s="44">
        <f t="shared" ref="Y34:Y37" si="20">IF($D34="N",$Q34,0)</f>
        <v>5519.9958902066683</v>
      </c>
      <c r="Z34" s="223">
        <f>T34/12</f>
        <v>0</v>
      </c>
    </row>
    <row r="35" spans="1:27">
      <c r="A35" s="133"/>
      <c r="B35" s="137"/>
      <c r="C35" s="101"/>
      <c r="D35" s="186"/>
      <c r="E35" s="138">
        <f>SUM('3.1 Base Year 1 Staff Loading'!E35,'3.2 Base Year 2 Staff Loading'!E35,'3.3 Base Year 3 Staff Loading'!E35,'3.4 Base Year 4 Staff Loading'!E35,'3.5 Base Year 5 Staff Loading'!E35,'3.6 Base Year 6 Staff Loading'!E35)/6</f>
        <v>0</v>
      </c>
      <c r="F35" s="138">
        <f>SUM('3.1 Base Year 1 Staff Loading'!F35,'3.2 Base Year 2 Staff Loading'!F35,'3.3 Base Year 3 Staff Loading'!F35,'3.4 Base Year 4 Staff Loading'!F35,'3.5 Base Year 5 Staff Loading'!F35,'3.6 Base Year 6 Staff Loading'!F35)/6</f>
        <v>0</v>
      </c>
      <c r="G35" s="138">
        <f>SUM('3.1 Base Year 1 Staff Loading'!G35,'3.2 Base Year 2 Staff Loading'!G35,'3.3 Base Year 3 Staff Loading'!G35,'3.4 Base Year 4 Staff Loading'!G35,'3.5 Base Year 5 Staff Loading'!G35,'3.6 Base Year 6 Staff Loading'!G35)/6</f>
        <v>0</v>
      </c>
      <c r="H35" s="138">
        <f>SUM('3.1 Base Year 1 Staff Loading'!H35,'3.2 Base Year 2 Staff Loading'!H35,'3.3 Base Year 3 Staff Loading'!H35,'3.4 Base Year 4 Staff Loading'!H35,'3.5 Base Year 5 Staff Loading'!H35,'3.6 Base Year 6 Staff Loading'!H35)/6</f>
        <v>0</v>
      </c>
      <c r="I35" s="138">
        <f>SUM('3.1 Base Year 1 Staff Loading'!I35,'3.2 Base Year 2 Staff Loading'!I35,'3.3 Base Year 3 Staff Loading'!I35,'3.4 Base Year 4 Staff Loading'!I35,'3.5 Base Year 5 Staff Loading'!I35,'3.6 Base Year 6 Staff Loading'!I35)/6</f>
        <v>0</v>
      </c>
      <c r="J35" s="138">
        <f>SUM('3.1 Base Year 1 Staff Loading'!J35,'3.2 Base Year 2 Staff Loading'!J35,'3.3 Base Year 3 Staff Loading'!J35,'3.4 Base Year 4 Staff Loading'!J35,'3.5 Base Year 5 Staff Loading'!J35,'3.6 Base Year 6 Staff Loading'!J35)/6</f>
        <v>0</v>
      </c>
      <c r="K35" s="138">
        <f>SUM('3.1 Base Year 1 Staff Loading'!K35,'3.2 Base Year 2 Staff Loading'!K35,'3.3 Base Year 3 Staff Loading'!K35,'3.4 Base Year 4 Staff Loading'!K35,'3.5 Base Year 5 Staff Loading'!K35,'3.6 Base Year 6 Staff Loading'!K35)/6</f>
        <v>0</v>
      </c>
      <c r="L35" s="138">
        <f>SUM('3.1 Base Year 1 Staff Loading'!L35,'3.2 Base Year 2 Staff Loading'!L35,'3.3 Base Year 3 Staff Loading'!L35,'3.4 Base Year 4 Staff Loading'!L35,'3.5 Base Year 5 Staff Loading'!L35,'3.6 Base Year 6 Staff Loading'!L35)/6</f>
        <v>0</v>
      </c>
      <c r="M35" s="138">
        <f>SUM('3.1 Base Year 1 Staff Loading'!M35,'3.2 Base Year 2 Staff Loading'!M35,'3.3 Base Year 3 Staff Loading'!M35,'3.4 Base Year 4 Staff Loading'!M35,'3.5 Base Year 5 Staff Loading'!M35,'3.6 Base Year 6 Staff Loading'!M35)/6</f>
        <v>0</v>
      </c>
      <c r="N35" s="138">
        <f>SUM('3.1 Base Year 1 Staff Loading'!N35,'3.2 Base Year 2 Staff Loading'!N35,'3.3 Base Year 3 Staff Loading'!N35,'3.4 Base Year 4 Staff Loading'!N35,'3.5 Base Year 5 Staff Loading'!N35,'3.6 Base Year 6 Staff Loading'!N35)/6</f>
        <v>0</v>
      </c>
      <c r="O35" s="138">
        <f>SUM('3.1 Base Year 1 Staff Loading'!O35,'3.2 Base Year 2 Staff Loading'!O35,'3.3 Base Year 3 Staff Loading'!O35,'3.4 Base Year 4 Staff Loading'!O35,'3.5 Base Year 5 Staff Loading'!O35,'3.6 Base Year 6 Staff Loading'!O35)/6</f>
        <v>0</v>
      </c>
      <c r="P35" s="138">
        <f>SUM('3.1 Base Year 1 Staff Loading'!P35,'3.2 Base Year 2 Staff Loading'!P35,'3.3 Base Year 3 Staff Loading'!P35,'3.4 Base Year 4 Staff Loading'!P35,'3.5 Base Year 5 Staff Loading'!P35,'3.6 Base Year 6 Staff Loading'!P35)/6</f>
        <v>0</v>
      </c>
      <c r="Q35" s="139">
        <f>SUM(E35:P35)</f>
        <v>0</v>
      </c>
      <c r="U35" s="44">
        <f>V35/$S$7</f>
        <v>0</v>
      </c>
      <c r="V35" s="44">
        <f>Q35/12</f>
        <v>0</v>
      </c>
      <c r="X35" s="44">
        <f t="shared" si="19"/>
        <v>0</v>
      </c>
      <c r="Y35" s="44">
        <f t="shared" si="20"/>
        <v>0</v>
      </c>
      <c r="Z35" s="223">
        <f>T35/12</f>
        <v>0</v>
      </c>
    </row>
    <row r="36" spans="1:27">
      <c r="A36" s="133"/>
      <c r="B36" s="137"/>
      <c r="C36" s="101"/>
      <c r="D36" s="186"/>
      <c r="E36" s="138">
        <f>SUM('3.1 Base Year 1 Staff Loading'!E36,'3.2 Base Year 2 Staff Loading'!E36,'3.3 Base Year 3 Staff Loading'!E36,'3.4 Base Year 4 Staff Loading'!E36,'3.5 Base Year 5 Staff Loading'!E36,'3.6 Base Year 6 Staff Loading'!E36)/6</f>
        <v>0</v>
      </c>
      <c r="F36" s="138">
        <f>SUM('3.1 Base Year 1 Staff Loading'!F36,'3.2 Base Year 2 Staff Loading'!F36,'3.3 Base Year 3 Staff Loading'!F36,'3.4 Base Year 4 Staff Loading'!F36,'3.5 Base Year 5 Staff Loading'!F36,'3.6 Base Year 6 Staff Loading'!F36)/6</f>
        <v>0</v>
      </c>
      <c r="G36" s="138">
        <f>SUM('3.1 Base Year 1 Staff Loading'!G36,'3.2 Base Year 2 Staff Loading'!G36,'3.3 Base Year 3 Staff Loading'!G36,'3.4 Base Year 4 Staff Loading'!G36,'3.5 Base Year 5 Staff Loading'!G36,'3.6 Base Year 6 Staff Loading'!G36)/6</f>
        <v>0</v>
      </c>
      <c r="H36" s="138">
        <f>SUM('3.1 Base Year 1 Staff Loading'!H36,'3.2 Base Year 2 Staff Loading'!H36,'3.3 Base Year 3 Staff Loading'!H36,'3.4 Base Year 4 Staff Loading'!H36,'3.5 Base Year 5 Staff Loading'!H36,'3.6 Base Year 6 Staff Loading'!H36)/6</f>
        <v>0</v>
      </c>
      <c r="I36" s="138">
        <f>SUM('3.1 Base Year 1 Staff Loading'!I36,'3.2 Base Year 2 Staff Loading'!I36,'3.3 Base Year 3 Staff Loading'!I36,'3.4 Base Year 4 Staff Loading'!I36,'3.5 Base Year 5 Staff Loading'!I36,'3.6 Base Year 6 Staff Loading'!I36)/6</f>
        <v>0</v>
      </c>
      <c r="J36" s="138">
        <f>SUM('3.1 Base Year 1 Staff Loading'!J36,'3.2 Base Year 2 Staff Loading'!J36,'3.3 Base Year 3 Staff Loading'!J36,'3.4 Base Year 4 Staff Loading'!J36,'3.5 Base Year 5 Staff Loading'!J36,'3.6 Base Year 6 Staff Loading'!J36)/6</f>
        <v>0</v>
      </c>
      <c r="K36" s="138">
        <f>SUM('3.1 Base Year 1 Staff Loading'!K36,'3.2 Base Year 2 Staff Loading'!K36,'3.3 Base Year 3 Staff Loading'!K36,'3.4 Base Year 4 Staff Loading'!K36,'3.5 Base Year 5 Staff Loading'!K36,'3.6 Base Year 6 Staff Loading'!K36)/6</f>
        <v>0</v>
      </c>
      <c r="L36" s="138">
        <f>SUM('3.1 Base Year 1 Staff Loading'!L36,'3.2 Base Year 2 Staff Loading'!L36,'3.3 Base Year 3 Staff Loading'!L36,'3.4 Base Year 4 Staff Loading'!L36,'3.5 Base Year 5 Staff Loading'!L36,'3.6 Base Year 6 Staff Loading'!L36)/6</f>
        <v>0</v>
      </c>
      <c r="M36" s="138">
        <f>SUM('3.1 Base Year 1 Staff Loading'!M36,'3.2 Base Year 2 Staff Loading'!M36,'3.3 Base Year 3 Staff Loading'!M36,'3.4 Base Year 4 Staff Loading'!M36,'3.5 Base Year 5 Staff Loading'!M36,'3.6 Base Year 6 Staff Loading'!M36)/6</f>
        <v>0</v>
      </c>
      <c r="N36" s="138">
        <f>SUM('3.1 Base Year 1 Staff Loading'!N36,'3.2 Base Year 2 Staff Loading'!N36,'3.3 Base Year 3 Staff Loading'!N36,'3.4 Base Year 4 Staff Loading'!N36,'3.5 Base Year 5 Staff Loading'!N36,'3.6 Base Year 6 Staff Loading'!N36)/6</f>
        <v>0</v>
      </c>
      <c r="O36" s="138">
        <f>SUM('3.1 Base Year 1 Staff Loading'!O36,'3.2 Base Year 2 Staff Loading'!O36,'3.3 Base Year 3 Staff Loading'!O36,'3.4 Base Year 4 Staff Loading'!O36,'3.5 Base Year 5 Staff Loading'!O36,'3.6 Base Year 6 Staff Loading'!O36)/6</f>
        <v>0</v>
      </c>
      <c r="P36" s="138">
        <f>SUM('3.1 Base Year 1 Staff Loading'!P36,'3.2 Base Year 2 Staff Loading'!P36,'3.3 Base Year 3 Staff Loading'!P36,'3.4 Base Year 4 Staff Loading'!P36,'3.5 Base Year 5 Staff Loading'!P36,'3.6 Base Year 6 Staff Loading'!P36)/6</f>
        <v>0</v>
      </c>
      <c r="Q36" s="139">
        <f>SUM(E36:P36)</f>
        <v>0</v>
      </c>
      <c r="U36" s="44">
        <f>V36/$S$7</f>
        <v>0</v>
      </c>
      <c r="V36" s="44">
        <f>Q36/12</f>
        <v>0</v>
      </c>
      <c r="X36" s="44">
        <f t="shared" si="19"/>
        <v>0</v>
      </c>
      <c r="Y36" s="44">
        <f t="shared" si="20"/>
        <v>0</v>
      </c>
      <c r="Z36" s="223">
        <f>T36/12</f>
        <v>0</v>
      </c>
    </row>
    <row r="37" spans="1:27">
      <c r="A37" s="133"/>
      <c r="B37" s="137"/>
      <c r="C37" s="101"/>
      <c r="D37" s="186"/>
      <c r="E37" s="138">
        <f>SUM('3.1 Base Year 1 Staff Loading'!E37,'3.2 Base Year 2 Staff Loading'!E37,'3.3 Base Year 3 Staff Loading'!E37,'3.4 Base Year 4 Staff Loading'!E37,'3.5 Base Year 5 Staff Loading'!E37,'3.6 Base Year 6 Staff Loading'!E37)/6</f>
        <v>0</v>
      </c>
      <c r="F37" s="138">
        <f>SUM('3.1 Base Year 1 Staff Loading'!F37,'3.2 Base Year 2 Staff Loading'!F37,'3.3 Base Year 3 Staff Loading'!F37,'3.4 Base Year 4 Staff Loading'!F37,'3.5 Base Year 5 Staff Loading'!F37,'3.6 Base Year 6 Staff Loading'!F37)/6</f>
        <v>0</v>
      </c>
      <c r="G37" s="138">
        <f>SUM('3.1 Base Year 1 Staff Loading'!G37,'3.2 Base Year 2 Staff Loading'!G37,'3.3 Base Year 3 Staff Loading'!G37,'3.4 Base Year 4 Staff Loading'!G37,'3.5 Base Year 5 Staff Loading'!G37,'3.6 Base Year 6 Staff Loading'!G37)/6</f>
        <v>0</v>
      </c>
      <c r="H37" s="138">
        <f>SUM('3.1 Base Year 1 Staff Loading'!H37,'3.2 Base Year 2 Staff Loading'!H37,'3.3 Base Year 3 Staff Loading'!H37,'3.4 Base Year 4 Staff Loading'!H37,'3.5 Base Year 5 Staff Loading'!H37,'3.6 Base Year 6 Staff Loading'!H37)/6</f>
        <v>0</v>
      </c>
      <c r="I37" s="138">
        <f>SUM('3.1 Base Year 1 Staff Loading'!I37,'3.2 Base Year 2 Staff Loading'!I37,'3.3 Base Year 3 Staff Loading'!I37,'3.4 Base Year 4 Staff Loading'!I37,'3.5 Base Year 5 Staff Loading'!I37,'3.6 Base Year 6 Staff Loading'!I37)/6</f>
        <v>0</v>
      </c>
      <c r="J37" s="138">
        <f>SUM('3.1 Base Year 1 Staff Loading'!J37,'3.2 Base Year 2 Staff Loading'!J37,'3.3 Base Year 3 Staff Loading'!J37,'3.4 Base Year 4 Staff Loading'!J37,'3.5 Base Year 5 Staff Loading'!J37,'3.6 Base Year 6 Staff Loading'!J37)/6</f>
        <v>0</v>
      </c>
      <c r="K37" s="138">
        <f>SUM('3.1 Base Year 1 Staff Loading'!K37,'3.2 Base Year 2 Staff Loading'!K37,'3.3 Base Year 3 Staff Loading'!K37,'3.4 Base Year 4 Staff Loading'!K37,'3.5 Base Year 5 Staff Loading'!K37,'3.6 Base Year 6 Staff Loading'!K37)/6</f>
        <v>0</v>
      </c>
      <c r="L37" s="138">
        <f>SUM('3.1 Base Year 1 Staff Loading'!L37,'3.2 Base Year 2 Staff Loading'!L37,'3.3 Base Year 3 Staff Loading'!L37,'3.4 Base Year 4 Staff Loading'!L37,'3.5 Base Year 5 Staff Loading'!L37,'3.6 Base Year 6 Staff Loading'!L37)/6</f>
        <v>0</v>
      </c>
      <c r="M37" s="138">
        <f>SUM('3.1 Base Year 1 Staff Loading'!M37,'3.2 Base Year 2 Staff Loading'!M37,'3.3 Base Year 3 Staff Loading'!M37,'3.4 Base Year 4 Staff Loading'!M37,'3.5 Base Year 5 Staff Loading'!M37,'3.6 Base Year 6 Staff Loading'!M37)/6</f>
        <v>0</v>
      </c>
      <c r="N37" s="138">
        <f>SUM('3.1 Base Year 1 Staff Loading'!N37,'3.2 Base Year 2 Staff Loading'!N37,'3.3 Base Year 3 Staff Loading'!N37,'3.4 Base Year 4 Staff Loading'!N37,'3.5 Base Year 5 Staff Loading'!N37,'3.6 Base Year 6 Staff Loading'!N37)/6</f>
        <v>0</v>
      </c>
      <c r="O37" s="138">
        <f>SUM('3.1 Base Year 1 Staff Loading'!O37,'3.2 Base Year 2 Staff Loading'!O37,'3.3 Base Year 3 Staff Loading'!O37,'3.4 Base Year 4 Staff Loading'!O37,'3.5 Base Year 5 Staff Loading'!O37,'3.6 Base Year 6 Staff Loading'!O37)/6</f>
        <v>0</v>
      </c>
      <c r="P37" s="138">
        <f>SUM('3.1 Base Year 1 Staff Loading'!P37,'3.2 Base Year 2 Staff Loading'!P37,'3.3 Base Year 3 Staff Loading'!P37,'3.4 Base Year 4 Staff Loading'!P37,'3.5 Base Year 5 Staff Loading'!P37,'3.6 Base Year 6 Staff Loading'!P37)/6</f>
        <v>0</v>
      </c>
      <c r="Q37" s="139">
        <f>SUM(E37:P37)</f>
        <v>0</v>
      </c>
      <c r="U37" s="44">
        <f>V37/$S$7</f>
        <v>0</v>
      </c>
      <c r="V37" s="44">
        <f>Q37/12</f>
        <v>0</v>
      </c>
      <c r="X37" s="44">
        <f t="shared" si="19"/>
        <v>0</v>
      </c>
      <c r="Y37" s="44">
        <f t="shared" si="20"/>
        <v>0</v>
      </c>
      <c r="Z37" s="223">
        <f>T37/12</f>
        <v>0</v>
      </c>
    </row>
    <row r="38" spans="1:27" ht="14.1" thickBot="1">
      <c r="A38" s="124"/>
      <c r="B38" s="125" t="s">
        <v>38</v>
      </c>
      <c r="C38" s="126"/>
      <c r="D38" s="190"/>
      <c r="E38" s="128">
        <f>SUM(E33:E37)</f>
        <v>459.9996575172222</v>
      </c>
      <c r="F38" s="128">
        <f t="shared" ref="F38:P38" si="21">SUM(F33:F37)</f>
        <v>459.9996575172222</v>
      </c>
      <c r="G38" s="128">
        <f t="shared" si="21"/>
        <v>459.9996575172222</v>
      </c>
      <c r="H38" s="128">
        <f t="shared" si="21"/>
        <v>459.9996575172222</v>
      </c>
      <c r="I38" s="128">
        <f t="shared" si="21"/>
        <v>459.9996575172222</v>
      </c>
      <c r="J38" s="128">
        <f t="shared" si="21"/>
        <v>459.9996575172222</v>
      </c>
      <c r="K38" s="128">
        <f t="shared" si="21"/>
        <v>459.9996575172222</v>
      </c>
      <c r="L38" s="128">
        <f t="shared" si="21"/>
        <v>459.9996575172222</v>
      </c>
      <c r="M38" s="128">
        <f t="shared" si="21"/>
        <v>459.9996575172222</v>
      </c>
      <c r="N38" s="128">
        <f t="shared" si="21"/>
        <v>459.9996575172222</v>
      </c>
      <c r="O38" s="128">
        <f t="shared" si="21"/>
        <v>459.9996575172222</v>
      </c>
      <c r="P38" s="128">
        <f t="shared" si="21"/>
        <v>459.9996575172222</v>
      </c>
      <c r="Q38" s="128">
        <f>SUM(Q33:Q37)</f>
        <v>5519.9958902066683</v>
      </c>
      <c r="U38" s="127">
        <f>SUM(U33:U37)</f>
        <v>2.7692287074615387</v>
      </c>
      <c r="V38" s="127">
        <f>SUM(V33:V37)</f>
        <v>459.99965751722237</v>
      </c>
      <c r="X38" s="106">
        <f>SUM(X33:X37)</f>
        <v>0</v>
      </c>
      <c r="Y38" s="106">
        <f>SUM(Y33:Y37)</f>
        <v>5519.9958902066683</v>
      </c>
      <c r="Z38" s="224">
        <f>X38/(X38+Y38)</f>
        <v>0</v>
      </c>
    </row>
    <row r="39" spans="1:27" ht="14.1" thickBot="1">
      <c r="A39" s="129"/>
      <c r="B39" s="130" t="s">
        <v>28</v>
      </c>
      <c r="C39" s="131"/>
      <c r="D39" s="191"/>
      <c r="E39" s="132">
        <f>SUM(E19,E25,E32,E38)</f>
        <v>1478.0872273515276</v>
      </c>
      <c r="F39" s="132">
        <f t="shared" ref="F39:P39" si="22">SUM(F19,F25,F32,F38)</f>
        <v>1478.0872273515276</v>
      </c>
      <c r="G39" s="132">
        <f t="shared" si="22"/>
        <v>1478.0872273515276</v>
      </c>
      <c r="H39" s="132">
        <f t="shared" si="22"/>
        <v>1478.0872273515276</v>
      </c>
      <c r="I39" s="132">
        <f t="shared" si="22"/>
        <v>1478.0872273515276</v>
      </c>
      <c r="J39" s="132">
        <f t="shared" si="22"/>
        <v>1478.0872273515276</v>
      </c>
      <c r="K39" s="132">
        <f t="shared" si="22"/>
        <v>1478.0872273515276</v>
      </c>
      <c r="L39" s="132">
        <f t="shared" si="22"/>
        <v>1478.0872273515276</v>
      </c>
      <c r="M39" s="132">
        <f t="shared" si="22"/>
        <v>1478.0872273515276</v>
      </c>
      <c r="N39" s="132">
        <f t="shared" si="22"/>
        <v>1478.0872273515276</v>
      </c>
      <c r="O39" s="132">
        <f t="shared" si="22"/>
        <v>1478.0872273515276</v>
      </c>
      <c r="P39" s="132">
        <f t="shared" si="22"/>
        <v>1478.0872273515276</v>
      </c>
      <c r="Q39" s="132">
        <f>SUM(Q19,Q25,Q32,Q38)</f>
        <v>17737.046728218338</v>
      </c>
      <c r="R39" s="35"/>
      <c r="S39" s="35"/>
      <c r="T39" s="35"/>
      <c r="U39" s="132">
        <f>SUM(U19,U25,U32,U38)</f>
        <v>8.8981839773670561</v>
      </c>
      <c r="V39" s="132">
        <f>SUM(V19,V25,V32,V38)</f>
        <v>1478.0872273515281</v>
      </c>
      <c r="W39" s="35"/>
      <c r="X39" s="132">
        <f>SUM(X19,X25,X32,X38)</f>
        <v>1230.1028099749994</v>
      </c>
      <c r="Y39" s="132">
        <f>SUM(Y19,Y25,Y32,Y38)</f>
        <v>16506.943918243334</v>
      </c>
      <c r="Z39" s="225">
        <f>X39/(X39+Y39)</f>
        <v>6.9352177328258172E-2</v>
      </c>
      <c r="AA39" s="35"/>
    </row>
    <row r="40" spans="1:27">
      <c r="A40" s="99"/>
      <c r="B40" s="100"/>
      <c r="C40" s="101"/>
      <c r="D40" s="19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U40" s="101"/>
      <c r="V40" s="101"/>
      <c r="X40" s="101"/>
      <c r="Y40" s="101"/>
      <c r="Z40" s="226"/>
    </row>
    <row r="41" spans="1:27" ht="14.1">
      <c r="A41" s="114">
        <v>2</v>
      </c>
      <c r="B41" s="115" t="s">
        <v>39</v>
      </c>
      <c r="C41" s="116"/>
      <c r="D41" s="152"/>
      <c r="E41" s="193"/>
      <c r="F41" s="193"/>
      <c r="G41" s="193"/>
      <c r="H41" s="193"/>
      <c r="I41" s="193"/>
      <c r="J41" s="117"/>
      <c r="K41" s="117"/>
      <c r="L41" s="117"/>
      <c r="M41" s="117"/>
      <c r="N41" s="117"/>
      <c r="O41" s="117"/>
      <c r="P41" s="117"/>
      <c r="Q41" s="113"/>
      <c r="R41" s="34"/>
      <c r="S41" s="34"/>
      <c r="T41" s="34"/>
      <c r="U41" s="116"/>
      <c r="V41" s="116"/>
      <c r="W41" s="34"/>
      <c r="X41" s="116"/>
      <c r="Y41" s="116"/>
      <c r="Z41" s="227"/>
      <c r="AA41" s="34"/>
    </row>
    <row r="42" spans="1:27">
      <c r="A42" s="133">
        <v>2.1</v>
      </c>
      <c r="B42" s="134" t="s">
        <v>40</v>
      </c>
      <c r="C42" s="43"/>
      <c r="D42" s="186"/>
      <c r="E42" s="138">
        <f>SUM('3.1 Base Year 1 Staff Loading'!E42,'3.2 Base Year 2 Staff Loading'!E42,'3.3 Base Year 3 Staff Loading'!E42,'3.4 Base Year 4 Staff Loading'!E42,'3.5 Base Year 5 Staff Loading'!E42,'3.6 Base Year 6 Staff Loading'!E42)/6</f>
        <v>0</v>
      </c>
      <c r="F42" s="138">
        <f>SUM('3.1 Base Year 1 Staff Loading'!F42,'3.2 Base Year 2 Staff Loading'!F42,'3.3 Base Year 3 Staff Loading'!F42,'3.4 Base Year 4 Staff Loading'!F42,'3.5 Base Year 5 Staff Loading'!F42,'3.6 Base Year 6 Staff Loading'!F42)/6</f>
        <v>0</v>
      </c>
      <c r="G42" s="138">
        <f>SUM('3.1 Base Year 1 Staff Loading'!G42,'3.2 Base Year 2 Staff Loading'!G42,'3.3 Base Year 3 Staff Loading'!G42,'3.4 Base Year 4 Staff Loading'!G42,'3.5 Base Year 5 Staff Loading'!G42,'3.6 Base Year 6 Staff Loading'!G42)/6</f>
        <v>0</v>
      </c>
      <c r="H42" s="138">
        <f>SUM('3.1 Base Year 1 Staff Loading'!H42,'3.2 Base Year 2 Staff Loading'!H42,'3.3 Base Year 3 Staff Loading'!H42,'3.4 Base Year 4 Staff Loading'!H42,'3.5 Base Year 5 Staff Loading'!H42,'3.6 Base Year 6 Staff Loading'!H42)/6</f>
        <v>0</v>
      </c>
      <c r="I42" s="138">
        <f>SUM('3.1 Base Year 1 Staff Loading'!I42,'3.2 Base Year 2 Staff Loading'!I42,'3.3 Base Year 3 Staff Loading'!I42,'3.4 Base Year 4 Staff Loading'!I42,'3.5 Base Year 5 Staff Loading'!I42,'3.6 Base Year 6 Staff Loading'!I42)/6</f>
        <v>0</v>
      </c>
      <c r="J42" s="138">
        <f>SUM('3.1 Base Year 1 Staff Loading'!J42,'3.2 Base Year 2 Staff Loading'!J42,'3.3 Base Year 3 Staff Loading'!J42,'3.4 Base Year 4 Staff Loading'!J42,'3.5 Base Year 5 Staff Loading'!J42,'3.6 Base Year 6 Staff Loading'!J42)/6</f>
        <v>0</v>
      </c>
      <c r="K42" s="138">
        <f>SUM('3.1 Base Year 1 Staff Loading'!K42,'3.2 Base Year 2 Staff Loading'!K42,'3.3 Base Year 3 Staff Loading'!K42,'3.4 Base Year 4 Staff Loading'!K42,'3.5 Base Year 5 Staff Loading'!K42,'3.6 Base Year 6 Staff Loading'!K42)/6</f>
        <v>0</v>
      </c>
      <c r="L42" s="138">
        <f>SUM('3.1 Base Year 1 Staff Loading'!L42,'3.2 Base Year 2 Staff Loading'!L42,'3.3 Base Year 3 Staff Loading'!L42,'3.4 Base Year 4 Staff Loading'!L42,'3.5 Base Year 5 Staff Loading'!L42,'3.6 Base Year 6 Staff Loading'!L42)/6</f>
        <v>0</v>
      </c>
      <c r="M42" s="138">
        <f>SUM('3.1 Base Year 1 Staff Loading'!M42,'3.2 Base Year 2 Staff Loading'!M42,'3.3 Base Year 3 Staff Loading'!M42,'3.4 Base Year 4 Staff Loading'!M42,'3.5 Base Year 5 Staff Loading'!M42,'3.6 Base Year 6 Staff Loading'!M42)/6</f>
        <v>0</v>
      </c>
      <c r="N42" s="138">
        <f>SUM('3.1 Base Year 1 Staff Loading'!N42,'3.2 Base Year 2 Staff Loading'!N42,'3.3 Base Year 3 Staff Loading'!N42,'3.4 Base Year 4 Staff Loading'!N42,'3.5 Base Year 5 Staff Loading'!N42,'3.6 Base Year 6 Staff Loading'!N42)/6</f>
        <v>0</v>
      </c>
      <c r="O42" s="138">
        <f>SUM('3.1 Base Year 1 Staff Loading'!O42,'3.2 Base Year 2 Staff Loading'!O42,'3.3 Base Year 3 Staff Loading'!O42,'3.4 Base Year 4 Staff Loading'!O42,'3.5 Base Year 5 Staff Loading'!O42,'3.6 Base Year 6 Staff Loading'!O42)/6</f>
        <v>0</v>
      </c>
      <c r="P42" s="138">
        <f>SUM('3.1 Base Year 1 Staff Loading'!P42,'3.2 Base Year 2 Staff Loading'!P42,'3.3 Base Year 3 Staff Loading'!P42,'3.4 Base Year 4 Staff Loading'!P42,'3.5 Base Year 5 Staff Loading'!P42,'3.6 Base Year 6 Staff Loading'!P42)/6</f>
        <v>0</v>
      </c>
      <c r="Q42" s="138">
        <f t="shared" ref="Q42:Q48" si="23">SUM(E42:P42)</f>
        <v>0</v>
      </c>
      <c r="U42" s="44">
        <f>V42/$S$7</f>
        <v>0</v>
      </c>
      <c r="V42" s="44">
        <f>Q42/12</f>
        <v>0</v>
      </c>
      <c r="X42" s="44">
        <f>IF($D42="Y",$Q42,0)</f>
        <v>0</v>
      </c>
      <c r="Y42" s="44">
        <f>IF($D42="N",$Q42,0)</f>
        <v>0</v>
      </c>
      <c r="Z42" s="223">
        <f>T42/12</f>
        <v>0</v>
      </c>
    </row>
    <row r="43" spans="1:27">
      <c r="A43" s="133"/>
      <c r="B43" s="134"/>
      <c r="C43" s="43" t="s">
        <v>41</v>
      </c>
      <c r="D43" s="186" t="s">
        <v>25</v>
      </c>
      <c r="E43" s="138">
        <f>SUM('3.1 Base Year 1 Staff Loading'!E43,'3.2 Base Year 2 Staff Loading'!E43,'3.3 Base Year 3 Staff Loading'!E43,'3.4 Base Year 4 Staff Loading'!E43,'3.5 Base Year 5 Staff Loading'!E43,'3.6 Base Year 6 Staff Loading'!E43)/6</f>
        <v>16.483326739999999</v>
      </c>
      <c r="F43" s="138">
        <f>SUM('3.1 Base Year 1 Staff Loading'!F43,'3.2 Base Year 2 Staff Loading'!F43,'3.3 Base Year 3 Staff Loading'!F43,'3.4 Base Year 4 Staff Loading'!F43,'3.5 Base Year 5 Staff Loading'!F43,'3.6 Base Year 6 Staff Loading'!F43)/6</f>
        <v>16.483326739999999</v>
      </c>
      <c r="G43" s="138">
        <f>SUM('3.1 Base Year 1 Staff Loading'!G43,'3.2 Base Year 2 Staff Loading'!G43,'3.3 Base Year 3 Staff Loading'!G43,'3.4 Base Year 4 Staff Loading'!G43,'3.5 Base Year 5 Staff Loading'!G43,'3.6 Base Year 6 Staff Loading'!G43)/6</f>
        <v>16.483326739999999</v>
      </c>
      <c r="H43" s="138">
        <f>SUM('3.1 Base Year 1 Staff Loading'!H43,'3.2 Base Year 2 Staff Loading'!H43,'3.3 Base Year 3 Staff Loading'!H43,'3.4 Base Year 4 Staff Loading'!H43,'3.5 Base Year 5 Staff Loading'!H43,'3.6 Base Year 6 Staff Loading'!H43)/6</f>
        <v>16.483326739999999</v>
      </c>
      <c r="I43" s="138">
        <f>SUM('3.1 Base Year 1 Staff Loading'!I43,'3.2 Base Year 2 Staff Loading'!I43,'3.3 Base Year 3 Staff Loading'!I43,'3.4 Base Year 4 Staff Loading'!I43,'3.5 Base Year 5 Staff Loading'!I43,'3.6 Base Year 6 Staff Loading'!I43)/6</f>
        <v>16.483326739999999</v>
      </c>
      <c r="J43" s="138">
        <f>SUM('3.1 Base Year 1 Staff Loading'!J43,'3.2 Base Year 2 Staff Loading'!J43,'3.3 Base Year 3 Staff Loading'!J43,'3.4 Base Year 4 Staff Loading'!J43,'3.5 Base Year 5 Staff Loading'!J43,'3.6 Base Year 6 Staff Loading'!J43)/6</f>
        <v>16.483326739999999</v>
      </c>
      <c r="K43" s="138">
        <f>SUM('3.1 Base Year 1 Staff Loading'!K43,'3.2 Base Year 2 Staff Loading'!K43,'3.3 Base Year 3 Staff Loading'!K43,'3.4 Base Year 4 Staff Loading'!K43,'3.5 Base Year 5 Staff Loading'!K43,'3.6 Base Year 6 Staff Loading'!K43)/6</f>
        <v>16.483326739999999</v>
      </c>
      <c r="L43" s="138">
        <f>SUM('3.1 Base Year 1 Staff Loading'!L43,'3.2 Base Year 2 Staff Loading'!L43,'3.3 Base Year 3 Staff Loading'!L43,'3.4 Base Year 4 Staff Loading'!L43,'3.5 Base Year 5 Staff Loading'!L43,'3.6 Base Year 6 Staff Loading'!L43)/6</f>
        <v>16.483326739999999</v>
      </c>
      <c r="M43" s="138">
        <f>SUM('3.1 Base Year 1 Staff Loading'!M43,'3.2 Base Year 2 Staff Loading'!M43,'3.3 Base Year 3 Staff Loading'!M43,'3.4 Base Year 4 Staff Loading'!M43,'3.5 Base Year 5 Staff Loading'!M43,'3.6 Base Year 6 Staff Loading'!M43)/6</f>
        <v>16.483326739999999</v>
      </c>
      <c r="N43" s="138">
        <f>SUM('3.1 Base Year 1 Staff Loading'!N43,'3.2 Base Year 2 Staff Loading'!N43,'3.3 Base Year 3 Staff Loading'!N43,'3.4 Base Year 4 Staff Loading'!N43,'3.5 Base Year 5 Staff Loading'!N43,'3.6 Base Year 6 Staff Loading'!N43)/6</f>
        <v>16.483326739999999</v>
      </c>
      <c r="O43" s="138">
        <f>SUM('3.1 Base Year 1 Staff Loading'!O43,'3.2 Base Year 2 Staff Loading'!O43,'3.3 Base Year 3 Staff Loading'!O43,'3.4 Base Year 4 Staff Loading'!O43,'3.5 Base Year 5 Staff Loading'!O43,'3.6 Base Year 6 Staff Loading'!O43)/6</f>
        <v>16.483326739999999</v>
      </c>
      <c r="P43" s="138">
        <f>SUM('3.1 Base Year 1 Staff Loading'!P43,'3.2 Base Year 2 Staff Loading'!P43,'3.3 Base Year 3 Staff Loading'!P43,'3.4 Base Year 4 Staff Loading'!P43,'3.5 Base Year 5 Staff Loading'!P43,'3.6 Base Year 6 Staff Loading'!P43)/6</f>
        <v>16.483326739999999</v>
      </c>
      <c r="Q43" s="138">
        <f t="shared" si="23"/>
        <v>197.79992087999997</v>
      </c>
      <c r="U43" s="44">
        <f>V43/$S$7</f>
        <v>9.9230729538461515E-2</v>
      </c>
      <c r="V43" s="44">
        <f>Q43/12</f>
        <v>16.483326739999999</v>
      </c>
      <c r="X43" s="44">
        <f t="shared" ref="X43:X46" si="24">IF($D43="Y",$Q43,0)</f>
        <v>0</v>
      </c>
      <c r="Y43" s="44">
        <f t="shared" ref="Y43:Y46" si="25">IF($D43="N",$Q43,0)</f>
        <v>197.79992087999997</v>
      </c>
      <c r="Z43" s="223">
        <f>T43/12</f>
        <v>0</v>
      </c>
    </row>
    <row r="44" spans="1:27">
      <c r="A44" s="133"/>
      <c r="B44" s="134"/>
      <c r="C44" s="43"/>
      <c r="D44" s="186"/>
      <c r="E44" s="138">
        <f>SUM('3.1 Base Year 1 Staff Loading'!E44,'3.2 Base Year 2 Staff Loading'!E44,'3.3 Base Year 3 Staff Loading'!E44,'3.4 Base Year 4 Staff Loading'!E44,'3.5 Base Year 5 Staff Loading'!E44,'3.6 Base Year 6 Staff Loading'!E44)/6</f>
        <v>0</v>
      </c>
      <c r="F44" s="138">
        <f>SUM('3.1 Base Year 1 Staff Loading'!F44,'3.2 Base Year 2 Staff Loading'!F44,'3.3 Base Year 3 Staff Loading'!F44,'3.4 Base Year 4 Staff Loading'!F44,'3.5 Base Year 5 Staff Loading'!F44,'3.6 Base Year 6 Staff Loading'!F44)/6</f>
        <v>0</v>
      </c>
      <c r="G44" s="138">
        <f>SUM('3.1 Base Year 1 Staff Loading'!G44,'3.2 Base Year 2 Staff Loading'!G44,'3.3 Base Year 3 Staff Loading'!G44,'3.4 Base Year 4 Staff Loading'!G44,'3.5 Base Year 5 Staff Loading'!G44,'3.6 Base Year 6 Staff Loading'!G44)/6</f>
        <v>0</v>
      </c>
      <c r="H44" s="138">
        <f>SUM('3.1 Base Year 1 Staff Loading'!H44,'3.2 Base Year 2 Staff Loading'!H44,'3.3 Base Year 3 Staff Loading'!H44,'3.4 Base Year 4 Staff Loading'!H44,'3.5 Base Year 5 Staff Loading'!H44,'3.6 Base Year 6 Staff Loading'!H44)/6</f>
        <v>0</v>
      </c>
      <c r="I44" s="138">
        <f>SUM('3.1 Base Year 1 Staff Loading'!I44,'3.2 Base Year 2 Staff Loading'!I44,'3.3 Base Year 3 Staff Loading'!I44,'3.4 Base Year 4 Staff Loading'!I44,'3.5 Base Year 5 Staff Loading'!I44,'3.6 Base Year 6 Staff Loading'!I44)/6</f>
        <v>0</v>
      </c>
      <c r="J44" s="138">
        <f>SUM('3.1 Base Year 1 Staff Loading'!J44,'3.2 Base Year 2 Staff Loading'!J44,'3.3 Base Year 3 Staff Loading'!J44,'3.4 Base Year 4 Staff Loading'!J44,'3.5 Base Year 5 Staff Loading'!J44,'3.6 Base Year 6 Staff Loading'!J44)/6</f>
        <v>0</v>
      </c>
      <c r="K44" s="138">
        <f>SUM('3.1 Base Year 1 Staff Loading'!K44,'3.2 Base Year 2 Staff Loading'!K44,'3.3 Base Year 3 Staff Loading'!K44,'3.4 Base Year 4 Staff Loading'!K44,'3.5 Base Year 5 Staff Loading'!K44,'3.6 Base Year 6 Staff Loading'!K44)/6</f>
        <v>0</v>
      </c>
      <c r="L44" s="138">
        <f>SUM('3.1 Base Year 1 Staff Loading'!L44,'3.2 Base Year 2 Staff Loading'!L44,'3.3 Base Year 3 Staff Loading'!L44,'3.4 Base Year 4 Staff Loading'!L44,'3.5 Base Year 5 Staff Loading'!L44,'3.6 Base Year 6 Staff Loading'!L44)/6</f>
        <v>0</v>
      </c>
      <c r="M44" s="138">
        <f>SUM('3.1 Base Year 1 Staff Loading'!M44,'3.2 Base Year 2 Staff Loading'!M44,'3.3 Base Year 3 Staff Loading'!M44,'3.4 Base Year 4 Staff Loading'!M44,'3.5 Base Year 5 Staff Loading'!M44,'3.6 Base Year 6 Staff Loading'!M44)/6</f>
        <v>0</v>
      </c>
      <c r="N44" s="138">
        <f>SUM('3.1 Base Year 1 Staff Loading'!N44,'3.2 Base Year 2 Staff Loading'!N44,'3.3 Base Year 3 Staff Loading'!N44,'3.4 Base Year 4 Staff Loading'!N44,'3.5 Base Year 5 Staff Loading'!N44,'3.6 Base Year 6 Staff Loading'!N44)/6</f>
        <v>0</v>
      </c>
      <c r="O44" s="138">
        <f>SUM('3.1 Base Year 1 Staff Loading'!O44,'3.2 Base Year 2 Staff Loading'!O44,'3.3 Base Year 3 Staff Loading'!O44,'3.4 Base Year 4 Staff Loading'!O44,'3.5 Base Year 5 Staff Loading'!O44,'3.6 Base Year 6 Staff Loading'!O44)/6</f>
        <v>0</v>
      </c>
      <c r="P44" s="138">
        <f>SUM('3.1 Base Year 1 Staff Loading'!P44,'3.2 Base Year 2 Staff Loading'!P44,'3.3 Base Year 3 Staff Loading'!P44,'3.4 Base Year 4 Staff Loading'!P44,'3.5 Base Year 5 Staff Loading'!P44,'3.6 Base Year 6 Staff Loading'!P44)/6</f>
        <v>0</v>
      </c>
      <c r="Q44" s="138">
        <f>SUM(E44:P44)</f>
        <v>0</v>
      </c>
      <c r="U44" s="44">
        <f>V44/$S$7</f>
        <v>0</v>
      </c>
      <c r="V44" s="44">
        <f>Q44/12</f>
        <v>0</v>
      </c>
      <c r="X44" s="44">
        <f t="shared" si="24"/>
        <v>0</v>
      </c>
      <c r="Y44" s="44">
        <f t="shared" si="25"/>
        <v>0</v>
      </c>
      <c r="Z44" s="223">
        <f>T44/12</f>
        <v>0</v>
      </c>
    </row>
    <row r="45" spans="1:27">
      <c r="A45" s="133"/>
      <c r="B45" s="134"/>
      <c r="C45" s="43"/>
      <c r="D45" s="186"/>
      <c r="E45" s="138">
        <f>SUM('3.1 Base Year 1 Staff Loading'!E45,'3.2 Base Year 2 Staff Loading'!E45,'3.3 Base Year 3 Staff Loading'!E45,'3.4 Base Year 4 Staff Loading'!E45,'3.5 Base Year 5 Staff Loading'!E45,'3.6 Base Year 6 Staff Loading'!E45)/6</f>
        <v>0</v>
      </c>
      <c r="F45" s="138">
        <f>SUM('3.1 Base Year 1 Staff Loading'!F45,'3.2 Base Year 2 Staff Loading'!F45,'3.3 Base Year 3 Staff Loading'!F45,'3.4 Base Year 4 Staff Loading'!F45,'3.5 Base Year 5 Staff Loading'!F45,'3.6 Base Year 6 Staff Loading'!F45)/6</f>
        <v>0</v>
      </c>
      <c r="G45" s="138">
        <f>SUM('3.1 Base Year 1 Staff Loading'!G45,'3.2 Base Year 2 Staff Loading'!G45,'3.3 Base Year 3 Staff Loading'!G45,'3.4 Base Year 4 Staff Loading'!G45,'3.5 Base Year 5 Staff Loading'!G45,'3.6 Base Year 6 Staff Loading'!G45)/6</f>
        <v>0</v>
      </c>
      <c r="H45" s="138">
        <f>SUM('3.1 Base Year 1 Staff Loading'!H45,'3.2 Base Year 2 Staff Loading'!H45,'3.3 Base Year 3 Staff Loading'!H45,'3.4 Base Year 4 Staff Loading'!H45,'3.5 Base Year 5 Staff Loading'!H45,'3.6 Base Year 6 Staff Loading'!H45)/6</f>
        <v>0</v>
      </c>
      <c r="I45" s="138">
        <f>SUM('3.1 Base Year 1 Staff Loading'!I45,'3.2 Base Year 2 Staff Loading'!I45,'3.3 Base Year 3 Staff Loading'!I45,'3.4 Base Year 4 Staff Loading'!I45,'3.5 Base Year 5 Staff Loading'!I45,'3.6 Base Year 6 Staff Loading'!I45)/6</f>
        <v>0</v>
      </c>
      <c r="J45" s="138">
        <f>SUM('3.1 Base Year 1 Staff Loading'!J45,'3.2 Base Year 2 Staff Loading'!J45,'3.3 Base Year 3 Staff Loading'!J45,'3.4 Base Year 4 Staff Loading'!J45,'3.5 Base Year 5 Staff Loading'!J45,'3.6 Base Year 6 Staff Loading'!J45)/6</f>
        <v>0</v>
      </c>
      <c r="K45" s="138">
        <f>SUM('3.1 Base Year 1 Staff Loading'!K45,'3.2 Base Year 2 Staff Loading'!K45,'3.3 Base Year 3 Staff Loading'!K45,'3.4 Base Year 4 Staff Loading'!K45,'3.5 Base Year 5 Staff Loading'!K45,'3.6 Base Year 6 Staff Loading'!K45)/6</f>
        <v>0</v>
      </c>
      <c r="L45" s="138">
        <f>SUM('3.1 Base Year 1 Staff Loading'!L45,'3.2 Base Year 2 Staff Loading'!L45,'3.3 Base Year 3 Staff Loading'!L45,'3.4 Base Year 4 Staff Loading'!L45,'3.5 Base Year 5 Staff Loading'!L45,'3.6 Base Year 6 Staff Loading'!L45)/6</f>
        <v>0</v>
      </c>
      <c r="M45" s="138">
        <f>SUM('3.1 Base Year 1 Staff Loading'!M45,'3.2 Base Year 2 Staff Loading'!M45,'3.3 Base Year 3 Staff Loading'!M45,'3.4 Base Year 4 Staff Loading'!M45,'3.5 Base Year 5 Staff Loading'!M45,'3.6 Base Year 6 Staff Loading'!M45)/6</f>
        <v>0</v>
      </c>
      <c r="N45" s="138">
        <f>SUM('3.1 Base Year 1 Staff Loading'!N45,'3.2 Base Year 2 Staff Loading'!N45,'3.3 Base Year 3 Staff Loading'!N45,'3.4 Base Year 4 Staff Loading'!N45,'3.5 Base Year 5 Staff Loading'!N45,'3.6 Base Year 6 Staff Loading'!N45)/6</f>
        <v>0</v>
      </c>
      <c r="O45" s="138">
        <f>SUM('3.1 Base Year 1 Staff Loading'!O45,'3.2 Base Year 2 Staff Loading'!O45,'3.3 Base Year 3 Staff Loading'!O45,'3.4 Base Year 4 Staff Loading'!O45,'3.5 Base Year 5 Staff Loading'!O45,'3.6 Base Year 6 Staff Loading'!O45)/6</f>
        <v>0</v>
      </c>
      <c r="P45" s="138">
        <f>SUM('3.1 Base Year 1 Staff Loading'!P45,'3.2 Base Year 2 Staff Loading'!P45,'3.3 Base Year 3 Staff Loading'!P45,'3.4 Base Year 4 Staff Loading'!P45,'3.5 Base Year 5 Staff Loading'!P45,'3.6 Base Year 6 Staff Loading'!P45)/6</f>
        <v>0</v>
      </c>
      <c r="Q45" s="138">
        <f t="shared" si="23"/>
        <v>0</v>
      </c>
      <c r="U45" s="44">
        <f>V45/$S$7</f>
        <v>0</v>
      </c>
      <c r="V45" s="44">
        <f>Q45/12</f>
        <v>0</v>
      </c>
      <c r="X45" s="44">
        <f t="shared" si="24"/>
        <v>0</v>
      </c>
      <c r="Y45" s="44">
        <f t="shared" si="25"/>
        <v>0</v>
      </c>
      <c r="Z45" s="223">
        <f>T45/12</f>
        <v>0</v>
      </c>
    </row>
    <row r="46" spans="1:27">
      <c r="A46" s="133"/>
      <c r="B46" s="134"/>
      <c r="C46" s="43"/>
      <c r="D46" s="186"/>
      <c r="E46" s="138">
        <f>SUM('3.1 Base Year 1 Staff Loading'!E46,'3.2 Base Year 2 Staff Loading'!E46,'3.3 Base Year 3 Staff Loading'!E46,'3.4 Base Year 4 Staff Loading'!E46,'3.5 Base Year 5 Staff Loading'!E46,'3.6 Base Year 6 Staff Loading'!E46)/6</f>
        <v>0</v>
      </c>
      <c r="F46" s="138">
        <f>SUM('3.1 Base Year 1 Staff Loading'!F46,'3.2 Base Year 2 Staff Loading'!F46,'3.3 Base Year 3 Staff Loading'!F46,'3.4 Base Year 4 Staff Loading'!F46,'3.5 Base Year 5 Staff Loading'!F46,'3.6 Base Year 6 Staff Loading'!F46)/6</f>
        <v>0</v>
      </c>
      <c r="G46" s="138">
        <f>SUM('3.1 Base Year 1 Staff Loading'!G46,'3.2 Base Year 2 Staff Loading'!G46,'3.3 Base Year 3 Staff Loading'!G46,'3.4 Base Year 4 Staff Loading'!G46,'3.5 Base Year 5 Staff Loading'!G46,'3.6 Base Year 6 Staff Loading'!G46)/6</f>
        <v>0</v>
      </c>
      <c r="H46" s="138">
        <f>SUM('3.1 Base Year 1 Staff Loading'!H46,'3.2 Base Year 2 Staff Loading'!H46,'3.3 Base Year 3 Staff Loading'!H46,'3.4 Base Year 4 Staff Loading'!H46,'3.5 Base Year 5 Staff Loading'!H46,'3.6 Base Year 6 Staff Loading'!H46)/6</f>
        <v>0</v>
      </c>
      <c r="I46" s="138">
        <f>SUM('3.1 Base Year 1 Staff Loading'!I46,'3.2 Base Year 2 Staff Loading'!I46,'3.3 Base Year 3 Staff Loading'!I46,'3.4 Base Year 4 Staff Loading'!I46,'3.5 Base Year 5 Staff Loading'!I46,'3.6 Base Year 6 Staff Loading'!I46)/6</f>
        <v>0</v>
      </c>
      <c r="J46" s="138">
        <f>SUM('3.1 Base Year 1 Staff Loading'!J46,'3.2 Base Year 2 Staff Loading'!J46,'3.3 Base Year 3 Staff Loading'!J46,'3.4 Base Year 4 Staff Loading'!J46,'3.5 Base Year 5 Staff Loading'!J46,'3.6 Base Year 6 Staff Loading'!J46)/6</f>
        <v>0</v>
      </c>
      <c r="K46" s="138">
        <f>SUM('3.1 Base Year 1 Staff Loading'!K46,'3.2 Base Year 2 Staff Loading'!K46,'3.3 Base Year 3 Staff Loading'!K46,'3.4 Base Year 4 Staff Loading'!K46,'3.5 Base Year 5 Staff Loading'!K46,'3.6 Base Year 6 Staff Loading'!K46)/6</f>
        <v>0</v>
      </c>
      <c r="L46" s="138">
        <f>SUM('3.1 Base Year 1 Staff Loading'!L46,'3.2 Base Year 2 Staff Loading'!L46,'3.3 Base Year 3 Staff Loading'!L46,'3.4 Base Year 4 Staff Loading'!L46,'3.5 Base Year 5 Staff Loading'!L46,'3.6 Base Year 6 Staff Loading'!L46)/6</f>
        <v>0</v>
      </c>
      <c r="M46" s="138">
        <f>SUM('3.1 Base Year 1 Staff Loading'!M46,'3.2 Base Year 2 Staff Loading'!M46,'3.3 Base Year 3 Staff Loading'!M46,'3.4 Base Year 4 Staff Loading'!M46,'3.5 Base Year 5 Staff Loading'!M46,'3.6 Base Year 6 Staff Loading'!M46)/6</f>
        <v>0</v>
      </c>
      <c r="N46" s="138">
        <f>SUM('3.1 Base Year 1 Staff Loading'!N46,'3.2 Base Year 2 Staff Loading'!N46,'3.3 Base Year 3 Staff Loading'!N46,'3.4 Base Year 4 Staff Loading'!N46,'3.5 Base Year 5 Staff Loading'!N46,'3.6 Base Year 6 Staff Loading'!N46)/6</f>
        <v>0</v>
      </c>
      <c r="O46" s="138">
        <f>SUM('3.1 Base Year 1 Staff Loading'!O46,'3.2 Base Year 2 Staff Loading'!O46,'3.3 Base Year 3 Staff Loading'!O46,'3.4 Base Year 4 Staff Loading'!O46,'3.5 Base Year 5 Staff Loading'!O46,'3.6 Base Year 6 Staff Loading'!O46)/6</f>
        <v>0</v>
      </c>
      <c r="P46" s="138">
        <f>SUM('3.1 Base Year 1 Staff Loading'!P46,'3.2 Base Year 2 Staff Loading'!P46,'3.3 Base Year 3 Staff Loading'!P46,'3.4 Base Year 4 Staff Loading'!P46,'3.5 Base Year 5 Staff Loading'!P46,'3.6 Base Year 6 Staff Loading'!P46)/6</f>
        <v>0</v>
      </c>
      <c r="Q46" s="138">
        <f t="shared" si="23"/>
        <v>0</v>
      </c>
      <c r="U46" s="44">
        <f>V46/$S$7</f>
        <v>0</v>
      </c>
      <c r="V46" s="44">
        <f>Q46/12</f>
        <v>0</v>
      </c>
      <c r="X46" s="44">
        <f t="shared" si="24"/>
        <v>0</v>
      </c>
      <c r="Y46" s="44">
        <f t="shared" si="25"/>
        <v>0</v>
      </c>
      <c r="Z46" s="223">
        <f>T46/12</f>
        <v>0</v>
      </c>
    </row>
    <row r="47" spans="1:27" ht="14.1" thickBot="1">
      <c r="A47" s="103"/>
      <c r="B47" s="104" t="s">
        <v>42</v>
      </c>
      <c r="C47" s="105"/>
      <c r="D47" s="187"/>
      <c r="E47" s="107">
        <f>SUM(E42:E46)</f>
        <v>16.483326739999999</v>
      </c>
      <c r="F47" s="107">
        <f t="shared" ref="F47:Q47" si="26">SUM(F42:F46)</f>
        <v>16.483326739999999</v>
      </c>
      <c r="G47" s="107">
        <f t="shared" si="26"/>
        <v>16.483326739999999</v>
      </c>
      <c r="H47" s="107">
        <f t="shared" si="26"/>
        <v>16.483326739999999</v>
      </c>
      <c r="I47" s="107">
        <f t="shared" si="26"/>
        <v>16.483326739999999</v>
      </c>
      <c r="J47" s="107">
        <f t="shared" si="26"/>
        <v>16.483326739999999</v>
      </c>
      <c r="K47" s="107">
        <f t="shared" si="26"/>
        <v>16.483326739999999</v>
      </c>
      <c r="L47" s="107">
        <f t="shared" si="26"/>
        <v>16.483326739999999</v>
      </c>
      <c r="M47" s="107">
        <f t="shared" si="26"/>
        <v>16.483326739999999</v>
      </c>
      <c r="N47" s="107">
        <f t="shared" si="26"/>
        <v>16.483326739999999</v>
      </c>
      <c r="O47" s="107">
        <f t="shared" si="26"/>
        <v>16.483326739999999</v>
      </c>
      <c r="P47" s="107">
        <f t="shared" si="26"/>
        <v>16.483326739999999</v>
      </c>
      <c r="Q47" s="107">
        <f t="shared" si="26"/>
        <v>197.79992087999997</v>
      </c>
      <c r="R47" s="35"/>
      <c r="S47" s="35"/>
      <c r="T47" s="35"/>
      <c r="U47" s="109">
        <f>SUM(U42:U46)</f>
        <v>9.9230729538461515E-2</v>
      </c>
      <c r="V47" s="109">
        <f>SUM(V42:V46)</f>
        <v>16.483326739999999</v>
      </c>
      <c r="W47" s="35"/>
      <c r="X47" s="106">
        <f>SUM(X42:X46)</f>
        <v>0</v>
      </c>
      <c r="Y47" s="106">
        <f>SUM(Y42:Y46)</f>
        <v>197.79992087999997</v>
      </c>
      <c r="Z47" s="224">
        <f>X47/(X47+Y47)</f>
        <v>0</v>
      </c>
      <c r="AA47" s="35"/>
    </row>
    <row r="48" spans="1:27">
      <c r="A48" s="133">
        <v>2.2000000000000002</v>
      </c>
      <c r="B48" s="134" t="s">
        <v>43</v>
      </c>
      <c r="C48" s="43"/>
      <c r="D48" s="186"/>
      <c r="E48" s="138">
        <f>SUM('3.1 Base Year 1 Staff Loading'!E48,'3.2 Base Year 2 Staff Loading'!E48,'3.3 Base Year 3 Staff Loading'!E48,'3.4 Base Year 4 Staff Loading'!E48,'3.5 Base Year 5 Staff Loading'!E48,'3.6 Base Year 6 Staff Loading'!E48)/6</f>
        <v>0</v>
      </c>
      <c r="F48" s="138">
        <f>SUM('3.1 Base Year 1 Staff Loading'!F48,'3.2 Base Year 2 Staff Loading'!F48,'3.3 Base Year 3 Staff Loading'!F48,'3.4 Base Year 4 Staff Loading'!F48,'3.5 Base Year 5 Staff Loading'!F48,'3.6 Base Year 6 Staff Loading'!F48)/6</f>
        <v>0</v>
      </c>
      <c r="G48" s="138">
        <f>SUM('3.1 Base Year 1 Staff Loading'!G48,'3.2 Base Year 2 Staff Loading'!G48,'3.3 Base Year 3 Staff Loading'!G48,'3.4 Base Year 4 Staff Loading'!G48,'3.5 Base Year 5 Staff Loading'!G48,'3.6 Base Year 6 Staff Loading'!G48)/6</f>
        <v>0</v>
      </c>
      <c r="H48" s="138">
        <f>SUM('3.1 Base Year 1 Staff Loading'!H48,'3.2 Base Year 2 Staff Loading'!H48,'3.3 Base Year 3 Staff Loading'!H48,'3.4 Base Year 4 Staff Loading'!H48,'3.5 Base Year 5 Staff Loading'!H48,'3.6 Base Year 6 Staff Loading'!H48)/6</f>
        <v>0</v>
      </c>
      <c r="I48" s="138">
        <f>SUM('3.1 Base Year 1 Staff Loading'!I48,'3.2 Base Year 2 Staff Loading'!I48,'3.3 Base Year 3 Staff Loading'!I48,'3.4 Base Year 4 Staff Loading'!I48,'3.5 Base Year 5 Staff Loading'!I48,'3.6 Base Year 6 Staff Loading'!I48)/6</f>
        <v>0</v>
      </c>
      <c r="J48" s="138">
        <f>SUM('3.1 Base Year 1 Staff Loading'!J48,'3.2 Base Year 2 Staff Loading'!J48,'3.3 Base Year 3 Staff Loading'!J48,'3.4 Base Year 4 Staff Loading'!J48,'3.5 Base Year 5 Staff Loading'!J48,'3.6 Base Year 6 Staff Loading'!J48)/6</f>
        <v>0</v>
      </c>
      <c r="K48" s="138">
        <f>SUM('3.1 Base Year 1 Staff Loading'!K48,'3.2 Base Year 2 Staff Loading'!K48,'3.3 Base Year 3 Staff Loading'!K48,'3.4 Base Year 4 Staff Loading'!K48,'3.5 Base Year 5 Staff Loading'!K48,'3.6 Base Year 6 Staff Loading'!K48)/6</f>
        <v>0</v>
      </c>
      <c r="L48" s="138">
        <f>SUM('3.1 Base Year 1 Staff Loading'!L48,'3.2 Base Year 2 Staff Loading'!L48,'3.3 Base Year 3 Staff Loading'!L48,'3.4 Base Year 4 Staff Loading'!L48,'3.5 Base Year 5 Staff Loading'!L48,'3.6 Base Year 6 Staff Loading'!L48)/6</f>
        <v>0</v>
      </c>
      <c r="M48" s="138">
        <f>SUM('3.1 Base Year 1 Staff Loading'!M48,'3.2 Base Year 2 Staff Loading'!M48,'3.3 Base Year 3 Staff Loading'!M48,'3.4 Base Year 4 Staff Loading'!M48,'3.5 Base Year 5 Staff Loading'!M48,'3.6 Base Year 6 Staff Loading'!M48)/6</f>
        <v>0</v>
      </c>
      <c r="N48" s="138">
        <f>SUM('3.1 Base Year 1 Staff Loading'!N48,'3.2 Base Year 2 Staff Loading'!N48,'3.3 Base Year 3 Staff Loading'!N48,'3.4 Base Year 4 Staff Loading'!N48,'3.5 Base Year 5 Staff Loading'!N48,'3.6 Base Year 6 Staff Loading'!N48)/6</f>
        <v>0</v>
      </c>
      <c r="O48" s="138">
        <f>SUM('3.1 Base Year 1 Staff Loading'!O48,'3.2 Base Year 2 Staff Loading'!O48,'3.3 Base Year 3 Staff Loading'!O48,'3.4 Base Year 4 Staff Loading'!O48,'3.5 Base Year 5 Staff Loading'!O48,'3.6 Base Year 6 Staff Loading'!O48)/6</f>
        <v>0</v>
      </c>
      <c r="P48" s="138">
        <f>SUM('3.1 Base Year 1 Staff Loading'!P48,'3.2 Base Year 2 Staff Loading'!P48,'3.3 Base Year 3 Staff Loading'!P48,'3.4 Base Year 4 Staff Loading'!P48,'3.5 Base Year 5 Staff Loading'!P48,'3.6 Base Year 6 Staff Loading'!P48)/6</f>
        <v>0</v>
      </c>
      <c r="Q48" s="138">
        <f t="shared" si="23"/>
        <v>0</v>
      </c>
      <c r="U48" s="44">
        <f t="shared" ref="U48:U53" si="27">V48/$S$7</f>
        <v>0</v>
      </c>
      <c r="V48" s="44">
        <f t="shared" ref="V48:V53" si="28">Q48/12</f>
        <v>0</v>
      </c>
      <c r="X48" s="44">
        <f>IF($D48="Y",$Q48,0)</f>
        <v>0</v>
      </c>
      <c r="Y48" s="44">
        <f>IF($D48="N",$Q48,0)</f>
        <v>0</v>
      </c>
      <c r="Z48" s="223">
        <f t="shared" ref="Z48:Z53" si="29">T48/12</f>
        <v>0</v>
      </c>
    </row>
    <row r="49" spans="1:27">
      <c r="A49" s="133"/>
      <c r="B49" s="134"/>
      <c r="C49" s="43" t="s">
        <v>33</v>
      </c>
      <c r="D49" s="186" t="s">
        <v>25</v>
      </c>
      <c r="E49" s="138">
        <f>SUM('3.1 Base Year 1 Staff Loading'!E49,'3.2 Base Year 2 Staff Loading'!E49,'3.3 Base Year 3 Staff Loading'!E49,'3.4 Base Year 4 Staff Loading'!E49,'3.5 Base Year 5 Staff Loading'!E49,'3.6 Base Year 6 Staff Loading'!E49)/6</f>
        <v>2181.0796234797222</v>
      </c>
      <c r="F49" s="138">
        <f>SUM('3.1 Base Year 1 Staff Loading'!F49,'3.2 Base Year 2 Staff Loading'!F49,'3.3 Base Year 3 Staff Loading'!F49,'3.4 Base Year 4 Staff Loading'!F49,'3.5 Base Year 5 Staff Loading'!F49,'3.6 Base Year 6 Staff Loading'!F49)/6</f>
        <v>2181.0796234797222</v>
      </c>
      <c r="G49" s="138">
        <f>SUM('3.1 Base Year 1 Staff Loading'!G49,'3.2 Base Year 2 Staff Loading'!G49,'3.3 Base Year 3 Staff Loading'!G49,'3.4 Base Year 4 Staff Loading'!G49,'3.5 Base Year 5 Staff Loading'!G49,'3.6 Base Year 6 Staff Loading'!G49)/6</f>
        <v>2181.0796234797222</v>
      </c>
      <c r="H49" s="138">
        <f>SUM('3.1 Base Year 1 Staff Loading'!H49,'3.2 Base Year 2 Staff Loading'!H49,'3.3 Base Year 3 Staff Loading'!H49,'3.4 Base Year 4 Staff Loading'!H49,'3.5 Base Year 5 Staff Loading'!H49,'3.6 Base Year 6 Staff Loading'!H49)/6</f>
        <v>2181.0796234797222</v>
      </c>
      <c r="I49" s="138">
        <f>SUM('3.1 Base Year 1 Staff Loading'!I49,'3.2 Base Year 2 Staff Loading'!I49,'3.3 Base Year 3 Staff Loading'!I49,'3.4 Base Year 4 Staff Loading'!I49,'3.5 Base Year 5 Staff Loading'!I49,'3.6 Base Year 6 Staff Loading'!I49)/6</f>
        <v>2181.0796234797222</v>
      </c>
      <c r="J49" s="138">
        <f>SUM('3.1 Base Year 1 Staff Loading'!J49,'3.2 Base Year 2 Staff Loading'!J49,'3.3 Base Year 3 Staff Loading'!J49,'3.4 Base Year 4 Staff Loading'!J49,'3.5 Base Year 5 Staff Loading'!J49,'3.6 Base Year 6 Staff Loading'!J49)/6</f>
        <v>2181.0796234797222</v>
      </c>
      <c r="K49" s="138">
        <f>SUM('3.1 Base Year 1 Staff Loading'!K49,'3.2 Base Year 2 Staff Loading'!K49,'3.3 Base Year 3 Staff Loading'!K49,'3.4 Base Year 4 Staff Loading'!K49,'3.5 Base Year 5 Staff Loading'!K49,'3.6 Base Year 6 Staff Loading'!K49)/6</f>
        <v>2181.0796234797222</v>
      </c>
      <c r="L49" s="138">
        <f>SUM('3.1 Base Year 1 Staff Loading'!L49,'3.2 Base Year 2 Staff Loading'!L49,'3.3 Base Year 3 Staff Loading'!L49,'3.4 Base Year 4 Staff Loading'!L49,'3.5 Base Year 5 Staff Loading'!L49,'3.6 Base Year 6 Staff Loading'!L49)/6</f>
        <v>2181.0796234797222</v>
      </c>
      <c r="M49" s="138">
        <f>SUM('3.1 Base Year 1 Staff Loading'!M49,'3.2 Base Year 2 Staff Loading'!M49,'3.3 Base Year 3 Staff Loading'!M49,'3.4 Base Year 4 Staff Loading'!M49,'3.5 Base Year 5 Staff Loading'!M49,'3.6 Base Year 6 Staff Loading'!M49)/6</f>
        <v>2181.0796234797222</v>
      </c>
      <c r="N49" s="138">
        <f>SUM('3.1 Base Year 1 Staff Loading'!N49,'3.2 Base Year 2 Staff Loading'!N49,'3.3 Base Year 3 Staff Loading'!N49,'3.4 Base Year 4 Staff Loading'!N49,'3.5 Base Year 5 Staff Loading'!N49,'3.6 Base Year 6 Staff Loading'!N49)/6</f>
        <v>2181.0796234797222</v>
      </c>
      <c r="O49" s="138">
        <f>SUM('3.1 Base Year 1 Staff Loading'!O49,'3.2 Base Year 2 Staff Loading'!O49,'3.3 Base Year 3 Staff Loading'!O49,'3.4 Base Year 4 Staff Loading'!O49,'3.5 Base Year 5 Staff Loading'!O49,'3.6 Base Year 6 Staff Loading'!O49)/6</f>
        <v>2181.0796234797222</v>
      </c>
      <c r="P49" s="138">
        <f>SUM('3.1 Base Year 1 Staff Loading'!P49,'3.2 Base Year 2 Staff Loading'!P49,'3.3 Base Year 3 Staff Loading'!P49,'3.4 Base Year 4 Staff Loading'!P49,'3.5 Base Year 5 Staff Loading'!P49,'3.6 Base Year 6 Staff Loading'!P49)/6</f>
        <v>2181.0796234797222</v>
      </c>
      <c r="Q49" s="138">
        <f>SUM(E49:P49)</f>
        <v>26172.955481756671</v>
      </c>
      <c r="U49" s="44">
        <f t="shared" si="27"/>
        <v>13.130245224961538</v>
      </c>
      <c r="V49" s="44">
        <f t="shared" si="28"/>
        <v>2181.0796234797226</v>
      </c>
      <c r="X49" s="44">
        <f t="shared" ref="X49:X53" si="30">IF($D49="Y",$Q49,0)</f>
        <v>0</v>
      </c>
      <c r="Y49" s="44">
        <f t="shared" ref="Y49:Y53" si="31">IF($D49="N",$Q49,0)</f>
        <v>26172.955481756671</v>
      </c>
      <c r="Z49" s="223">
        <f t="shared" si="29"/>
        <v>0</v>
      </c>
    </row>
    <row r="50" spans="1:27">
      <c r="A50" s="133"/>
      <c r="B50" s="134"/>
      <c r="C50" s="43" t="s">
        <v>44</v>
      </c>
      <c r="D50" s="186" t="s">
        <v>25</v>
      </c>
      <c r="E50" s="138">
        <f>SUM('3.1 Base Year 1 Staff Loading'!E50,'3.2 Base Year 2 Staff Loading'!E50,'3.3 Base Year 3 Staff Loading'!E50,'3.4 Base Year 4 Staff Loading'!E50,'3.5 Base Year 5 Staff Loading'!E50,'3.6 Base Year 6 Staff Loading'!E50)/6</f>
        <v>676.55883149722229</v>
      </c>
      <c r="F50" s="138">
        <f>SUM('3.1 Base Year 1 Staff Loading'!F50,'3.2 Base Year 2 Staff Loading'!F50,'3.3 Base Year 3 Staff Loading'!F50,'3.4 Base Year 4 Staff Loading'!F50,'3.5 Base Year 5 Staff Loading'!F50,'3.6 Base Year 6 Staff Loading'!F50)/6</f>
        <v>676.55883149722229</v>
      </c>
      <c r="G50" s="138">
        <f>SUM('3.1 Base Year 1 Staff Loading'!G50,'3.2 Base Year 2 Staff Loading'!G50,'3.3 Base Year 3 Staff Loading'!G50,'3.4 Base Year 4 Staff Loading'!G50,'3.5 Base Year 5 Staff Loading'!G50,'3.6 Base Year 6 Staff Loading'!G50)/6</f>
        <v>676.55883149722229</v>
      </c>
      <c r="H50" s="138">
        <f>SUM('3.1 Base Year 1 Staff Loading'!H50,'3.2 Base Year 2 Staff Loading'!H50,'3.3 Base Year 3 Staff Loading'!H50,'3.4 Base Year 4 Staff Loading'!H50,'3.5 Base Year 5 Staff Loading'!H50,'3.6 Base Year 6 Staff Loading'!H50)/6</f>
        <v>676.55883149722229</v>
      </c>
      <c r="I50" s="138">
        <f>SUM('3.1 Base Year 1 Staff Loading'!I50,'3.2 Base Year 2 Staff Loading'!I50,'3.3 Base Year 3 Staff Loading'!I50,'3.4 Base Year 4 Staff Loading'!I50,'3.5 Base Year 5 Staff Loading'!I50,'3.6 Base Year 6 Staff Loading'!I50)/6</f>
        <v>676.55883149722229</v>
      </c>
      <c r="J50" s="138">
        <f>SUM('3.1 Base Year 1 Staff Loading'!J50,'3.2 Base Year 2 Staff Loading'!J50,'3.3 Base Year 3 Staff Loading'!J50,'3.4 Base Year 4 Staff Loading'!J50,'3.5 Base Year 5 Staff Loading'!J50,'3.6 Base Year 6 Staff Loading'!J50)/6</f>
        <v>676.55883149722229</v>
      </c>
      <c r="K50" s="138">
        <f>SUM('3.1 Base Year 1 Staff Loading'!K50,'3.2 Base Year 2 Staff Loading'!K50,'3.3 Base Year 3 Staff Loading'!K50,'3.4 Base Year 4 Staff Loading'!K50,'3.5 Base Year 5 Staff Loading'!K50,'3.6 Base Year 6 Staff Loading'!K50)/6</f>
        <v>676.55883149722229</v>
      </c>
      <c r="L50" s="138">
        <f>SUM('3.1 Base Year 1 Staff Loading'!L50,'3.2 Base Year 2 Staff Loading'!L50,'3.3 Base Year 3 Staff Loading'!L50,'3.4 Base Year 4 Staff Loading'!L50,'3.5 Base Year 5 Staff Loading'!L50,'3.6 Base Year 6 Staff Loading'!L50)/6</f>
        <v>676.55883149722229</v>
      </c>
      <c r="M50" s="138">
        <f>SUM('3.1 Base Year 1 Staff Loading'!M50,'3.2 Base Year 2 Staff Loading'!M50,'3.3 Base Year 3 Staff Loading'!M50,'3.4 Base Year 4 Staff Loading'!M50,'3.5 Base Year 5 Staff Loading'!M50,'3.6 Base Year 6 Staff Loading'!M50)/6</f>
        <v>676.55883149722229</v>
      </c>
      <c r="N50" s="138">
        <f>SUM('3.1 Base Year 1 Staff Loading'!N50,'3.2 Base Year 2 Staff Loading'!N50,'3.3 Base Year 3 Staff Loading'!N50,'3.4 Base Year 4 Staff Loading'!N50,'3.5 Base Year 5 Staff Loading'!N50,'3.6 Base Year 6 Staff Loading'!N50)/6</f>
        <v>676.55883149722229</v>
      </c>
      <c r="O50" s="138">
        <f>SUM('3.1 Base Year 1 Staff Loading'!O50,'3.2 Base Year 2 Staff Loading'!O50,'3.3 Base Year 3 Staff Loading'!O50,'3.4 Base Year 4 Staff Loading'!O50,'3.5 Base Year 5 Staff Loading'!O50,'3.6 Base Year 6 Staff Loading'!O50)/6</f>
        <v>676.55883149722229</v>
      </c>
      <c r="P50" s="138">
        <f>SUM('3.1 Base Year 1 Staff Loading'!P50,'3.2 Base Year 2 Staff Loading'!P50,'3.3 Base Year 3 Staff Loading'!P50,'3.4 Base Year 4 Staff Loading'!P50,'3.5 Base Year 5 Staff Loading'!P50,'3.6 Base Year 6 Staff Loading'!P50)/6</f>
        <v>676.55883149722229</v>
      </c>
      <c r="Q50" s="138">
        <f>SUM(E50:P50)</f>
        <v>8118.7059779666661</v>
      </c>
      <c r="U50" s="44">
        <f t="shared" si="27"/>
        <v>4.0729294203846145</v>
      </c>
      <c r="V50" s="44">
        <f t="shared" si="28"/>
        <v>676.55883149722217</v>
      </c>
      <c r="X50" s="44">
        <f t="shared" si="30"/>
        <v>0</v>
      </c>
      <c r="Y50" s="44">
        <f t="shared" si="31"/>
        <v>8118.7059779666661</v>
      </c>
      <c r="Z50" s="223">
        <f t="shared" si="29"/>
        <v>0</v>
      </c>
    </row>
    <row r="51" spans="1:27">
      <c r="A51" s="133"/>
      <c r="B51" s="134"/>
      <c r="C51" s="43" t="s">
        <v>30</v>
      </c>
      <c r="D51" s="186" t="s">
        <v>25</v>
      </c>
      <c r="E51" s="138">
        <f>SUM('3.1 Base Year 1 Staff Loading'!E51,'3.2 Base Year 2 Staff Loading'!E51,'3.3 Base Year 3 Staff Loading'!E51,'3.4 Base Year 4 Staff Loading'!E51,'3.5 Base Year 5 Staff Loading'!E51,'3.6 Base Year 6 Staff Loading'!E51)/6</f>
        <v>590.65278217333343</v>
      </c>
      <c r="F51" s="138">
        <f>SUM('3.1 Base Year 1 Staff Loading'!F51,'3.2 Base Year 2 Staff Loading'!F51,'3.3 Base Year 3 Staff Loading'!F51,'3.4 Base Year 4 Staff Loading'!F51,'3.5 Base Year 5 Staff Loading'!F51,'3.6 Base Year 6 Staff Loading'!F51)/6</f>
        <v>590.65278217333343</v>
      </c>
      <c r="G51" s="138">
        <f>SUM('3.1 Base Year 1 Staff Loading'!G51,'3.2 Base Year 2 Staff Loading'!G51,'3.3 Base Year 3 Staff Loading'!G51,'3.4 Base Year 4 Staff Loading'!G51,'3.5 Base Year 5 Staff Loading'!G51,'3.6 Base Year 6 Staff Loading'!G51)/6</f>
        <v>590.65278217333343</v>
      </c>
      <c r="H51" s="138">
        <f>SUM('3.1 Base Year 1 Staff Loading'!H51,'3.2 Base Year 2 Staff Loading'!H51,'3.3 Base Year 3 Staff Loading'!H51,'3.4 Base Year 4 Staff Loading'!H51,'3.5 Base Year 5 Staff Loading'!H51,'3.6 Base Year 6 Staff Loading'!H51)/6</f>
        <v>590.65278217333343</v>
      </c>
      <c r="I51" s="138">
        <f>SUM('3.1 Base Year 1 Staff Loading'!I51,'3.2 Base Year 2 Staff Loading'!I51,'3.3 Base Year 3 Staff Loading'!I51,'3.4 Base Year 4 Staff Loading'!I51,'3.5 Base Year 5 Staff Loading'!I51,'3.6 Base Year 6 Staff Loading'!I51)/6</f>
        <v>590.65278217333343</v>
      </c>
      <c r="J51" s="138">
        <f>SUM('3.1 Base Year 1 Staff Loading'!J51,'3.2 Base Year 2 Staff Loading'!J51,'3.3 Base Year 3 Staff Loading'!J51,'3.4 Base Year 4 Staff Loading'!J51,'3.5 Base Year 5 Staff Loading'!J51,'3.6 Base Year 6 Staff Loading'!J51)/6</f>
        <v>590.65278217333343</v>
      </c>
      <c r="K51" s="138">
        <f>SUM('3.1 Base Year 1 Staff Loading'!K51,'3.2 Base Year 2 Staff Loading'!K51,'3.3 Base Year 3 Staff Loading'!K51,'3.4 Base Year 4 Staff Loading'!K51,'3.5 Base Year 5 Staff Loading'!K51,'3.6 Base Year 6 Staff Loading'!K51)/6</f>
        <v>590.65278217333343</v>
      </c>
      <c r="L51" s="138">
        <f>SUM('3.1 Base Year 1 Staff Loading'!L51,'3.2 Base Year 2 Staff Loading'!L51,'3.3 Base Year 3 Staff Loading'!L51,'3.4 Base Year 4 Staff Loading'!L51,'3.5 Base Year 5 Staff Loading'!L51,'3.6 Base Year 6 Staff Loading'!L51)/6</f>
        <v>590.65278217333343</v>
      </c>
      <c r="M51" s="138">
        <f>SUM('3.1 Base Year 1 Staff Loading'!M51,'3.2 Base Year 2 Staff Loading'!M51,'3.3 Base Year 3 Staff Loading'!M51,'3.4 Base Year 4 Staff Loading'!M51,'3.5 Base Year 5 Staff Loading'!M51,'3.6 Base Year 6 Staff Loading'!M51)/6</f>
        <v>590.65278217333343</v>
      </c>
      <c r="N51" s="138">
        <f>SUM('3.1 Base Year 1 Staff Loading'!N51,'3.2 Base Year 2 Staff Loading'!N51,'3.3 Base Year 3 Staff Loading'!N51,'3.4 Base Year 4 Staff Loading'!N51,'3.5 Base Year 5 Staff Loading'!N51,'3.6 Base Year 6 Staff Loading'!N51)/6</f>
        <v>590.65278217333343</v>
      </c>
      <c r="O51" s="138">
        <f>SUM('3.1 Base Year 1 Staff Loading'!O51,'3.2 Base Year 2 Staff Loading'!O51,'3.3 Base Year 3 Staff Loading'!O51,'3.4 Base Year 4 Staff Loading'!O51,'3.5 Base Year 5 Staff Loading'!O51,'3.6 Base Year 6 Staff Loading'!O51)/6</f>
        <v>590.65278217333343</v>
      </c>
      <c r="P51" s="138">
        <f>SUM('3.1 Base Year 1 Staff Loading'!P51,'3.2 Base Year 2 Staff Loading'!P51,'3.3 Base Year 3 Staff Loading'!P51,'3.4 Base Year 4 Staff Loading'!P51,'3.5 Base Year 5 Staff Loading'!P51,'3.6 Base Year 6 Staff Loading'!P51)/6</f>
        <v>590.65278217333343</v>
      </c>
      <c r="Q51" s="138">
        <f>SUM(E51:P51)</f>
        <v>7087.8333860800012</v>
      </c>
      <c r="U51" s="44">
        <f t="shared" si="27"/>
        <v>3.5557692572307693</v>
      </c>
      <c r="V51" s="44">
        <f t="shared" si="28"/>
        <v>590.65278217333343</v>
      </c>
      <c r="X51" s="44">
        <f t="shared" si="30"/>
        <v>0</v>
      </c>
      <c r="Y51" s="44">
        <f t="shared" si="31"/>
        <v>7087.8333860800012</v>
      </c>
      <c r="Z51" s="223">
        <f t="shared" si="29"/>
        <v>0</v>
      </c>
    </row>
    <row r="52" spans="1:27">
      <c r="A52" s="133"/>
      <c r="B52" s="134"/>
      <c r="C52" s="43" t="s">
        <v>44</v>
      </c>
      <c r="D52" s="186" t="s">
        <v>25</v>
      </c>
      <c r="E52" s="138">
        <f>SUM('3.1 Base Year 1 Staff Loading'!E52,'3.2 Base Year 2 Staff Loading'!E52,'3.3 Base Year 3 Staff Loading'!E52,'3.4 Base Year 4 Staff Loading'!E52,'3.5 Base Year 5 Staff Loading'!E52,'3.6 Base Year 6 Staff Loading'!E52)/6</f>
        <v>82.416673260000024</v>
      </c>
      <c r="F52" s="138">
        <f>SUM('3.1 Base Year 1 Staff Loading'!F52,'3.2 Base Year 2 Staff Loading'!F52,'3.3 Base Year 3 Staff Loading'!F52,'3.4 Base Year 4 Staff Loading'!F52,'3.5 Base Year 5 Staff Loading'!F52,'3.6 Base Year 6 Staff Loading'!F52)/6</f>
        <v>82.416673260000024</v>
      </c>
      <c r="G52" s="138">
        <f>SUM('3.1 Base Year 1 Staff Loading'!G52,'3.2 Base Year 2 Staff Loading'!G52,'3.3 Base Year 3 Staff Loading'!G52,'3.4 Base Year 4 Staff Loading'!G52,'3.5 Base Year 5 Staff Loading'!G52,'3.6 Base Year 6 Staff Loading'!G52)/6</f>
        <v>82.416673260000024</v>
      </c>
      <c r="H52" s="138">
        <f>SUM('3.1 Base Year 1 Staff Loading'!H52,'3.2 Base Year 2 Staff Loading'!H52,'3.3 Base Year 3 Staff Loading'!H52,'3.4 Base Year 4 Staff Loading'!H52,'3.5 Base Year 5 Staff Loading'!H52,'3.6 Base Year 6 Staff Loading'!H52)/6</f>
        <v>82.416673260000024</v>
      </c>
      <c r="I52" s="138">
        <f>SUM('3.1 Base Year 1 Staff Loading'!I52,'3.2 Base Year 2 Staff Loading'!I52,'3.3 Base Year 3 Staff Loading'!I52,'3.4 Base Year 4 Staff Loading'!I52,'3.5 Base Year 5 Staff Loading'!I52,'3.6 Base Year 6 Staff Loading'!I52)/6</f>
        <v>82.416673260000024</v>
      </c>
      <c r="J52" s="138">
        <f>SUM('3.1 Base Year 1 Staff Loading'!J52,'3.2 Base Year 2 Staff Loading'!J52,'3.3 Base Year 3 Staff Loading'!J52,'3.4 Base Year 4 Staff Loading'!J52,'3.5 Base Year 5 Staff Loading'!J52,'3.6 Base Year 6 Staff Loading'!J52)/6</f>
        <v>82.416673260000024</v>
      </c>
      <c r="K52" s="138">
        <f>SUM('3.1 Base Year 1 Staff Loading'!K52,'3.2 Base Year 2 Staff Loading'!K52,'3.3 Base Year 3 Staff Loading'!K52,'3.4 Base Year 4 Staff Loading'!K52,'3.5 Base Year 5 Staff Loading'!K52,'3.6 Base Year 6 Staff Loading'!K52)/6</f>
        <v>82.416673260000024</v>
      </c>
      <c r="L52" s="138">
        <f>SUM('3.1 Base Year 1 Staff Loading'!L52,'3.2 Base Year 2 Staff Loading'!L52,'3.3 Base Year 3 Staff Loading'!L52,'3.4 Base Year 4 Staff Loading'!L52,'3.5 Base Year 5 Staff Loading'!L52,'3.6 Base Year 6 Staff Loading'!L52)/6</f>
        <v>82.416673260000024</v>
      </c>
      <c r="M52" s="138">
        <f>SUM('3.1 Base Year 1 Staff Loading'!M52,'3.2 Base Year 2 Staff Loading'!M52,'3.3 Base Year 3 Staff Loading'!M52,'3.4 Base Year 4 Staff Loading'!M52,'3.5 Base Year 5 Staff Loading'!M52,'3.6 Base Year 6 Staff Loading'!M52)/6</f>
        <v>82.416673260000024</v>
      </c>
      <c r="N52" s="138">
        <f>SUM('3.1 Base Year 1 Staff Loading'!N52,'3.2 Base Year 2 Staff Loading'!N52,'3.3 Base Year 3 Staff Loading'!N52,'3.4 Base Year 4 Staff Loading'!N52,'3.5 Base Year 5 Staff Loading'!N52,'3.6 Base Year 6 Staff Loading'!N52)/6</f>
        <v>82.416673260000024</v>
      </c>
      <c r="O52" s="138">
        <f>SUM('3.1 Base Year 1 Staff Loading'!O52,'3.2 Base Year 2 Staff Loading'!O52,'3.3 Base Year 3 Staff Loading'!O52,'3.4 Base Year 4 Staff Loading'!O52,'3.5 Base Year 5 Staff Loading'!O52,'3.6 Base Year 6 Staff Loading'!O52)/6</f>
        <v>82.416673260000024</v>
      </c>
      <c r="P52" s="138">
        <f>SUM('3.1 Base Year 1 Staff Loading'!P52,'3.2 Base Year 2 Staff Loading'!P52,'3.3 Base Year 3 Staff Loading'!P52,'3.4 Base Year 4 Staff Loading'!P52,'3.5 Base Year 5 Staff Loading'!P52,'3.6 Base Year 6 Staff Loading'!P52)/6</f>
        <v>82.416673260000024</v>
      </c>
      <c r="Q52" s="138">
        <f>SUM(E52:P52)</f>
        <v>989.00007912000035</v>
      </c>
      <c r="U52" s="44">
        <f t="shared" si="27"/>
        <v>0.49615388584615389</v>
      </c>
      <c r="V52" s="44">
        <f t="shared" si="28"/>
        <v>82.416673260000024</v>
      </c>
      <c r="X52" s="44">
        <f t="shared" si="30"/>
        <v>0</v>
      </c>
      <c r="Y52" s="44">
        <f t="shared" si="31"/>
        <v>989.00007912000035</v>
      </c>
      <c r="Z52" s="223">
        <f t="shared" si="29"/>
        <v>0</v>
      </c>
    </row>
    <row r="53" spans="1:27">
      <c r="A53" s="133"/>
      <c r="B53" s="134"/>
      <c r="C53" s="43"/>
      <c r="D53" s="186"/>
      <c r="E53" s="138">
        <f>SUM('3.1 Base Year 1 Staff Loading'!E53,'3.2 Base Year 2 Staff Loading'!E53,'3.3 Base Year 3 Staff Loading'!E53,'3.4 Base Year 4 Staff Loading'!E53,'3.5 Base Year 5 Staff Loading'!E53,'3.6 Base Year 6 Staff Loading'!E53)/6</f>
        <v>0</v>
      </c>
      <c r="F53" s="138">
        <f>SUM('3.1 Base Year 1 Staff Loading'!F53,'3.2 Base Year 2 Staff Loading'!F53,'3.3 Base Year 3 Staff Loading'!F53,'3.4 Base Year 4 Staff Loading'!F53,'3.5 Base Year 5 Staff Loading'!F53,'3.6 Base Year 6 Staff Loading'!F53)/6</f>
        <v>0</v>
      </c>
      <c r="G53" s="138">
        <f>SUM('3.1 Base Year 1 Staff Loading'!G53,'3.2 Base Year 2 Staff Loading'!G53,'3.3 Base Year 3 Staff Loading'!G53,'3.4 Base Year 4 Staff Loading'!G53,'3.5 Base Year 5 Staff Loading'!G53,'3.6 Base Year 6 Staff Loading'!G53)/6</f>
        <v>0</v>
      </c>
      <c r="H53" s="138">
        <f>SUM('3.1 Base Year 1 Staff Loading'!H53,'3.2 Base Year 2 Staff Loading'!H53,'3.3 Base Year 3 Staff Loading'!H53,'3.4 Base Year 4 Staff Loading'!H53,'3.5 Base Year 5 Staff Loading'!H53,'3.6 Base Year 6 Staff Loading'!H53)/6</f>
        <v>0</v>
      </c>
      <c r="I53" s="138">
        <f>SUM('3.1 Base Year 1 Staff Loading'!I53,'3.2 Base Year 2 Staff Loading'!I53,'3.3 Base Year 3 Staff Loading'!I53,'3.4 Base Year 4 Staff Loading'!I53,'3.5 Base Year 5 Staff Loading'!I53,'3.6 Base Year 6 Staff Loading'!I53)/6</f>
        <v>0</v>
      </c>
      <c r="J53" s="138">
        <f>SUM('3.1 Base Year 1 Staff Loading'!J53,'3.2 Base Year 2 Staff Loading'!J53,'3.3 Base Year 3 Staff Loading'!J53,'3.4 Base Year 4 Staff Loading'!J53,'3.5 Base Year 5 Staff Loading'!J53,'3.6 Base Year 6 Staff Loading'!J53)/6</f>
        <v>0</v>
      </c>
      <c r="K53" s="138">
        <f>SUM('3.1 Base Year 1 Staff Loading'!K53,'3.2 Base Year 2 Staff Loading'!K53,'3.3 Base Year 3 Staff Loading'!K53,'3.4 Base Year 4 Staff Loading'!K53,'3.5 Base Year 5 Staff Loading'!K53,'3.6 Base Year 6 Staff Loading'!K53)/6</f>
        <v>0</v>
      </c>
      <c r="L53" s="138">
        <f>SUM('3.1 Base Year 1 Staff Loading'!L53,'3.2 Base Year 2 Staff Loading'!L53,'3.3 Base Year 3 Staff Loading'!L53,'3.4 Base Year 4 Staff Loading'!L53,'3.5 Base Year 5 Staff Loading'!L53,'3.6 Base Year 6 Staff Loading'!L53)/6</f>
        <v>0</v>
      </c>
      <c r="M53" s="138">
        <f>SUM('3.1 Base Year 1 Staff Loading'!M53,'3.2 Base Year 2 Staff Loading'!M53,'3.3 Base Year 3 Staff Loading'!M53,'3.4 Base Year 4 Staff Loading'!M53,'3.5 Base Year 5 Staff Loading'!M53,'3.6 Base Year 6 Staff Loading'!M53)/6</f>
        <v>0</v>
      </c>
      <c r="N53" s="138">
        <f>SUM('3.1 Base Year 1 Staff Loading'!N53,'3.2 Base Year 2 Staff Loading'!N53,'3.3 Base Year 3 Staff Loading'!N53,'3.4 Base Year 4 Staff Loading'!N53,'3.5 Base Year 5 Staff Loading'!N53,'3.6 Base Year 6 Staff Loading'!N53)/6</f>
        <v>0</v>
      </c>
      <c r="O53" s="138">
        <f>SUM('3.1 Base Year 1 Staff Loading'!O53,'3.2 Base Year 2 Staff Loading'!O53,'3.3 Base Year 3 Staff Loading'!O53,'3.4 Base Year 4 Staff Loading'!O53,'3.5 Base Year 5 Staff Loading'!O53,'3.6 Base Year 6 Staff Loading'!O53)/6</f>
        <v>0</v>
      </c>
      <c r="P53" s="138">
        <f>SUM('3.1 Base Year 1 Staff Loading'!P53,'3.2 Base Year 2 Staff Loading'!P53,'3.3 Base Year 3 Staff Loading'!P53,'3.4 Base Year 4 Staff Loading'!P53,'3.5 Base Year 5 Staff Loading'!P53,'3.6 Base Year 6 Staff Loading'!P53)/6</f>
        <v>0</v>
      </c>
      <c r="Q53" s="138">
        <f>SUM(E53:P53)</f>
        <v>0</v>
      </c>
      <c r="U53" s="44">
        <f t="shared" si="27"/>
        <v>0</v>
      </c>
      <c r="V53" s="44">
        <f t="shared" si="28"/>
        <v>0</v>
      </c>
      <c r="X53" s="44">
        <f t="shared" si="30"/>
        <v>0</v>
      </c>
      <c r="Y53" s="44">
        <f t="shared" si="31"/>
        <v>0</v>
      </c>
      <c r="Z53" s="223">
        <f t="shared" si="29"/>
        <v>0</v>
      </c>
    </row>
    <row r="54" spans="1:27" ht="14.1" thickBot="1">
      <c r="A54" s="103"/>
      <c r="B54" s="104" t="s">
        <v>45</v>
      </c>
      <c r="C54" s="105"/>
      <c r="D54" s="187"/>
      <c r="E54" s="107">
        <f>SUM(E48:E53)</f>
        <v>3530.7079104102781</v>
      </c>
      <c r="F54" s="107">
        <f t="shared" ref="F54:Q54" si="32">SUM(F48:F53)</f>
        <v>3530.7079104102781</v>
      </c>
      <c r="G54" s="107">
        <f t="shared" si="32"/>
        <v>3530.7079104102781</v>
      </c>
      <c r="H54" s="107">
        <f t="shared" si="32"/>
        <v>3530.7079104102781</v>
      </c>
      <c r="I54" s="107">
        <f t="shared" si="32"/>
        <v>3530.7079104102781</v>
      </c>
      <c r="J54" s="107">
        <f t="shared" si="32"/>
        <v>3530.7079104102781</v>
      </c>
      <c r="K54" s="107">
        <f t="shared" si="32"/>
        <v>3530.7079104102781</v>
      </c>
      <c r="L54" s="107">
        <f t="shared" si="32"/>
        <v>3530.7079104102781</v>
      </c>
      <c r="M54" s="107">
        <f t="shared" si="32"/>
        <v>3530.7079104102781</v>
      </c>
      <c r="N54" s="107">
        <f t="shared" si="32"/>
        <v>3530.7079104102781</v>
      </c>
      <c r="O54" s="107">
        <f t="shared" si="32"/>
        <v>3530.7079104102781</v>
      </c>
      <c r="P54" s="107">
        <f t="shared" si="32"/>
        <v>3530.7079104102781</v>
      </c>
      <c r="Q54" s="107">
        <f t="shared" si="32"/>
        <v>42368.494924923332</v>
      </c>
      <c r="R54" s="35"/>
      <c r="S54" s="35"/>
      <c r="T54" s="35"/>
      <c r="U54" s="109">
        <f>SUM(U48:U53)</f>
        <v>21.255097788423075</v>
      </c>
      <c r="V54" s="127">
        <f>SUM(V48:V53)</f>
        <v>3530.7079104102781</v>
      </c>
      <c r="W54" s="35"/>
      <c r="X54" s="106">
        <f>SUM(X48:X53)</f>
        <v>0</v>
      </c>
      <c r="Y54" s="106">
        <f>SUM(Y48:Y53)</f>
        <v>42368.494924923332</v>
      </c>
      <c r="Z54" s="224">
        <f>X54/(X54+Y54)</f>
        <v>0</v>
      </c>
      <c r="AA54" s="35"/>
    </row>
    <row r="55" spans="1:27" ht="14.1" thickBot="1">
      <c r="A55" s="129"/>
      <c r="B55" s="130" t="s">
        <v>46</v>
      </c>
      <c r="C55" s="131"/>
      <c r="D55" s="191"/>
      <c r="E55" s="132">
        <f t="shared" ref="E55:Q55" si="33">SUM(,E54,E47)</f>
        <v>3547.1912371502781</v>
      </c>
      <c r="F55" s="132">
        <f t="shared" si="33"/>
        <v>3547.1912371502781</v>
      </c>
      <c r="G55" s="132">
        <f t="shared" si="33"/>
        <v>3547.1912371502781</v>
      </c>
      <c r="H55" s="132">
        <f t="shared" si="33"/>
        <v>3547.1912371502781</v>
      </c>
      <c r="I55" s="132">
        <f t="shared" si="33"/>
        <v>3547.1912371502781</v>
      </c>
      <c r="J55" s="132">
        <f t="shared" si="33"/>
        <v>3547.1912371502781</v>
      </c>
      <c r="K55" s="132">
        <f t="shared" si="33"/>
        <v>3547.1912371502781</v>
      </c>
      <c r="L55" s="132">
        <f t="shared" si="33"/>
        <v>3547.1912371502781</v>
      </c>
      <c r="M55" s="132">
        <f t="shared" si="33"/>
        <v>3547.1912371502781</v>
      </c>
      <c r="N55" s="132">
        <f t="shared" si="33"/>
        <v>3547.1912371502781</v>
      </c>
      <c r="O55" s="132">
        <f t="shared" si="33"/>
        <v>3547.1912371502781</v>
      </c>
      <c r="P55" s="132">
        <f t="shared" si="33"/>
        <v>3547.1912371502781</v>
      </c>
      <c r="Q55" s="132">
        <f t="shared" si="33"/>
        <v>42566.294845803335</v>
      </c>
      <c r="R55" s="35"/>
      <c r="S55" s="35"/>
      <c r="T55" s="35"/>
      <c r="U55" s="132">
        <f>SUM(U54,U47)</f>
        <v>21.354328517961537</v>
      </c>
      <c r="V55" s="165">
        <f>SUM(V54,V47)</f>
        <v>3547.1912371502781</v>
      </c>
      <c r="W55" s="35"/>
      <c r="X55" s="132">
        <f>SUM(X35,X41,X47,X54)</f>
        <v>0</v>
      </c>
      <c r="Y55" s="132">
        <f>SUM(Y35,Y41,Y47,Y54)</f>
        <v>42566.294845803335</v>
      </c>
      <c r="Z55" s="225">
        <f>X55/(X55+Y55)</f>
        <v>0</v>
      </c>
      <c r="AA55" s="35"/>
    </row>
    <row r="56" spans="1:27">
      <c r="A56" s="41"/>
      <c r="B56" s="48"/>
      <c r="C56" s="49"/>
      <c r="D56" s="194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45"/>
      <c r="U56" s="50"/>
      <c r="V56" s="50"/>
      <c r="X56" s="50"/>
      <c r="Y56" s="50"/>
      <c r="Z56" s="228"/>
    </row>
    <row r="57" spans="1:27" ht="14.1">
      <c r="A57" s="110">
        <v>3</v>
      </c>
      <c r="B57" s="118" t="s">
        <v>47</v>
      </c>
      <c r="C57" s="112"/>
      <c r="D57" s="152"/>
      <c r="E57" s="193"/>
      <c r="F57" s="193"/>
      <c r="G57" s="193"/>
      <c r="H57" s="193"/>
      <c r="I57" s="193"/>
      <c r="J57" s="117"/>
      <c r="K57" s="117"/>
      <c r="L57" s="117"/>
      <c r="M57" s="117"/>
      <c r="N57" s="117"/>
      <c r="O57" s="117"/>
      <c r="P57" s="117"/>
      <c r="Q57" s="113"/>
      <c r="R57" s="34"/>
      <c r="S57" s="34"/>
      <c r="T57" s="34"/>
      <c r="U57" s="112"/>
      <c r="V57" s="112"/>
      <c r="W57" s="34"/>
      <c r="X57" s="112"/>
      <c r="Y57" s="112"/>
      <c r="Z57" s="222"/>
      <c r="AA57" s="34"/>
    </row>
    <row r="58" spans="1:27">
      <c r="A58" s="133">
        <v>3.1</v>
      </c>
      <c r="B58" s="134" t="s">
        <v>48</v>
      </c>
      <c r="C58" s="43"/>
      <c r="D58" s="186"/>
      <c r="E58" s="138">
        <f>SUM('3.1 Base Year 1 Staff Loading'!E58,'3.2 Base Year 2 Staff Loading'!E58,'3.3 Base Year 3 Staff Loading'!E58,'3.4 Base Year 4 Staff Loading'!E58,'3.5 Base Year 5 Staff Loading'!E58,'3.6 Base Year 6 Staff Loading'!E58)/6</f>
        <v>0</v>
      </c>
      <c r="F58" s="138">
        <f>SUM('3.1 Base Year 1 Staff Loading'!F58,'3.2 Base Year 2 Staff Loading'!F58,'3.3 Base Year 3 Staff Loading'!F58,'3.4 Base Year 4 Staff Loading'!F58,'3.5 Base Year 5 Staff Loading'!F58,'3.6 Base Year 6 Staff Loading'!F58)/6</f>
        <v>0</v>
      </c>
      <c r="G58" s="138">
        <f>SUM('3.1 Base Year 1 Staff Loading'!G58,'3.2 Base Year 2 Staff Loading'!G58,'3.3 Base Year 3 Staff Loading'!G58,'3.4 Base Year 4 Staff Loading'!G58,'3.5 Base Year 5 Staff Loading'!G58,'3.6 Base Year 6 Staff Loading'!G58)/6</f>
        <v>0</v>
      </c>
      <c r="H58" s="138">
        <f>SUM('3.1 Base Year 1 Staff Loading'!H58,'3.2 Base Year 2 Staff Loading'!H58,'3.3 Base Year 3 Staff Loading'!H58,'3.4 Base Year 4 Staff Loading'!H58,'3.5 Base Year 5 Staff Loading'!H58,'3.6 Base Year 6 Staff Loading'!H58)/6</f>
        <v>0</v>
      </c>
      <c r="I58" s="138">
        <f>SUM('3.1 Base Year 1 Staff Loading'!I58,'3.2 Base Year 2 Staff Loading'!I58,'3.3 Base Year 3 Staff Loading'!I58,'3.4 Base Year 4 Staff Loading'!I58,'3.5 Base Year 5 Staff Loading'!I58,'3.6 Base Year 6 Staff Loading'!I58)/6</f>
        <v>0</v>
      </c>
      <c r="J58" s="138">
        <f>SUM('3.1 Base Year 1 Staff Loading'!J58,'3.2 Base Year 2 Staff Loading'!J58,'3.3 Base Year 3 Staff Loading'!J58,'3.4 Base Year 4 Staff Loading'!J58,'3.5 Base Year 5 Staff Loading'!J58,'3.6 Base Year 6 Staff Loading'!J58)/6</f>
        <v>0</v>
      </c>
      <c r="K58" s="138">
        <f>SUM('3.1 Base Year 1 Staff Loading'!K58,'3.2 Base Year 2 Staff Loading'!K58,'3.3 Base Year 3 Staff Loading'!K58,'3.4 Base Year 4 Staff Loading'!K58,'3.5 Base Year 5 Staff Loading'!K58,'3.6 Base Year 6 Staff Loading'!K58)/6</f>
        <v>0</v>
      </c>
      <c r="L58" s="138">
        <f>SUM('3.1 Base Year 1 Staff Loading'!L58,'3.2 Base Year 2 Staff Loading'!L58,'3.3 Base Year 3 Staff Loading'!L58,'3.4 Base Year 4 Staff Loading'!L58,'3.5 Base Year 5 Staff Loading'!L58,'3.6 Base Year 6 Staff Loading'!L58)/6</f>
        <v>0</v>
      </c>
      <c r="M58" s="138">
        <f>SUM('3.1 Base Year 1 Staff Loading'!M58,'3.2 Base Year 2 Staff Loading'!M58,'3.3 Base Year 3 Staff Loading'!M58,'3.4 Base Year 4 Staff Loading'!M58,'3.5 Base Year 5 Staff Loading'!M58,'3.6 Base Year 6 Staff Loading'!M58)/6</f>
        <v>0</v>
      </c>
      <c r="N58" s="138">
        <f>SUM('3.1 Base Year 1 Staff Loading'!N58,'3.2 Base Year 2 Staff Loading'!N58,'3.3 Base Year 3 Staff Loading'!N58,'3.4 Base Year 4 Staff Loading'!N58,'3.5 Base Year 5 Staff Loading'!N58,'3.6 Base Year 6 Staff Loading'!N58)/6</f>
        <v>0</v>
      </c>
      <c r="O58" s="138">
        <f>SUM('3.1 Base Year 1 Staff Loading'!O58,'3.2 Base Year 2 Staff Loading'!O58,'3.3 Base Year 3 Staff Loading'!O58,'3.4 Base Year 4 Staff Loading'!O58,'3.5 Base Year 5 Staff Loading'!O58,'3.6 Base Year 6 Staff Loading'!O58)/6</f>
        <v>0</v>
      </c>
      <c r="P58" s="138">
        <f>SUM('3.1 Base Year 1 Staff Loading'!P58,'3.2 Base Year 2 Staff Loading'!P58,'3.3 Base Year 3 Staff Loading'!P58,'3.4 Base Year 4 Staff Loading'!P58,'3.5 Base Year 5 Staff Loading'!P58,'3.6 Base Year 6 Staff Loading'!P58)/6</f>
        <v>0</v>
      </c>
      <c r="Q58" s="138">
        <f>SUM(E58:P58)</f>
        <v>0</v>
      </c>
      <c r="U58" s="44">
        <f>V58/$S$7</f>
        <v>0</v>
      </c>
      <c r="V58" s="44">
        <f>Q58/12</f>
        <v>0</v>
      </c>
      <c r="X58" s="44">
        <f>IF($D58="Y",$Q58,0)</f>
        <v>0</v>
      </c>
      <c r="Y58" s="44">
        <f>IF($D58="N",$Q58,0)</f>
        <v>0</v>
      </c>
      <c r="Z58" s="223">
        <f>T58/12</f>
        <v>0</v>
      </c>
    </row>
    <row r="59" spans="1:27">
      <c r="A59" s="133"/>
      <c r="B59" s="134"/>
      <c r="C59" s="43" t="s">
        <v>49</v>
      </c>
      <c r="D59" s="186" t="s">
        <v>25</v>
      </c>
      <c r="E59" s="138">
        <f>SUM('3.1 Base Year 1 Staff Loading'!E59,'3.2 Base Year 2 Staff Loading'!E59,'3.3 Base Year 3 Staff Loading'!E59,'3.4 Base Year 4 Staff Loading'!E59,'3.5 Base Year 5 Staff Loading'!E59,'3.6 Base Year 6 Staff Loading'!E59)/6</f>
        <v>164.83332673999999</v>
      </c>
      <c r="F59" s="138">
        <f>SUM('3.1 Base Year 1 Staff Loading'!F59,'3.2 Base Year 2 Staff Loading'!F59,'3.3 Base Year 3 Staff Loading'!F59,'3.4 Base Year 4 Staff Loading'!F59,'3.5 Base Year 5 Staff Loading'!F59,'3.6 Base Year 6 Staff Loading'!F59)/6</f>
        <v>164.83332673999999</v>
      </c>
      <c r="G59" s="138">
        <f>SUM('3.1 Base Year 1 Staff Loading'!G59,'3.2 Base Year 2 Staff Loading'!G59,'3.3 Base Year 3 Staff Loading'!G59,'3.4 Base Year 4 Staff Loading'!G59,'3.5 Base Year 5 Staff Loading'!G59,'3.6 Base Year 6 Staff Loading'!G59)/6</f>
        <v>164.83332673999999</v>
      </c>
      <c r="H59" s="138">
        <f>SUM('3.1 Base Year 1 Staff Loading'!H59,'3.2 Base Year 2 Staff Loading'!H59,'3.3 Base Year 3 Staff Loading'!H59,'3.4 Base Year 4 Staff Loading'!H59,'3.5 Base Year 5 Staff Loading'!H59,'3.6 Base Year 6 Staff Loading'!H59)/6</f>
        <v>164.83332673999999</v>
      </c>
      <c r="I59" s="138">
        <f>SUM('3.1 Base Year 1 Staff Loading'!I59,'3.2 Base Year 2 Staff Loading'!I59,'3.3 Base Year 3 Staff Loading'!I59,'3.4 Base Year 4 Staff Loading'!I59,'3.5 Base Year 5 Staff Loading'!I59,'3.6 Base Year 6 Staff Loading'!I59)/6</f>
        <v>164.83332673999999</v>
      </c>
      <c r="J59" s="138">
        <f>SUM('3.1 Base Year 1 Staff Loading'!J59,'3.2 Base Year 2 Staff Loading'!J59,'3.3 Base Year 3 Staff Loading'!J59,'3.4 Base Year 4 Staff Loading'!J59,'3.5 Base Year 5 Staff Loading'!J59,'3.6 Base Year 6 Staff Loading'!J59)/6</f>
        <v>164.83332673999999</v>
      </c>
      <c r="K59" s="138">
        <f>SUM('3.1 Base Year 1 Staff Loading'!K59,'3.2 Base Year 2 Staff Loading'!K59,'3.3 Base Year 3 Staff Loading'!K59,'3.4 Base Year 4 Staff Loading'!K59,'3.5 Base Year 5 Staff Loading'!K59,'3.6 Base Year 6 Staff Loading'!K59)/6</f>
        <v>164.83332673999999</v>
      </c>
      <c r="L59" s="138">
        <f>SUM('3.1 Base Year 1 Staff Loading'!L59,'3.2 Base Year 2 Staff Loading'!L59,'3.3 Base Year 3 Staff Loading'!L59,'3.4 Base Year 4 Staff Loading'!L59,'3.5 Base Year 5 Staff Loading'!L59,'3.6 Base Year 6 Staff Loading'!L59)/6</f>
        <v>164.83332673999999</v>
      </c>
      <c r="M59" s="138">
        <f>SUM('3.1 Base Year 1 Staff Loading'!M59,'3.2 Base Year 2 Staff Loading'!M59,'3.3 Base Year 3 Staff Loading'!M59,'3.4 Base Year 4 Staff Loading'!M59,'3.5 Base Year 5 Staff Loading'!M59,'3.6 Base Year 6 Staff Loading'!M59)/6</f>
        <v>164.83332673999999</v>
      </c>
      <c r="N59" s="138">
        <f>SUM('3.1 Base Year 1 Staff Loading'!N59,'3.2 Base Year 2 Staff Loading'!N59,'3.3 Base Year 3 Staff Loading'!N59,'3.4 Base Year 4 Staff Loading'!N59,'3.5 Base Year 5 Staff Loading'!N59,'3.6 Base Year 6 Staff Loading'!N59)/6</f>
        <v>164.83332673999999</v>
      </c>
      <c r="O59" s="138">
        <f>SUM('3.1 Base Year 1 Staff Loading'!O59,'3.2 Base Year 2 Staff Loading'!O59,'3.3 Base Year 3 Staff Loading'!O59,'3.4 Base Year 4 Staff Loading'!O59,'3.5 Base Year 5 Staff Loading'!O59,'3.6 Base Year 6 Staff Loading'!O59)/6</f>
        <v>164.83332673999999</v>
      </c>
      <c r="P59" s="138">
        <f>SUM('3.1 Base Year 1 Staff Loading'!P59,'3.2 Base Year 2 Staff Loading'!P59,'3.3 Base Year 3 Staff Loading'!P59,'3.4 Base Year 4 Staff Loading'!P59,'3.5 Base Year 5 Staff Loading'!P59,'3.6 Base Year 6 Staff Loading'!P59)/6</f>
        <v>164.83332673999999</v>
      </c>
      <c r="Q59" s="138">
        <f>SUM(E59:P59)</f>
        <v>1977.9999208800002</v>
      </c>
      <c r="U59" s="44">
        <f>V59/$S$7</f>
        <v>0.99230765261538456</v>
      </c>
      <c r="V59" s="44">
        <f>Q59/12</f>
        <v>164.83332674000002</v>
      </c>
      <c r="X59" s="44">
        <f t="shared" ref="X59:X62" si="34">IF($D59="Y",$Q59,0)</f>
        <v>0</v>
      </c>
      <c r="Y59" s="44">
        <f t="shared" ref="Y59:Y62" si="35">IF($D59="N",$Q59,0)</f>
        <v>1977.9999208800002</v>
      </c>
      <c r="Z59" s="223">
        <f>T59/12</f>
        <v>0</v>
      </c>
    </row>
    <row r="60" spans="1:27">
      <c r="A60" s="133"/>
      <c r="B60" s="134"/>
      <c r="C60" s="43" t="s">
        <v>26</v>
      </c>
      <c r="D60" s="186" t="s">
        <v>25</v>
      </c>
      <c r="E60" s="138">
        <f>SUM('3.1 Base Year 1 Staff Loading'!E60,'3.2 Base Year 2 Staff Loading'!E60,'3.3 Base Year 3 Staff Loading'!E60,'3.4 Base Year 4 Staff Loading'!E60,'3.5 Base Year 5 Staff Loading'!E60,'3.6 Base Year 6 Staff Loading'!E60)/6</f>
        <v>41.208326740000011</v>
      </c>
      <c r="F60" s="138">
        <f>SUM('3.1 Base Year 1 Staff Loading'!F60,'3.2 Base Year 2 Staff Loading'!F60,'3.3 Base Year 3 Staff Loading'!F60,'3.4 Base Year 4 Staff Loading'!F60,'3.5 Base Year 5 Staff Loading'!F60,'3.6 Base Year 6 Staff Loading'!F60)/6</f>
        <v>41.208326740000011</v>
      </c>
      <c r="G60" s="138">
        <f>SUM('3.1 Base Year 1 Staff Loading'!G60,'3.2 Base Year 2 Staff Loading'!G60,'3.3 Base Year 3 Staff Loading'!G60,'3.4 Base Year 4 Staff Loading'!G60,'3.5 Base Year 5 Staff Loading'!G60,'3.6 Base Year 6 Staff Loading'!G60)/6</f>
        <v>41.208326740000011</v>
      </c>
      <c r="H60" s="138">
        <f>SUM('3.1 Base Year 1 Staff Loading'!H60,'3.2 Base Year 2 Staff Loading'!H60,'3.3 Base Year 3 Staff Loading'!H60,'3.4 Base Year 4 Staff Loading'!H60,'3.5 Base Year 5 Staff Loading'!H60,'3.6 Base Year 6 Staff Loading'!H60)/6</f>
        <v>41.208326740000011</v>
      </c>
      <c r="I60" s="138">
        <f>SUM('3.1 Base Year 1 Staff Loading'!I60,'3.2 Base Year 2 Staff Loading'!I60,'3.3 Base Year 3 Staff Loading'!I60,'3.4 Base Year 4 Staff Loading'!I60,'3.5 Base Year 5 Staff Loading'!I60,'3.6 Base Year 6 Staff Loading'!I60)/6</f>
        <v>41.208326740000011</v>
      </c>
      <c r="J60" s="138">
        <f>SUM('3.1 Base Year 1 Staff Loading'!J60,'3.2 Base Year 2 Staff Loading'!J60,'3.3 Base Year 3 Staff Loading'!J60,'3.4 Base Year 4 Staff Loading'!J60,'3.5 Base Year 5 Staff Loading'!J60,'3.6 Base Year 6 Staff Loading'!J60)/6</f>
        <v>41.208326740000011</v>
      </c>
      <c r="K60" s="138">
        <f>SUM('3.1 Base Year 1 Staff Loading'!K60,'3.2 Base Year 2 Staff Loading'!K60,'3.3 Base Year 3 Staff Loading'!K60,'3.4 Base Year 4 Staff Loading'!K60,'3.5 Base Year 5 Staff Loading'!K60,'3.6 Base Year 6 Staff Loading'!K60)/6</f>
        <v>41.208326740000011</v>
      </c>
      <c r="L60" s="138">
        <f>SUM('3.1 Base Year 1 Staff Loading'!L60,'3.2 Base Year 2 Staff Loading'!L60,'3.3 Base Year 3 Staff Loading'!L60,'3.4 Base Year 4 Staff Loading'!L60,'3.5 Base Year 5 Staff Loading'!L60,'3.6 Base Year 6 Staff Loading'!L60)/6</f>
        <v>41.208326740000011</v>
      </c>
      <c r="M60" s="138">
        <f>SUM('3.1 Base Year 1 Staff Loading'!M60,'3.2 Base Year 2 Staff Loading'!M60,'3.3 Base Year 3 Staff Loading'!M60,'3.4 Base Year 4 Staff Loading'!M60,'3.5 Base Year 5 Staff Loading'!M60,'3.6 Base Year 6 Staff Loading'!M60)/6</f>
        <v>41.208326740000011</v>
      </c>
      <c r="N60" s="138">
        <f>SUM('3.1 Base Year 1 Staff Loading'!N60,'3.2 Base Year 2 Staff Loading'!N60,'3.3 Base Year 3 Staff Loading'!N60,'3.4 Base Year 4 Staff Loading'!N60,'3.5 Base Year 5 Staff Loading'!N60,'3.6 Base Year 6 Staff Loading'!N60)/6</f>
        <v>41.208326740000011</v>
      </c>
      <c r="O60" s="138">
        <f>SUM('3.1 Base Year 1 Staff Loading'!O60,'3.2 Base Year 2 Staff Loading'!O60,'3.3 Base Year 3 Staff Loading'!O60,'3.4 Base Year 4 Staff Loading'!O60,'3.5 Base Year 5 Staff Loading'!O60,'3.6 Base Year 6 Staff Loading'!O60)/6</f>
        <v>41.208326740000011</v>
      </c>
      <c r="P60" s="138">
        <f>SUM('3.1 Base Year 1 Staff Loading'!P60,'3.2 Base Year 2 Staff Loading'!P60,'3.3 Base Year 3 Staff Loading'!P60,'3.4 Base Year 4 Staff Loading'!P60,'3.5 Base Year 5 Staff Loading'!P60,'3.6 Base Year 6 Staff Loading'!P60)/6</f>
        <v>41.208326740000011</v>
      </c>
      <c r="Q60" s="138">
        <f>SUM(E60:P60)</f>
        <v>494.49992088000016</v>
      </c>
      <c r="U60" s="44">
        <f>V60/$S$7</f>
        <v>0.24807688338461539</v>
      </c>
      <c r="V60" s="44">
        <f>Q60/12</f>
        <v>41.208326740000011</v>
      </c>
      <c r="X60" s="44">
        <f t="shared" si="34"/>
        <v>0</v>
      </c>
      <c r="Y60" s="44">
        <f t="shared" si="35"/>
        <v>494.49992088000016</v>
      </c>
      <c r="Z60" s="223">
        <f>T60/12</f>
        <v>0</v>
      </c>
    </row>
    <row r="61" spans="1:27">
      <c r="A61" s="133"/>
      <c r="B61" s="134"/>
      <c r="C61" s="43"/>
      <c r="D61" s="186"/>
      <c r="E61" s="138">
        <f>SUM('3.1 Base Year 1 Staff Loading'!E61,'3.2 Base Year 2 Staff Loading'!E61,'3.3 Base Year 3 Staff Loading'!E61,'3.4 Base Year 4 Staff Loading'!E61,'3.5 Base Year 5 Staff Loading'!E61,'3.6 Base Year 6 Staff Loading'!E61)/6</f>
        <v>0</v>
      </c>
      <c r="F61" s="138">
        <f>SUM('3.1 Base Year 1 Staff Loading'!F61,'3.2 Base Year 2 Staff Loading'!F61,'3.3 Base Year 3 Staff Loading'!F61,'3.4 Base Year 4 Staff Loading'!F61,'3.5 Base Year 5 Staff Loading'!F61,'3.6 Base Year 6 Staff Loading'!F61)/6</f>
        <v>0</v>
      </c>
      <c r="G61" s="138">
        <f>SUM('3.1 Base Year 1 Staff Loading'!G61,'3.2 Base Year 2 Staff Loading'!G61,'3.3 Base Year 3 Staff Loading'!G61,'3.4 Base Year 4 Staff Loading'!G61,'3.5 Base Year 5 Staff Loading'!G61,'3.6 Base Year 6 Staff Loading'!G61)/6</f>
        <v>0</v>
      </c>
      <c r="H61" s="138">
        <f>SUM('3.1 Base Year 1 Staff Loading'!H61,'3.2 Base Year 2 Staff Loading'!H61,'3.3 Base Year 3 Staff Loading'!H61,'3.4 Base Year 4 Staff Loading'!H61,'3.5 Base Year 5 Staff Loading'!H61,'3.6 Base Year 6 Staff Loading'!H61)/6</f>
        <v>0</v>
      </c>
      <c r="I61" s="138">
        <f>SUM('3.1 Base Year 1 Staff Loading'!I61,'3.2 Base Year 2 Staff Loading'!I61,'3.3 Base Year 3 Staff Loading'!I61,'3.4 Base Year 4 Staff Loading'!I61,'3.5 Base Year 5 Staff Loading'!I61,'3.6 Base Year 6 Staff Loading'!I61)/6</f>
        <v>0</v>
      </c>
      <c r="J61" s="138">
        <f>SUM('3.1 Base Year 1 Staff Loading'!J61,'3.2 Base Year 2 Staff Loading'!J61,'3.3 Base Year 3 Staff Loading'!J61,'3.4 Base Year 4 Staff Loading'!J61,'3.5 Base Year 5 Staff Loading'!J61,'3.6 Base Year 6 Staff Loading'!J61)/6</f>
        <v>0</v>
      </c>
      <c r="K61" s="138">
        <f>SUM('3.1 Base Year 1 Staff Loading'!K61,'3.2 Base Year 2 Staff Loading'!K61,'3.3 Base Year 3 Staff Loading'!K61,'3.4 Base Year 4 Staff Loading'!K61,'3.5 Base Year 5 Staff Loading'!K61,'3.6 Base Year 6 Staff Loading'!K61)/6</f>
        <v>0</v>
      </c>
      <c r="L61" s="138">
        <f>SUM('3.1 Base Year 1 Staff Loading'!L61,'3.2 Base Year 2 Staff Loading'!L61,'3.3 Base Year 3 Staff Loading'!L61,'3.4 Base Year 4 Staff Loading'!L61,'3.5 Base Year 5 Staff Loading'!L61,'3.6 Base Year 6 Staff Loading'!L61)/6</f>
        <v>0</v>
      </c>
      <c r="M61" s="138">
        <f>SUM('3.1 Base Year 1 Staff Loading'!M61,'3.2 Base Year 2 Staff Loading'!M61,'3.3 Base Year 3 Staff Loading'!M61,'3.4 Base Year 4 Staff Loading'!M61,'3.5 Base Year 5 Staff Loading'!M61,'3.6 Base Year 6 Staff Loading'!M61)/6</f>
        <v>0</v>
      </c>
      <c r="N61" s="138">
        <f>SUM('3.1 Base Year 1 Staff Loading'!N61,'3.2 Base Year 2 Staff Loading'!N61,'3.3 Base Year 3 Staff Loading'!N61,'3.4 Base Year 4 Staff Loading'!N61,'3.5 Base Year 5 Staff Loading'!N61,'3.6 Base Year 6 Staff Loading'!N61)/6</f>
        <v>0</v>
      </c>
      <c r="O61" s="138">
        <f>SUM('3.1 Base Year 1 Staff Loading'!O61,'3.2 Base Year 2 Staff Loading'!O61,'3.3 Base Year 3 Staff Loading'!O61,'3.4 Base Year 4 Staff Loading'!O61,'3.5 Base Year 5 Staff Loading'!O61,'3.6 Base Year 6 Staff Loading'!O61)/6</f>
        <v>0</v>
      </c>
      <c r="P61" s="138">
        <f>SUM('3.1 Base Year 1 Staff Loading'!P61,'3.2 Base Year 2 Staff Loading'!P61,'3.3 Base Year 3 Staff Loading'!P61,'3.4 Base Year 4 Staff Loading'!P61,'3.5 Base Year 5 Staff Loading'!P61,'3.6 Base Year 6 Staff Loading'!P61)/6</f>
        <v>0</v>
      </c>
      <c r="Q61" s="138">
        <f>SUM(E61:P61)</f>
        <v>0</v>
      </c>
      <c r="U61" s="44">
        <f>V61/$S$7</f>
        <v>0</v>
      </c>
      <c r="V61" s="44">
        <f>Q61/12</f>
        <v>0</v>
      </c>
      <c r="X61" s="44">
        <f t="shared" si="34"/>
        <v>0</v>
      </c>
      <c r="Y61" s="44">
        <f t="shared" si="35"/>
        <v>0</v>
      </c>
      <c r="Z61" s="223">
        <f>T61/12</f>
        <v>0</v>
      </c>
    </row>
    <row r="62" spans="1:27">
      <c r="A62" s="133"/>
      <c r="B62" s="134"/>
      <c r="C62" s="43"/>
      <c r="D62" s="186"/>
      <c r="E62" s="138">
        <f>SUM('3.1 Base Year 1 Staff Loading'!E62,'3.2 Base Year 2 Staff Loading'!E62,'3.3 Base Year 3 Staff Loading'!E62,'3.4 Base Year 4 Staff Loading'!E62,'3.5 Base Year 5 Staff Loading'!E62,'3.6 Base Year 6 Staff Loading'!E62)/6</f>
        <v>0</v>
      </c>
      <c r="F62" s="138">
        <f>SUM('3.1 Base Year 1 Staff Loading'!F62,'3.2 Base Year 2 Staff Loading'!F62,'3.3 Base Year 3 Staff Loading'!F62,'3.4 Base Year 4 Staff Loading'!F62,'3.5 Base Year 5 Staff Loading'!F62,'3.6 Base Year 6 Staff Loading'!F62)/6</f>
        <v>0</v>
      </c>
      <c r="G62" s="138">
        <f>SUM('3.1 Base Year 1 Staff Loading'!G62,'3.2 Base Year 2 Staff Loading'!G62,'3.3 Base Year 3 Staff Loading'!G62,'3.4 Base Year 4 Staff Loading'!G62,'3.5 Base Year 5 Staff Loading'!G62,'3.6 Base Year 6 Staff Loading'!G62)/6</f>
        <v>0</v>
      </c>
      <c r="H62" s="138">
        <f>SUM('3.1 Base Year 1 Staff Loading'!H62,'3.2 Base Year 2 Staff Loading'!H62,'3.3 Base Year 3 Staff Loading'!H62,'3.4 Base Year 4 Staff Loading'!H62,'3.5 Base Year 5 Staff Loading'!H62,'3.6 Base Year 6 Staff Loading'!H62)/6</f>
        <v>0</v>
      </c>
      <c r="I62" s="138">
        <f>SUM('3.1 Base Year 1 Staff Loading'!I62,'3.2 Base Year 2 Staff Loading'!I62,'3.3 Base Year 3 Staff Loading'!I62,'3.4 Base Year 4 Staff Loading'!I62,'3.5 Base Year 5 Staff Loading'!I62,'3.6 Base Year 6 Staff Loading'!I62)/6</f>
        <v>0</v>
      </c>
      <c r="J62" s="138">
        <f>SUM('3.1 Base Year 1 Staff Loading'!J62,'3.2 Base Year 2 Staff Loading'!J62,'3.3 Base Year 3 Staff Loading'!J62,'3.4 Base Year 4 Staff Loading'!J62,'3.5 Base Year 5 Staff Loading'!J62,'3.6 Base Year 6 Staff Loading'!J62)/6</f>
        <v>0</v>
      </c>
      <c r="K62" s="138">
        <f>SUM('3.1 Base Year 1 Staff Loading'!K62,'3.2 Base Year 2 Staff Loading'!K62,'3.3 Base Year 3 Staff Loading'!K62,'3.4 Base Year 4 Staff Loading'!K62,'3.5 Base Year 5 Staff Loading'!K62,'3.6 Base Year 6 Staff Loading'!K62)/6</f>
        <v>0</v>
      </c>
      <c r="L62" s="138">
        <f>SUM('3.1 Base Year 1 Staff Loading'!L62,'3.2 Base Year 2 Staff Loading'!L62,'3.3 Base Year 3 Staff Loading'!L62,'3.4 Base Year 4 Staff Loading'!L62,'3.5 Base Year 5 Staff Loading'!L62,'3.6 Base Year 6 Staff Loading'!L62)/6</f>
        <v>0</v>
      </c>
      <c r="M62" s="138">
        <f>SUM('3.1 Base Year 1 Staff Loading'!M62,'3.2 Base Year 2 Staff Loading'!M62,'3.3 Base Year 3 Staff Loading'!M62,'3.4 Base Year 4 Staff Loading'!M62,'3.5 Base Year 5 Staff Loading'!M62,'3.6 Base Year 6 Staff Loading'!M62)/6</f>
        <v>0</v>
      </c>
      <c r="N62" s="138">
        <f>SUM('3.1 Base Year 1 Staff Loading'!N62,'3.2 Base Year 2 Staff Loading'!N62,'3.3 Base Year 3 Staff Loading'!N62,'3.4 Base Year 4 Staff Loading'!N62,'3.5 Base Year 5 Staff Loading'!N62,'3.6 Base Year 6 Staff Loading'!N62)/6</f>
        <v>0</v>
      </c>
      <c r="O62" s="138">
        <f>SUM('3.1 Base Year 1 Staff Loading'!O62,'3.2 Base Year 2 Staff Loading'!O62,'3.3 Base Year 3 Staff Loading'!O62,'3.4 Base Year 4 Staff Loading'!O62,'3.5 Base Year 5 Staff Loading'!O62,'3.6 Base Year 6 Staff Loading'!O62)/6</f>
        <v>0</v>
      </c>
      <c r="P62" s="138">
        <f>SUM('3.1 Base Year 1 Staff Loading'!P62,'3.2 Base Year 2 Staff Loading'!P62,'3.3 Base Year 3 Staff Loading'!P62,'3.4 Base Year 4 Staff Loading'!P62,'3.5 Base Year 5 Staff Loading'!P62,'3.6 Base Year 6 Staff Loading'!P62)/6</f>
        <v>0</v>
      </c>
      <c r="Q62" s="138">
        <f>SUM(E62:P62)</f>
        <v>0</v>
      </c>
      <c r="U62" s="44">
        <f>V62/$S$7</f>
        <v>0</v>
      </c>
      <c r="V62" s="44">
        <f>Q62/12</f>
        <v>0</v>
      </c>
      <c r="X62" s="44">
        <f t="shared" si="34"/>
        <v>0</v>
      </c>
      <c r="Y62" s="44">
        <f t="shared" si="35"/>
        <v>0</v>
      </c>
      <c r="Z62" s="223">
        <f>T62/12</f>
        <v>0</v>
      </c>
    </row>
    <row r="63" spans="1:27" ht="14.1" thickBot="1">
      <c r="A63" s="103"/>
      <c r="B63" s="104" t="s">
        <v>50</v>
      </c>
      <c r="C63" s="105"/>
      <c r="D63" s="187"/>
      <c r="E63" s="107">
        <f>SUM(E58:E62)</f>
        <v>206.04165348000001</v>
      </c>
      <c r="F63" s="107">
        <f t="shared" ref="F63:Q63" si="36">SUM(F58:F62)</f>
        <v>206.04165348000001</v>
      </c>
      <c r="G63" s="107">
        <f t="shared" si="36"/>
        <v>206.04165348000001</v>
      </c>
      <c r="H63" s="107">
        <f t="shared" si="36"/>
        <v>206.04165348000001</v>
      </c>
      <c r="I63" s="107">
        <f t="shared" si="36"/>
        <v>206.04165348000001</v>
      </c>
      <c r="J63" s="107">
        <f t="shared" si="36"/>
        <v>206.04165348000001</v>
      </c>
      <c r="K63" s="107">
        <f t="shared" si="36"/>
        <v>206.04165348000001</v>
      </c>
      <c r="L63" s="107">
        <f t="shared" si="36"/>
        <v>206.04165348000001</v>
      </c>
      <c r="M63" s="107">
        <f t="shared" si="36"/>
        <v>206.04165348000001</v>
      </c>
      <c r="N63" s="107">
        <f t="shared" si="36"/>
        <v>206.04165348000001</v>
      </c>
      <c r="O63" s="107">
        <f t="shared" si="36"/>
        <v>206.04165348000001</v>
      </c>
      <c r="P63" s="107">
        <f t="shared" si="36"/>
        <v>206.04165348000001</v>
      </c>
      <c r="Q63" s="107">
        <f t="shared" si="36"/>
        <v>2472.4998417600004</v>
      </c>
      <c r="R63" s="35"/>
      <c r="S63" s="35"/>
      <c r="T63" s="35"/>
      <c r="U63" s="109">
        <f>SUM(U58:U62)</f>
        <v>1.2403845359999999</v>
      </c>
      <c r="V63" s="109">
        <f>SUM(V58:V62)</f>
        <v>206.04165348000004</v>
      </c>
      <c r="W63" s="35"/>
      <c r="X63" s="106">
        <f>SUM(X58:X62)</f>
        <v>0</v>
      </c>
      <c r="Y63" s="106">
        <f>SUM(Y58:Y62)</f>
        <v>2472.4998417600004</v>
      </c>
      <c r="Z63" s="224">
        <f>X63/(X63+Y63)</f>
        <v>0</v>
      </c>
      <c r="AA63" s="35"/>
    </row>
    <row r="64" spans="1:27">
      <c r="A64" s="133"/>
      <c r="B64" s="134"/>
      <c r="C64" s="43"/>
      <c r="D64" s="186"/>
      <c r="E64" s="138"/>
      <c r="F64" s="138"/>
      <c r="G64" s="138"/>
      <c r="H64" s="138"/>
      <c r="I64" s="138"/>
      <c r="J64" s="138"/>
      <c r="K64" s="138"/>
      <c r="L64" s="138"/>
      <c r="M64" s="138"/>
      <c r="N64" s="138"/>
      <c r="O64" s="138"/>
      <c r="P64" s="138"/>
      <c r="Q64" s="138"/>
      <c r="U64" s="44"/>
      <c r="V64" s="44"/>
      <c r="X64" s="44"/>
      <c r="Y64" s="44"/>
      <c r="Z64" s="223"/>
    </row>
    <row r="65" spans="1:27">
      <c r="A65" s="133">
        <v>3.2</v>
      </c>
      <c r="B65" s="134" t="s">
        <v>51</v>
      </c>
      <c r="C65" s="43"/>
      <c r="D65" s="186"/>
      <c r="E65" s="138">
        <f>SUM('3.1 Base Year 1 Staff Loading'!E65,'3.2 Base Year 2 Staff Loading'!E65,'3.3 Base Year 3 Staff Loading'!E65,'3.4 Base Year 4 Staff Loading'!E65,'3.5 Base Year 5 Staff Loading'!E65,'3.6 Base Year 6 Staff Loading'!E65)/6</f>
        <v>0</v>
      </c>
      <c r="F65" s="138">
        <f>SUM('3.1 Base Year 1 Staff Loading'!F65,'3.2 Base Year 2 Staff Loading'!F65,'3.3 Base Year 3 Staff Loading'!F65,'3.4 Base Year 4 Staff Loading'!F65,'3.5 Base Year 5 Staff Loading'!F65,'3.6 Base Year 6 Staff Loading'!F65)/6</f>
        <v>0</v>
      </c>
      <c r="G65" s="138">
        <f>SUM('3.1 Base Year 1 Staff Loading'!G65,'3.2 Base Year 2 Staff Loading'!G65,'3.3 Base Year 3 Staff Loading'!G65,'3.4 Base Year 4 Staff Loading'!G65,'3.5 Base Year 5 Staff Loading'!G65,'3.6 Base Year 6 Staff Loading'!G65)/6</f>
        <v>0</v>
      </c>
      <c r="H65" s="138">
        <f>SUM('3.1 Base Year 1 Staff Loading'!H65,'3.2 Base Year 2 Staff Loading'!H65,'3.3 Base Year 3 Staff Loading'!H65,'3.4 Base Year 4 Staff Loading'!H65,'3.5 Base Year 5 Staff Loading'!H65,'3.6 Base Year 6 Staff Loading'!H65)/6</f>
        <v>0</v>
      </c>
      <c r="I65" s="138">
        <f>SUM('3.1 Base Year 1 Staff Loading'!I65,'3.2 Base Year 2 Staff Loading'!I65,'3.3 Base Year 3 Staff Loading'!I65,'3.4 Base Year 4 Staff Loading'!I65,'3.5 Base Year 5 Staff Loading'!I65,'3.6 Base Year 6 Staff Loading'!I65)/6</f>
        <v>0</v>
      </c>
      <c r="J65" s="138">
        <f>SUM('3.1 Base Year 1 Staff Loading'!J65,'3.2 Base Year 2 Staff Loading'!J65,'3.3 Base Year 3 Staff Loading'!J65,'3.4 Base Year 4 Staff Loading'!J65,'3.5 Base Year 5 Staff Loading'!J65,'3.6 Base Year 6 Staff Loading'!J65)/6</f>
        <v>0</v>
      </c>
      <c r="K65" s="138">
        <f>SUM('3.1 Base Year 1 Staff Loading'!K65,'3.2 Base Year 2 Staff Loading'!K65,'3.3 Base Year 3 Staff Loading'!K65,'3.4 Base Year 4 Staff Loading'!K65,'3.5 Base Year 5 Staff Loading'!K65,'3.6 Base Year 6 Staff Loading'!K65)/6</f>
        <v>0</v>
      </c>
      <c r="L65" s="138">
        <f>SUM('3.1 Base Year 1 Staff Loading'!L65,'3.2 Base Year 2 Staff Loading'!L65,'3.3 Base Year 3 Staff Loading'!L65,'3.4 Base Year 4 Staff Loading'!L65,'3.5 Base Year 5 Staff Loading'!L65,'3.6 Base Year 6 Staff Loading'!L65)/6</f>
        <v>0</v>
      </c>
      <c r="M65" s="138">
        <f>SUM('3.1 Base Year 1 Staff Loading'!M65,'3.2 Base Year 2 Staff Loading'!M65,'3.3 Base Year 3 Staff Loading'!M65,'3.4 Base Year 4 Staff Loading'!M65,'3.5 Base Year 5 Staff Loading'!M65,'3.6 Base Year 6 Staff Loading'!M65)/6</f>
        <v>0</v>
      </c>
      <c r="N65" s="138">
        <f>SUM('3.1 Base Year 1 Staff Loading'!N65,'3.2 Base Year 2 Staff Loading'!N65,'3.3 Base Year 3 Staff Loading'!N65,'3.4 Base Year 4 Staff Loading'!N65,'3.5 Base Year 5 Staff Loading'!N65,'3.6 Base Year 6 Staff Loading'!N65)/6</f>
        <v>0</v>
      </c>
      <c r="O65" s="138">
        <f>SUM('3.1 Base Year 1 Staff Loading'!O65,'3.2 Base Year 2 Staff Loading'!O65,'3.3 Base Year 3 Staff Loading'!O65,'3.4 Base Year 4 Staff Loading'!O65,'3.5 Base Year 5 Staff Loading'!O65,'3.6 Base Year 6 Staff Loading'!O65)/6</f>
        <v>0</v>
      </c>
      <c r="P65" s="138">
        <f>SUM('3.1 Base Year 1 Staff Loading'!P65,'3.2 Base Year 2 Staff Loading'!P65,'3.3 Base Year 3 Staff Loading'!P65,'3.4 Base Year 4 Staff Loading'!P65,'3.5 Base Year 5 Staff Loading'!P65,'3.6 Base Year 6 Staff Loading'!P65)/6</f>
        <v>0</v>
      </c>
      <c r="Q65" s="138">
        <f t="shared" ref="Q65:Q83" si="37">SUM(E65:P65)</f>
        <v>0</v>
      </c>
      <c r="R65" s="35"/>
      <c r="S65" s="35"/>
      <c r="T65" s="35"/>
      <c r="U65" s="44">
        <f>V65/$S$7</f>
        <v>0</v>
      </c>
      <c r="V65" s="44">
        <f>Q65/12</f>
        <v>0</v>
      </c>
      <c r="W65" s="35"/>
      <c r="X65" s="44">
        <f>IF($D65="Y",$Q65,0)</f>
        <v>0</v>
      </c>
      <c r="Y65" s="44">
        <f>IF($D65="N",$Q65,0)</f>
        <v>0</v>
      </c>
      <c r="Z65" s="223">
        <f>T65/12</f>
        <v>0</v>
      </c>
      <c r="AA65" s="35"/>
    </row>
    <row r="66" spans="1:27">
      <c r="A66" s="133"/>
      <c r="B66" s="134"/>
      <c r="C66" s="43" t="s">
        <v>52</v>
      </c>
      <c r="D66" s="186" t="s">
        <v>22</v>
      </c>
      <c r="E66" s="138">
        <f>SUM('3.1 Base Year 1 Staff Loading'!E66,'3.2 Base Year 2 Staff Loading'!E66,'3.3 Base Year 3 Staff Loading'!E66,'3.4 Base Year 4 Staff Loading'!E66,'3.5 Base Year 5 Staff Loading'!E66,'3.6 Base Year 6 Staff Loading'!E66)/6</f>
        <v>153.29264397222224</v>
      </c>
      <c r="F66" s="138">
        <f>SUM('3.1 Base Year 1 Staff Loading'!F66,'3.2 Base Year 2 Staff Loading'!F66,'3.3 Base Year 3 Staff Loading'!F66,'3.4 Base Year 4 Staff Loading'!F66,'3.5 Base Year 5 Staff Loading'!F66,'3.6 Base Year 6 Staff Loading'!F66)/6</f>
        <v>153.29264397222224</v>
      </c>
      <c r="G66" s="138">
        <f>SUM('3.1 Base Year 1 Staff Loading'!G66,'3.2 Base Year 2 Staff Loading'!G66,'3.3 Base Year 3 Staff Loading'!G66,'3.4 Base Year 4 Staff Loading'!G66,'3.5 Base Year 5 Staff Loading'!G66,'3.6 Base Year 6 Staff Loading'!G66)/6</f>
        <v>153.29264397222224</v>
      </c>
      <c r="H66" s="138">
        <f>SUM('3.1 Base Year 1 Staff Loading'!H66,'3.2 Base Year 2 Staff Loading'!H66,'3.3 Base Year 3 Staff Loading'!H66,'3.4 Base Year 4 Staff Loading'!H66,'3.5 Base Year 5 Staff Loading'!H66,'3.6 Base Year 6 Staff Loading'!H66)/6</f>
        <v>153.29264397222224</v>
      </c>
      <c r="I66" s="138">
        <f>SUM('3.1 Base Year 1 Staff Loading'!I66,'3.2 Base Year 2 Staff Loading'!I66,'3.3 Base Year 3 Staff Loading'!I66,'3.4 Base Year 4 Staff Loading'!I66,'3.5 Base Year 5 Staff Loading'!I66,'3.6 Base Year 6 Staff Loading'!I66)/6</f>
        <v>153.29264397222224</v>
      </c>
      <c r="J66" s="138">
        <f>SUM('3.1 Base Year 1 Staff Loading'!J66,'3.2 Base Year 2 Staff Loading'!J66,'3.3 Base Year 3 Staff Loading'!J66,'3.4 Base Year 4 Staff Loading'!J66,'3.5 Base Year 5 Staff Loading'!J66,'3.6 Base Year 6 Staff Loading'!J66)/6</f>
        <v>153.29264397222224</v>
      </c>
      <c r="K66" s="138">
        <f>SUM('3.1 Base Year 1 Staff Loading'!K66,'3.2 Base Year 2 Staff Loading'!K66,'3.3 Base Year 3 Staff Loading'!K66,'3.4 Base Year 4 Staff Loading'!K66,'3.5 Base Year 5 Staff Loading'!K66,'3.6 Base Year 6 Staff Loading'!K66)/6</f>
        <v>153.29264397222224</v>
      </c>
      <c r="L66" s="138">
        <f>SUM('3.1 Base Year 1 Staff Loading'!L66,'3.2 Base Year 2 Staff Loading'!L66,'3.3 Base Year 3 Staff Loading'!L66,'3.4 Base Year 4 Staff Loading'!L66,'3.5 Base Year 5 Staff Loading'!L66,'3.6 Base Year 6 Staff Loading'!L66)/6</f>
        <v>153.29264397222224</v>
      </c>
      <c r="M66" s="138">
        <f>SUM('3.1 Base Year 1 Staff Loading'!M66,'3.2 Base Year 2 Staff Loading'!M66,'3.3 Base Year 3 Staff Loading'!M66,'3.4 Base Year 4 Staff Loading'!M66,'3.5 Base Year 5 Staff Loading'!M66,'3.6 Base Year 6 Staff Loading'!M66)/6</f>
        <v>153.29264397222224</v>
      </c>
      <c r="N66" s="138">
        <f>SUM('3.1 Base Year 1 Staff Loading'!N66,'3.2 Base Year 2 Staff Loading'!N66,'3.3 Base Year 3 Staff Loading'!N66,'3.4 Base Year 4 Staff Loading'!N66,'3.5 Base Year 5 Staff Loading'!N66,'3.6 Base Year 6 Staff Loading'!N66)/6</f>
        <v>153.29264397222224</v>
      </c>
      <c r="O66" s="138">
        <f>SUM('3.1 Base Year 1 Staff Loading'!O66,'3.2 Base Year 2 Staff Loading'!O66,'3.3 Base Year 3 Staff Loading'!O66,'3.4 Base Year 4 Staff Loading'!O66,'3.5 Base Year 5 Staff Loading'!O66,'3.6 Base Year 6 Staff Loading'!O66)/6</f>
        <v>153.29264397222224</v>
      </c>
      <c r="P66" s="138">
        <f>SUM('3.1 Base Year 1 Staff Loading'!P66,'3.2 Base Year 2 Staff Loading'!P66,'3.3 Base Year 3 Staff Loading'!P66,'3.4 Base Year 4 Staff Loading'!P66,'3.5 Base Year 5 Staff Loading'!P66,'3.6 Base Year 6 Staff Loading'!P66)/6</f>
        <v>153.29264397222224</v>
      </c>
      <c r="Q66" s="138">
        <f t="shared" si="37"/>
        <v>1839.5117276666672</v>
      </c>
      <c r="U66" s="44">
        <f>V66/$S$7</f>
        <v>0.92283197040133791</v>
      </c>
      <c r="V66" s="44">
        <f>Q66/12</f>
        <v>153.29264397222227</v>
      </c>
      <c r="X66" s="44">
        <f t="shared" ref="X66:X69" si="38">IF($D66="Y",$Q66,0)</f>
        <v>1839.5117276666672</v>
      </c>
      <c r="Y66" s="44">
        <f t="shared" ref="Y66:Y69" si="39">IF($D66="N",$Q66,0)</f>
        <v>0</v>
      </c>
      <c r="Z66" s="223">
        <f>T66/12</f>
        <v>0</v>
      </c>
    </row>
    <row r="67" spans="1:27">
      <c r="A67" s="133"/>
      <c r="B67" s="134"/>
      <c r="C67" s="43" t="s">
        <v>52</v>
      </c>
      <c r="D67" s="186" t="s">
        <v>25</v>
      </c>
      <c r="E67" s="138">
        <f>SUM('3.1 Base Year 1 Staff Loading'!E67,'3.2 Base Year 2 Staff Loading'!E67,'3.3 Base Year 3 Staff Loading'!E67,'3.4 Base Year 4 Staff Loading'!E67,'3.5 Base Year 5 Staff Loading'!E67,'3.6 Base Year 6 Staff Loading'!E67)/6</f>
        <v>226.79150149499995</v>
      </c>
      <c r="F67" s="138">
        <f>SUM('3.1 Base Year 1 Staff Loading'!F67,'3.2 Base Year 2 Staff Loading'!F67,'3.3 Base Year 3 Staff Loading'!F67,'3.4 Base Year 4 Staff Loading'!F67,'3.5 Base Year 5 Staff Loading'!F67,'3.6 Base Year 6 Staff Loading'!F67)/6</f>
        <v>226.79150149499995</v>
      </c>
      <c r="G67" s="138">
        <f>SUM('3.1 Base Year 1 Staff Loading'!G67,'3.2 Base Year 2 Staff Loading'!G67,'3.3 Base Year 3 Staff Loading'!G67,'3.4 Base Year 4 Staff Loading'!G67,'3.5 Base Year 5 Staff Loading'!G67,'3.6 Base Year 6 Staff Loading'!G67)/6</f>
        <v>226.79150149499995</v>
      </c>
      <c r="H67" s="138">
        <f>SUM('3.1 Base Year 1 Staff Loading'!H67,'3.2 Base Year 2 Staff Loading'!H67,'3.3 Base Year 3 Staff Loading'!H67,'3.4 Base Year 4 Staff Loading'!H67,'3.5 Base Year 5 Staff Loading'!H67,'3.6 Base Year 6 Staff Loading'!H67)/6</f>
        <v>226.79150149499995</v>
      </c>
      <c r="I67" s="138">
        <f>SUM('3.1 Base Year 1 Staff Loading'!I67,'3.2 Base Year 2 Staff Loading'!I67,'3.3 Base Year 3 Staff Loading'!I67,'3.4 Base Year 4 Staff Loading'!I67,'3.5 Base Year 5 Staff Loading'!I67,'3.6 Base Year 6 Staff Loading'!I67)/6</f>
        <v>226.79150149499995</v>
      </c>
      <c r="J67" s="138">
        <f>SUM('3.1 Base Year 1 Staff Loading'!J67,'3.2 Base Year 2 Staff Loading'!J67,'3.3 Base Year 3 Staff Loading'!J67,'3.4 Base Year 4 Staff Loading'!J67,'3.5 Base Year 5 Staff Loading'!J67,'3.6 Base Year 6 Staff Loading'!J67)/6</f>
        <v>226.79150149499995</v>
      </c>
      <c r="K67" s="138">
        <f>SUM('3.1 Base Year 1 Staff Loading'!K67,'3.2 Base Year 2 Staff Loading'!K67,'3.3 Base Year 3 Staff Loading'!K67,'3.4 Base Year 4 Staff Loading'!K67,'3.5 Base Year 5 Staff Loading'!K67,'3.6 Base Year 6 Staff Loading'!K67)/6</f>
        <v>226.79150149499995</v>
      </c>
      <c r="L67" s="138">
        <f>SUM('3.1 Base Year 1 Staff Loading'!L67,'3.2 Base Year 2 Staff Loading'!L67,'3.3 Base Year 3 Staff Loading'!L67,'3.4 Base Year 4 Staff Loading'!L67,'3.5 Base Year 5 Staff Loading'!L67,'3.6 Base Year 6 Staff Loading'!L67)/6</f>
        <v>226.79150149499995</v>
      </c>
      <c r="M67" s="138">
        <f>SUM('3.1 Base Year 1 Staff Loading'!M67,'3.2 Base Year 2 Staff Loading'!M67,'3.3 Base Year 3 Staff Loading'!M67,'3.4 Base Year 4 Staff Loading'!M67,'3.5 Base Year 5 Staff Loading'!M67,'3.6 Base Year 6 Staff Loading'!M67)/6</f>
        <v>226.79150149499995</v>
      </c>
      <c r="N67" s="138">
        <f>SUM('3.1 Base Year 1 Staff Loading'!N67,'3.2 Base Year 2 Staff Loading'!N67,'3.3 Base Year 3 Staff Loading'!N67,'3.4 Base Year 4 Staff Loading'!N67,'3.5 Base Year 5 Staff Loading'!N67,'3.6 Base Year 6 Staff Loading'!N67)/6</f>
        <v>226.79150149499995</v>
      </c>
      <c r="O67" s="138">
        <f>SUM('3.1 Base Year 1 Staff Loading'!O67,'3.2 Base Year 2 Staff Loading'!O67,'3.3 Base Year 3 Staff Loading'!O67,'3.4 Base Year 4 Staff Loading'!O67,'3.5 Base Year 5 Staff Loading'!O67,'3.6 Base Year 6 Staff Loading'!O67)/6</f>
        <v>226.79150149499995</v>
      </c>
      <c r="P67" s="138">
        <f>SUM('3.1 Base Year 1 Staff Loading'!P67,'3.2 Base Year 2 Staff Loading'!P67,'3.3 Base Year 3 Staff Loading'!P67,'3.4 Base Year 4 Staff Loading'!P67,'3.5 Base Year 5 Staff Loading'!P67,'3.6 Base Year 6 Staff Loading'!P67)/6</f>
        <v>226.79150149499995</v>
      </c>
      <c r="Q67" s="138">
        <f>SUM(E67:P67)</f>
        <v>2721.4980179399995</v>
      </c>
      <c r="U67" s="44">
        <f>V67/$S$7</f>
        <v>1.3653000089999994</v>
      </c>
      <c r="V67" s="44">
        <f>Q67/12</f>
        <v>226.79150149499995</v>
      </c>
      <c r="X67" s="44">
        <f t="shared" si="38"/>
        <v>0</v>
      </c>
      <c r="Y67" s="44">
        <f t="shared" si="39"/>
        <v>2721.4980179399995</v>
      </c>
      <c r="Z67" s="223">
        <f>T67/12</f>
        <v>0</v>
      </c>
    </row>
    <row r="68" spans="1:27">
      <c r="A68" s="133"/>
      <c r="B68" s="134"/>
      <c r="C68" s="43"/>
      <c r="D68" s="186"/>
      <c r="E68" s="138">
        <f>SUM('3.1 Base Year 1 Staff Loading'!E68,'3.2 Base Year 2 Staff Loading'!E68,'3.3 Base Year 3 Staff Loading'!E68,'3.4 Base Year 4 Staff Loading'!E68,'3.5 Base Year 5 Staff Loading'!E68,'3.6 Base Year 6 Staff Loading'!E68)/6</f>
        <v>0</v>
      </c>
      <c r="F68" s="138">
        <f>SUM('3.1 Base Year 1 Staff Loading'!F68,'3.2 Base Year 2 Staff Loading'!F68,'3.3 Base Year 3 Staff Loading'!F68,'3.4 Base Year 4 Staff Loading'!F68,'3.5 Base Year 5 Staff Loading'!F68,'3.6 Base Year 6 Staff Loading'!F68)/6</f>
        <v>0</v>
      </c>
      <c r="G68" s="138">
        <f>SUM('3.1 Base Year 1 Staff Loading'!G68,'3.2 Base Year 2 Staff Loading'!G68,'3.3 Base Year 3 Staff Loading'!G68,'3.4 Base Year 4 Staff Loading'!G68,'3.5 Base Year 5 Staff Loading'!G68,'3.6 Base Year 6 Staff Loading'!G68)/6</f>
        <v>0</v>
      </c>
      <c r="H68" s="138">
        <f>SUM('3.1 Base Year 1 Staff Loading'!H68,'3.2 Base Year 2 Staff Loading'!H68,'3.3 Base Year 3 Staff Loading'!H68,'3.4 Base Year 4 Staff Loading'!H68,'3.5 Base Year 5 Staff Loading'!H68,'3.6 Base Year 6 Staff Loading'!H68)/6</f>
        <v>0</v>
      </c>
      <c r="I68" s="138">
        <f>SUM('3.1 Base Year 1 Staff Loading'!I68,'3.2 Base Year 2 Staff Loading'!I68,'3.3 Base Year 3 Staff Loading'!I68,'3.4 Base Year 4 Staff Loading'!I68,'3.5 Base Year 5 Staff Loading'!I68,'3.6 Base Year 6 Staff Loading'!I68)/6</f>
        <v>0</v>
      </c>
      <c r="J68" s="138">
        <f>SUM('3.1 Base Year 1 Staff Loading'!J68,'3.2 Base Year 2 Staff Loading'!J68,'3.3 Base Year 3 Staff Loading'!J68,'3.4 Base Year 4 Staff Loading'!J68,'3.5 Base Year 5 Staff Loading'!J68,'3.6 Base Year 6 Staff Loading'!J68)/6</f>
        <v>0</v>
      </c>
      <c r="K68" s="138">
        <f>SUM('3.1 Base Year 1 Staff Loading'!K68,'3.2 Base Year 2 Staff Loading'!K68,'3.3 Base Year 3 Staff Loading'!K68,'3.4 Base Year 4 Staff Loading'!K68,'3.5 Base Year 5 Staff Loading'!K68,'3.6 Base Year 6 Staff Loading'!K68)/6</f>
        <v>0</v>
      </c>
      <c r="L68" s="138">
        <f>SUM('3.1 Base Year 1 Staff Loading'!L68,'3.2 Base Year 2 Staff Loading'!L68,'3.3 Base Year 3 Staff Loading'!L68,'3.4 Base Year 4 Staff Loading'!L68,'3.5 Base Year 5 Staff Loading'!L68,'3.6 Base Year 6 Staff Loading'!L68)/6</f>
        <v>0</v>
      </c>
      <c r="M68" s="138">
        <f>SUM('3.1 Base Year 1 Staff Loading'!M68,'3.2 Base Year 2 Staff Loading'!M68,'3.3 Base Year 3 Staff Loading'!M68,'3.4 Base Year 4 Staff Loading'!M68,'3.5 Base Year 5 Staff Loading'!M68,'3.6 Base Year 6 Staff Loading'!M68)/6</f>
        <v>0</v>
      </c>
      <c r="N68" s="138">
        <f>SUM('3.1 Base Year 1 Staff Loading'!N68,'3.2 Base Year 2 Staff Loading'!N68,'3.3 Base Year 3 Staff Loading'!N68,'3.4 Base Year 4 Staff Loading'!N68,'3.5 Base Year 5 Staff Loading'!N68,'3.6 Base Year 6 Staff Loading'!N68)/6</f>
        <v>0</v>
      </c>
      <c r="O68" s="138">
        <f>SUM('3.1 Base Year 1 Staff Loading'!O68,'3.2 Base Year 2 Staff Loading'!O68,'3.3 Base Year 3 Staff Loading'!O68,'3.4 Base Year 4 Staff Loading'!O68,'3.5 Base Year 5 Staff Loading'!O68,'3.6 Base Year 6 Staff Loading'!O68)/6</f>
        <v>0</v>
      </c>
      <c r="P68" s="138">
        <f>SUM('3.1 Base Year 1 Staff Loading'!P68,'3.2 Base Year 2 Staff Loading'!P68,'3.3 Base Year 3 Staff Loading'!P68,'3.4 Base Year 4 Staff Loading'!P68,'3.5 Base Year 5 Staff Loading'!P68,'3.6 Base Year 6 Staff Loading'!P68)/6</f>
        <v>0</v>
      </c>
      <c r="Q68" s="138">
        <f t="shared" si="37"/>
        <v>0</v>
      </c>
      <c r="U68" s="44">
        <f>V68/$S$7</f>
        <v>0</v>
      </c>
      <c r="V68" s="44">
        <f>Q68/12</f>
        <v>0</v>
      </c>
      <c r="X68" s="44">
        <f t="shared" si="38"/>
        <v>0</v>
      </c>
      <c r="Y68" s="44">
        <f t="shared" si="39"/>
        <v>0</v>
      </c>
      <c r="Z68" s="223">
        <f>T68/12</f>
        <v>0</v>
      </c>
    </row>
    <row r="69" spans="1:27">
      <c r="A69" s="133"/>
      <c r="B69" s="134"/>
      <c r="C69" s="43"/>
      <c r="D69" s="186"/>
      <c r="E69" s="138">
        <f>SUM('3.1 Base Year 1 Staff Loading'!E69,'3.2 Base Year 2 Staff Loading'!E69,'3.3 Base Year 3 Staff Loading'!E69,'3.4 Base Year 4 Staff Loading'!E69,'3.5 Base Year 5 Staff Loading'!E69,'3.6 Base Year 6 Staff Loading'!E69)/6</f>
        <v>0</v>
      </c>
      <c r="F69" s="138">
        <f>SUM('3.1 Base Year 1 Staff Loading'!F69,'3.2 Base Year 2 Staff Loading'!F69,'3.3 Base Year 3 Staff Loading'!F69,'3.4 Base Year 4 Staff Loading'!F69,'3.5 Base Year 5 Staff Loading'!F69,'3.6 Base Year 6 Staff Loading'!F69)/6</f>
        <v>0</v>
      </c>
      <c r="G69" s="138">
        <f>SUM('3.1 Base Year 1 Staff Loading'!G69,'3.2 Base Year 2 Staff Loading'!G69,'3.3 Base Year 3 Staff Loading'!G69,'3.4 Base Year 4 Staff Loading'!G69,'3.5 Base Year 5 Staff Loading'!G69,'3.6 Base Year 6 Staff Loading'!G69)/6</f>
        <v>0</v>
      </c>
      <c r="H69" s="138">
        <f>SUM('3.1 Base Year 1 Staff Loading'!H69,'3.2 Base Year 2 Staff Loading'!H69,'3.3 Base Year 3 Staff Loading'!H69,'3.4 Base Year 4 Staff Loading'!H69,'3.5 Base Year 5 Staff Loading'!H69,'3.6 Base Year 6 Staff Loading'!H69)/6</f>
        <v>0</v>
      </c>
      <c r="I69" s="138">
        <f>SUM('3.1 Base Year 1 Staff Loading'!I69,'3.2 Base Year 2 Staff Loading'!I69,'3.3 Base Year 3 Staff Loading'!I69,'3.4 Base Year 4 Staff Loading'!I69,'3.5 Base Year 5 Staff Loading'!I69,'3.6 Base Year 6 Staff Loading'!I69)/6</f>
        <v>0</v>
      </c>
      <c r="J69" s="138">
        <f>SUM('3.1 Base Year 1 Staff Loading'!J69,'3.2 Base Year 2 Staff Loading'!J69,'3.3 Base Year 3 Staff Loading'!J69,'3.4 Base Year 4 Staff Loading'!J69,'3.5 Base Year 5 Staff Loading'!J69,'3.6 Base Year 6 Staff Loading'!J69)/6</f>
        <v>0</v>
      </c>
      <c r="K69" s="138">
        <f>SUM('3.1 Base Year 1 Staff Loading'!K69,'3.2 Base Year 2 Staff Loading'!K69,'3.3 Base Year 3 Staff Loading'!K69,'3.4 Base Year 4 Staff Loading'!K69,'3.5 Base Year 5 Staff Loading'!K69,'3.6 Base Year 6 Staff Loading'!K69)/6</f>
        <v>0</v>
      </c>
      <c r="L69" s="138">
        <f>SUM('3.1 Base Year 1 Staff Loading'!L69,'3.2 Base Year 2 Staff Loading'!L69,'3.3 Base Year 3 Staff Loading'!L69,'3.4 Base Year 4 Staff Loading'!L69,'3.5 Base Year 5 Staff Loading'!L69,'3.6 Base Year 6 Staff Loading'!L69)/6</f>
        <v>0</v>
      </c>
      <c r="M69" s="138">
        <f>SUM('3.1 Base Year 1 Staff Loading'!M69,'3.2 Base Year 2 Staff Loading'!M69,'3.3 Base Year 3 Staff Loading'!M69,'3.4 Base Year 4 Staff Loading'!M69,'3.5 Base Year 5 Staff Loading'!M69,'3.6 Base Year 6 Staff Loading'!M69)/6</f>
        <v>0</v>
      </c>
      <c r="N69" s="138">
        <f>SUM('3.1 Base Year 1 Staff Loading'!N69,'3.2 Base Year 2 Staff Loading'!N69,'3.3 Base Year 3 Staff Loading'!N69,'3.4 Base Year 4 Staff Loading'!N69,'3.5 Base Year 5 Staff Loading'!N69,'3.6 Base Year 6 Staff Loading'!N69)/6</f>
        <v>0</v>
      </c>
      <c r="O69" s="138">
        <f>SUM('3.1 Base Year 1 Staff Loading'!O69,'3.2 Base Year 2 Staff Loading'!O69,'3.3 Base Year 3 Staff Loading'!O69,'3.4 Base Year 4 Staff Loading'!O69,'3.5 Base Year 5 Staff Loading'!O69,'3.6 Base Year 6 Staff Loading'!O69)/6</f>
        <v>0</v>
      </c>
      <c r="P69" s="138">
        <f>SUM('3.1 Base Year 1 Staff Loading'!P69,'3.2 Base Year 2 Staff Loading'!P69,'3.3 Base Year 3 Staff Loading'!P69,'3.4 Base Year 4 Staff Loading'!P69,'3.5 Base Year 5 Staff Loading'!P69,'3.6 Base Year 6 Staff Loading'!P69)/6</f>
        <v>0</v>
      </c>
      <c r="Q69" s="138">
        <f t="shared" si="37"/>
        <v>0</v>
      </c>
      <c r="U69" s="44">
        <f>V69/$S$7</f>
        <v>0</v>
      </c>
      <c r="V69" s="44">
        <f>Q69/12</f>
        <v>0</v>
      </c>
      <c r="X69" s="44">
        <f t="shared" si="38"/>
        <v>0</v>
      </c>
      <c r="Y69" s="44">
        <f t="shared" si="39"/>
        <v>0</v>
      </c>
      <c r="Z69" s="223">
        <f>T69/12</f>
        <v>0</v>
      </c>
    </row>
    <row r="70" spans="1:27" ht="14.1" thickBot="1">
      <c r="A70" s="103"/>
      <c r="B70" s="104" t="s">
        <v>53</v>
      </c>
      <c r="C70" s="105"/>
      <c r="D70" s="187"/>
      <c r="E70" s="107">
        <f>SUM(E65:E69)</f>
        <v>380.08414546722219</v>
      </c>
      <c r="F70" s="107">
        <f t="shared" ref="F70:Q70" si="40">SUM(F65:F69)</f>
        <v>380.08414546722219</v>
      </c>
      <c r="G70" s="107">
        <f t="shared" si="40"/>
        <v>380.08414546722219</v>
      </c>
      <c r="H70" s="107">
        <f t="shared" si="40"/>
        <v>380.08414546722219</v>
      </c>
      <c r="I70" s="107">
        <f t="shared" si="40"/>
        <v>380.08414546722219</v>
      </c>
      <c r="J70" s="107">
        <f t="shared" si="40"/>
        <v>380.08414546722219</v>
      </c>
      <c r="K70" s="107">
        <f t="shared" si="40"/>
        <v>380.08414546722219</v>
      </c>
      <c r="L70" s="107">
        <f t="shared" si="40"/>
        <v>380.08414546722219</v>
      </c>
      <c r="M70" s="107">
        <f t="shared" si="40"/>
        <v>380.08414546722219</v>
      </c>
      <c r="N70" s="107">
        <f t="shared" si="40"/>
        <v>380.08414546722219</v>
      </c>
      <c r="O70" s="107">
        <f t="shared" si="40"/>
        <v>380.08414546722219</v>
      </c>
      <c r="P70" s="107">
        <f t="shared" si="40"/>
        <v>380.08414546722219</v>
      </c>
      <c r="Q70" s="107">
        <f t="shared" si="40"/>
        <v>4561.0097456066669</v>
      </c>
      <c r="R70" s="35"/>
      <c r="S70" s="35"/>
      <c r="T70" s="35"/>
      <c r="U70" s="109">
        <f>SUM(U65:U69)</f>
        <v>2.2881319794013373</v>
      </c>
      <c r="V70" s="109">
        <f>SUM(V65:V69)</f>
        <v>380.08414546722224</v>
      </c>
      <c r="W70" s="35"/>
      <c r="X70" s="106">
        <f>SUM(X65:X69)</f>
        <v>1839.5117276666672</v>
      </c>
      <c r="Y70" s="106">
        <f>SUM(Y65:Y69)</f>
        <v>2721.4980179399995</v>
      </c>
      <c r="Z70" s="224">
        <f>X70/(X70+Y70)</f>
        <v>0.40331238700784466</v>
      </c>
      <c r="AA70" s="35"/>
    </row>
    <row r="71" spans="1:27">
      <c r="A71" s="133"/>
      <c r="B71" s="134"/>
      <c r="C71" s="43"/>
      <c r="D71" s="186"/>
      <c r="E71" s="138"/>
      <c r="F71" s="138"/>
      <c r="G71" s="138"/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35"/>
      <c r="S71" s="35"/>
      <c r="T71" s="35"/>
      <c r="U71" s="44"/>
      <c r="V71" s="44"/>
      <c r="W71" s="35"/>
      <c r="X71" s="44"/>
      <c r="Y71" s="44"/>
      <c r="Z71" s="223"/>
      <c r="AA71" s="35"/>
    </row>
    <row r="72" spans="1:27">
      <c r="A72" s="133">
        <v>3.3</v>
      </c>
      <c r="B72" s="134" t="s">
        <v>54</v>
      </c>
      <c r="C72" s="43"/>
      <c r="D72" s="186"/>
      <c r="E72" s="138">
        <f>SUM('3.1 Base Year 1 Staff Loading'!E72,'3.2 Base Year 2 Staff Loading'!E72,'3.3 Base Year 3 Staff Loading'!E72,'3.4 Base Year 4 Staff Loading'!E72,'3.5 Base Year 5 Staff Loading'!E72,'3.6 Base Year 6 Staff Loading'!E72)/6</f>
        <v>0</v>
      </c>
      <c r="F72" s="138">
        <f>SUM('3.1 Base Year 1 Staff Loading'!F72,'3.2 Base Year 2 Staff Loading'!F72,'3.3 Base Year 3 Staff Loading'!F72,'3.4 Base Year 4 Staff Loading'!F72,'3.5 Base Year 5 Staff Loading'!F72,'3.6 Base Year 6 Staff Loading'!F72)/6</f>
        <v>0</v>
      </c>
      <c r="G72" s="138">
        <f>SUM('3.1 Base Year 1 Staff Loading'!G72,'3.2 Base Year 2 Staff Loading'!G72,'3.3 Base Year 3 Staff Loading'!G72,'3.4 Base Year 4 Staff Loading'!G72,'3.5 Base Year 5 Staff Loading'!G72,'3.6 Base Year 6 Staff Loading'!G72)/6</f>
        <v>0</v>
      </c>
      <c r="H72" s="138">
        <f>SUM('3.1 Base Year 1 Staff Loading'!H72,'3.2 Base Year 2 Staff Loading'!H72,'3.3 Base Year 3 Staff Loading'!H72,'3.4 Base Year 4 Staff Loading'!H72,'3.5 Base Year 5 Staff Loading'!H72,'3.6 Base Year 6 Staff Loading'!H72)/6</f>
        <v>0</v>
      </c>
      <c r="I72" s="138">
        <f>SUM('3.1 Base Year 1 Staff Loading'!I72,'3.2 Base Year 2 Staff Loading'!I72,'3.3 Base Year 3 Staff Loading'!I72,'3.4 Base Year 4 Staff Loading'!I72,'3.5 Base Year 5 Staff Loading'!I72,'3.6 Base Year 6 Staff Loading'!I72)/6</f>
        <v>0</v>
      </c>
      <c r="J72" s="138">
        <f>SUM('3.1 Base Year 1 Staff Loading'!J72,'3.2 Base Year 2 Staff Loading'!J72,'3.3 Base Year 3 Staff Loading'!J72,'3.4 Base Year 4 Staff Loading'!J72,'3.5 Base Year 5 Staff Loading'!J72,'3.6 Base Year 6 Staff Loading'!J72)/6</f>
        <v>0</v>
      </c>
      <c r="K72" s="138">
        <f>SUM('3.1 Base Year 1 Staff Loading'!K72,'3.2 Base Year 2 Staff Loading'!K72,'3.3 Base Year 3 Staff Loading'!K72,'3.4 Base Year 4 Staff Loading'!K72,'3.5 Base Year 5 Staff Loading'!K72,'3.6 Base Year 6 Staff Loading'!K72)/6</f>
        <v>0</v>
      </c>
      <c r="L72" s="138">
        <f>SUM('3.1 Base Year 1 Staff Loading'!L72,'3.2 Base Year 2 Staff Loading'!L72,'3.3 Base Year 3 Staff Loading'!L72,'3.4 Base Year 4 Staff Loading'!L72,'3.5 Base Year 5 Staff Loading'!L72,'3.6 Base Year 6 Staff Loading'!L72)/6</f>
        <v>0</v>
      </c>
      <c r="M72" s="138">
        <f>SUM('3.1 Base Year 1 Staff Loading'!M72,'3.2 Base Year 2 Staff Loading'!M72,'3.3 Base Year 3 Staff Loading'!M72,'3.4 Base Year 4 Staff Loading'!M72,'3.5 Base Year 5 Staff Loading'!M72,'3.6 Base Year 6 Staff Loading'!M72)/6</f>
        <v>0</v>
      </c>
      <c r="N72" s="138">
        <f>SUM('3.1 Base Year 1 Staff Loading'!N72,'3.2 Base Year 2 Staff Loading'!N72,'3.3 Base Year 3 Staff Loading'!N72,'3.4 Base Year 4 Staff Loading'!N72,'3.5 Base Year 5 Staff Loading'!N72,'3.6 Base Year 6 Staff Loading'!N72)/6</f>
        <v>0</v>
      </c>
      <c r="O72" s="138">
        <f>SUM('3.1 Base Year 1 Staff Loading'!O72,'3.2 Base Year 2 Staff Loading'!O72,'3.3 Base Year 3 Staff Loading'!O72,'3.4 Base Year 4 Staff Loading'!O72,'3.5 Base Year 5 Staff Loading'!O72,'3.6 Base Year 6 Staff Loading'!O72)/6</f>
        <v>0</v>
      </c>
      <c r="P72" s="138">
        <f>SUM('3.1 Base Year 1 Staff Loading'!P72,'3.2 Base Year 2 Staff Loading'!P72,'3.3 Base Year 3 Staff Loading'!P72,'3.4 Base Year 4 Staff Loading'!P72,'3.5 Base Year 5 Staff Loading'!P72,'3.6 Base Year 6 Staff Loading'!P72)/6</f>
        <v>0</v>
      </c>
      <c r="Q72" s="138">
        <f t="shared" si="37"/>
        <v>0</v>
      </c>
      <c r="U72" s="44">
        <f>V72/$S$7</f>
        <v>0</v>
      </c>
      <c r="V72" s="44">
        <f>Q72/12</f>
        <v>0</v>
      </c>
      <c r="X72" s="44">
        <f>IF($D72="Y",$Q72,0)</f>
        <v>0</v>
      </c>
      <c r="Y72" s="44">
        <f>IF($D72="N",$Q72,0)</f>
        <v>0</v>
      </c>
      <c r="Z72" s="223">
        <f>T72/12</f>
        <v>0</v>
      </c>
    </row>
    <row r="73" spans="1:27">
      <c r="A73" s="133"/>
      <c r="B73" s="134"/>
      <c r="C73" s="43" t="s">
        <v>52</v>
      </c>
      <c r="D73" s="186" t="s">
        <v>25</v>
      </c>
      <c r="E73" s="138">
        <f>SUM('3.1 Base Year 1 Staff Loading'!E73,'3.2 Base Year 2 Staff Loading'!E73,'3.3 Base Year 3 Staff Loading'!E73,'3.4 Base Year 4 Staff Loading'!E73,'3.5 Base Year 5 Staff Loading'!E73,'3.6 Base Year 6 Staff Loading'!E73)/6</f>
        <v>2265.7114427311112</v>
      </c>
      <c r="F73" s="138">
        <f>SUM('3.1 Base Year 1 Staff Loading'!F73,'3.2 Base Year 2 Staff Loading'!F73,'3.3 Base Year 3 Staff Loading'!F73,'3.4 Base Year 4 Staff Loading'!F73,'3.5 Base Year 5 Staff Loading'!F73,'3.6 Base Year 6 Staff Loading'!F73)/6</f>
        <v>2265.7114427311112</v>
      </c>
      <c r="G73" s="138">
        <f>SUM('3.1 Base Year 1 Staff Loading'!G73,'3.2 Base Year 2 Staff Loading'!G73,'3.3 Base Year 3 Staff Loading'!G73,'3.4 Base Year 4 Staff Loading'!G73,'3.5 Base Year 5 Staff Loading'!G73,'3.6 Base Year 6 Staff Loading'!G73)/6</f>
        <v>2265.7114427311112</v>
      </c>
      <c r="H73" s="138">
        <f>SUM('3.1 Base Year 1 Staff Loading'!H73,'3.2 Base Year 2 Staff Loading'!H73,'3.3 Base Year 3 Staff Loading'!H73,'3.4 Base Year 4 Staff Loading'!H73,'3.5 Base Year 5 Staff Loading'!H73,'3.6 Base Year 6 Staff Loading'!H73)/6</f>
        <v>2265.7114427311112</v>
      </c>
      <c r="I73" s="138">
        <f>SUM('3.1 Base Year 1 Staff Loading'!I73,'3.2 Base Year 2 Staff Loading'!I73,'3.3 Base Year 3 Staff Loading'!I73,'3.4 Base Year 4 Staff Loading'!I73,'3.5 Base Year 5 Staff Loading'!I73,'3.6 Base Year 6 Staff Loading'!I73)/6</f>
        <v>2265.7114427311112</v>
      </c>
      <c r="J73" s="138">
        <f>SUM('3.1 Base Year 1 Staff Loading'!J73,'3.2 Base Year 2 Staff Loading'!J73,'3.3 Base Year 3 Staff Loading'!J73,'3.4 Base Year 4 Staff Loading'!J73,'3.5 Base Year 5 Staff Loading'!J73,'3.6 Base Year 6 Staff Loading'!J73)/6</f>
        <v>2265.7114427311112</v>
      </c>
      <c r="K73" s="138">
        <f>SUM('3.1 Base Year 1 Staff Loading'!K73,'3.2 Base Year 2 Staff Loading'!K73,'3.3 Base Year 3 Staff Loading'!K73,'3.4 Base Year 4 Staff Loading'!K73,'3.5 Base Year 5 Staff Loading'!K73,'3.6 Base Year 6 Staff Loading'!K73)/6</f>
        <v>2265.7114427311112</v>
      </c>
      <c r="L73" s="138">
        <f>SUM('3.1 Base Year 1 Staff Loading'!L73,'3.2 Base Year 2 Staff Loading'!L73,'3.3 Base Year 3 Staff Loading'!L73,'3.4 Base Year 4 Staff Loading'!L73,'3.5 Base Year 5 Staff Loading'!L73,'3.6 Base Year 6 Staff Loading'!L73)/6</f>
        <v>2265.7114427311112</v>
      </c>
      <c r="M73" s="138">
        <f>SUM('3.1 Base Year 1 Staff Loading'!M73,'3.2 Base Year 2 Staff Loading'!M73,'3.3 Base Year 3 Staff Loading'!M73,'3.4 Base Year 4 Staff Loading'!M73,'3.5 Base Year 5 Staff Loading'!M73,'3.6 Base Year 6 Staff Loading'!M73)/6</f>
        <v>2265.7114427311112</v>
      </c>
      <c r="N73" s="138">
        <f>SUM('3.1 Base Year 1 Staff Loading'!N73,'3.2 Base Year 2 Staff Loading'!N73,'3.3 Base Year 3 Staff Loading'!N73,'3.4 Base Year 4 Staff Loading'!N73,'3.5 Base Year 5 Staff Loading'!N73,'3.6 Base Year 6 Staff Loading'!N73)/6</f>
        <v>2265.7114427311112</v>
      </c>
      <c r="O73" s="138">
        <f>SUM('3.1 Base Year 1 Staff Loading'!O73,'3.2 Base Year 2 Staff Loading'!O73,'3.3 Base Year 3 Staff Loading'!O73,'3.4 Base Year 4 Staff Loading'!O73,'3.5 Base Year 5 Staff Loading'!O73,'3.6 Base Year 6 Staff Loading'!O73)/6</f>
        <v>2265.7114427311112</v>
      </c>
      <c r="P73" s="138">
        <f>SUM('3.1 Base Year 1 Staff Loading'!P73,'3.2 Base Year 2 Staff Loading'!P73,'3.3 Base Year 3 Staff Loading'!P73,'3.4 Base Year 4 Staff Loading'!P73,'3.5 Base Year 5 Staff Loading'!P73,'3.6 Base Year 6 Staff Loading'!P73)/6</f>
        <v>2265.7114427311112</v>
      </c>
      <c r="Q73" s="138">
        <f>SUM(E73:P73)</f>
        <v>27188.537312773329</v>
      </c>
      <c r="U73" s="44">
        <f>V73/$S$7</f>
        <v>13.639734437846149</v>
      </c>
      <c r="V73" s="44">
        <f>Q73/12</f>
        <v>2265.7114427311108</v>
      </c>
      <c r="X73" s="44">
        <f t="shared" ref="X73:X76" si="41">IF($D73="Y",$Q73,0)</f>
        <v>0</v>
      </c>
      <c r="Y73" s="44">
        <f t="shared" ref="Y73:Y76" si="42">IF($D73="N",$Q73,0)</f>
        <v>27188.537312773329</v>
      </c>
      <c r="Z73" s="223">
        <f>T73/12</f>
        <v>0</v>
      </c>
    </row>
    <row r="74" spans="1:27">
      <c r="A74" s="133"/>
      <c r="B74" s="134"/>
      <c r="C74" s="43"/>
      <c r="D74" s="186"/>
      <c r="E74" s="138">
        <f>SUM('3.1 Base Year 1 Staff Loading'!E74,'3.2 Base Year 2 Staff Loading'!E74,'3.3 Base Year 3 Staff Loading'!E74,'3.4 Base Year 4 Staff Loading'!E74,'3.5 Base Year 5 Staff Loading'!E74,'3.6 Base Year 6 Staff Loading'!E74)/6</f>
        <v>0</v>
      </c>
      <c r="F74" s="138">
        <f>SUM('3.1 Base Year 1 Staff Loading'!F74,'3.2 Base Year 2 Staff Loading'!F74,'3.3 Base Year 3 Staff Loading'!F74,'3.4 Base Year 4 Staff Loading'!F74,'3.5 Base Year 5 Staff Loading'!F74,'3.6 Base Year 6 Staff Loading'!F74)/6</f>
        <v>0</v>
      </c>
      <c r="G74" s="138">
        <f>SUM('3.1 Base Year 1 Staff Loading'!G74,'3.2 Base Year 2 Staff Loading'!G74,'3.3 Base Year 3 Staff Loading'!G74,'3.4 Base Year 4 Staff Loading'!G74,'3.5 Base Year 5 Staff Loading'!G74,'3.6 Base Year 6 Staff Loading'!G74)/6</f>
        <v>0</v>
      </c>
      <c r="H74" s="138">
        <f>SUM('3.1 Base Year 1 Staff Loading'!H74,'3.2 Base Year 2 Staff Loading'!H74,'3.3 Base Year 3 Staff Loading'!H74,'3.4 Base Year 4 Staff Loading'!H74,'3.5 Base Year 5 Staff Loading'!H74,'3.6 Base Year 6 Staff Loading'!H74)/6</f>
        <v>0</v>
      </c>
      <c r="I74" s="138">
        <f>SUM('3.1 Base Year 1 Staff Loading'!I74,'3.2 Base Year 2 Staff Loading'!I74,'3.3 Base Year 3 Staff Loading'!I74,'3.4 Base Year 4 Staff Loading'!I74,'3.5 Base Year 5 Staff Loading'!I74,'3.6 Base Year 6 Staff Loading'!I74)/6</f>
        <v>0</v>
      </c>
      <c r="J74" s="138">
        <f>SUM('3.1 Base Year 1 Staff Loading'!J74,'3.2 Base Year 2 Staff Loading'!J74,'3.3 Base Year 3 Staff Loading'!J74,'3.4 Base Year 4 Staff Loading'!J74,'3.5 Base Year 5 Staff Loading'!J74,'3.6 Base Year 6 Staff Loading'!J74)/6</f>
        <v>0</v>
      </c>
      <c r="K74" s="138">
        <f>SUM('3.1 Base Year 1 Staff Loading'!K74,'3.2 Base Year 2 Staff Loading'!K74,'3.3 Base Year 3 Staff Loading'!K74,'3.4 Base Year 4 Staff Loading'!K74,'3.5 Base Year 5 Staff Loading'!K74,'3.6 Base Year 6 Staff Loading'!K74)/6</f>
        <v>0</v>
      </c>
      <c r="L74" s="138">
        <f>SUM('3.1 Base Year 1 Staff Loading'!L74,'3.2 Base Year 2 Staff Loading'!L74,'3.3 Base Year 3 Staff Loading'!L74,'3.4 Base Year 4 Staff Loading'!L74,'3.5 Base Year 5 Staff Loading'!L74,'3.6 Base Year 6 Staff Loading'!L74)/6</f>
        <v>0</v>
      </c>
      <c r="M74" s="138">
        <f>SUM('3.1 Base Year 1 Staff Loading'!M74,'3.2 Base Year 2 Staff Loading'!M74,'3.3 Base Year 3 Staff Loading'!M74,'3.4 Base Year 4 Staff Loading'!M74,'3.5 Base Year 5 Staff Loading'!M74,'3.6 Base Year 6 Staff Loading'!M74)/6</f>
        <v>0</v>
      </c>
      <c r="N74" s="138">
        <f>SUM('3.1 Base Year 1 Staff Loading'!N74,'3.2 Base Year 2 Staff Loading'!N74,'3.3 Base Year 3 Staff Loading'!N74,'3.4 Base Year 4 Staff Loading'!N74,'3.5 Base Year 5 Staff Loading'!N74,'3.6 Base Year 6 Staff Loading'!N74)/6</f>
        <v>0</v>
      </c>
      <c r="O74" s="138">
        <f>SUM('3.1 Base Year 1 Staff Loading'!O74,'3.2 Base Year 2 Staff Loading'!O74,'3.3 Base Year 3 Staff Loading'!O74,'3.4 Base Year 4 Staff Loading'!O74,'3.5 Base Year 5 Staff Loading'!O74,'3.6 Base Year 6 Staff Loading'!O74)/6</f>
        <v>0</v>
      </c>
      <c r="P74" s="138">
        <f>SUM('3.1 Base Year 1 Staff Loading'!P74,'3.2 Base Year 2 Staff Loading'!P74,'3.3 Base Year 3 Staff Loading'!P74,'3.4 Base Year 4 Staff Loading'!P74,'3.5 Base Year 5 Staff Loading'!P74,'3.6 Base Year 6 Staff Loading'!P74)/6</f>
        <v>0</v>
      </c>
      <c r="Q74" s="138">
        <f t="shared" si="37"/>
        <v>0</v>
      </c>
      <c r="U74" s="44">
        <f>V74/$S$7</f>
        <v>0</v>
      </c>
      <c r="V74" s="44">
        <f>Q74/12</f>
        <v>0</v>
      </c>
      <c r="X74" s="44">
        <f t="shared" si="41"/>
        <v>0</v>
      </c>
      <c r="Y74" s="44">
        <f t="shared" si="42"/>
        <v>0</v>
      </c>
      <c r="Z74" s="223">
        <f>T74/12</f>
        <v>0</v>
      </c>
    </row>
    <row r="75" spans="1:27">
      <c r="A75" s="133"/>
      <c r="B75" s="134"/>
      <c r="C75" s="43"/>
      <c r="D75" s="186"/>
      <c r="E75" s="138">
        <f>SUM('3.1 Base Year 1 Staff Loading'!E75,'3.2 Base Year 2 Staff Loading'!E75,'3.3 Base Year 3 Staff Loading'!E75,'3.4 Base Year 4 Staff Loading'!E75,'3.5 Base Year 5 Staff Loading'!E75,'3.6 Base Year 6 Staff Loading'!E75)/6</f>
        <v>0</v>
      </c>
      <c r="F75" s="138">
        <f>SUM('3.1 Base Year 1 Staff Loading'!F75,'3.2 Base Year 2 Staff Loading'!F75,'3.3 Base Year 3 Staff Loading'!F75,'3.4 Base Year 4 Staff Loading'!F75,'3.5 Base Year 5 Staff Loading'!F75,'3.6 Base Year 6 Staff Loading'!F75)/6</f>
        <v>0</v>
      </c>
      <c r="G75" s="138">
        <f>SUM('3.1 Base Year 1 Staff Loading'!G75,'3.2 Base Year 2 Staff Loading'!G75,'3.3 Base Year 3 Staff Loading'!G75,'3.4 Base Year 4 Staff Loading'!G75,'3.5 Base Year 5 Staff Loading'!G75,'3.6 Base Year 6 Staff Loading'!G75)/6</f>
        <v>0</v>
      </c>
      <c r="H75" s="138">
        <f>SUM('3.1 Base Year 1 Staff Loading'!H75,'3.2 Base Year 2 Staff Loading'!H75,'3.3 Base Year 3 Staff Loading'!H75,'3.4 Base Year 4 Staff Loading'!H75,'3.5 Base Year 5 Staff Loading'!H75,'3.6 Base Year 6 Staff Loading'!H75)/6</f>
        <v>0</v>
      </c>
      <c r="I75" s="138">
        <f>SUM('3.1 Base Year 1 Staff Loading'!I75,'3.2 Base Year 2 Staff Loading'!I75,'3.3 Base Year 3 Staff Loading'!I75,'3.4 Base Year 4 Staff Loading'!I75,'3.5 Base Year 5 Staff Loading'!I75,'3.6 Base Year 6 Staff Loading'!I75)/6</f>
        <v>0</v>
      </c>
      <c r="J75" s="138">
        <f>SUM('3.1 Base Year 1 Staff Loading'!J75,'3.2 Base Year 2 Staff Loading'!J75,'3.3 Base Year 3 Staff Loading'!J75,'3.4 Base Year 4 Staff Loading'!J75,'3.5 Base Year 5 Staff Loading'!J75,'3.6 Base Year 6 Staff Loading'!J75)/6</f>
        <v>0</v>
      </c>
      <c r="K75" s="138">
        <f>SUM('3.1 Base Year 1 Staff Loading'!K75,'3.2 Base Year 2 Staff Loading'!K75,'3.3 Base Year 3 Staff Loading'!K75,'3.4 Base Year 4 Staff Loading'!K75,'3.5 Base Year 5 Staff Loading'!K75,'3.6 Base Year 6 Staff Loading'!K75)/6</f>
        <v>0</v>
      </c>
      <c r="L75" s="138">
        <f>SUM('3.1 Base Year 1 Staff Loading'!L75,'3.2 Base Year 2 Staff Loading'!L75,'3.3 Base Year 3 Staff Loading'!L75,'3.4 Base Year 4 Staff Loading'!L75,'3.5 Base Year 5 Staff Loading'!L75,'3.6 Base Year 6 Staff Loading'!L75)/6</f>
        <v>0</v>
      </c>
      <c r="M75" s="138">
        <f>SUM('3.1 Base Year 1 Staff Loading'!M75,'3.2 Base Year 2 Staff Loading'!M75,'3.3 Base Year 3 Staff Loading'!M75,'3.4 Base Year 4 Staff Loading'!M75,'3.5 Base Year 5 Staff Loading'!M75,'3.6 Base Year 6 Staff Loading'!M75)/6</f>
        <v>0</v>
      </c>
      <c r="N75" s="138">
        <f>SUM('3.1 Base Year 1 Staff Loading'!N75,'3.2 Base Year 2 Staff Loading'!N75,'3.3 Base Year 3 Staff Loading'!N75,'3.4 Base Year 4 Staff Loading'!N75,'3.5 Base Year 5 Staff Loading'!N75,'3.6 Base Year 6 Staff Loading'!N75)/6</f>
        <v>0</v>
      </c>
      <c r="O75" s="138">
        <f>SUM('3.1 Base Year 1 Staff Loading'!O75,'3.2 Base Year 2 Staff Loading'!O75,'3.3 Base Year 3 Staff Loading'!O75,'3.4 Base Year 4 Staff Loading'!O75,'3.5 Base Year 5 Staff Loading'!O75,'3.6 Base Year 6 Staff Loading'!O75)/6</f>
        <v>0</v>
      </c>
      <c r="P75" s="138">
        <f>SUM('3.1 Base Year 1 Staff Loading'!P75,'3.2 Base Year 2 Staff Loading'!P75,'3.3 Base Year 3 Staff Loading'!P75,'3.4 Base Year 4 Staff Loading'!P75,'3.5 Base Year 5 Staff Loading'!P75,'3.6 Base Year 6 Staff Loading'!P75)/6</f>
        <v>0</v>
      </c>
      <c r="Q75" s="138">
        <f>SUM(E75:P75)</f>
        <v>0</v>
      </c>
      <c r="U75" s="44">
        <f>V75/$S$7</f>
        <v>0</v>
      </c>
      <c r="V75" s="44">
        <f>Q75/12</f>
        <v>0</v>
      </c>
      <c r="X75" s="44">
        <f t="shared" si="41"/>
        <v>0</v>
      </c>
      <c r="Y75" s="44">
        <f t="shared" si="42"/>
        <v>0</v>
      </c>
      <c r="Z75" s="223">
        <f>T75/12</f>
        <v>0</v>
      </c>
    </row>
    <row r="76" spans="1:27">
      <c r="A76" s="133"/>
      <c r="B76" s="134"/>
      <c r="C76" s="43"/>
      <c r="D76" s="186"/>
      <c r="E76" s="138">
        <f>SUM('3.1 Base Year 1 Staff Loading'!E76,'3.2 Base Year 2 Staff Loading'!E76,'3.3 Base Year 3 Staff Loading'!E76,'3.4 Base Year 4 Staff Loading'!E76,'3.5 Base Year 5 Staff Loading'!E76,'3.6 Base Year 6 Staff Loading'!E76)/6</f>
        <v>0</v>
      </c>
      <c r="F76" s="138">
        <f>SUM('3.1 Base Year 1 Staff Loading'!F76,'3.2 Base Year 2 Staff Loading'!F76,'3.3 Base Year 3 Staff Loading'!F76,'3.4 Base Year 4 Staff Loading'!F76,'3.5 Base Year 5 Staff Loading'!F76,'3.6 Base Year 6 Staff Loading'!F76)/6</f>
        <v>0</v>
      </c>
      <c r="G76" s="138">
        <f>SUM('3.1 Base Year 1 Staff Loading'!G76,'3.2 Base Year 2 Staff Loading'!G76,'3.3 Base Year 3 Staff Loading'!G76,'3.4 Base Year 4 Staff Loading'!G76,'3.5 Base Year 5 Staff Loading'!G76,'3.6 Base Year 6 Staff Loading'!G76)/6</f>
        <v>0</v>
      </c>
      <c r="H76" s="138">
        <f>SUM('3.1 Base Year 1 Staff Loading'!H76,'3.2 Base Year 2 Staff Loading'!H76,'3.3 Base Year 3 Staff Loading'!H76,'3.4 Base Year 4 Staff Loading'!H76,'3.5 Base Year 5 Staff Loading'!H76,'3.6 Base Year 6 Staff Loading'!H76)/6</f>
        <v>0</v>
      </c>
      <c r="I76" s="138">
        <f>SUM('3.1 Base Year 1 Staff Loading'!I76,'3.2 Base Year 2 Staff Loading'!I76,'3.3 Base Year 3 Staff Loading'!I76,'3.4 Base Year 4 Staff Loading'!I76,'3.5 Base Year 5 Staff Loading'!I76,'3.6 Base Year 6 Staff Loading'!I76)/6</f>
        <v>0</v>
      </c>
      <c r="J76" s="138">
        <f>SUM('3.1 Base Year 1 Staff Loading'!J76,'3.2 Base Year 2 Staff Loading'!J76,'3.3 Base Year 3 Staff Loading'!J76,'3.4 Base Year 4 Staff Loading'!J76,'3.5 Base Year 5 Staff Loading'!J76,'3.6 Base Year 6 Staff Loading'!J76)/6</f>
        <v>0</v>
      </c>
      <c r="K76" s="138">
        <f>SUM('3.1 Base Year 1 Staff Loading'!K76,'3.2 Base Year 2 Staff Loading'!K76,'3.3 Base Year 3 Staff Loading'!K76,'3.4 Base Year 4 Staff Loading'!K76,'3.5 Base Year 5 Staff Loading'!K76,'3.6 Base Year 6 Staff Loading'!K76)/6</f>
        <v>0</v>
      </c>
      <c r="L76" s="138">
        <f>SUM('3.1 Base Year 1 Staff Loading'!L76,'3.2 Base Year 2 Staff Loading'!L76,'3.3 Base Year 3 Staff Loading'!L76,'3.4 Base Year 4 Staff Loading'!L76,'3.5 Base Year 5 Staff Loading'!L76,'3.6 Base Year 6 Staff Loading'!L76)/6</f>
        <v>0</v>
      </c>
      <c r="M76" s="138">
        <f>SUM('3.1 Base Year 1 Staff Loading'!M76,'3.2 Base Year 2 Staff Loading'!M76,'3.3 Base Year 3 Staff Loading'!M76,'3.4 Base Year 4 Staff Loading'!M76,'3.5 Base Year 5 Staff Loading'!M76,'3.6 Base Year 6 Staff Loading'!M76)/6</f>
        <v>0</v>
      </c>
      <c r="N76" s="138">
        <f>SUM('3.1 Base Year 1 Staff Loading'!N76,'3.2 Base Year 2 Staff Loading'!N76,'3.3 Base Year 3 Staff Loading'!N76,'3.4 Base Year 4 Staff Loading'!N76,'3.5 Base Year 5 Staff Loading'!N76,'3.6 Base Year 6 Staff Loading'!N76)/6</f>
        <v>0</v>
      </c>
      <c r="O76" s="138">
        <f>SUM('3.1 Base Year 1 Staff Loading'!O76,'3.2 Base Year 2 Staff Loading'!O76,'3.3 Base Year 3 Staff Loading'!O76,'3.4 Base Year 4 Staff Loading'!O76,'3.5 Base Year 5 Staff Loading'!O76,'3.6 Base Year 6 Staff Loading'!O76)/6</f>
        <v>0</v>
      </c>
      <c r="P76" s="138">
        <f>SUM('3.1 Base Year 1 Staff Loading'!P76,'3.2 Base Year 2 Staff Loading'!P76,'3.3 Base Year 3 Staff Loading'!P76,'3.4 Base Year 4 Staff Loading'!P76,'3.5 Base Year 5 Staff Loading'!P76,'3.6 Base Year 6 Staff Loading'!P76)/6</f>
        <v>0</v>
      </c>
      <c r="Q76" s="138">
        <f>SUM(E76:P76)</f>
        <v>0</v>
      </c>
      <c r="U76" s="44">
        <f>V76/$S$7</f>
        <v>0</v>
      </c>
      <c r="V76" s="44">
        <f>Q76/12</f>
        <v>0</v>
      </c>
      <c r="X76" s="44">
        <f t="shared" si="41"/>
        <v>0</v>
      </c>
      <c r="Y76" s="44">
        <f t="shared" si="42"/>
        <v>0</v>
      </c>
      <c r="Z76" s="223">
        <f>T76/12</f>
        <v>0</v>
      </c>
    </row>
    <row r="77" spans="1:27" ht="14.1" thickBot="1">
      <c r="A77" s="103"/>
      <c r="B77" s="104" t="s">
        <v>55</v>
      </c>
      <c r="C77" s="105"/>
      <c r="D77" s="187"/>
      <c r="E77" s="107">
        <f>SUM(E72:E76)</f>
        <v>2265.7114427311112</v>
      </c>
      <c r="F77" s="107">
        <f t="shared" ref="F77:Q77" si="43">SUM(F72:F76)</f>
        <v>2265.7114427311112</v>
      </c>
      <c r="G77" s="107">
        <f t="shared" si="43"/>
        <v>2265.7114427311112</v>
      </c>
      <c r="H77" s="107">
        <f t="shared" si="43"/>
        <v>2265.7114427311112</v>
      </c>
      <c r="I77" s="107">
        <f t="shared" si="43"/>
        <v>2265.7114427311112</v>
      </c>
      <c r="J77" s="107">
        <f t="shared" si="43"/>
        <v>2265.7114427311112</v>
      </c>
      <c r="K77" s="107">
        <f t="shared" si="43"/>
        <v>2265.7114427311112</v>
      </c>
      <c r="L77" s="107">
        <f t="shared" si="43"/>
        <v>2265.7114427311112</v>
      </c>
      <c r="M77" s="107">
        <f t="shared" si="43"/>
        <v>2265.7114427311112</v>
      </c>
      <c r="N77" s="107">
        <f t="shared" si="43"/>
        <v>2265.7114427311112</v>
      </c>
      <c r="O77" s="107">
        <f t="shared" si="43"/>
        <v>2265.7114427311112</v>
      </c>
      <c r="P77" s="107">
        <f t="shared" si="43"/>
        <v>2265.7114427311112</v>
      </c>
      <c r="Q77" s="107">
        <f t="shared" si="43"/>
        <v>27188.537312773329</v>
      </c>
      <c r="R77" s="35"/>
      <c r="S77" s="35"/>
      <c r="T77" s="35"/>
      <c r="U77" s="109">
        <f>SUM(U72:U76)</f>
        <v>13.639734437846149</v>
      </c>
      <c r="V77" s="109">
        <f>SUM(V72:V76)</f>
        <v>2265.7114427311108</v>
      </c>
      <c r="W77" s="35"/>
      <c r="X77" s="106">
        <f>SUM(X72:X76)</f>
        <v>0</v>
      </c>
      <c r="Y77" s="106">
        <f>SUM(Y72:Y76)</f>
        <v>27188.537312773329</v>
      </c>
      <c r="Z77" s="224">
        <f>X77/(X77+Y77)</f>
        <v>0</v>
      </c>
      <c r="AA77" s="35"/>
    </row>
    <row r="78" spans="1:27">
      <c r="A78" s="133"/>
      <c r="B78" s="134"/>
      <c r="C78" s="43"/>
      <c r="D78" s="186"/>
      <c r="E78" s="138"/>
      <c r="F78" s="138"/>
      <c r="G78" s="138"/>
      <c r="H78" s="138"/>
      <c r="I78" s="138"/>
      <c r="J78" s="138"/>
      <c r="K78" s="138"/>
      <c r="L78" s="138"/>
      <c r="M78" s="138"/>
      <c r="N78" s="138"/>
      <c r="O78" s="138"/>
      <c r="P78" s="138"/>
      <c r="Q78" s="138"/>
      <c r="U78" s="44"/>
      <c r="V78" s="44"/>
      <c r="X78" s="44">
        <f t="shared" ref="X78" si="44">Y78/$N$7</f>
        <v>0</v>
      </c>
      <c r="Y78" s="44">
        <f t="shared" ref="Y78:Z78" si="45">S78/12</f>
        <v>0</v>
      </c>
      <c r="Z78" s="223">
        <f t="shared" si="45"/>
        <v>0</v>
      </c>
    </row>
    <row r="79" spans="1:27">
      <c r="A79" s="133">
        <v>3.4</v>
      </c>
      <c r="B79" s="134" t="s">
        <v>56</v>
      </c>
      <c r="C79" s="51"/>
      <c r="D79" s="186"/>
      <c r="E79" s="138">
        <f>SUM('3.1 Base Year 1 Staff Loading'!E79,'3.2 Base Year 2 Staff Loading'!E79,'3.3 Base Year 3 Staff Loading'!E79,'3.4 Base Year 4 Staff Loading'!E79,'3.5 Base Year 5 Staff Loading'!E79,'3.6 Base Year 6 Staff Loading'!E79)/6</f>
        <v>0</v>
      </c>
      <c r="F79" s="138">
        <f>SUM('3.1 Base Year 1 Staff Loading'!F79,'3.2 Base Year 2 Staff Loading'!F79,'3.3 Base Year 3 Staff Loading'!F79,'3.4 Base Year 4 Staff Loading'!F79,'3.5 Base Year 5 Staff Loading'!F79,'3.6 Base Year 6 Staff Loading'!F79)/6</f>
        <v>0</v>
      </c>
      <c r="G79" s="138">
        <f>SUM('3.1 Base Year 1 Staff Loading'!G79,'3.2 Base Year 2 Staff Loading'!G79,'3.3 Base Year 3 Staff Loading'!G79,'3.4 Base Year 4 Staff Loading'!G79,'3.5 Base Year 5 Staff Loading'!G79,'3.6 Base Year 6 Staff Loading'!G79)/6</f>
        <v>0</v>
      </c>
      <c r="H79" s="138">
        <f>SUM('3.1 Base Year 1 Staff Loading'!H79,'3.2 Base Year 2 Staff Loading'!H79,'3.3 Base Year 3 Staff Loading'!H79,'3.4 Base Year 4 Staff Loading'!H79,'3.5 Base Year 5 Staff Loading'!H79,'3.6 Base Year 6 Staff Loading'!H79)/6</f>
        <v>0</v>
      </c>
      <c r="I79" s="138">
        <f>SUM('3.1 Base Year 1 Staff Loading'!I79,'3.2 Base Year 2 Staff Loading'!I79,'3.3 Base Year 3 Staff Loading'!I79,'3.4 Base Year 4 Staff Loading'!I79,'3.5 Base Year 5 Staff Loading'!I79,'3.6 Base Year 6 Staff Loading'!I79)/6</f>
        <v>0</v>
      </c>
      <c r="J79" s="138">
        <f>SUM('3.1 Base Year 1 Staff Loading'!J79,'3.2 Base Year 2 Staff Loading'!J79,'3.3 Base Year 3 Staff Loading'!J79,'3.4 Base Year 4 Staff Loading'!J79,'3.5 Base Year 5 Staff Loading'!J79,'3.6 Base Year 6 Staff Loading'!J79)/6</f>
        <v>0</v>
      </c>
      <c r="K79" s="138">
        <f>SUM('3.1 Base Year 1 Staff Loading'!K79,'3.2 Base Year 2 Staff Loading'!K79,'3.3 Base Year 3 Staff Loading'!K79,'3.4 Base Year 4 Staff Loading'!K79,'3.5 Base Year 5 Staff Loading'!K79,'3.6 Base Year 6 Staff Loading'!K79)/6</f>
        <v>0</v>
      </c>
      <c r="L79" s="138">
        <f>SUM('3.1 Base Year 1 Staff Loading'!L79,'3.2 Base Year 2 Staff Loading'!L79,'3.3 Base Year 3 Staff Loading'!L79,'3.4 Base Year 4 Staff Loading'!L79,'3.5 Base Year 5 Staff Loading'!L79,'3.6 Base Year 6 Staff Loading'!L79)/6</f>
        <v>0</v>
      </c>
      <c r="M79" s="138">
        <f>SUM('3.1 Base Year 1 Staff Loading'!M79,'3.2 Base Year 2 Staff Loading'!M79,'3.3 Base Year 3 Staff Loading'!M79,'3.4 Base Year 4 Staff Loading'!M79,'3.5 Base Year 5 Staff Loading'!M79,'3.6 Base Year 6 Staff Loading'!M79)/6</f>
        <v>0</v>
      </c>
      <c r="N79" s="138">
        <f>SUM('3.1 Base Year 1 Staff Loading'!N79,'3.2 Base Year 2 Staff Loading'!N79,'3.3 Base Year 3 Staff Loading'!N79,'3.4 Base Year 4 Staff Loading'!N79,'3.5 Base Year 5 Staff Loading'!N79,'3.6 Base Year 6 Staff Loading'!N79)/6</f>
        <v>0</v>
      </c>
      <c r="O79" s="138">
        <f>SUM('3.1 Base Year 1 Staff Loading'!O79,'3.2 Base Year 2 Staff Loading'!O79,'3.3 Base Year 3 Staff Loading'!O79,'3.4 Base Year 4 Staff Loading'!O79,'3.5 Base Year 5 Staff Loading'!O79,'3.6 Base Year 6 Staff Loading'!O79)/6</f>
        <v>0</v>
      </c>
      <c r="P79" s="138">
        <f>SUM('3.1 Base Year 1 Staff Loading'!P79,'3.2 Base Year 2 Staff Loading'!P79,'3.3 Base Year 3 Staff Loading'!P79,'3.4 Base Year 4 Staff Loading'!P79,'3.5 Base Year 5 Staff Loading'!P79,'3.6 Base Year 6 Staff Loading'!P79)/6</f>
        <v>0</v>
      </c>
      <c r="Q79" s="138">
        <f t="shared" si="37"/>
        <v>0</v>
      </c>
      <c r="R79" s="35"/>
      <c r="S79" s="35"/>
      <c r="T79" s="35"/>
      <c r="U79" s="44">
        <f>V79/$S$7</f>
        <v>0</v>
      </c>
      <c r="V79" s="44">
        <f>Q79/12</f>
        <v>0</v>
      </c>
      <c r="W79" s="35"/>
      <c r="X79" s="44">
        <f>IF($D79="Y",$Q79,0)</f>
        <v>0</v>
      </c>
      <c r="Y79" s="44">
        <f>IF($D79="N",$Q79,0)</f>
        <v>0</v>
      </c>
      <c r="Z79" s="223">
        <f>T79/12</f>
        <v>0</v>
      </c>
      <c r="AA79" s="35"/>
    </row>
    <row r="80" spans="1:27">
      <c r="A80" s="133"/>
      <c r="B80" s="134"/>
      <c r="C80" s="51" t="s">
        <v>52</v>
      </c>
      <c r="D80" s="186" t="s">
        <v>22</v>
      </c>
      <c r="E80" s="138">
        <f>SUM('3.1 Base Year 1 Staff Loading'!E80,'3.2 Base Year 2 Staff Loading'!E80,'3.3 Base Year 3 Staff Loading'!E80,'3.4 Base Year 4 Staff Loading'!E80,'3.5 Base Year 5 Staff Loading'!E80,'3.6 Base Year 6 Staff Loading'!E80)/6</f>
        <v>1872.1244396166669</v>
      </c>
      <c r="F80" s="138">
        <f>SUM('3.1 Base Year 1 Staff Loading'!F80,'3.2 Base Year 2 Staff Loading'!F80,'3.3 Base Year 3 Staff Loading'!F80,'3.4 Base Year 4 Staff Loading'!F80,'3.5 Base Year 5 Staff Loading'!F80,'3.6 Base Year 6 Staff Loading'!F80)/6</f>
        <v>1872.1244396166669</v>
      </c>
      <c r="G80" s="138">
        <f>SUM('3.1 Base Year 1 Staff Loading'!G80,'3.2 Base Year 2 Staff Loading'!G80,'3.3 Base Year 3 Staff Loading'!G80,'3.4 Base Year 4 Staff Loading'!G80,'3.5 Base Year 5 Staff Loading'!G80,'3.6 Base Year 6 Staff Loading'!G80)/6</f>
        <v>1872.1244396166669</v>
      </c>
      <c r="H80" s="138">
        <f>SUM('3.1 Base Year 1 Staff Loading'!H80,'3.2 Base Year 2 Staff Loading'!H80,'3.3 Base Year 3 Staff Loading'!H80,'3.4 Base Year 4 Staff Loading'!H80,'3.5 Base Year 5 Staff Loading'!H80,'3.6 Base Year 6 Staff Loading'!H80)/6</f>
        <v>1872.1244396166669</v>
      </c>
      <c r="I80" s="138">
        <f>SUM('3.1 Base Year 1 Staff Loading'!I80,'3.2 Base Year 2 Staff Loading'!I80,'3.3 Base Year 3 Staff Loading'!I80,'3.4 Base Year 4 Staff Loading'!I80,'3.5 Base Year 5 Staff Loading'!I80,'3.6 Base Year 6 Staff Loading'!I80)/6</f>
        <v>1872.1244396166669</v>
      </c>
      <c r="J80" s="138">
        <f>SUM('3.1 Base Year 1 Staff Loading'!J80,'3.2 Base Year 2 Staff Loading'!J80,'3.3 Base Year 3 Staff Loading'!J80,'3.4 Base Year 4 Staff Loading'!J80,'3.5 Base Year 5 Staff Loading'!J80,'3.6 Base Year 6 Staff Loading'!J80)/6</f>
        <v>1872.1244396166669</v>
      </c>
      <c r="K80" s="138">
        <f>SUM('3.1 Base Year 1 Staff Loading'!K80,'3.2 Base Year 2 Staff Loading'!K80,'3.3 Base Year 3 Staff Loading'!K80,'3.4 Base Year 4 Staff Loading'!K80,'3.5 Base Year 5 Staff Loading'!K80,'3.6 Base Year 6 Staff Loading'!K80)/6</f>
        <v>1872.1244396166669</v>
      </c>
      <c r="L80" s="138">
        <f>SUM('3.1 Base Year 1 Staff Loading'!L80,'3.2 Base Year 2 Staff Loading'!L80,'3.3 Base Year 3 Staff Loading'!L80,'3.4 Base Year 4 Staff Loading'!L80,'3.5 Base Year 5 Staff Loading'!L80,'3.6 Base Year 6 Staff Loading'!L80)/6</f>
        <v>1872.1244396166669</v>
      </c>
      <c r="M80" s="138">
        <f>SUM('3.1 Base Year 1 Staff Loading'!M80,'3.2 Base Year 2 Staff Loading'!M80,'3.3 Base Year 3 Staff Loading'!M80,'3.4 Base Year 4 Staff Loading'!M80,'3.5 Base Year 5 Staff Loading'!M80,'3.6 Base Year 6 Staff Loading'!M80)/6</f>
        <v>1872.1244396166669</v>
      </c>
      <c r="N80" s="138">
        <f>SUM('3.1 Base Year 1 Staff Loading'!N80,'3.2 Base Year 2 Staff Loading'!N80,'3.3 Base Year 3 Staff Loading'!N80,'3.4 Base Year 4 Staff Loading'!N80,'3.5 Base Year 5 Staff Loading'!N80,'3.6 Base Year 6 Staff Loading'!N80)/6</f>
        <v>1872.1244396166669</v>
      </c>
      <c r="O80" s="138">
        <f>SUM('3.1 Base Year 1 Staff Loading'!O80,'3.2 Base Year 2 Staff Loading'!O80,'3.3 Base Year 3 Staff Loading'!O80,'3.4 Base Year 4 Staff Loading'!O80,'3.5 Base Year 5 Staff Loading'!O80,'3.6 Base Year 6 Staff Loading'!O80)/6</f>
        <v>1872.1244396166669</v>
      </c>
      <c r="P80" s="138">
        <f>SUM('3.1 Base Year 1 Staff Loading'!P80,'3.2 Base Year 2 Staff Loading'!P80,'3.3 Base Year 3 Staff Loading'!P80,'3.4 Base Year 4 Staff Loading'!P80,'3.5 Base Year 5 Staff Loading'!P80,'3.6 Base Year 6 Staff Loading'!P80)/6</f>
        <v>1872.1244396166669</v>
      </c>
      <c r="Q80" s="138">
        <f t="shared" si="37"/>
        <v>22465.4932754</v>
      </c>
      <c r="U80" s="44">
        <f>V80/$S$7</f>
        <v>11.270314352207356</v>
      </c>
      <c r="V80" s="44">
        <f>Q80/12</f>
        <v>1872.1244396166667</v>
      </c>
      <c r="X80" s="44">
        <f t="shared" ref="X80:X83" si="46">IF($D80="Y",$Q80,0)</f>
        <v>22465.4932754</v>
      </c>
      <c r="Y80" s="44">
        <f t="shared" ref="Y80:Y83" si="47">IF($D80="N",$Q80,0)</f>
        <v>0</v>
      </c>
      <c r="Z80" s="223">
        <f>T80/12</f>
        <v>0</v>
      </c>
    </row>
    <row r="81" spans="1:27">
      <c r="A81" s="133"/>
      <c r="B81" s="134"/>
      <c r="C81" s="51" t="s">
        <v>52</v>
      </c>
      <c r="D81" s="186" t="s">
        <v>25</v>
      </c>
      <c r="E81" s="138">
        <f>SUM('3.1 Base Year 1 Staff Loading'!E81,'3.2 Base Year 2 Staff Loading'!E81,'3.3 Base Year 3 Staff Loading'!E81,'3.4 Base Year 4 Staff Loading'!E81,'3.5 Base Year 5 Staff Loading'!E81,'3.6 Base Year 6 Staff Loading'!E81)/6</f>
        <v>0</v>
      </c>
      <c r="F81" s="138">
        <f>SUM('3.1 Base Year 1 Staff Loading'!F81,'3.2 Base Year 2 Staff Loading'!F81,'3.3 Base Year 3 Staff Loading'!F81,'3.4 Base Year 4 Staff Loading'!F81,'3.5 Base Year 5 Staff Loading'!F81,'3.6 Base Year 6 Staff Loading'!F81)/6</f>
        <v>0</v>
      </c>
      <c r="G81" s="138">
        <f>SUM('3.1 Base Year 1 Staff Loading'!G81,'3.2 Base Year 2 Staff Loading'!G81,'3.3 Base Year 3 Staff Loading'!G81,'3.4 Base Year 4 Staff Loading'!G81,'3.5 Base Year 5 Staff Loading'!G81,'3.6 Base Year 6 Staff Loading'!G81)/6</f>
        <v>0</v>
      </c>
      <c r="H81" s="138">
        <f>SUM('3.1 Base Year 1 Staff Loading'!H81,'3.2 Base Year 2 Staff Loading'!H81,'3.3 Base Year 3 Staff Loading'!H81,'3.4 Base Year 4 Staff Loading'!H81,'3.5 Base Year 5 Staff Loading'!H81,'3.6 Base Year 6 Staff Loading'!H81)/6</f>
        <v>0</v>
      </c>
      <c r="I81" s="138">
        <f>SUM('3.1 Base Year 1 Staff Loading'!I81,'3.2 Base Year 2 Staff Loading'!I81,'3.3 Base Year 3 Staff Loading'!I81,'3.4 Base Year 4 Staff Loading'!I81,'3.5 Base Year 5 Staff Loading'!I81,'3.6 Base Year 6 Staff Loading'!I81)/6</f>
        <v>0</v>
      </c>
      <c r="J81" s="138">
        <f>SUM('3.1 Base Year 1 Staff Loading'!J81,'3.2 Base Year 2 Staff Loading'!J81,'3.3 Base Year 3 Staff Loading'!J81,'3.4 Base Year 4 Staff Loading'!J81,'3.5 Base Year 5 Staff Loading'!J81,'3.6 Base Year 6 Staff Loading'!J81)/6</f>
        <v>0</v>
      </c>
      <c r="K81" s="138">
        <f>SUM('3.1 Base Year 1 Staff Loading'!K81,'3.2 Base Year 2 Staff Loading'!K81,'3.3 Base Year 3 Staff Loading'!K81,'3.4 Base Year 4 Staff Loading'!K81,'3.5 Base Year 5 Staff Loading'!K81,'3.6 Base Year 6 Staff Loading'!K81)/6</f>
        <v>0</v>
      </c>
      <c r="L81" s="138">
        <f>SUM('3.1 Base Year 1 Staff Loading'!L81,'3.2 Base Year 2 Staff Loading'!L81,'3.3 Base Year 3 Staff Loading'!L81,'3.4 Base Year 4 Staff Loading'!L81,'3.5 Base Year 5 Staff Loading'!L81,'3.6 Base Year 6 Staff Loading'!L81)/6</f>
        <v>0</v>
      </c>
      <c r="M81" s="138">
        <f>SUM('3.1 Base Year 1 Staff Loading'!M81,'3.2 Base Year 2 Staff Loading'!M81,'3.3 Base Year 3 Staff Loading'!M81,'3.4 Base Year 4 Staff Loading'!M81,'3.5 Base Year 5 Staff Loading'!M81,'3.6 Base Year 6 Staff Loading'!M81)/6</f>
        <v>0</v>
      </c>
      <c r="N81" s="138">
        <f>SUM('3.1 Base Year 1 Staff Loading'!N81,'3.2 Base Year 2 Staff Loading'!N81,'3.3 Base Year 3 Staff Loading'!N81,'3.4 Base Year 4 Staff Loading'!N81,'3.5 Base Year 5 Staff Loading'!N81,'3.6 Base Year 6 Staff Loading'!N81)/6</f>
        <v>0</v>
      </c>
      <c r="O81" s="138">
        <f>SUM('3.1 Base Year 1 Staff Loading'!O81,'3.2 Base Year 2 Staff Loading'!O81,'3.3 Base Year 3 Staff Loading'!O81,'3.4 Base Year 4 Staff Loading'!O81,'3.5 Base Year 5 Staff Loading'!O81,'3.6 Base Year 6 Staff Loading'!O81)/6</f>
        <v>0</v>
      </c>
      <c r="P81" s="138">
        <f>SUM('3.1 Base Year 1 Staff Loading'!P81,'3.2 Base Year 2 Staff Loading'!P81,'3.3 Base Year 3 Staff Loading'!P81,'3.4 Base Year 4 Staff Loading'!P81,'3.5 Base Year 5 Staff Loading'!P81,'3.6 Base Year 6 Staff Loading'!P81)/6</f>
        <v>0</v>
      </c>
      <c r="Q81" s="138">
        <f>SUM(E81:P81)</f>
        <v>0</v>
      </c>
      <c r="U81" s="44">
        <f>V81/$S$7</f>
        <v>0</v>
      </c>
      <c r="V81" s="44">
        <f>Q81/12</f>
        <v>0</v>
      </c>
      <c r="X81" s="44">
        <f t="shared" si="46"/>
        <v>0</v>
      </c>
      <c r="Y81" s="44">
        <f t="shared" si="47"/>
        <v>0</v>
      </c>
      <c r="Z81" s="223">
        <f>T81/12</f>
        <v>0</v>
      </c>
    </row>
    <row r="82" spans="1:27">
      <c r="A82" s="133"/>
      <c r="B82" s="134"/>
      <c r="C82" s="51"/>
      <c r="D82" s="186"/>
      <c r="E82" s="138">
        <f>SUM('3.1 Base Year 1 Staff Loading'!E82,'3.2 Base Year 2 Staff Loading'!E82,'3.3 Base Year 3 Staff Loading'!E82,'3.4 Base Year 4 Staff Loading'!E82,'3.5 Base Year 5 Staff Loading'!E82,'3.6 Base Year 6 Staff Loading'!E82)/6</f>
        <v>0</v>
      </c>
      <c r="F82" s="138">
        <f>SUM('3.1 Base Year 1 Staff Loading'!F82,'3.2 Base Year 2 Staff Loading'!F82,'3.3 Base Year 3 Staff Loading'!F82,'3.4 Base Year 4 Staff Loading'!F82,'3.5 Base Year 5 Staff Loading'!F82,'3.6 Base Year 6 Staff Loading'!F82)/6</f>
        <v>0</v>
      </c>
      <c r="G82" s="138">
        <f>SUM('3.1 Base Year 1 Staff Loading'!G82,'3.2 Base Year 2 Staff Loading'!G82,'3.3 Base Year 3 Staff Loading'!G82,'3.4 Base Year 4 Staff Loading'!G82,'3.5 Base Year 5 Staff Loading'!G82,'3.6 Base Year 6 Staff Loading'!G82)/6</f>
        <v>0</v>
      </c>
      <c r="H82" s="138">
        <f>SUM('3.1 Base Year 1 Staff Loading'!H82,'3.2 Base Year 2 Staff Loading'!H82,'3.3 Base Year 3 Staff Loading'!H82,'3.4 Base Year 4 Staff Loading'!H82,'3.5 Base Year 5 Staff Loading'!H82,'3.6 Base Year 6 Staff Loading'!H82)/6</f>
        <v>0</v>
      </c>
      <c r="I82" s="138">
        <f>SUM('3.1 Base Year 1 Staff Loading'!I82,'3.2 Base Year 2 Staff Loading'!I82,'3.3 Base Year 3 Staff Loading'!I82,'3.4 Base Year 4 Staff Loading'!I82,'3.5 Base Year 5 Staff Loading'!I82,'3.6 Base Year 6 Staff Loading'!I82)/6</f>
        <v>0</v>
      </c>
      <c r="J82" s="138">
        <f>SUM('3.1 Base Year 1 Staff Loading'!J82,'3.2 Base Year 2 Staff Loading'!J82,'3.3 Base Year 3 Staff Loading'!J82,'3.4 Base Year 4 Staff Loading'!J82,'3.5 Base Year 5 Staff Loading'!J82,'3.6 Base Year 6 Staff Loading'!J82)/6</f>
        <v>0</v>
      </c>
      <c r="K82" s="138">
        <f>SUM('3.1 Base Year 1 Staff Loading'!K82,'3.2 Base Year 2 Staff Loading'!K82,'3.3 Base Year 3 Staff Loading'!K82,'3.4 Base Year 4 Staff Loading'!K82,'3.5 Base Year 5 Staff Loading'!K82,'3.6 Base Year 6 Staff Loading'!K82)/6</f>
        <v>0</v>
      </c>
      <c r="L82" s="138">
        <f>SUM('3.1 Base Year 1 Staff Loading'!L82,'3.2 Base Year 2 Staff Loading'!L82,'3.3 Base Year 3 Staff Loading'!L82,'3.4 Base Year 4 Staff Loading'!L82,'3.5 Base Year 5 Staff Loading'!L82,'3.6 Base Year 6 Staff Loading'!L82)/6</f>
        <v>0</v>
      </c>
      <c r="M82" s="138">
        <f>SUM('3.1 Base Year 1 Staff Loading'!M82,'3.2 Base Year 2 Staff Loading'!M82,'3.3 Base Year 3 Staff Loading'!M82,'3.4 Base Year 4 Staff Loading'!M82,'3.5 Base Year 5 Staff Loading'!M82,'3.6 Base Year 6 Staff Loading'!M82)/6</f>
        <v>0</v>
      </c>
      <c r="N82" s="138">
        <f>SUM('3.1 Base Year 1 Staff Loading'!N82,'3.2 Base Year 2 Staff Loading'!N82,'3.3 Base Year 3 Staff Loading'!N82,'3.4 Base Year 4 Staff Loading'!N82,'3.5 Base Year 5 Staff Loading'!N82,'3.6 Base Year 6 Staff Loading'!N82)/6</f>
        <v>0</v>
      </c>
      <c r="O82" s="138">
        <f>SUM('3.1 Base Year 1 Staff Loading'!O82,'3.2 Base Year 2 Staff Loading'!O82,'3.3 Base Year 3 Staff Loading'!O82,'3.4 Base Year 4 Staff Loading'!O82,'3.5 Base Year 5 Staff Loading'!O82,'3.6 Base Year 6 Staff Loading'!O82)/6</f>
        <v>0</v>
      </c>
      <c r="P82" s="138">
        <f>SUM('3.1 Base Year 1 Staff Loading'!P82,'3.2 Base Year 2 Staff Loading'!P82,'3.3 Base Year 3 Staff Loading'!P82,'3.4 Base Year 4 Staff Loading'!P82,'3.5 Base Year 5 Staff Loading'!P82,'3.6 Base Year 6 Staff Loading'!P82)/6</f>
        <v>0</v>
      </c>
      <c r="Q82" s="138">
        <f t="shared" si="37"/>
        <v>0</v>
      </c>
      <c r="U82" s="44">
        <f>V82/$S$7</f>
        <v>0</v>
      </c>
      <c r="V82" s="44">
        <f>Q82/12</f>
        <v>0</v>
      </c>
      <c r="X82" s="44">
        <f t="shared" si="46"/>
        <v>0</v>
      </c>
      <c r="Y82" s="44">
        <f t="shared" si="47"/>
        <v>0</v>
      </c>
      <c r="Z82" s="223">
        <f>T82/12</f>
        <v>0</v>
      </c>
    </row>
    <row r="83" spans="1:27">
      <c r="A83" s="133"/>
      <c r="B83" s="134"/>
      <c r="C83" s="51"/>
      <c r="D83" s="186"/>
      <c r="E83" s="138">
        <f>SUM('3.1 Base Year 1 Staff Loading'!E83,'3.2 Base Year 2 Staff Loading'!E83,'3.3 Base Year 3 Staff Loading'!E83,'3.4 Base Year 4 Staff Loading'!E83,'3.5 Base Year 5 Staff Loading'!E83,'3.6 Base Year 6 Staff Loading'!E83)/6</f>
        <v>0</v>
      </c>
      <c r="F83" s="138">
        <f>SUM('3.1 Base Year 1 Staff Loading'!F83,'3.2 Base Year 2 Staff Loading'!F83,'3.3 Base Year 3 Staff Loading'!F83,'3.4 Base Year 4 Staff Loading'!F83,'3.5 Base Year 5 Staff Loading'!F83,'3.6 Base Year 6 Staff Loading'!F83)/6</f>
        <v>0</v>
      </c>
      <c r="G83" s="138">
        <f>SUM('3.1 Base Year 1 Staff Loading'!G83,'3.2 Base Year 2 Staff Loading'!G83,'3.3 Base Year 3 Staff Loading'!G83,'3.4 Base Year 4 Staff Loading'!G83,'3.5 Base Year 5 Staff Loading'!G83,'3.6 Base Year 6 Staff Loading'!G83)/6</f>
        <v>0</v>
      </c>
      <c r="H83" s="138">
        <f>SUM('3.1 Base Year 1 Staff Loading'!H83,'3.2 Base Year 2 Staff Loading'!H83,'3.3 Base Year 3 Staff Loading'!H83,'3.4 Base Year 4 Staff Loading'!H83,'3.5 Base Year 5 Staff Loading'!H83,'3.6 Base Year 6 Staff Loading'!H83)/6</f>
        <v>0</v>
      </c>
      <c r="I83" s="138">
        <f>SUM('3.1 Base Year 1 Staff Loading'!I83,'3.2 Base Year 2 Staff Loading'!I83,'3.3 Base Year 3 Staff Loading'!I83,'3.4 Base Year 4 Staff Loading'!I83,'3.5 Base Year 5 Staff Loading'!I83,'3.6 Base Year 6 Staff Loading'!I83)/6</f>
        <v>0</v>
      </c>
      <c r="J83" s="138">
        <f>SUM('3.1 Base Year 1 Staff Loading'!J83,'3.2 Base Year 2 Staff Loading'!J83,'3.3 Base Year 3 Staff Loading'!J83,'3.4 Base Year 4 Staff Loading'!J83,'3.5 Base Year 5 Staff Loading'!J83,'3.6 Base Year 6 Staff Loading'!J83)/6</f>
        <v>0</v>
      </c>
      <c r="K83" s="138">
        <f>SUM('3.1 Base Year 1 Staff Loading'!K83,'3.2 Base Year 2 Staff Loading'!K83,'3.3 Base Year 3 Staff Loading'!K83,'3.4 Base Year 4 Staff Loading'!K83,'3.5 Base Year 5 Staff Loading'!K83,'3.6 Base Year 6 Staff Loading'!K83)/6</f>
        <v>0</v>
      </c>
      <c r="L83" s="138">
        <f>SUM('3.1 Base Year 1 Staff Loading'!L83,'3.2 Base Year 2 Staff Loading'!L83,'3.3 Base Year 3 Staff Loading'!L83,'3.4 Base Year 4 Staff Loading'!L83,'3.5 Base Year 5 Staff Loading'!L83,'3.6 Base Year 6 Staff Loading'!L83)/6</f>
        <v>0</v>
      </c>
      <c r="M83" s="138">
        <f>SUM('3.1 Base Year 1 Staff Loading'!M83,'3.2 Base Year 2 Staff Loading'!M83,'3.3 Base Year 3 Staff Loading'!M83,'3.4 Base Year 4 Staff Loading'!M83,'3.5 Base Year 5 Staff Loading'!M83,'3.6 Base Year 6 Staff Loading'!M83)/6</f>
        <v>0</v>
      </c>
      <c r="N83" s="138">
        <f>SUM('3.1 Base Year 1 Staff Loading'!N83,'3.2 Base Year 2 Staff Loading'!N83,'3.3 Base Year 3 Staff Loading'!N83,'3.4 Base Year 4 Staff Loading'!N83,'3.5 Base Year 5 Staff Loading'!N83,'3.6 Base Year 6 Staff Loading'!N83)/6</f>
        <v>0</v>
      </c>
      <c r="O83" s="138">
        <f>SUM('3.1 Base Year 1 Staff Loading'!O83,'3.2 Base Year 2 Staff Loading'!O83,'3.3 Base Year 3 Staff Loading'!O83,'3.4 Base Year 4 Staff Loading'!O83,'3.5 Base Year 5 Staff Loading'!O83,'3.6 Base Year 6 Staff Loading'!O83)/6</f>
        <v>0</v>
      </c>
      <c r="P83" s="138">
        <f>SUM('3.1 Base Year 1 Staff Loading'!P83,'3.2 Base Year 2 Staff Loading'!P83,'3.3 Base Year 3 Staff Loading'!P83,'3.4 Base Year 4 Staff Loading'!P83,'3.5 Base Year 5 Staff Loading'!P83,'3.6 Base Year 6 Staff Loading'!P83)/6</f>
        <v>0</v>
      </c>
      <c r="Q83" s="138">
        <f t="shared" si="37"/>
        <v>0</v>
      </c>
      <c r="U83" s="44">
        <f>V83/$S$7</f>
        <v>0</v>
      </c>
      <c r="V83" s="44">
        <f>Q83/12</f>
        <v>0</v>
      </c>
      <c r="X83" s="44">
        <f t="shared" si="46"/>
        <v>0</v>
      </c>
      <c r="Y83" s="44">
        <f t="shared" si="47"/>
        <v>0</v>
      </c>
      <c r="Z83" s="223">
        <f>T83/12</f>
        <v>0</v>
      </c>
    </row>
    <row r="84" spans="1:27" ht="14.1" thickBot="1">
      <c r="A84" s="103"/>
      <c r="B84" s="104" t="s">
        <v>57</v>
      </c>
      <c r="C84" s="105"/>
      <c r="D84" s="187"/>
      <c r="E84" s="107">
        <f>SUM(E79:E83)</f>
        <v>1872.1244396166669</v>
      </c>
      <c r="F84" s="107">
        <f t="shared" ref="F84:Q84" si="48">SUM(F79:F83)</f>
        <v>1872.1244396166669</v>
      </c>
      <c r="G84" s="107">
        <f t="shared" si="48"/>
        <v>1872.1244396166669</v>
      </c>
      <c r="H84" s="107">
        <f t="shared" si="48"/>
        <v>1872.1244396166669</v>
      </c>
      <c r="I84" s="107">
        <f t="shared" si="48"/>
        <v>1872.1244396166669</v>
      </c>
      <c r="J84" s="107">
        <f t="shared" si="48"/>
        <v>1872.1244396166669</v>
      </c>
      <c r="K84" s="107">
        <f t="shared" si="48"/>
        <v>1872.1244396166669</v>
      </c>
      <c r="L84" s="107">
        <f t="shared" si="48"/>
        <v>1872.1244396166669</v>
      </c>
      <c r="M84" s="107">
        <f t="shared" si="48"/>
        <v>1872.1244396166669</v>
      </c>
      <c r="N84" s="107">
        <f t="shared" si="48"/>
        <v>1872.1244396166669</v>
      </c>
      <c r="O84" s="107">
        <f t="shared" si="48"/>
        <v>1872.1244396166669</v>
      </c>
      <c r="P84" s="107">
        <f t="shared" si="48"/>
        <v>1872.1244396166669</v>
      </c>
      <c r="Q84" s="107">
        <f t="shared" si="48"/>
        <v>22465.4932754</v>
      </c>
      <c r="R84" s="35"/>
      <c r="S84" s="35"/>
      <c r="T84" s="35"/>
      <c r="U84" s="109">
        <f>SUM(U79:U83)</f>
        <v>11.270314352207356</v>
      </c>
      <c r="V84" s="109">
        <f>SUM(V79:V83)</f>
        <v>1872.1244396166667</v>
      </c>
      <c r="W84" s="35"/>
      <c r="X84" s="106">
        <f>SUM(X79:X83)</f>
        <v>22465.4932754</v>
      </c>
      <c r="Y84" s="106">
        <f>SUM(Y79:Y83)</f>
        <v>0</v>
      </c>
      <c r="Z84" s="224">
        <f>X84/(X84+Y84)</f>
        <v>1</v>
      </c>
      <c r="AA84" s="35"/>
    </row>
    <row r="85" spans="1:27">
      <c r="A85" s="41"/>
      <c r="B85" s="42"/>
      <c r="C85" s="51"/>
      <c r="D85" s="186"/>
      <c r="E85" s="195"/>
      <c r="F85" s="195"/>
      <c r="G85" s="195"/>
      <c r="H85" s="195"/>
      <c r="I85" s="195"/>
      <c r="J85" s="45"/>
      <c r="K85" s="45"/>
      <c r="L85" s="45"/>
      <c r="M85" s="45"/>
      <c r="N85" s="45"/>
      <c r="O85" s="45"/>
      <c r="P85" s="45"/>
      <c r="Q85" s="45"/>
      <c r="R85" s="35"/>
      <c r="S85" s="35"/>
      <c r="T85" s="35"/>
      <c r="U85" s="44"/>
      <c r="V85" s="44"/>
      <c r="W85" s="35"/>
      <c r="X85" s="44"/>
      <c r="Y85" s="44"/>
      <c r="Z85" s="223"/>
      <c r="AA85" s="35"/>
    </row>
    <row r="86" spans="1:27" ht="14.1" thickBot="1">
      <c r="A86" s="129"/>
      <c r="B86" s="130" t="s">
        <v>50</v>
      </c>
      <c r="C86" s="131"/>
      <c r="D86" s="191"/>
      <c r="E86" s="132">
        <f>SUM(E63,E70,E77,E84)</f>
        <v>4723.9616812949998</v>
      </c>
      <c r="F86" s="132">
        <f t="shared" ref="F86:Q86" si="49">SUM(F63,F70,F77,F84)</f>
        <v>4723.9616812949998</v>
      </c>
      <c r="G86" s="132">
        <f t="shared" si="49"/>
        <v>4723.9616812949998</v>
      </c>
      <c r="H86" s="132">
        <f t="shared" si="49"/>
        <v>4723.9616812949998</v>
      </c>
      <c r="I86" s="132">
        <f t="shared" si="49"/>
        <v>4723.9616812949998</v>
      </c>
      <c r="J86" s="132">
        <f t="shared" si="49"/>
        <v>4723.9616812949998</v>
      </c>
      <c r="K86" s="132">
        <f t="shared" si="49"/>
        <v>4723.9616812949998</v>
      </c>
      <c r="L86" s="132">
        <f t="shared" si="49"/>
        <v>4723.9616812949998</v>
      </c>
      <c r="M86" s="132">
        <f t="shared" si="49"/>
        <v>4723.9616812949998</v>
      </c>
      <c r="N86" s="132">
        <f t="shared" si="49"/>
        <v>4723.9616812949998</v>
      </c>
      <c r="O86" s="132">
        <f t="shared" si="49"/>
        <v>4723.9616812949998</v>
      </c>
      <c r="P86" s="132">
        <f t="shared" si="49"/>
        <v>4723.9616812949998</v>
      </c>
      <c r="Q86" s="132">
        <f t="shared" si="49"/>
        <v>56687.540175539994</v>
      </c>
      <c r="R86" s="35"/>
      <c r="S86" s="35"/>
      <c r="T86" s="35"/>
      <c r="U86" s="132">
        <f>SUM(U63,U70,U77,U84)</f>
        <v>28.438565305454844</v>
      </c>
      <c r="V86" s="132">
        <f>SUM(V63,V70,V77,V84)</f>
        <v>4723.9616812949998</v>
      </c>
      <c r="W86" s="35"/>
      <c r="X86" s="132">
        <f>SUM(X63,X70,X77,X84)</f>
        <v>24305.005003066668</v>
      </c>
      <c r="Y86" s="132">
        <f>SUM(Y63,Y70,Y77,Y84)</f>
        <v>32382.53517247333</v>
      </c>
      <c r="Z86" s="225">
        <f>X86/(X86+Y86)</f>
        <v>0.42875391890004766</v>
      </c>
      <c r="AA86" s="35"/>
    </row>
    <row r="87" spans="1:27">
      <c r="A87" s="52"/>
      <c r="B87" s="42"/>
      <c r="C87" s="43"/>
      <c r="D87" s="196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U87" s="43"/>
      <c r="V87" s="43"/>
      <c r="X87" s="43"/>
      <c r="Y87" s="43"/>
      <c r="Z87" s="223"/>
    </row>
    <row r="88" spans="1:27">
      <c r="A88" s="110">
        <v>4</v>
      </c>
      <c r="B88" s="119" t="s">
        <v>58</v>
      </c>
      <c r="C88" s="112"/>
      <c r="D88" s="152"/>
      <c r="E88" s="193"/>
      <c r="F88" s="193"/>
      <c r="G88" s="193"/>
      <c r="H88" s="193"/>
      <c r="I88" s="193"/>
      <c r="J88" s="117"/>
      <c r="K88" s="117"/>
      <c r="L88" s="117"/>
      <c r="M88" s="117"/>
      <c r="N88" s="117"/>
      <c r="O88" s="117"/>
      <c r="P88" s="117"/>
      <c r="Q88" s="113"/>
      <c r="R88" s="34"/>
      <c r="S88" s="34"/>
      <c r="T88" s="34"/>
      <c r="U88" s="112"/>
      <c r="V88" s="112"/>
      <c r="W88" s="34"/>
      <c r="X88" s="112"/>
      <c r="Y88" s="112"/>
      <c r="Z88" s="222"/>
      <c r="AA88" s="34"/>
    </row>
    <row r="89" spans="1:27">
      <c r="A89" s="133">
        <v>4.0999999999999996</v>
      </c>
      <c r="B89" s="134" t="s">
        <v>59</v>
      </c>
      <c r="C89" s="43"/>
      <c r="D89" s="186"/>
      <c r="E89" s="138">
        <f>SUM('3.1 Base Year 1 Staff Loading'!E89,'3.2 Base Year 2 Staff Loading'!E89,'3.3 Base Year 3 Staff Loading'!E89,'3.4 Base Year 4 Staff Loading'!E89,'3.5 Base Year 5 Staff Loading'!E89,'3.6 Base Year 6 Staff Loading'!E89)/6</f>
        <v>0</v>
      </c>
      <c r="F89" s="138">
        <f>SUM('3.1 Base Year 1 Staff Loading'!F89,'3.2 Base Year 2 Staff Loading'!F89,'3.3 Base Year 3 Staff Loading'!F89,'3.4 Base Year 4 Staff Loading'!F89,'3.5 Base Year 5 Staff Loading'!F89,'3.6 Base Year 6 Staff Loading'!F89)/6</f>
        <v>0</v>
      </c>
      <c r="G89" s="138">
        <f>SUM('3.1 Base Year 1 Staff Loading'!G89,'3.2 Base Year 2 Staff Loading'!G89,'3.3 Base Year 3 Staff Loading'!G89,'3.4 Base Year 4 Staff Loading'!G89,'3.5 Base Year 5 Staff Loading'!G89,'3.6 Base Year 6 Staff Loading'!G89)/6</f>
        <v>0</v>
      </c>
      <c r="H89" s="138">
        <f>SUM('3.1 Base Year 1 Staff Loading'!H89,'3.2 Base Year 2 Staff Loading'!H89,'3.3 Base Year 3 Staff Loading'!H89,'3.4 Base Year 4 Staff Loading'!H89,'3.5 Base Year 5 Staff Loading'!H89,'3.6 Base Year 6 Staff Loading'!H89)/6</f>
        <v>0</v>
      </c>
      <c r="I89" s="138">
        <f>SUM('3.1 Base Year 1 Staff Loading'!I89,'3.2 Base Year 2 Staff Loading'!I89,'3.3 Base Year 3 Staff Loading'!I89,'3.4 Base Year 4 Staff Loading'!I89,'3.5 Base Year 5 Staff Loading'!I89,'3.6 Base Year 6 Staff Loading'!I89)/6</f>
        <v>0</v>
      </c>
      <c r="J89" s="138">
        <f>SUM('3.1 Base Year 1 Staff Loading'!J89,'3.2 Base Year 2 Staff Loading'!J89,'3.3 Base Year 3 Staff Loading'!J89,'3.4 Base Year 4 Staff Loading'!J89,'3.5 Base Year 5 Staff Loading'!J89,'3.6 Base Year 6 Staff Loading'!J89)/6</f>
        <v>0</v>
      </c>
      <c r="K89" s="138">
        <f>SUM('3.1 Base Year 1 Staff Loading'!K89,'3.2 Base Year 2 Staff Loading'!K89,'3.3 Base Year 3 Staff Loading'!K89,'3.4 Base Year 4 Staff Loading'!K89,'3.5 Base Year 5 Staff Loading'!K89,'3.6 Base Year 6 Staff Loading'!K89)/6</f>
        <v>0</v>
      </c>
      <c r="L89" s="138">
        <f>SUM('3.1 Base Year 1 Staff Loading'!L89,'3.2 Base Year 2 Staff Loading'!L89,'3.3 Base Year 3 Staff Loading'!L89,'3.4 Base Year 4 Staff Loading'!L89,'3.5 Base Year 5 Staff Loading'!L89,'3.6 Base Year 6 Staff Loading'!L89)/6</f>
        <v>0</v>
      </c>
      <c r="M89" s="138">
        <f>SUM('3.1 Base Year 1 Staff Loading'!M89,'3.2 Base Year 2 Staff Loading'!M89,'3.3 Base Year 3 Staff Loading'!M89,'3.4 Base Year 4 Staff Loading'!M89,'3.5 Base Year 5 Staff Loading'!M89,'3.6 Base Year 6 Staff Loading'!M89)/6</f>
        <v>0</v>
      </c>
      <c r="N89" s="138">
        <f>SUM('3.1 Base Year 1 Staff Loading'!N89,'3.2 Base Year 2 Staff Loading'!N89,'3.3 Base Year 3 Staff Loading'!N89,'3.4 Base Year 4 Staff Loading'!N89,'3.5 Base Year 5 Staff Loading'!N89,'3.6 Base Year 6 Staff Loading'!N89)/6</f>
        <v>0</v>
      </c>
      <c r="O89" s="138">
        <f>SUM('3.1 Base Year 1 Staff Loading'!O89,'3.2 Base Year 2 Staff Loading'!O89,'3.3 Base Year 3 Staff Loading'!O89,'3.4 Base Year 4 Staff Loading'!O89,'3.5 Base Year 5 Staff Loading'!O89,'3.6 Base Year 6 Staff Loading'!O89)/6</f>
        <v>0</v>
      </c>
      <c r="P89" s="138">
        <f>SUM('3.1 Base Year 1 Staff Loading'!P89,'3.2 Base Year 2 Staff Loading'!P89,'3.3 Base Year 3 Staff Loading'!P89,'3.4 Base Year 4 Staff Loading'!P89,'3.5 Base Year 5 Staff Loading'!P89,'3.6 Base Year 6 Staff Loading'!P89)/6</f>
        <v>0</v>
      </c>
      <c r="Q89" s="138">
        <f>SUM(E89:P89)</f>
        <v>0</v>
      </c>
      <c r="U89" s="44">
        <f>V89/$S$7</f>
        <v>0</v>
      </c>
      <c r="V89" s="44">
        <f>Q89/12</f>
        <v>0</v>
      </c>
      <c r="X89" s="44">
        <f>IF($D89="Y",$Q89,0)</f>
        <v>0</v>
      </c>
      <c r="Y89" s="44">
        <f>IF($D89="N",$Q89,0)</f>
        <v>0</v>
      </c>
      <c r="Z89" s="223">
        <f>T89/12</f>
        <v>0</v>
      </c>
    </row>
    <row r="90" spans="1:27">
      <c r="A90" s="133"/>
      <c r="B90" s="134"/>
      <c r="C90" s="43" t="s">
        <v>60</v>
      </c>
      <c r="D90" s="186" t="s">
        <v>25</v>
      </c>
      <c r="E90" s="138">
        <f>SUM('3.1 Base Year 1 Staff Loading'!E90,'3.2 Base Year 2 Staff Loading'!E90,'3.3 Base Year 3 Staff Loading'!E90,'3.4 Base Year 4 Staff Loading'!E90,'3.5 Base Year 5 Staff Loading'!E90,'3.6 Base Year 6 Staff Loading'!E90)/6</f>
        <v>41.208326740000011</v>
      </c>
      <c r="F90" s="138">
        <f>SUM('3.1 Base Year 1 Staff Loading'!F90,'3.2 Base Year 2 Staff Loading'!F90,'3.3 Base Year 3 Staff Loading'!F90,'3.4 Base Year 4 Staff Loading'!F90,'3.5 Base Year 5 Staff Loading'!F90,'3.6 Base Year 6 Staff Loading'!F90)/6</f>
        <v>41.208326740000011</v>
      </c>
      <c r="G90" s="138">
        <f>SUM('3.1 Base Year 1 Staff Loading'!G90,'3.2 Base Year 2 Staff Loading'!G90,'3.3 Base Year 3 Staff Loading'!G90,'3.4 Base Year 4 Staff Loading'!G90,'3.5 Base Year 5 Staff Loading'!G90,'3.6 Base Year 6 Staff Loading'!G90)/6</f>
        <v>41.208326740000011</v>
      </c>
      <c r="H90" s="138">
        <f>SUM('3.1 Base Year 1 Staff Loading'!H90,'3.2 Base Year 2 Staff Loading'!H90,'3.3 Base Year 3 Staff Loading'!H90,'3.4 Base Year 4 Staff Loading'!H90,'3.5 Base Year 5 Staff Loading'!H90,'3.6 Base Year 6 Staff Loading'!H90)/6</f>
        <v>41.208326740000011</v>
      </c>
      <c r="I90" s="138">
        <f>SUM('3.1 Base Year 1 Staff Loading'!I90,'3.2 Base Year 2 Staff Loading'!I90,'3.3 Base Year 3 Staff Loading'!I90,'3.4 Base Year 4 Staff Loading'!I90,'3.5 Base Year 5 Staff Loading'!I90,'3.6 Base Year 6 Staff Loading'!I90)/6</f>
        <v>41.208326740000011</v>
      </c>
      <c r="J90" s="138">
        <f>SUM('3.1 Base Year 1 Staff Loading'!J90,'3.2 Base Year 2 Staff Loading'!J90,'3.3 Base Year 3 Staff Loading'!J90,'3.4 Base Year 4 Staff Loading'!J90,'3.5 Base Year 5 Staff Loading'!J90,'3.6 Base Year 6 Staff Loading'!J90)/6</f>
        <v>41.208326740000011</v>
      </c>
      <c r="K90" s="138">
        <f>SUM('3.1 Base Year 1 Staff Loading'!K90,'3.2 Base Year 2 Staff Loading'!K90,'3.3 Base Year 3 Staff Loading'!K90,'3.4 Base Year 4 Staff Loading'!K90,'3.5 Base Year 5 Staff Loading'!K90,'3.6 Base Year 6 Staff Loading'!K90)/6</f>
        <v>41.208326740000011</v>
      </c>
      <c r="L90" s="138">
        <f>SUM('3.1 Base Year 1 Staff Loading'!L90,'3.2 Base Year 2 Staff Loading'!L90,'3.3 Base Year 3 Staff Loading'!L90,'3.4 Base Year 4 Staff Loading'!L90,'3.5 Base Year 5 Staff Loading'!L90,'3.6 Base Year 6 Staff Loading'!L90)/6</f>
        <v>41.208326740000011</v>
      </c>
      <c r="M90" s="138">
        <f>SUM('3.1 Base Year 1 Staff Loading'!M90,'3.2 Base Year 2 Staff Loading'!M90,'3.3 Base Year 3 Staff Loading'!M90,'3.4 Base Year 4 Staff Loading'!M90,'3.5 Base Year 5 Staff Loading'!M90,'3.6 Base Year 6 Staff Loading'!M90)/6</f>
        <v>41.208326740000011</v>
      </c>
      <c r="N90" s="138">
        <f>SUM('3.1 Base Year 1 Staff Loading'!N90,'3.2 Base Year 2 Staff Loading'!N90,'3.3 Base Year 3 Staff Loading'!N90,'3.4 Base Year 4 Staff Loading'!N90,'3.5 Base Year 5 Staff Loading'!N90,'3.6 Base Year 6 Staff Loading'!N90)/6</f>
        <v>41.208326740000011</v>
      </c>
      <c r="O90" s="138">
        <f>SUM('3.1 Base Year 1 Staff Loading'!O90,'3.2 Base Year 2 Staff Loading'!O90,'3.3 Base Year 3 Staff Loading'!O90,'3.4 Base Year 4 Staff Loading'!O90,'3.5 Base Year 5 Staff Loading'!O90,'3.6 Base Year 6 Staff Loading'!O90)/6</f>
        <v>41.208326740000011</v>
      </c>
      <c r="P90" s="138">
        <f>SUM('3.1 Base Year 1 Staff Loading'!P90,'3.2 Base Year 2 Staff Loading'!P90,'3.3 Base Year 3 Staff Loading'!P90,'3.4 Base Year 4 Staff Loading'!P90,'3.5 Base Year 5 Staff Loading'!P90,'3.6 Base Year 6 Staff Loading'!P90)/6</f>
        <v>41.208326740000011</v>
      </c>
      <c r="Q90" s="138">
        <f>SUM(E90:P90)</f>
        <v>494.49992088000016</v>
      </c>
      <c r="U90" s="44">
        <f>V90/$S$7</f>
        <v>0.24807688338461539</v>
      </c>
      <c r="V90" s="44">
        <f>Q90/12</f>
        <v>41.208326740000011</v>
      </c>
      <c r="X90" s="44">
        <f t="shared" ref="X90:X93" si="50">IF($D90="Y",$Q90,0)</f>
        <v>0</v>
      </c>
      <c r="Y90" s="44">
        <f t="shared" ref="Y90:Y93" si="51">IF($D90="N",$Q90,0)</f>
        <v>494.49992088000016</v>
      </c>
      <c r="Z90" s="223">
        <f>T90/12</f>
        <v>0</v>
      </c>
    </row>
    <row r="91" spans="1:27">
      <c r="A91" s="133"/>
      <c r="B91" s="134"/>
      <c r="C91" s="43" t="s">
        <v>41</v>
      </c>
      <c r="D91" s="186" t="s">
        <v>25</v>
      </c>
      <c r="E91" s="138">
        <f>SUM('3.1 Base Year 1 Staff Loading'!E91,'3.2 Base Year 2 Staff Loading'!E91,'3.3 Base Year 3 Staff Loading'!E91,'3.4 Base Year 4 Staff Loading'!E91,'3.5 Base Year 5 Staff Loading'!E91,'3.6 Base Year 6 Staff Loading'!E91)/6</f>
        <v>150.85121671388887</v>
      </c>
      <c r="F91" s="138">
        <f>SUM('3.1 Base Year 1 Staff Loading'!F91,'3.2 Base Year 2 Staff Loading'!F91,'3.3 Base Year 3 Staff Loading'!F91,'3.4 Base Year 4 Staff Loading'!F91,'3.5 Base Year 5 Staff Loading'!F91,'3.6 Base Year 6 Staff Loading'!F91)/6</f>
        <v>150.85121671388887</v>
      </c>
      <c r="G91" s="138">
        <f>SUM('3.1 Base Year 1 Staff Loading'!G91,'3.2 Base Year 2 Staff Loading'!G91,'3.3 Base Year 3 Staff Loading'!G91,'3.4 Base Year 4 Staff Loading'!G91,'3.5 Base Year 5 Staff Loading'!G91,'3.6 Base Year 6 Staff Loading'!G91)/6</f>
        <v>150.85121671388887</v>
      </c>
      <c r="H91" s="138">
        <f>SUM('3.1 Base Year 1 Staff Loading'!H91,'3.2 Base Year 2 Staff Loading'!H91,'3.3 Base Year 3 Staff Loading'!H91,'3.4 Base Year 4 Staff Loading'!H91,'3.5 Base Year 5 Staff Loading'!H91,'3.6 Base Year 6 Staff Loading'!H91)/6</f>
        <v>150.85121671388887</v>
      </c>
      <c r="I91" s="138">
        <f>SUM('3.1 Base Year 1 Staff Loading'!I91,'3.2 Base Year 2 Staff Loading'!I91,'3.3 Base Year 3 Staff Loading'!I91,'3.4 Base Year 4 Staff Loading'!I91,'3.5 Base Year 5 Staff Loading'!I91,'3.6 Base Year 6 Staff Loading'!I91)/6</f>
        <v>150.85121671388887</v>
      </c>
      <c r="J91" s="138">
        <f>SUM('3.1 Base Year 1 Staff Loading'!J91,'3.2 Base Year 2 Staff Loading'!J91,'3.3 Base Year 3 Staff Loading'!J91,'3.4 Base Year 4 Staff Loading'!J91,'3.5 Base Year 5 Staff Loading'!J91,'3.6 Base Year 6 Staff Loading'!J91)/6</f>
        <v>150.85121671388887</v>
      </c>
      <c r="K91" s="138">
        <f>SUM('3.1 Base Year 1 Staff Loading'!K91,'3.2 Base Year 2 Staff Loading'!K91,'3.3 Base Year 3 Staff Loading'!K91,'3.4 Base Year 4 Staff Loading'!K91,'3.5 Base Year 5 Staff Loading'!K91,'3.6 Base Year 6 Staff Loading'!K91)/6</f>
        <v>150.85121671388887</v>
      </c>
      <c r="L91" s="138">
        <f>SUM('3.1 Base Year 1 Staff Loading'!L91,'3.2 Base Year 2 Staff Loading'!L91,'3.3 Base Year 3 Staff Loading'!L91,'3.4 Base Year 4 Staff Loading'!L91,'3.5 Base Year 5 Staff Loading'!L91,'3.6 Base Year 6 Staff Loading'!L91)/6</f>
        <v>150.85121671388887</v>
      </c>
      <c r="M91" s="138">
        <f>SUM('3.1 Base Year 1 Staff Loading'!M91,'3.2 Base Year 2 Staff Loading'!M91,'3.3 Base Year 3 Staff Loading'!M91,'3.4 Base Year 4 Staff Loading'!M91,'3.5 Base Year 5 Staff Loading'!M91,'3.6 Base Year 6 Staff Loading'!M91)/6</f>
        <v>150.85121671388887</v>
      </c>
      <c r="N91" s="138">
        <f>SUM('3.1 Base Year 1 Staff Loading'!N91,'3.2 Base Year 2 Staff Loading'!N91,'3.3 Base Year 3 Staff Loading'!N91,'3.4 Base Year 4 Staff Loading'!N91,'3.5 Base Year 5 Staff Loading'!N91,'3.6 Base Year 6 Staff Loading'!N91)/6</f>
        <v>150.85121671388887</v>
      </c>
      <c r="O91" s="138">
        <f>SUM('3.1 Base Year 1 Staff Loading'!O91,'3.2 Base Year 2 Staff Loading'!O91,'3.3 Base Year 3 Staff Loading'!O91,'3.4 Base Year 4 Staff Loading'!O91,'3.5 Base Year 5 Staff Loading'!O91,'3.6 Base Year 6 Staff Loading'!O91)/6</f>
        <v>150.85121671388887</v>
      </c>
      <c r="P91" s="138">
        <f>SUM('3.1 Base Year 1 Staff Loading'!P91,'3.2 Base Year 2 Staff Loading'!P91,'3.3 Base Year 3 Staff Loading'!P91,'3.4 Base Year 4 Staff Loading'!P91,'3.5 Base Year 5 Staff Loading'!P91,'3.6 Base Year 6 Staff Loading'!P91)/6</f>
        <v>150.85121671388887</v>
      </c>
      <c r="Q91" s="138">
        <f>SUM(E91:P91)</f>
        <v>1810.2146005666661</v>
      </c>
      <c r="U91" s="44">
        <f>V91/$S$7</f>
        <v>0.90813441499999958</v>
      </c>
      <c r="V91" s="44">
        <f>Q91/12</f>
        <v>150.85121671388885</v>
      </c>
      <c r="X91" s="44">
        <f t="shared" si="50"/>
        <v>0</v>
      </c>
      <c r="Y91" s="44">
        <f t="shared" si="51"/>
        <v>1810.2146005666661</v>
      </c>
      <c r="Z91" s="223">
        <f>T91/12</f>
        <v>0</v>
      </c>
    </row>
    <row r="92" spans="1:27">
      <c r="A92" s="133"/>
      <c r="B92" s="134"/>
      <c r="C92" s="43"/>
      <c r="D92" s="186"/>
      <c r="E92" s="138">
        <f>SUM('3.1 Base Year 1 Staff Loading'!E92,'3.2 Base Year 2 Staff Loading'!E92,'3.3 Base Year 3 Staff Loading'!E92,'3.4 Base Year 4 Staff Loading'!E92,'3.5 Base Year 5 Staff Loading'!E92,'3.6 Base Year 6 Staff Loading'!E92)/6</f>
        <v>0</v>
      </c>
      <c r="F92" s="138">
        <f>SUM('3.1 Base Year 1 Staff Loading'!F92,'3.2 Base Year 2 Staff Loading'!F92,'3.3 Base Year 3 Staff Loading'!F92,'3.4 Base Year 4 Staff Loading'!F92,'3.5 Base Year 5 Staff Loading'!F92,'3.6 Base Year 6 Staff Loading'!F92)/6</f>
        <v>0</v>
      </c>
      <c r="G92" s="138">
        <f>SUM('3.1 Base Year 1 Staff Loading'!G92,'3.2 Base Year 2 Staff Loading'!G92,'3.3 Base Year 3 Staff Loading'!G92,'3.4 Base Year 4 Staff Loading'!G92,'3.5 Base Year 5 Staff Loading'!G92,'3.6 Base Year 6 Staff Loading'!G92)/6</f>
        <v>0</v>
      </c>
      <c r="H92" s="138">
        <f>SUM('3.1 Base Year 1 Staff Loading'!H92,'3.2 Base Year 2 Staff Loading'!H92,'3.3 Base Year 3 Staff Loading'!H92,'3.4 Base Year 4 Staff Loading'!H92,'3.5 Base Year 5 Staff Loading'!H92,'3.6 Base Year 6 Staff Loading'!H92)/6</f>
        <v>0</v>
      </c>
      <c r="I92" s="138">
        <f>SUM('3.1 Base Year 1 Staff Loading'!I92,'3.2 Base Year 2 Staff Loading'!I92,'3.3 Base Year 3 Staff Loading'!I92,'3.4 Base Year 4 Staff Loading'!I92,'3.5 Base Year 5 Staff Loading'!I92,'3.6 Base Year 6 Staff Loading'!I92)/6</f>
        <v>0</v>
      </c>
      <c r="J92" s="138">
        <f>SUM('3.1 Base Year 1 Staff Loading'!J92,'3.2 Base Year 2 Staff Loading'!J92,'3.3 Base Year 3 Staff Loading'!J92,'3.4 Base Year 4 Staff Loading'!J92,'3.5 Base Year 5 Staff Loading'!J92,'3.6 Base Year 6 Staff Loading'!J92)/6</f>
        <v>0</v>
      </c>
      <c r="K92" s="138">
        <f>SUM('3.1 Base Year 1 Staff Loading'!K92,'3.2 Base Year 2 Staff Loading'!K92,'3.3 Base Year 3 Staff Loading'!K92,'3.4 Base Year 4 Staff Loading'!K92,'3.5 Base Year 5 Staff Loading'!K92,'3.6 Base Year 6 Staff Loading'!K92)/6</f>
        <v>0</v>
      </c>
      <c r="L92" s="138">
        <f>SUM('3.1 Base Year 1 Staff Loading'!L92,'3.2 Base Year 2 Staff Loading'!L92,'3.3 Base Year 3 Staff Loading'!L92,'3.4 Base Year 4 Staff Loading'!L92,'3.5 Base Year 5 Staff Loading'!L92,'3.6 Base Year 6 Staff Loading'!L92)/6</f>
        <v>0</v>
      </c>
      <c r="M92" s="138">
        <f>SUM('3.1 Base Year 1 Staff Loading'!M92,'3.2 Base Year 2 Staff Loading'!M92,'3.3 Base Year 3 Staff Loading'!M92,'3.4 Base Year 4 Staff Loading'!M92,'3.5 Base Year 5 Staff Loading'!M92,'3.6 Base Year 6 Staff Loading'!M92)/6</f>
        <v>0</v>
      </c>
      <c r="N92" s="138">
        <f>SUM('3.1 Base Year 1 Staff Loading'!N92,'3.2 Base Year 2 Staff Loading'!N92,'3.3 Base Year 3 Staff Loading'!N92,'3.4 Base Year 4 Staff Loading'!N92,'3.5 Base Year 5 Staff Loading'!N92,'3.6 Base Year 6 Staff Loading'!N92)/6</f>
        <v>0</v>
      </c>
      <c r="O92" s="138">
        <f>SUM('3.1 Base Year 1 Staff Loading'!O92,'3.2 Base Year 2 Staff Loading'!O92,'3.3 Base Year 3 Staff Loading'!O92,'3.4 Base Year 4 Staff Loading'!O92,'3.5 Base Year 5 Staff Loading'!O92,'3.6 Base Year 6 Staff Loading'!O92)/6</f>
        <v>0</v>
      </c>
      <c r="P92" s="138">
        <f>SUM('3.1 Base Year 1 Staff Loading'!P92,'3.2 Base Year 2 Staff Loading'!P92,'3.3 Base Year 3 Staff Loading'!P92,'3.4 Base Year 4 Staff Loading'!P92,'3.5 Base Year 5 Staff Loading'!P92,'3.6 Base Year 6 Staff Loading'!P92)/6</f>
        <v>0</v>
      </c>
      <c r="Q92" s="138">
        <f>SUM(E92:P92)</f>
        <v>0</v>
      </c>
      <c r="U92" s="44">
        <f>V92/$S$7</f>
        <v>0</v>
      </c>
      <c r="V92" s="44">
        <f>Q92/12</f>
        <v>0</v>
      </c>
      <c r="X92" s="44">
        <f t="shared" si="50"/>
        <v>0</v>
      </c>
      <c r="Y92" s="44">
        <f t="shared" si="51"/>
        <v>0</v>
      </c>
      <c r="Z92" s="223">
        <f>T92/12</f>
        <v>0</v>
      </c>
    </row>
    <row r="93" spans="1:27">
      <c r="A93" s="133"/>
      <c r="B93" s="134"/>
      <c r="C93" s="43"/>
      <c r="D93" s="186"/>
      <c r="E93" s="138">
        <f>SUM('3.1 Base Year 1 Staff Loading'!E93,'3.2 Base Year 2 Staff Loading'!E93,'3.3 Base Year 3 Staff Loading'!E93,'3.4 Base Year 4 Staff Loading'!E93,'3.5 Base Year 5 Staff Loading'!E93,'3.6 Base Year 6 Staff Loading'!E93)/6</f>
        <v>0</v>
      </c>
      <c r="F93" s="138">
        <f>SUM('3.1 Base Year 1 Staff Loading'!F93,'3.2 Base Year 2 Staff Loading'!F93,'3.3 Base Year 3 Staff Loading'!F93,'3.4 Base Year 4 Staff Loading'!F93,'3.5 Base Year 5 Staff Loading'!F93,'3.6 Base Year 6 Staff Loading'!F93)/6</f>
        <v>0</v>
      </c>
      <c r="G93" s="138">
        <f>SUM('3.1 Base Year 1 Staff Loading'!G93,'3.2 Base Year 2 Staff Loading'!G93,'3.3 Base Year 3 Staff Loading'!G93,'3.4 Base Year 4 Staff Loading'!G93,'3.5 Base Year 5 Staff Loading'!G93,'3.6 Base Year 6 Staff Loading'!G93)/6</f>
        <v>0</v>
      </c>
      <c r="H93" s="138">
        <f>SUM('3.1 Base Year 1 Staff Loading'!H93,'3.2 Base Year 2 Staff Loading'!H93,'3.3 Base Year 3 Staff Loading'!H93,'3.4 Base Year 4 Staff Loading'!H93,'3.5 Base Year 5 Staff Loading'!H93,'3.6 Base Year 6 Staff Loading'!H93)/6</f>
        <v>0</v>
      </c>
      <c r="I93" s="138">
        <f>SUM('3.1 Base Year 1 Staff Loading'!I93,'3.2 Base Year 2 Staff Loading'!I93,'3.3 Base Year 3 Staff Loading'!I93,'3.4 Base Year 4 Staff Loading'!I93,'3.5 Base Year 5 Staff Loading'!I93,'3.6 Base Year 6 Staff Loading'!I93)/6</f>
        <v>0</v>
      </c>
      <c r="J93" s="138">
        <f>SUM('3.1 Base Year 1 Staff Loading'!J93,'3.2 Base Year 2 Staff Loading'!J93,'3.3 Base Year 3 Staff Loading'!J93,'3.4 Base Year 4 Staff Loading'!J93,'3.5 Base Year 5 Staff Loading'!J93,'3.6 Base Year 6 Staff Loading'!J93)/6</f>
        <v>0</v>
      </c>
      <c r="K93" s="138">
        <f>SUM('3.1 Base Year 1 Staff Loading'!K93,'3.2 Base Year 2 Staff Loading'!K93,'3.3 Base Year 3 Staff Loading'!K93,'3.4 Base Year 4 Staff Loading'!K93,'3.5 Base Year 5 Staff Loading'!K93,'3.6 Base Year 6 Staff Loading'!K93)/6</f>
        <v>0</v>
      </c>
      <c r="L93" s="138">
        <f>SUM('3.1 Base Year 1 Staff Loading'!L93,'3.2 Base Year 2 Staff Loading'!L93,'3.3 Base Year 3 Staff Loading'!L93,'3.4 Base Year 4 Staff Loading'!L93,'3.5 Base Year 5 Staff Loading'!L93,'3.6 Base Year 6 Staff Loading'!L93)/6</f>
        <v>0</v>
      </c>
      <c r="M93" s="138">
        <f>SUM('3.1 Base Year 1 Staff Loading'!M93,'3.2 Base Year 2 Staff Loading'!M93,'3.3 Base Year 3 Staff Loading'!M93,'3.4 Base Year 4 Staff Loading'!M93,'3.5 Base Year 5 Staff Loading'!M93,'3.6 Base Year 6 Staff Loading'!M93)/6</f>
        <v>0</v>
      </c>
      <c r="N93" s="138">
        <f>SUM('3.1 Base Year 1 Staff Loading'!N93,'3.2 Base Year 2 Staff Loading'!N93,'3.3 Base Year 3 Staff Loading'!N93,'3.4 Base Year 4 Staff Loading'!N93,'3.5 Base Year 5 Staff Loading'!N93,'3.6 Base Year 6 Staff Loading'!N93)/6</f>
        <v>0</v>
      </c>
      <c r="O93" s="138">
        <f>SUM('3.1 Base Year 1 Staff Loading'!O93,'3.2 Base Year 2 Staff Loading'!O93,'3.3 Base Year 3 Staff Loading'!O93,'3.4 Base Year 4 Staff Loading'!O93,'3.5 Base Year 5 Staff Loading'!O93,'3.6 Base Year 6 Staff Loading'!O93)/6</f>
        <v>0</v>
      </c>
      <c r="P93" s="138">
        <f>SUM('3.1 Base Year 1 Staff Loading'!P93,'3.2 Base Year 2 Staff Loading'!P93,'3.3 Base Year 3 Staff Loading'!P93,'3.4 Base Year 4 Staff Loading'!P93,'3.5 Base Year 5 Staff Loading'!P93,'3.6 Base Year 6 Staff Loading'!P93)/6</f>
        <v>0</v>
      </c>
      <c r="Q93" s="138">
        <f>SUM(E93:P93)</f>
        <v>0</v>
      </c>
      <c r="U93" s="44">
        <f>V93/$S$7</f>
        <v>0</v>
      </c>
      <c r="V93" s="44">
        <f>Q93/12</f>
        <v>0</v>
      </c>
      <c r="X93" s="44">
        <f t="shared" si="50"/>
        <v>0</v>
      </c>
      <c r="Y93" s="44">
        <f t="shared" si="51"/>
        <v>0</v>
      </c>
      <c r="Z93" s="223">
        <f>T93/12</f>
        <v>0</v>
      </c>
    </row>
    <row r="94" spans="1:27" ht="14.1" thickBot="1">
      <c r="A94" s="103"/>
      <c r="B94" s="104" t="s">
        <v>61</v>
      </c>
      <c r="C94" s="105"/>
      <c r="D94" s="187"/>
      <c r="E94" s="107">
        <f>SUM(E89:E93)</f>
        <v>192.05954345388889</v>
      </c>
      <c r="F94" s="107">
        <f t="shared" ref="F94:Q94" si="52">SUM(F89:F93)</f>
        <v>192.05954345388889</v>
      </c>
      <c r="G94" s="107">
        <f t="shared" si="52"/>
        <v>192.05954345388889</v>
      </c>
      <c r="H94" s="107">
        <f t="shared" si="52"/>
        <v>192.05954345388889</v>
      </c>
      <c r="I94" s="107">
        <f t="shared" si="52"/>
        <v>192.05954345388889</v>
      </c>
      <c r="J94" s="107">
        <f t="shared" si="52"/>
        <v>192.05954345388889</v>
      </c>
      <c r="K94" s="107">
        <f t="shared" si="52"/>
        <v>192.05954345388889</v>
      </c>
      <c r="L94" s="107">
        <f t="shared" si="52"/>
        <v>192.05954345388889</v>
      </c>
      <c r="M94" s="107">
        <f t="shared" si="52"/>
        <v>192.05954345388889</v>
      </c>
      <c r="N94" s="107">
        <f t="shared" si="52"/>
        <v>192.05954345388889</v>
      </c>
      <c r="O94" s="107">
        <f t="shared" si="52"/>
        <v>192.05954345388889</v>
      </c>
      <c r="P94" s="107">
        <f t="shared" si="52"/>
        <v>192.05954345388889</v>
      </c>
      <c r="Q94" s="107">
        <f t="shared" si="52"/>
        <v>2304.7145214466664</v>
      </c>
      <c r="R94" s="35"/>
      <c r="S94" s="35"/>
      <c r="T94" s="35"/>
      <c r="U94" s="109">
        <f>SUM(U89:U93)</f>
        <v>1.1562112983846149</v>
      </c>
      <c r="V94" s="107">
        <f>SUM(V89:V93)</f>
        <v>192.05954345388886</v>
      </c>
      <c r="W94" s="35"/>
      <c r="X94" s="106">
        <f>SUM(X89:X93)</f>
        <v>0</v>
      </c>
      <c r="Y94" s="106">
        <f>SUM(Y89:Y93)</f>
        <v>2304.7145214466664</v>
      </c>
      <c r="Z94" s="224">
        <f>X94/(X94+Y94)</f>
        <v>0</v>
      </c>
      <c r="AA94" s="35"/>
    </row>
    <row r="95" spans="1:27">
      <c r="A95" s="133"/>
      <c r="B95" s="134"/>
      <c r="C95" s="43"/>
      <c r="D95" s="186"/>
      <c r="E95" s="138"/>
      <c r="F95" s="138"/>
      <c r="G95" s="138"/>
      <c r="H95" s="138"/>
      <c r="I95" s="138"/>
      <c r="J95" s="138"/>
      <c r="K95" s="138"/>
      <c r="L95" s="138"/>
      <c r="M95" s="138"/>
      <c r="N95" s="138"/>
      <c r="O95" s="138"/>
      <c r="P95" s="138"/>
      <c r="Q95" s="138"/>
      <c r="U95" s="44"/>
      <c r="V95" s="44"/>
      <c r="X95" s="44"/>
      <c r="Y95" s="44"/>
      <c r="Z95" s="223"/>
    </row>
    <row r="96" spans="1:27">
      <c r="A96" s="133">
        <v>4.2</v>
      </c>
      <c r="B96" s="134" t="s">
        <v>62</v>
      </c>
      <c r="C96" s="43"/>
      <c r="D96" s="186"/>
      <c r="E96" s="138">
        <f>SUM('3.1 Base Year 1 Staff Loading'!E96,'3.2 Base Year 2 Staff Loading'!E96,'3.3 Base Year 3 Staff Loading'!E96,'3.4 Base Year 4 Staff Loading'!E96,'3.5 Base Year 5 Staff Loading'!E96,'3.6 Base Year 6 Staff Loading'!E96)/6</f>
        <v>0</v>
      </c>
      <c r="F96" s="138">
        <f>SUM('3.1 Base Year 1 Staff Loading'!F96,'3.2 Base Year 2 Staff Loading'!F96,'3.3 Base Year 3 Staff Loading'!F96,'3.4 Base Year 4 Staff Loading'!F96,'3.5 Base Year 5 Staff Loading'!F96,'3.6 Base Year 6 Staff Loading'!F96)/6</f>
        <v>0</v>
      </c>
      <c r="G96" s="138">
        <f>SUM('3.1 Base Year 1 Staff Loading'!G96,'3.2 Base Year 2 Staff Loading'!G96,'3.3 Base Year 3 Staff Loading'!G96,'3.4 Base Year 4 Staff Loading'!G96,'3.5 Base Year 5 Staff Loading'!G96,'3.6 Base Year 6 Staff Loading'!G96)/6</f>
        <v>0</v>
      </c>
      <c r="H96" s="138">
        <f>SUM('3.1 Base Year 1 Staff Loading'!H96,'3.2 Base Year 2 Staff Loading'!H96,'3.3 Base Year 3 Staff Loading'!H96,'3.4 Base Year 4 Staff Loading'!H96,'3.5 Base Year 5 Staff Loading'!H96,'3.6 Base Year 6 Staff Loading'!H96)/6</f>
        <v>0</v>
      </c>
      <c r="I96" s="138">
        <f>SUM('3.1 Base Year 1 Staff Loading'!I96,'3.2 Base Year 2 Staff Loading'!I96,'3.3 Base Year 3 Staff Loading'!I96,'3.4 Base Year 4 Staff Loading'!I96,'3.5 Base Year 5 Staff Loading'!I96,'3.6 Base Year 6 Staff Loading'!I96)/6</f>
        <v>0</v>
      </c>
      <c r="J96" s="138">
        <f>SUM('3.1 Base Year 1 Staff Loading'!J96,'3.2 Base Year 2 Staff Loading'!J96,'3.3 Base Year 3 Staff Loading'!J96,'3.4 Base Year 4 Staff Loading'!J96,'3.5 Base Year 5 Staff Loading'!J96,'3.6 Base Year 6 Staff Loading'!J96)/6</f>
        <v>0</v>
      </c>
      <c r="K96" s="138">
        <f>SUM('3.1 Base Year 1 Staff Loading'!K96,'3.2 Base Year 2 Staff Loading'!K96,'3.3 Base Year 3 Staff Loading'!K96,'3.4 Base Year 4 Staff Loading'!K96,'3.5 Base Year 5 Staff Loading'!K96,'3.6 Base Year 6 Staff Loading'!K96)/6</f>
        <v>0</v>
      </c>
      <c r="L96" s="138">
        <f>SUM('3.1 Base Year 1 Staff Loading'!L96,'3.2 Base Year 2 Staff Loading'!L96,'3.3 Base Year 3 Staff Loading'!L96,'3.4 Base Year 4 Staff Loading'!L96,'3.5 Base Year 5 Staff Loading'!L96,'3.6 Base Year 6 Staff Loading'!L96)/6</f>
        <v>0</v>
      </c>
      <c r="M96" s="138">
        <f>SUM('3.1 Base Year 1 Staff Loading'!M96,'3.2 Base Year 2 Staff Loading'!M96,'3.3 Base Year 3 Staff Loading'!M96,'3.4 Base Year 4 Staff Loading'!M96,'3.5 Base Year 5 Staff Loading'!M96,'3.6 Base Year 6 Staff Loading'!M96)/6</f>
        <v>0</v>
      </c>
      <c r="N96" s="138">
        <f>SUM('3.1 Base Year 1 Staff Loading'!N96,'3.2 Base Year 2 Staff Loading'!N96,'3.3 Base Year 3 Staff Loading'!N96,'3.4 Base Year 4 Staff Loading'!N96,'3.5 Base Year 5 Staff Loading'!N96,'3.6 Base Year 6 Staff Loading'!N96)/6</f>
        <v>0</v>
      </c>
      <c r="O96" s="138">
        <f>SUM('3.1 Base Year 1 Staff Loading'!O96,'3.2 Base Year 2 Staff Loading'!O96,'3.3 Base Year 3 Staff Loading'!O96,'3.4 Base Year 4 Staff Loading'!O96,'3.5 Base Year 5 Staff Loading'!O96,'3.6 Base Year 6 Staff Loading'!O96)/6</f>
        <v>0</v>
      </c>
      <c r="P96" s="138">
        <f>SUM('3.1 Base Year 1 Staff Loading'!P96,'3.2 Base Year 2 Staff Loading'!P96,'3.3 Base Year 3 Staff Loading'!P96,'3.4 Base Year 4 Staff Loading'!P96,'3.5 Base Year 5 Staff Loading'!P96,'3.6 Base Year 6 Staff Loading'!P96)/6</f>
        <v>0</v>
      </c>
      <c r="Q96" s="138">
        <f>SUM(E96:P96)</f>
        <v>0</v>
      </c>
      <c r="R96" s="35"/>
      <c r="S96" s="35"/>
      <c r="T96" s="35"/>
      <c r="U96" s="44">
        <f>V96/$S$7</f>
        <v>0</v>
      </c>
      <c r="V96" s="44">
        <f>Q96/12</f>
        <v>0</v>
      </c>
      <c r="W96" s="35"/>
      <c r="X96" s="44">
        <f>IF($D96="Y",$Q96,0)</f>
        <v>0</v>
      </c>
      <c r="Y96" s="44">
        <f>IF($D96="N",$Q96,0)</f>
        <v>0</v>
      </c>
      <c r="Z96" s="223">
        <f>T96/12</f>
        <v>0</v>
      </c>
      <c r="AA96" s="35"/>
    </row>
    <row r="97" spans="1:27">
      <c r="A97" s="133"/>
      <c r="B97" s="134"/>
      <c r="C97" s="43" t="s">
        <v>44</v>
      </c>
      <c r="D97" s="186" t="s">
        <v>25</v>
      </c>
      <c r="E97" s="138">
        <f>SUM('3.1 Base Year 1 Staff Loading'!E97,'3.2 Base Year 2 Staff Loading'!E97,'3.3 Base Year 3 Staff Loading'!E97,'3.4 Base Year 4 Staff Loading'!E97,'3.5 Base Year 5 Staff Loading'!E97,'3.6 Base Year 6 Staff Loading'!E97)/6</f>
        <v>530.11201035055558</v>
      </c>
      <c r="F97" s="138">
        <f>SUM('3.1 Base Year 1 Staff Loading'!F97,'3.2 Base Year 2 Staff Loading'!F97,'3.3 Base Year 3 Staff Loading'!F97,'3.4 Base Year 4 Staff Loading'!F97,'3.5 Base Year 5 Staff Loading'!F97,'3.6 Base Year 6 Staff Loading'!F97)/6</f>
        <v>530.11201035055558</v>
      </c>
      <c r="G97" s="138">
        <f>SUM('3.1 Base Year 1 Staff Loading'!G97,'3.2 Base Year 2 Staff Loading'!G97,'3.3 Base Year 3 Staff Loading'!G97,'3.4 Base Year 4 Staff Loading'!G97,'3.5 Base Year 5 Staff Loading'!G97,'3.6 Base Year 6 Staff Loading'!G97)/6</f>
        <v>530.11201035055558</v>
      </c>
      <c r="H97" s="138">
        <f>SUM('3.1 Base Year 1 Staff Loading'!H97,'3.2 Base Year 2 Staff Loading'!H97,'3.3 Base Year 3 Staff Loading'!H97,'3.4 Base Year 4 Staff Loading'!H97,'3.5 Base Year 5 Staff Loading'!H97,'3.6 Base Year 6 Staff Loading'!H97)/6</f>
        <v>530.11201035055558</v>
      </c>
      <c r="I97" s="138">
        <f>SUM('3.1 Base Year 1 Staff Loading'!I97,'3.2 Base Year 2 Staff Loading'!I97,'3.3 Base Year 3 Staff Loading'!I97,'3.4 Base Year 4 Staff Loading'!I97,'3.5 Base Year 5 Staff Loading'!I97,'3.6 Base Year 6 Staff Loading'!I97)/6</f>
        <v>530.11201035055558</v>
      </c>
      <c r="J97" s="138">
        <f>SUM('3.1 Base Year 1 Staff Loading'!J97,'3.2 Base Year 2 Staff Loading'!J97,'3.3 Base Year 3 Staff Loading'!J97,'3.4 Base Year 4 Staff Loading'!J97,'3.5 Base Year 5 Staff Loading'!J97,'3.6 Base Year 6 Staff Loading'!J97)/6</f>
        <v>530.11201035055558</v>
      </c>
      <c r="K97" s="138">
        <f>SUM('3.1 Base Year 1 Staff Loading'!K97,'3.2 Base Year 2 Staff Loading'!K97,'3.3 Base Year 3 Staff Loading'!K97,'3.4 Base Year 4 Staff Loading'!K97,'3.5 Base Year 5 Staff Loading'!K97,'3.6 Base Year 6 Staff Loading'!K97)/6</f>
        <v>530.11201035055558</v>
      </c>
      <c r="L97" s="138">
        <f>SUM('3.1 Base Year 1 Staff Loading'!L97,'3.2 Base Year 2 Staff Loading'!L97,'3.3 Base Year 3 Staff Loading'!L97,'3.4 Base Year 4 Staff Loading'!L97,'3.5 Base Year 5 Staff Loading'!L97,'3.6 Base Year 6 Staff Loading'!L97)/6</f>
        <v>530.11201035055558</v>
      </c>
      <c r="M97" s="138">
        <f>SUM('3.1 Base Year 1 Staff Loading'!M97,'3.2 Base Year 2 Staff Loading'!M97,'3.3 Base Year 3 Staff Loading'!M97,'3.4 Base Year 4 Staff Loading'!M97,'3.5 Base Year 5 Staff Loading'!M97,'3.6 Base Year 6 Staff Loading'!M97)/6</f>
        <v>530.11201035055558</v>
      </c>
      <c r="N97" s="138">
        <f>SUM('3.1 Base Year 1 Staff Loading'!N97,'3.2 Base Year 2 Staff Loading'!N97,'3.3 Base Year 3 Staff Loading'!N97,'3.4 Base Year 4 Staff Loading'!N97,'3.5 Base Year 5 Staff Loading'!N97,'3.6 Base Year 6 Staff Loading'!N97)/6</f>
        <v>530.11201035055558</v>
      </c>
      <c r="O97" s="138">
        <f>SUM('3.1 Base Year 1 Staff Loading'!O97,'3.2 Base Year 2 Staff Loading'!O97,'3.3 Base Year 3 Staff Loading'!O97,'3.4 Base Year 4 Staff Loading'!O97,'3.5 Base Year 5 Staff Loading'!O97,'3.6 Base Year 6 Staff Loading'!O97)/6</f>
        <v>530.11201035055558</v>
      </c>
      <c r="P97" s="138">
        <f>SUM('3.1 Base Year 1 Staff Loading'!P97,'3.2 Base Year 2 Staff Loading'!P97,'3.3 Base Year 3 Staff Loading'!P97,'3.4 Base Year 4 Staff Loading'!P97,'3.5 Base Year 5 Staff Loading'!P97,'3.6 Base Year 6 Staff Loading'!P97)/6</f>
        <v>530.11201035055558</v>
      </c>
      <c r="Q97" s="138">
        <f>SUM(E97:P97)</f>
        <v>6361.3441242066665</v>
      </c>
      <c r="U97" s="44">
        <f>V97/$S$7</f>
        <v>3.191309761307692</v>
      </c>
      <c r="V97" s="44">
        <f>Q97/12</f>
        <v>530.11201035055558</v>
      </c>
      <c r="X97" s="44">
        <f>IF($D97="Y",$Q97,0)</f>
        <v>0</v>
      </c>
      <c r="Y97" s="44">
        <f>IF($D97="N",$Q97,0)</f>
        <v>6361.3441242066665</v>
      </c>
      <c r="Z97" s="223">
        <f>T97/12</f>
        <v>0</v>
      </c>
    </row>
    <row r="98" spans="1:27">
      <c r="A98" s="133"/>
      <c r="B98" s="134"/>
      <c r="C98" s="43"/>
      <c r="D98" s="186"/>
      <c r="E98" s="138">
        <f>SUM('3.1 Base Year 1 Staff Loading'!E98,'3.2 Base Year 2 Staff Loading'!E98,'3.3 Base Year 3 Staff Loading'!E98,'3.4 Base Year 4 Staff Loading'!E98,'3.5 Base Year 5 Staff Loading'!E98,'3.6 Base Year 6 Staff Loading'!E98)/6</f>
        <v>0</v>
      </c>
      <c r="F98" s="138">
        <f>SUM('3.1 Base Year 1 Staff Loading'!F98,'3.2 Base Year 2 Staff Loading'!F98,'3.3 Base Year 3 Staff Loading'!F98,'3.4 Base Year 4 Staff Loading'!F98,'3.5 Base Year 5 Staff Loading'!F98,'3.6 Base Year 6 Staff Loading'!F98)/6</f>
        <v>0</v>
      </c>
      <c r="G98" s="138">
        <f>SUM('3.1 Base Year 1 Staff Loading'!G98,'3.2 Base Year 2 Staff Loading'!G98,'3.3 Base Year 3 Staff Loading'!G98,'3.4 Base Year 4 Staff Loading'!G98,'3.5 Base Year 5 Staff Loading'!G98,'3.6 Base Year 6 Staff Loading'!G98)/6</f>
        <v>0</v>
      </c>
      <c r="H98" s="138">
        <f>SUM('3.1 Base Year 1 Staff Loading'!H98,'3.2 Base Year 2 Staff Loading'!H98,'3.3 Base Year 3 Staff Loading'!H98,'3.4 Base Year 4 Staff Loading'!H98,'3.5 Base Year 5 Staff Loading'!H98,'3.6 Base Year 6 Staff Loading'!H98)/6</f>
        <v>0</v>
      </c>
      <c r="I98" s="138">
        <f>SUM('3.1 Base Year 1 Staff Loading'!I98,'3.2 Base Year 2 Staff Loading'!I98,'3.3 Base Year 3 Staff Loading'!I98,'3.4 Base Year 4 Staff Loading'!I98,'3.5 Base Year 5 Staff Loading'!I98,'3.6 Base Year 6 Staff Loading'!I98)/6</f>
        <v>0</v>
      </c>
      <c r="J98" s="138">
        <f>SUM('3.1 Base Year 1 Staff Loading'!J98,'3.2 Base Year 2 Staff Loading'!J98,'3.3 Base Year 3 Staff Loading'!J98,'3.4 Base Year 4 Staff Loading'!J98,'3.5 Base Year 5 Staff Loading'!J98,'3.6 Base Year 6 Staff Loading'!J98)/6</f>
        <v>0</v>
      </c>
      <c r="K98" s="138">
        <f>SUM('3.1 Base Year 1 Staff Loading'!K98,'3.2 Base Year 2 Staff Loading'!K98,'3.3 Base Year 3 Staff Loading'!K98,'3.4 Base Year 4 Staff Loading'!K98,'3.5 Base Year 5 Staff Loading'!K98,'3.6 Base Year 6 Staff Loading'!K98)/6</f>
        <v>0</v>
      </c>
      <c r="L98" s="138">
        <f>SUM('3.1 Base Year 1 Staff Loading'!L98,'3.2 Base Year 2 Staff Loading'!L98,'3.3 Base Year 3 Staff Loading'!L98,'3.4 Base Year 4 Staff Loading'!L98,'3.5 Base Year 5 Staff Loading'!L98,'3.6 Base Year 6 Staff Loading'!L98)/6</f>
        <v>0</v>
      </c>
      <c r="M98" s="138">
        <f>SUM('3.1 Base Year 1 Staff Loading'!M98,'3.2 Base Year 2 Staff Loading'!M98,'3.3 Base Year 3 Staff Loading'!M98,'3.4 Base Year 4 Staff Loading'!M98,'3.5 Base Year 5 Staff Loading'!M98,'3.6 Base Year 6 Staff Loading'!M98)/6</f>
        <v>0</v>
      </c>
      <c r="N98" s="138">
        <f>SUM('3.1 Base Year 1 Staff Loading'!N98,'3.2 Base Year 2 Staff Loading'!N98,'3.3 Base Year 3 Staff Loading'!N98,'3.4 Base Year 4 Staff Loading'!N98,'3.5 Base Year 5 Staff Loading'!N98,'3.6 Base Year 6 Staff Loading'!N98)/6</f>
        <v>0</v>
      </c>
      <c r="O98" s="138">
        <f>SUM('3.1 Base Year 1 Staff Loading'!O98,'3.2 Base Year 2 Staff Loading'!O98,'3.3 Base Year 3 Staff Loading'!O98,'3.4 Base Year 4 Staff Loading'!O98,'3.5 Base Year 5 Staff Loading'!O98,'3.6 Base Year 6 Staff Loading'!O98)/6</f>
        <v>0</v>
      </c>
      <c r="P98" s="138">
        <f>SUM('3.1 Base Year 1 Staff Loading'!P98,'3.2 Base Year 2 Staff Loading'!P98,'3.3 Base Year 3 Staff Loading'!P98,'3.4 Base Year 4 Staff Loading'!P98,'3.5 Base Year 5 Staff Loading'!P98,'3.6 Base Year 6 Staff Loading'!P98)/6</f>
        <v>0</v>
      </c>
      <c r="Q98" s="138">
        <f>SUM(E98:P98)</f>
        <v>0</v>
      </c>
      <c r="U98" s="44">
        <f>V98/$S$7</f>
        <v>0</v>
      </c>
      <c r="V98" s="44">
        <f>Q98/12</f>
        <v>0</v>
      </c>
      <c r="X98" s="44">
        <f>IF($D98="Y",$Q98,0)</f>
        <v>0</v>
      </c>
      <c r="Y98" s="44">
        <f>IF($D98="N",$Q98,0)</f>
        <v>0</v>
      </c>
      <c r="Z98" s="223">
        <f>T98/12</f>
        <v>0</v>
      </c>
    </row>
    <row r="99" spans="1:27">
      <c r="A99" s="133"/>
      <c r="B99" s="134"/>
      <c r="C99" s="43"/>
      <c r="D99" s="186"/>
      <c r="E99" s="138">
        <f>SUM('3.1 Base Year 1 Staff Loading'!E99,'3.2 Base Year 2 Staff Loading'!E99,'3.3 Base Year 3 Staff Loading'!E99,'3.4 Base Year 4 Staff Loading'!E99,'3.5 Base Year 5 Staff Loading'!E99,'3.6 Base Year 6 Staff Loading'!E99)/6</f>
        <v>0</v>
      </c>
      <c r="F99" s="138">
        <f>SUM('3.1 Base Year 1 Staff Loading'!F99,'3.2 Base Year 2 Staff Loading'!F99,'3.3 Base Year 3 Staff Loading'!F99,'3.4 Base Year 4 Staff Loading'!F99,'3.5 Base Year 5 Staff Loading'!F99,'3.6 Base Year 6 Staff Loading'!F99)/6</f>
        <v>0</v>
      </c>
      <c r="G99" s="138">
        <f>SUM('3.1 Base Year 1 Staff Loading'!G99,'3.2 Base Year 2 Staff Loading'!G99,'3.3 Base Year 3 Staff Loading'!G99,'3.4 Base Year 4 Staff Loading'!G99,'3.5 Base Year 5 Staff Loading'!G99,'3.6 Base Year 6 Staff Loading'!G99)/6</f>
        <v>0</v>
      </c>
      <c r="H99" s="138">
        <f>SUM('3.1 Base Year 1 Staff Loading'!H99,'3.2 Base Year 2 Staff Loading'!H99,'3.3 Base Year 3 Staff Loading'!H99,'3.4 Base Year 4 Staff Loading'!H99,'3.5 Base Year 5 Staff Loading'!H99,'3.6 Base Year 6 Staff Loading'!H99)/6</f>
        <v>0</v>
      </c>
      <c r="I99" s="138">
        <f>SUM('3.1 Base Year 1 Staff Loading'!I99,'3.2 Base Year 2 Staff Loading'!I99,'3.3 Base Year 3 Staff Loading'!I99,'3.4 Base Year 4 Staff Loading'!I99,'3.5 Base Year 5 Staff Loading'!I99,'3.6 Base Year 6 Staff Loading'!I99)/6</f>
        <v>0</v>
      </c>
      <c r="J99" s="138">
        <f>SUM('3.1 Base Year 1 Staff Loading'!J99,'3.2 Base Year 2 Staff Loading'!J99,'3.3 Base Year 3 Staff Loading'!J99,'3.4 Base Year 4 Staff Loading'!J99,'3.5 Base Year 5 Staff Loading'!J99,'3.6 Base Year 6 Staff Loading'!J99)/6</f>
        <v>0</v>
      </c>
      <c r="K99" s="138">
        <f>SUM('3.1 Base Year 1 Staff Loading'!K99,'3.2 Base Year 2 Staff Loading'!K99,'3.3 Base Year 3 Staff Loading'!K99,'3.4 Base Year 4 Staff Loading'!K99,'3.5 Base Year 5 Staff Loading'!K99,'3.6 Base Year 6 Staff Loading'!K99)/6</f>
        <v>0</v>
      </c>
      <c r="L99" s="138">
        <f>SUM('3.1 Base Year 1 Staff Loading'!L99,'3.2 Base Year 2 Staff Loading'!L99,'3.3 Base Year 3 Staff Loading'!L99,'3.4 Base Year 4 Staff Loading'!L99,'3.5 Base Year 5 Staff Loading'!L99,'3.6 Base Year 6 Staff Loading'!L99)/6</f>
        <v>0</v>
      </c>
      <c r="M99" s="138">
        <f>SUM('3.1 Base Year 1 Staff Loading'!M99,'3.2 Base Year 2 Staff Loading'!M99,'3.3 Base Year 3 Staff Loading'!M99,'3.4 Base Year 4 Staff Loading'!M99,'3.5 Base Year 5 Staff Loading'!M99,'3.6 Base Year 6 Staff Loading'!M99)/6</f>
        <v>0</v>
      </c>
      <c r="N99" s="138">
        <f>SUM('3.1 Base Year 1 Staff Loading'!N99,'3.2 Base Year 2 Staff Loading'!N99,'3.3 Base Year 3 Staff Loading'!N99,'3.4 Base Year 4 Staff Loading'!N99,'3.5 Base Year 5 Staff Loading'!N99,'3.6 Base Year 6 Staff Loading'!N99)/6</f>
        <v>0</v>
      </c>
      <c r="O99" s="138">
        <f>SUM('3.1 Base Year 1 Staff Loading'!O99,'3.2 Base Year 2 Staff Loading'!O99,'3.3 Base Year 3 Staff Loading'!O99,'3.4 Base Year 4 Staff Loading'!O99,'3.5 Base Year 5 Staff Loading'!O99,'3.6 Base Year 6 Staff Loading'!O99)/6</f>
        <v>0</v>
      </c>
      <c r="P99" s="138">
        <f>SUM('3.1 Base Year 1 Staff Loading'!P99,'3.2 Base Year 2 Staff Loading'!P99,'3.3 Base Year 3 Staff Loading'!P99,'3.4 Base Year 4 Staff Loading'!P99,'3.5 Base Year 5 Staff Loading'!P99,'3.6 Base Year 6 Staff Loading'!P99)/6</f>
        <v>0</v>
      </c>
      <c r="Q99" s="138">
        <f>SUM(E99:P99)</f>
        <v>0</v>
      </c>
      <c r="U99" s="44">
        <f>V99/$S$7</f>
        <v>0</v>
      </c>
      <c r="V99" s="44">
        <f>Q99/12</f>
        <v>0</v>
      </c>
      <c r="X99" s="44">
        <f>IF($D99="Y",$Q99,0)</f>
        <v>0</v>
      </c>
      <c r="Y99" s="44">
        <f>IF($D99="N",$Q99,0)</f>
        <v>0</v>
      </c>
      <c r="Z99" s="223">
        <f>T99/12</f>
        <v>0</v>
      </c>
    </row>
    <row r="100" spans="1:27">
      <c r="A100" s="133"/>
      <c r="B100" s="134"/>
      <c r="C100" s="43"/>
      <c r="D100" s="186"/>
      <c r="E100" s="138">
        <f>SUM('3.1 Base Year 1 Staff Loading'!E100,'3.2 Base Year 2 Staff Loading'!E100,'3.3 Base Year 3 Staff Loading'!E100,'3.4 Base Year 4 Staff Loading'!E100,'3.5 Base Year 5 Staff Loading'!E100,'3.6 Base Year 6 Staff Loading'!E100)/6</f>
        <v>0</v>
      </c>
      <c r="F100" s="138">
        <f>SUM('3.1 Base Year 1 Staff Loading'!F100,'3.2 Base Year 2 Staff Loading'!F100,'3.3 Base Year 3 Staff Loading'!F100,'3.4 Base Year 4 Staff Loading'!F100,'3.5 Base Year 5 Staff Loading'!F100,'3.6 Base Year 6 Staff Loading'!F100)/6</f>
        <v>0</v>
      </c>
      <c r="G100" s="138">
        <f>SUM('3.1 Base Year 1 Staff Loading'!G100,'3.2 Base Year 2 Staff Loading'!G100,'3.3 Base Year 3 Staff Loading'!G100,'3.4 Base Year 4 Staff Loading'!G100,'3.5 Base Year 5 Staff Loading'!G100,'3.6 Base Year 6 Staff Loading'!G100)/6</f>
        <v>0</v>
      </c>
      <c r="H100" s="138">
        <f>SUM('3.1 Base Year 1 Staff Loading'!H100,'3.2 Base Year 2 Staff Loading'!H100,'3.3 Base Year 3 Staff Loading'!H100,'3.4 Base Year 4 Staff Loading'!H100,'3.5 Base Year 5 Staff Loading'!H100,'3.6 Base Year 6 Staff Loading'!H100)/6</f>
        <v>0</v>
      </c>
      <c r="I100" s="138">
        <f>SUM('3.1 Base Year 1 Staff Loading'!I100,'3.2 Base Year 2 Staff Loading'!I100,'3.3 Base Year 3 Staff Loading'!I100,'3.4 Base Year 4 Staff Loading'!I100,'3.5 Base Year 5 Staff Loading'!I100,'3.6 Base Year 6 Staff Loading'!I100)/6</f>
        <v>0</v>
      </c>
      <c r="J100" s="138">
        <f>SUM('3.1 Base Year 1 Staff Loading'!J100,'3.2 Base Year 2 Staff Loading'!J100,'3.3 Base Year 3 Staff Loading'!J100,'3.4 Base Year 4 Staff Loading'!J100,'3.5 Base Year 5 Staff Loading'!J100,'3.6 Base Year 6 Staff Loading'!J100)/6</f>
        <v>0</v>
      </c>
      <c r="K100" s="138">
        <f>SUM('3.1 Base Year 1 Staff Loading'!K100,'3.2 Base Year 2 Staff Loading'!K100,'3.3 Base Year 3 Staff Loading'!K100,'3.4 Base Year 4 Staff Loading'!K100,'3.5 Base Year 5 Staff Loading'!K100,'3.6 Base Year 6 Staff Loading'!K100)/6</f>
        <v>0</v>
      </c>
      <c r="L100" s="138">
        <f>SUM('3.1 Base Year 1 Staff Loading'!L100,'3.2 Base Year 2 Staff Loading'!L100,'3.3 Base Year 3 Staff Loading'!L100,'3.4 Base Year 4 Staff Loading'!L100,'3.5 Base Year 5 Staff Loading'!L100,'3.6 Base Year 6 Staff Loading'!L100)/6</f>
        <v>0</v>
      </c>
      <c r="M100" s="138">
        <f>SUM('3.1 Base Year 1 Staff Loading'!M100,'3.2 Base Year 2 Staff Loading'!M100,'3.3 Base Year 3 Staff Loading'!M100,'3.4 Base Year 4 Staff Loading'!M100,'3.5 Base Year 5 Staff Loading'!M100,'3.6 Base Year 6 Staff Loading'!M100)/6</f>
        <v>0</v>
      </c>
      <c r="N100" s="138">
        <f>SUM('3.1 Base Year 1 Staff Loading'!N100,'3.2 Base Year 2 Staff Loading'!N100,'3.3 Base Year 3 Staff Loading'!N100,'3.4 Base Year 4 Staff Loading'!N100,'3.5 Base Year 5 Staff Loading'!N100,'3.6 Base Year 6 Staff Loading'!N100)/6</f>
        <v>0</v>
      </c>
      <c r="O100" s="138">
        <f>SUM('3.1 Base Year 1 Staff Loading'!O100,'3.2 Base Year 2 Staff Loading'!O100,'3.3 Base Year 3 Staff Loading'!O100,'3.4 Base Year 4 Staff Loading'!O100,'3.5 Base Year 5 Staff Loading'!O100,'3.6 Base Year 6 Staff Loading'!O100)/6</f>
        <v>0</v>
      </c>
      <c r="P100" s="138">
        <f>SUM('3.1 Base Year 1 Staff Loading'!P100,'3.2 Base Year 2 Staff Loading'!P100,'3.3 Base Year 3 Staff Loading'!P100,'3.4 Base Year 4 Staff Loading'!P100,'3.5 Base Year 5 Staff Loading'!P100,'3.6 Base Year 6 Staff Loading'!P100)/6</f>
        <v>0</v>
      </c>
      <c r="Q100" s="138">
        <f>SUM(E100:P100)</f>
        <v>0</v>
      </c>
      <c r="U100" s="44">
        <f>V100/$S$7</f>
        <v>0</v>
      </c>
      <c r="V100" s="44">
        <f>Q100/12</f>
        <v>0</v>
      </c>
      <c r="X100" s="44">
        <f>IF($D100="Y",$Q100,0)</f>
        <v>0</v>
      </c>
      <c r="Y100" s="44">
        <f>IF($D100="N",$Q100,0)</f>
        <v>0</v>
      </c>
      <c r="Z100" s="223">
        <f>T100/12</f>
        <v>0</v>
      </c>
    </row>
    <row r="101" spans="1:27" ht="14.1" thickBot="1">
      <c r="A101" s="103"/>
      <c r="B101" s="104" t="s">
        <v>63</v>
      </c>
      <c r="C101" s="105"/>
      <c r="D101" s="187"/>
      <c r="E101" s="107">
        <f>SUM(E96:E100)</f>
        <v>530.11201035055558</v>
      </c>
      <c r="F101" s="107">
        <f t="shared" ref="F101:Q101" si="53">SUM(F96:F100)</f>
        <v>530.11201035055558</v>
      </c>
      <c r="G101" s="107">
        <f t="shared" si="53"/>
        <v>530.11201035055558</v>
      </c>
      <c r="H101" s="107">
        <f t="shared" si="53"/>
        <v>530.11201035055558</v>
      </c>
      <c r="I101" s="107">
        <f t="shared" si="53"/>
        <v>530.11201035055558</v>
      </c>
      <c r="J101" s="107">
        <f t="shared" si="53"/>
        <v>530.11201035055558</v>
      </c>
      <c r="K101" s="107">
        <f t="shared" si="53"/>
        <v>530.11201035055558</v>
      </c>
      <c r="L101" s="107">
        <f t="shared" si="53"/>
        <v>530.11201035055558</v>
      </c>
      <c r="M101" s="107">
        <f t="shared" si="53"/>
        <v>530.11201035055558</v>
      </c>
      <c r="N101" s="107">
        <f t="shared" si="53"/>
        <v>530.11201035055558</v>
      </c>
      <c r="O101" s="107">
        <f t="shared" si="53"/>
        <v>530.11201035055558</v>
      </c>
      <c r="P101" s="107">
        <f t="shared" si="53"/>
        <v>530.11201035055558</v>
      </c>
      <c r="Q101" s="107">
        <f t="shared" si="53"/>
        <v>6361.3441242066665</v>
      </c>
      <c r="R101" s="35"/>
      <c r="S101" s="35"/>
      <c r="T101" s="35"/>
      <c r="U101" s="109">
        <f>SUM(U96:U100)</f>
        <v>3.191309761307692</v>
      </c>
      <c r="V101" s="107">
        <f>SUM(V96:V100)</f>
        <v>530.11201035055558</v>
      </c>
      <c r="W101" s="35"/>
      <c r="X101" s="106">
        <f>SUM(X96:X100)</f>
        <v>0</v>
      </c>
      <c r="Y101" s="106">
        <f>SUM(Y96:Y100)</f>
        <v>6361.3441242066665</v>
      </c>
      <c r="Z101" s="224">
        <f>X101/(X101+Y101)</f>
        <v>0</v>
      </c>
      <c r="AA101" s="35"/>
    </row>
    <row r="102" spans="1:27">
      <c r="A102" s="41"/>
      <c r="B102" s="42"/>
      <c r="C102" s="43"/>
      <c r="D102" s="197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35"/>
      <c r="S102" s="35"/>
      <c r="T102" s="35"/>
      <c r="U102" s="44"/>
      <c r="V102" s="44"/>
      <c r="W102" s="35"/>
      <c r="X102" s="44"/>
      <c r="Y102" s="44"/>
      <c r="Z102" s="223"/>
      <c r="AA102" s="35"/>
    </row>
    <row r="103" spans="1:27" ht="14.1" thickBot="1">
      <c r="A103" s="129"/>
      <c r="B103" s="130" t="s">
        <v>64</v>
      </c>
      <c r="C103" s="131"/>
      <c r="D103" s="191"/>
      <c r="E103" s="132">
        <f t="shared" ref="E103:Q103" si="54">SUM(E94,E101)</f>
        <v>722.17155380444444</v>
      </c>
      <c r="F103" s="132">
        <f t="shared" si="54"/>
        <v>722.17155380444444</v>
      </c>
      <c r="G103" s="132">
        <f t="shared" si="54"/>
        <v>722.17155380444444</v>
      </c>
      <c r="H103" s="132">
        <f t="shared" si="54"/>
        <v>722.17155380444444</v>
      </c>
      <c r="I103" s="132">
        <f t="shared" si="54"/>
        <v>722.17155380444444</v>
      </c>
      <c r="J103" s="132">
        <f t="shared" si="54"/>
        <v>722.17155380444444</v>
      </c>
      <c r="K103" s="132">
        <f t="shared" si="54"/>
        <v>722.17155380444444</v>
      </c>
      <c r="L103" s="132">
        <f t="shared" si="54"/>
        <v>722.17155380444444</v>
      </c>
      <c r="M103" s="132">
        <f t="shared" si="54"/>
        <v>722.17155380444444</v>
      </c>
      <c r="N103" s="132">
        <f t="shared" si="54"/>
        <v>722.17155380444444</v>
      </c>
      <c r="O103" s="132">
        <f t="shared" si="54"/>
        <v>722.17155380444444</v>
      </c>
      <c r="P103" s="132">
        <f t="shared" si="54"/>
        <v>722.17155380444444</v>
      </c>
      <c r="Q103" s="132">
        <f t="shared" si="54"/>
        <v>8666.0586456533329</v>
      </c>
      <c r="R103" s="35"/>
      <c r="S103" s="35"/>
      <c r="T103" s="35"/>
      <c r="U103" s="132">
        <f>SUM(U94,U101)</f>
        <v>4.3475210596923066</v>
      </c>
      <c r="V103" s="132">
        <f>SUM(V94,V101)</f>
        <v>722.17155380444444</v>
      </c>
      <c r="W103" s="35"/>
      <c r="X103" s="132">
        <f>SUM(X94,X101)</f>
        <v>0</v>
      </c>
      <c r="Y103" s="132">
        <f>SUM(Y94,Y101)</f>
        <v>8666.0586456533329</v>
      </c>
      <c r="Z103" s="225">
        <f>X103/(X103+Y103)</f>
        <v>0</v>
      </c>
      <c r="AA103" s="35"/>
    </row>
    <row r="104" spans="1:27">
      <c r="A104" s="52"/>
      <c r="B104" s="42"/>
      <c r="C104" s="43"/>
      <c r="D104" s="196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U104" s="43"/>
      <c r="V104" s="43"/>
      <c r="X104" s="43"/>
      <c r="Y104" s="43"/>
      <c r="Z104" s="223"/>
    </row>
    <row r="105" spans="1:27">
      <c r="A105" s="110">
        <v>5</v>
      </c>
      <c r="B105" s="119" t="s">
        <v>65</v>
      </c>
      <c r="C105" s="112"/>
      <c r="D105" s="152"/>
      <c r="E105" s="193"/>
      <c r="F105" s="193"/>
      <c r="G105" s="193"/>
      <c r="H105" s="193"/>
      <c r="I105" s="193"/>
      <c r="J105" s="117"/>
      <c r="K105" s="117"/>
      <c r="L105" s="117"/>
      <c r="M105" s="117"/>
      <c r="N105" s="117"/>
      <c r="O105" s="117"/>
      <c r="P105" s="117"/>
      <c r="Q105" s="113"/>
      <c r="R105" s="34"/>
      <c r="S105" s="34"/>
      <c r="T105" s="34"/>
      <c r="U105" s="112"/>
      <c r="V105" s="112"/>
      <c r="W105" s="34"/>
      <c r="X105" s="112"/>
      <c r="Y105" s="112"/>
      <c r="Z105" s="222"/>
      <c r="AA105" s="34"/>
    </row>
    <row r="106" spans="1:27">
      <c r="A106" s="133">
        <v>5.0999999999999996</v>
      </c>
      <c r="B106" s="134" t="s">
        <v>66</v>
      </c>
      <c r="C106" s="43"/>
      <c r="D106" s="186"/>
      <c r="E106" s="138">
        <f>SUM('3.1 Base Year 1 Staff Loading'!E106,'3.2 Base Year 2 Staff Loading'!E106,'3.3 Base Year 3 Staff Loading'!E106,'3.4 Base Year 4 Staff Loading'!E106,'3.5 Base Year 5 Staff Loading'!E106,'3.6 Base Year 6 Staff Loading'!E106)/6</f>
        <v>0</v>
      </c>
      <c r="F106" s="138">
        <f>SUM('3.1 Base Year 1 Staff Loading'!F106,'3.2 Base Year 2 Staff Loading'!F106,'3.3 Base Year 3 Staff Loading'!F106,'3.4 Base Year 4 Staff Loading'!F106,'3.5 Base Year 5 Staff Loading'!F106,'3.6 Base Year 6 Staff Loading'!F106)/6</f>
        <v>0</v>
      </c>
      <c r="G106" s="138">
        <f>SUM('3.1 Base Year 1 Staff Loading'!G106,'3.2 Base Year 2 Staff Loading'!G106,'3.3 Base Year 3 Staff Loading'!G106,'3.4 Base Year 4 Staff Loading'!G106,'3.5 Base Year 5 Staff Loading'!G106,'3.6 Base Year 6 Staff Loading'!G106)/6</f>
        <v>0</v>
      </c>
      <c r="H106" s="138">
        <f>SUM('3.1 Base Year 1 Staff Loading'!H106,'3.2 Base Year 2 Staff Loading'!H106,'3.3 Base Year 3 Staff Loading'!H106,'3.4 Base Year 4 Staff Loading'!H106,'3.5 Base Year 5 Staff Loading'!H106,'3.6 Base Year 6 Staff Loading'!H106)/6</f>
        <v>0</v>
      </c>
      <c r="I106" s="138">
        <f>SUM('3.1 Base Year 1 Staff Loading'!I106,'3.2 Base Year 2 Staff Loading'!I106,'3.3 Base Year 3 Staff Loading'!I106,'3.4 Base Year 4 Staff Loading'!I106,'3.5 Base Year 5 Staff Loading'!I106,'3.6 Base Year 6 Staff Loading'!I106)/6</f>
        <v>0</v>
      </c>
      <c r="J106" s="138">
        <f>SUM('3.1 Base Year 1 Staff Loading'!J106,'3.2 Base Year 2 Staff Loading'!J106,'3.3 Base Year 3 Staff Loading'!J106,'3.4 Base Year 4 Staff Loading'!J106,'3.5 Base Year 5 Staff Loading'!J106,'3.6 Base Year 6 Staff Loading'!J106)/6</f>
        <v>0</v>
      </c>
      <c r="K106" s="138">
        <f>SUM('3.1 Base Year 1 Staff Loading'!K106,'3.2 Base Year 2 Staff Loading'!K106,'3.3 Base Year 3 Staff Loading'!K106,'3.4 Base Year 4 Staff Loading'!K106,'3.5 Base Year 5 Staff Loading'!K106,'3.6 Base Year 6 Staff Loading'!K106)/6</f>
        <v>0</v>
      </c>
      <c r="L106" s="138">
        <f>SUM('3.1 Base Year 1 Staff Loading'!L106,'3.2 Base Year 2 Staff Loading'!L106,'3.3 Base Year 3 Staff Loading'!L106,'3.4 Base Year 4 Staff Loading'!L106,'3.5 Base Year 5 Staff Loading'!L106,'3.6 Base Year 6 Staff Loading'!L106)/6</f>
        <v>0</v>
      </c>
      <c r="M106" s="138">
        <f>SUM('3.1 Base Year 1 Staff Loading'!M106,'3.2 Base Year 2 Staff Loading'!M106,'3.3 Base Year 3 Staff Loading'!M106,'3.4 Base Year 4 Staff Loading'!M106,'3.5 Base Year 5 Staff Loading'!M106,'3.6 Base Year 6 Staff Loading'!M106)/6</f>
        <v>0</v>
      </c>
      <c r="N106" s="138">
        <f>SUM('3.1 Base Year 1 Staff Loading'!N106,'3.2 Base Year 2 Staff Loading'!N106,'3.3 Base Year 3 Staff Loading'!N106,'3.4 Base Year 4 Staff Loading'!N106,'3.5 Base Year 5 Staff Loading'!N106,'3.6 Base Year 6 Staff Loading'!N106)/6</f>
        <v>0</v>
      </c>
      <c r="O106" s="138">
        <f>SUM('3.1 Base Year 1 Staff Loading'!O106,'3.2 Base Year 2 Staff Loading'!O106,'3.3 Base Year 3 Staff Loading'!O106,'3.4 Base Year 4 Staff Loading'!O106,'3.5 Base Year 5 Staff Loading'!O106,'3.6 Base Year 6 Staff Loading'!O106)/6</f>
        <v>0</v>
      </c>
      <c r="P106" s="138">
        <f>SUM('3.1 Base Year 1 Staff Loading'!P106,'3.2 Base Year 2 Staff Loading'!P106,'3.3 Base Year 3 Staff Loading'!P106,'3.4 Base Year 4 Staff Loading'!P106,'3.5 Base Year 5 Staff Loading'!P106,'3.6 Base Year 6 Staff Loading'!P106)/6</f>
        <v>0</v>
      </c>
      <c r="Q106" s="138">
        <f>SUM(E106:P106)</f>
        <v>0</v>
      </c>
      <c r="U106" s="44">
        <f>V106/$S$7</f>
        <v>0</v>
      </c>
      <c r="V106" s="44">
        <f>Q106/12</f>
        <v>0</v>
      </c>
      <c r="X106" s="44">
        <f>IF($D106="Y",$Q106,0)</f>
        <v>0</v>
      </c>
      <c r="Y106" s="44">
        <f>IF($D106="N",$Q106,0)</f>
        <v>0</v>
      </c>
      <c r="Z106" s="223">
        <f>T106/12</f>
        <v>0</v>
      </c>
    </row>
    <row r="107" spans="1:27">
      <c r="A107" s="133"/>
      <c r="B107" s="134"/>
      <c r="C107" s="43" t="s">
        <v>60</v>
      </c>
      <c r="D107" s="186" t="s">
        <v>25</v>
      </c>
      <c r="E107" s="138">
        <f>SUM('3.1 Base Year 1 Staff Loading'!E107,'3.2 Base Year 2 Staff Loading'!E107,'3.3 Base Year 3 Staff Loading'!E107,'3.4 Base Year 4 Staff Loading'!E107,'3.5 Base Year 5 Staff Loading'!E107,'3.6 Base Year 6 Staff Loading'!E107)/6</f>
        <v>473.19195928611117</v>
      </c>
      <c r="F107" s="138">
        <f>SUM('3.1 Base Year 1 Staff Loading'!F107,'3.2 Base Year 2 Staff Loading'!F107,'3.3 Base Year 3 Staff Loading'!F107,'3.4 Base Year 4 Staff Loading'!F107,'3.5 Base Year 5 Staff Loading'!F107,'3.6 Base Year 6 Staff Loading'!F107)/6</f>
        <v>473.19195928611117</v>
      </c>
      <c r="G107" s="138">
        <f>SUM('3.1 Base Year 1 Staff Loading'!G107,'3.2 Base Year 2 Staff Loading'!G107,'3.3 Base Year 3 Staff Loading'!G107,'3.4 Base Year 4 Staff Loading'!G107,'3.5 Base Year 5 Staff Loading'!G107,'3.6 Base Year 6 Staff Loading'!G107)/6</f>
        <v>473.19195928611117</v>
      </c>
      <c r="H107" s="138">
        <f>SUM('3.1 Base Year 1 Staff Loading'!H107,'3.2 Base Year 2 Staff Loading'!H107,'3.3 Base Year 3 Staff Loading'!H107,'3.4 Base Year 4 Staff Loading'!H107,'3.5 Base Year 5 Staff Loading'!H107,'3.6 Base Year 6 Staff Loading'!H107)/6</f>
        <v>473.19195928611117</v>
      </c>
      <c r="I107" s="138">
        <f>SUM('3.1 Base Year 1 Staff Loading'!I107,'3.2 Base Year 2 Staff Loading'!I107,'3.3 Base Year 3 Staff Loading'!I107,'3.4 Base Year 4 Staff Loading'!I107,'3.5 Base Year 5 Staff Loading'!I107,'3.6 Base Year 6 Staff Loading'!I107)/6</f>
        <v>473.19195928611117</v>
      </c>
      <c r="J107" s="138">
        <f>SUM('3.1 Base Year 1 Staff Loading'!J107,'3.2 Base Year 2 Staff Loading'!J107,'3.3 Base Year 3 Staff Loading'!J107,'3.4 Base Year 4 Staff Loading'!J107,'3.5 Base Year 5 Staff Loading'!J107,'3.6 Base Year 6 Staff Loading'!J107)/6</f>
        <v>473.19195928611117</v>
      </c>
      <c r="K107" s="138">
        <f>SUM('3.1 Base Year 1 Staff Loading'!K107,'3.2 Base Year 2 Staff Loading'!K107,'3.3 Base Year 3 Staff Loading'!K107,'3.4 Base Year 4 Staff Loading'!K107,'3.5 Base Year 5 Staff Loading'!K107,'3.6 Base Year 6 Staff Loading'!K107)/6</f>
        <v>473.19195928611117</v>
      </c>
      <c r="L107" s="138">
        <f>SUM('3.1 Base Year 1 Staff Loading'!L107,'3.2 Base Year 2 Staff Loading'!L107,'3.3 Base Year 3 Staff Loading'!L107,'3.4 Base Year 4 Staff Loading'!L107,'3.5 Base Year 5 Staff Loading'!L107,'3.6 Base Year 6 Staff Loading'!L107)/6</f>
        <v>473.19195928611117</v>
      </c>
      <c r="M107" s="138">
        <f>SUM('3.1 Base Year 1 Staff Loading'!M107,'3.2 Base Year 2 Staff Loading'!M107,'3.3 Base Year 3 Staff Loading'!M107,'3.4 Base Year 4 Staff Loading'!M107,'3.5 Base Year 5 Staff Loading'!M107,'3.6 Base Year 6 Staff Loading'!M107)/6</f>
        <v>473.19195928611117</v>
      </c>
      <c r="N107" s="138">
        <f>SUM('3.1 Base Year 1 Staff Loading'!N107,'3.2 Base Year 2 Staff Loading'!N107,'3.3 Base Year 3 Staff Loading'!N107,'3.4 Base Year 4 Staff Loading'!N107,'3.5 Base Year 5 Staff Loading'!N107,'3.6 Base Year 6 Staff Loading'!N107)/6</f>
        <v>473.19195928611117</v>
      </c>
      <c r="O107" s="138">
        <f>SUM('3.1 Base Year 1 Staff Loading'!O107,'3.2 Base Year 2 Staff Loading'!O107,'3.3 Base Year 3 Staff Loading'!O107,'3.4 Base Year 4 Staff Loading'!O107,'3.5 Base Year 5 Staff Loading'!O107,'3.6 Base Year 6 Staff Loading'!O107)/6</f>
        <v>473.19195928611117</v>
      </c>
      <c r="P107" s="138">
        <f>SUM('3.1 Base Year 1 Staff Loading'!P107,'3.2 Base Year 2 Staff Loading'!P107,'3.3 Base Year 3 Staff Loading'!P107,'3.4 Base Year 4 Staff Loading'!P107,'3.5 Base Year 5 Staff Loading'!P107,'3.6 Base Year 6 Staff Loading'!P107)/6</f>
        <v>473.19195928611117</v>
      </c>
      <c r="Q107" s="138">
        <f>SUM(E107:P107)</f>
        <v>5678.3035114333352</v>
      </c>
      <c r="U107" s="44">
        <f>V107/$S$7</f>
        <v>2.8486472465384622</v>
      </c>
      <c r="V107" s="44">
        <f>Q107/12</f>
        <v>473.19195928611128</v>
      </c>
      <c r="X107" s="44">
        <f>IF($D107="Y",$Q107,0)</f>
        <v>0</v>
      </c>
      <c r="Y107" s="44">
        <f>IF($D107="N",$Q107,0)</f>
        <v>5678.3035114333352</v>
      </c>
      <c r="Z107" s="223">
        <f>T107/12</f>
        <v>0</v>
      </c>
    </row>
    <row r="108" spans="1:27">
      <c r="A108" s="133"/>
      <c r="B108" s="134"/>
      <c r="C108" s="43" t="s">
        <v>67</v>
      </c>
      <c r="D108" s="186" t="s">
        <v>25</v>
      </c>
      <c r="E108" s="138">
        <f>SUM('3.1 Base Year 1 Staff Loading'!E108,'3.2 Base Year 2 Staff Loading'!E108,'3.3 Base Year 3 Staff Loading'!E108,'3.4 Base Year 4 Staff Loading'!E108,'3.5 Base Year 5 Staff Loading'!E108,'3.6 Base Year 6 Staff Loading'!E108)/6</f>
        <v>0</v>
      </c>
      <c r="F108" s="138">
        <f>SUM('3.1 Base Year 1 Staff Loading'!F108,'3.2 Base Year 2 Staff Loading'!F108,'3.3 Base Year 3 Staff Loading'!F108,'3.4 Base Year 4 Staff Loading'!F108,'3.5 Base Year 5 Staff Loading'!F108,'3.6 Base Year 6 Staff Loading'!F108)/6</f>
        <v>0</v>
      </c>
      <c r="G108" s="138">
        <f>SUM('3.1 Base Year 1 Staff Loading'!G108,'3.2 Base Year 2 Staff Loading'!G108,'3.3 Base Year 3 Staff Loading'!G108,'3.4 Base Year 4 Staff Loading'!G108,'3.5 Base Year 5 Staff Loading'!G108,'3.6 Base Year 6 Staff Loading'!G108)/6</f>
        <v>0</v>
      </c>
      <c r="H108" s="138">
        <f>SUM('3.1 Base Year 1 Staff Loading'!H108,'3.2 Base Year 2 Staff Loading'!H108,'3.3 Base Year 3 Staff Loading'!H108,'3.4 Base Year 4 Staff Loading'!H108,'3.5 Base Year 5 Staff Loading'!H108,'3.6 Base Year 6 Staff Loading'!H108)/6</f>
        <v>0</v>
      </c>
      <c r="I108" s="138">
        <f>SUM('3.1 Base Year 1 Staff Loading'!I108,'3.2 Base Year 2 Staff Loading'!I108,'3.3 Base Year 3 Staff Loading'!I108,'3.4 Base Year 4 Staff Loading'!I108,'3.5 Base Year 5 Staff Loading'!I108,'3.6 Base Year 6 Staff Loading'!I108)/6</f>
        <v>0</v>
      </c>
      <c r="J108" s="138">
        <f>SUM('3.1 Base Year 1 Staff Loading'!J108,'3.2 Base Year 2 Staff Loading'!J108,'3.3 Base Year 3 Staff Loading'!J108,'3.4 Base Year 4 Staff Loading'!J108,'3.5 Base Year 5 Staff Loading'!J108,'3.6 Base Year 6 Staff Loading'!J108)/6</f>
        <v>0</v>
      </c>
      <c r="K108" s="138">
        <f>SUM('3.1 Base Year 1 Staff Loading'!K108,'3.2 Base Year 2 Staff Loading'!K108,'3.3 Base Year 3 Staff Loading'!K108,'3.4 Base Year 4 Staff Loading'!K108,'3.5 Base Year 5 Staff Loading'!K108,'3.6 Base Year 6 Staff Loading'!K108)/6</f>
        <v>0</v>
      </c>
      <c r="L108" s="138">
        <f>SUM('3.1 Base Year 1 Staff Loading'!L108,'3.2 Base Year 2 Staff Loading'!L108,'3.3 Base Year 3 Staff Loading'!L108,'3.4 Base Year 4 Staff Loading'!L108,'3.5 Base Year 5 Staff Loading'!L108,'3.6 Base Year 6 Staff Loading'!L108)/6</f>
        <v>0</v>
      </c>
      <c r="M108" s="138">
        <f>SUM('3.1 Base Year 1 Staff Loading'!M108,'3.2 Base Year 2 Staff Loading'!M108,'3.3 Base Year 3 Staff Loading'!M108,'3.4 Base Year 4 Staff Loading'!M108,'3.5 Base Year 5 Staff Loading'!M108,'3.6 Base Year 6 Staff Loading'!M108)/6</f>
        <v>0</v>
      </c>
      <c r="N108" s="138">
        <f>SUM('3.1 Base Year 1 Staff Loading'!N108,'3.2 Base Year 2 Staff Loading'!N108,'3.3 Base Year 3 Staff Loading'!N108,'3.4 Base Year 4 Staff Loading'!N108,'3.5 Base Year 5 Staff Loading'!N108,'3.6 Base Year 6 Staff Loading'!N108)/6</f>
        <v>0</v>
      </c>
      <c r="O108" s="138">
        <f>SUM('3.1 Base Year 1 Staff Loading'!O108,'3.2 Base Year 2 Staff Loading'!O108,'3.3 Base Year 3 Staff Loading'!O108,'3.4 Base Year 4 Staff Loading'!O108,'3.5 Base Year 5 Staff Loading'!O108,'3.6 Base Year 6 Staff Loading'!O108)/6</f>
        <v>0</v>
      </c>
      <c r="P108" s="138">
        <f>SUM('3.1 Base Year 1 Staff Loading'!P108,'3.2 Base Year 2 Staff Loading'!P108,'3.3 Base Year 3 Staff Loading'!P108,'3.4 Base Year 4 Staff Loading'!P108,'3.5 Base Year 5 Staff Loading'!P108,'3.6 Base Year 6 Staff Loading'!P108)/6</f>
        <v>0</v>
      </c>
      <c r="Q108" s="138">
        <f>SUM(E108:P108)</f>
        <v>0</v>
      </c>
      <c r="U108" s="44">
        <f>V108/$S$7</f>
        <v>0</v>
      </c>
      <c r="V108" s="44">
        <f>Q108/12</f>
        <v>0</v>
      </c>
      <c r="X108" s="44">
        <f>IF($D108="Y",$Q108,0)</f>
        <v>0</v>
      </c>
      <c r="Y108" s="44">
        <f>IF($D108="N",$Q108,0)</f>
        <v>0</v>
      </c>
      <c r="Z108" s="223">
        <f>T108/12</f>
        <v>0</v>
      </c>
    </row>
    <row r="109" spans="1:27">
      <c r="A109" s="133"/>
      <c r="B109" s="134"/>
      <c r="C109" s="43"/>
      <c r="D109" s="186"/>
      <c r="E109" s="138">
        <f>SUM('3.1 Base Year 1 Staff Loading'!E109,'3.2 Base Year 2 Staff Loading'!E109,'3.3 Base Year 3 Staff Loading'!E109,'3.4 Base Year 4 Staff Loading'!E109,'3.5 Base Year 5 Staff Loading'!E109,'3.6 Base Year 6 Staff Loading'!E109)/6</f>
        <v>0</v>
      </c>
      <c r="F109" s="138">
        <f>SUM('3.1 Base Year 1 Staff Loading'!F109,'3.2 Base Year 2 Staff Loading'!F109,'3.3 Base Year 3 Staff Loading'!F109,'3.4 Base Year 4 Staff Loading'!F109,'3.5 Base Year 5 Staff Loading'!F109,'3.6 Base Year 6 Staff Loading'!F109)/6</f>
        <v>0</v>
      </c>
      <c r="G109" s="138">
        <f>SUM('3.1 Base Year 1 Staff Loading'!G109,'3.2 Base Year 2 Staff Loading'!G109,'3.3 Base Year 3 Staff Loading'!G109,'3.4 Base Year 4 Staff Loading'!G109,'3.5 Base Year 5 Staff Loading'!G109,'3.6 Base Year 6 Staff Loading'!G109)/6</f>
        <v>0</v>
      </c>
      <c r="H109" s="138">
        <f>SUM('3.1 Base Year 1 Staff Loading'!H109,'3.2 Base Year 2 Staff Loading'!H109,'3.3 Base Year 3 Staff Loading'!H109,'3.4 Base Year 4 Staff Loading'!H109,'3.5 Base Year 5 Staff Loading'!H109,'3.6 Base Year 6 Staff Loading'!H109)/6</f>
        <v>0</v>
      </c>
      <c r="I109" s="138">
        <f>SUM('3.1 Base Year 1 Staff Loading'!I109,'3.2 Base Year 2 Staff Loading'!I109,'3.3 Base Year 3 Staff Loading'!I109,'3.4 Base Year 4 Staff Loading'!I109,'3.5 Base Year 5 Staff Loading'!I109,'3.6 Base Year 6 Staff Loading'!I109)/6</f>
        <v>0</v>
      </c>
      <c r="J109" s="138">
        <f>SUM('3.1 Base Year 1 Staff Loading'!J109,'3.2 Base Year 2 Staff Loading'!J109,'3.3 Base Year 3 Staff Loading'!J109,'3.4 Base Year 4 Staff Loading'!J109,'3.5 Base Year 5 Staff Loading'!J109,'3.6 Base Year 6 Staff Loading'!J109)/6</f>
        <v>0</v>
      </c>
      <c r="K109" s="138">
        <f>SUM('3.1 Base Year 1 Staff Loading'!K109,'3.2 Base Year 2 Staff Loading'!K109,'3.3 Base Year 3 Staff Loading'!K109,'3.4 Base Year 4 Staff Loading'!K109,'3.5 Base Year 5 Staff Loading'!K109,'3.6 Base Year 6 Staff Loading'!K109)/6</f>
        <v>0</v>
      </c>
      <c r="L109" s="138">
        <f>SUM('3.1 Base Year 1 Staff Loading'!L109,'3.2 Base Year 2 Staff Loading'!L109,'3.3 Base Year 3 Staff Loading'!L109,'3.4 Base Year 4 Staff Loading'!L109,'3.5 Base Year 5 Staff Loading'!L109,'3.6 Base Year 6 Staff Loading'!L109)/6</f>
        <v>0</v>
      </c>
      <c r="M109" s="138">
        <f>SUM('3.1 Base Year 1 Staff Loading'!M109,'3.2 Base Year 2 Staff Loading'!M109,'3.3 Base Year 3 Staff Loading'!M109,'3.4 Base Year 4 Staff Loading'!M109,'3.5 Base Year 5 Staff Loading'!M109,'3.6 Base Year 6 Staff Loading'!M109)/6</f>
        <v>0</v>
      </c>
      <c r="N109" s="138">
        <f>SUM('3.1 Base Year 1 Staff Loading'!N109,'3.2 Base Year 2 Staff Loading'!N109,'3.3 Base Year 3 Staff Loading'!N109,'3.4 Base Year 4 Staff Loading'!N109,'3.5 Base Year 5 Staff Loading'!N109,'3.6 Base Year 6 Staff Loading'!N109)/6</f>
        <v>0</v>
      </c>
      <c r="O109" s="138">
        <f>SUM('3.1 Base Year 1 Staff Loading'!O109,'3.2 Base Year 2 Staff Loading'!O109,'3.3 Base Year 3 Staff Loading'!O109,'3.4 Base Year 4 Staff Loading'!O109,'3.5 Base Year 5 Staff Loading'!O109,'3.6 Base Year 6 Staff Loading'!O109)/6</f>
        <v>0</v>
      </c>
      <c r="P109" s="138">
        <f>SUM('3.1 Base Year 1 Staff Loading'!P109,'3.2 Base Year 2 Staff Loading'!P109,'3.3 Base Year 3 Staff Loading'!P109,'3.4 Base Year 4 Staff Loading'!P109,'3.5 Base Year 5 Staff Loading'!P109,'3.6 Base Year 6 Staff Loading'!P109)/6</f>
        <v>0</v>
      </c>
      <c r="Q109" s="138">
        <f>SUM(E109:P109)</f>
        <v>0</v>
      </c>
      <c r="U109" s="44">
        <f>V109/$S$7</f>
        <v>0</v>
      </c>
      <c r="V109" s="44">
        <f>Q109/12</f>
        <v>0</v>
      </c>
      <c r="X109" s="44">
        <f>IF($D109="Y",$Q109,0)</f>
        <v>0</v>
      </c>
      <c r="Y109" s="44">
        <f>IF($D109="N",$Q109,0)</f>
        <v>0</v>
      </c>
      <c r="Z109" s="223">
        <f>T109/12</f>
        <v>0</v>
      </c>
    </row>
    <row r="110" spans="1:27">
      <c r="A110" s="133"/>
      <c r="B110" s="134"/>
      <c r="C110" s="43"/>
      <c r="D110" s="186"/>
      <c r="E110" s="138">
        <f>SUM('3.1 Base Year 1 Staff Loading'!E110,'3.2 Base Year 2 Staff Loading'!E110,'3.3 Base Year 3 Staff Loading'!E110,'3.4 Base Year 4 Staff Loading'!E110,'3.5 Base Year 5 Staff Loading'!E110,'3.6 Base Year 6 Staff Loading'!E110)/6</f>
        <v>0</v>
      </c>
      <c r="F110" s="138">
        <f>SUM('3.1 Base Year 1 Staff Loading'!F110,'3.2 Base Year 2 Staff Loading'!F110,'3.3 Base Year 3 Staff Loading'!F110,'3.4 Base Year 4 Staff Loading'!F110,'3.5 Base Year 5 Staff Loading'!F110,'3.6 Base Year 6 Staff Loading'!F110)/6</f>
        <v>0</v>
      </c>
      <c r="G110" s="138">
        <f>SUM('3.1 Base Year 1 Staff Loading'!G110,'3.2 Base Year 2 Staff Loading'!G110,'3.3 Base Year 3 Staff Loading'!G110,'3.4 Base Year 4 Staff Loading'!G110,'3.5 Base Year 5 Staff Loading'!G110,'3.6 Base Year 6 Staff Loading'!G110)/6</f>
        <v>0</v>
      </c>
      <c r="H110" s="138">
        <f>SUM('3.1 Base Year 1 Staff Loading'!H110,'3.2 Base Year 2 Staff Loading'!H110,'3.3 Base Year 3 Staff Loading'!H110,'3.4 Base Year 4 Staff Loading'!H110,'3.5 Base Year 5 Staff Loading'!H110,'3.6 Base Year 6 Staff Loading'!H110)/6</f>
        <v>0</v>
      </c>
      <c r="I110" s="138">
        <f>SUM('3.1 Base Year 1 Staff Loading'!I110,'3.2 Base Year 2 Staff Loading'!I110,'3.3 Base Year 3 Staff Loading'!I110,'3.4 Base Year 4 Staff Loading'!I110,'3.5 Base Year 5 Staff Loading'!I110,'3.6 Base Year 6 Staff Loading'!I110)/6</f>
        <v>0</v>
      </c>
      <c r="J110" s="138">
        <f>SUM('3.1 Base Year 1 Staff Loading'!J110,'3.2 Base Year 2 Staff Loading'!J110,'3.3 Base Year 3 Staff Loading'!J110,'3.4 Base Year 4 Staff Loading'!J110,'3.5 Base Year 5 Staff Loading'!J110,'3.6 Base Year 6 Staff Loading'!J110)/6</f>
        <v>0</v>
      </c>
      <c r="K110" s="138">
        <f>SUM('3.1 Base Year 1 Staff Loading'!K110,'3.2 Base Year 2 Staff Loading'!K110,'3.3 Base Year 3 Staff Loading'!K110,'3.4 Base Year 4 Staff Loading'!K110,'3.5 Base Year 5 Staff Loading'!K110,'3.6 Base Year 6 Staff Loading'!K110)/6</f>
        <v>0</v>
      </c>
      <c r="L110" s="138">
        <f>SUM('3.1 Base Year 1 Staff Loading'!L110,'3.2 Base Year 2 Staff Loading'!L110,'3.3 Base Year 3 Staff Loading'!L110,'3.4 Base Year 4 Staff Loading'!L110,'3.5 Base Year 5 Staff Loading'!L110,'3.6 Base Year 6 Staff Loading'!L110)/6</f>
        <v>0</v>
      </c>
      <c r="M110" s="138">
        <f>SUM('3.1 Base Year 1 Staff Loading'!M110,'3.2 Base Year 2 Staff Loading'!M110,'3.3 Base Year 3 Staff Loading'!M110,'3.4 Base Year 4 Staff Loading'!M110,'3.5 Base Year 5 Staff Loading'!M110,'3.6 Base Year 6 Staff Loading'!M110)/6</f>
        <v>0</v>
      </c>
      <c r="N110" s="138">
        <f>SUM('3.1 Base Year 1 Staff Loading'!N110,'3.2 Base Year 2 Staff Loading'!N110,'3.3 Base Year 3 Staff Loading'!N110,'3.4 Base Year 4 Staff Loading'!N110,'3.5 Base Year 5 Staff Loading'!N110,'3.6 Base Year 6 Staff Loading'!N110)/6</f>
        <v>0</v>
      </c>
      <c r="O110" s="138">
        <f>SUM('3.1 Base Year 1 Staff Loading'!O110,'3.2 Base Year 2 Staff Loading'!O110,'3.3 Base Year 3 Staff Loading'!O110,'3.4 Base Year 4 Staff Loading'!O110,'3.5 Base Year 5 Staff Loading'!O110,'3.6 Base Year 6 Staff Loading'!O110)/6</f>
        <v>0</v>
      </c>
      <c r="P110" s="138">
        <f>SUM('3.1 Base Year 1 Staff Loading'!P110,'3.2 Base Year 2 Staff Loading'!P110,'3.3 Base Year 3 Staff Loading'!P110,'3.4 Base Year 4 Staff Loading'!P110,'3.5 Base Year 5 Staff Loading'!P110,'3.6 Base Year 6 Staff Loading'!P110)/6</f>
        <v>0</v>
      </c>
      <c r="Q110" s="138">
        <f>SUM(E110:P110)</f>
        <v>0</v>
      </c>
      <c r="U110" s="44">
        <f>V110/$S$7</f>
        <v>0</v>
      </c>
      <c r="V110" s="44">
        <f>Q110/12</f>
        <v>0</v>
      </c>
      <c r="X110" s="44">
        <f>IF($D110="Y",$Q110,0)</f>
        <v>0</v>
      </c>
      <c r="Y110" s="44">
        <f>IF($D110="N",$Q110,0)</f>
        <v>0</v>
      </c>
      <c r="Z110" s="223">
        <f>T110/12</f>
        <v>0</v>
      </c>
    </row>
    <row r="111" spans="1:27" ht="14.1" thickBot="1">
      <c r="A111" s="103"/>
      <c r="B111" s="104" t="s">
        <v>68</v>
      </c>
      <c r="C111" s="105"/>
      <c r="D111" s="187"/>
      <c r="E111" s="107">
        <f>SUM(E106:E110)</f>
        <v>473.19195928611117</v>
      </c>
      <c r="F111" s="107">
        <f t="shared" ref="F111:Q111" si="55">SUM(F106:F110)</f>
        <v>473.19195928611117</v>
      </c>
      <c r="G111" s="107">
        <f t="shared" si="55"/>
        <v>473.19195928611117</v>
      </c>
      <c r="H111" s="107">
        <f t="shared" si="55"/>
        <v>473.19195928611117</v>
      </c>
      <c r="I111" s="107">
        <f t="shared" si="55"/>
        <v>473.19195928611117</v>
      </c>
      <c r="J111" s="107">
        <f t="shared" si="55"/>
        <v>473.19195928611117</v>
      </c>
      <c r="K111" s="107">
        <f t="shared" si="55"/>
        <v>473.19195928611117</v>
      </c>
      <c r="L111" s="107">
        <f t="shared" si="55"/>
        <v>473.19195928611117</v>
      </c>
      <c r="M111" s="107">
        <f t="shared" si="55"/>
        <v>473.19195928611117</v>
      </c>
      <c r="N111" s="107">
        <f t="shared" si="55"/>
        <v>473.19195928611117</v>
      </c>
      <c r="O111" s="107">
        <f t="shared" si="55"/>
        <v>473.19195928611117</v>
      </c>
      <c r="P111" s="107">
        <f t="shared" si="55"/>
        <v>473.19195928611117</v>
      </c>
      <c r="Q111" s="107">
        <f t="shared" si="55"/>
        <v>5678.3035114333352</v>
      </c>
      <c r="R111" s="35"/>
      <c r="S111" s="35"/>
      <c r="T111" s="35"/>
      <c r="U111" s="109">
        <f>SUM(U106:U110)</f>
        <v>2.8486472465384622</v>
      </c>
      <c r="V111" s="107">
        <f>SUM(V106:V110)</f>
        <v>473.19195928611128</v>
      </c>
      <c r="W111" s="35"/>
      <c r="X111" s="106">
        <f>SUM(X106:X110)</f>
        <v>0</v>
      </c>
      <c r="Y111" s="106">
        <f>SUM(Y106:Y110)</f>
        <v>5678.3035114333352</v>
      </c>
      <c r="Z111" s="224">
        <f>X111/(X111+Y111)</f>
        <v>0</v>
      </c>
      <c r="AA111" s="35"/>
    </row>
    <row r="112" spans="1:27">
      <c r="A112" s="133"/>
      <c r="B112" s="134"/>
      <c r="C112" s="43"/>
      <c r="D112" s="186"/>
      <c r="E112" s="138"/>
      <c r="F112" s="138"/>
      <c r="G112" s="138"/>
      <c r="H112" s="138"/>
      <c r="I112" s="138"/>
      <c r="J112" s="138"/>
      <c r="K112" s="138"/>
      <c r="L112" s="138"/>
      <c r="M112" s="138"/>
      <c r="N112" s="138"/>
      <c r="O112" s="138"/>
      <c r="P112" s="138"/>
      <c r="Q112" s="138"/>
      <c r="U112" s="44"/>
      <c r="V112" s="44"/>
      <c r="X112" s="44"/>
      <c r="Y112" s="44"/>
      <c r="Z112" s="223"/>
    </row>
    <row r="113" spans="1:27">
      <c r="A113" s="133">
        <v>5.2</v>
      </c>
      <c r="B113" s="134" t="s">
        <v>65</v>
      </c>
      <c r="C113" s="43"/>
      <c r="D113" s="186"/>
      <c r="E113" s="138">
        <f>SUM('3.1 Base Year 1 Staff Loading'!E113,'3.2 Base Year 2 Staff Loading'!E113,'3.3 Base Year 3 Staff Loading'!E113,'3.4 Base Year 4 Staff Loading'!E113,'3.5 Base Year 5 Staff Loading'!E113,'3.6 Base Year 6 Staff Loading'!E113)/6</f>
        <v>0</v>
      </c>
      <c r="F113" s="138">
        <f>SUM('3.1 Base Year 1 Staff Loading'!F113,'3.2 Base Year 2 Staff Loading'!F113,'3.3 Base Year 3 Staff Loading'!F113,'3.4 Base Year 4 Staff Loading'!F113,'3.5 Base Year 5 Staff Loading'!F113,'3.6 Base Year 6 Staff Loading'!F113)/6</f>
        <v>0</v>
      </c>
      <c r="G113" s="138">
        <f>SUM('3.1 Base Year 1 Staff Loading'!G113,'3.2 Base Year 2 Staff Loading'!G113,'3.3 Base Year 3 Staff Loading'!G113,'3.4 Base Year 4 Staff Loading'!G113,'3.5 Base Year 5 Staff Loading'!G113,'3.6 Base Year 6 Staff Loading'!G113)/6</f>
        <v>0</v>
      </c>
      <c r="H113" s="138">
        <f>SUM('3.1 Base Year 1 Staff Loading'!H113,'3.2 Base Year 2 Staff Loading'!H113,'3.3 Base Year 3 Staff Loading'!H113,'3.4 Base Year 4 Staff Loading'!H113,'3.5 Base Year 5 Staff Loading'!H113,'3.6 Base Year 6 Staff Loading'!H113)/6</f>
        <v>0</v>
      </c>
      <c r="I113" s="138">
        <f>SUM('3.1 Base Year 1 Staff Loading'!I113,'3.2 Base Year 2 Staff Loading'!I113,'3.3 Base Year 3 Staff Loading'!I113,'3.4 Base Year 4 Staff Loading'!I113,'3.5 Base Year 5 Staff Loading'!I113,'3.6 Base Year 6 Staff Loading'!I113)/6</f>
        <v>0</v>
      </c>
      <c r="J113" s="138">
        <f>SUM('3.1 Base Year 1 Staff Loading'!J113,'3.2 Base Year 2 Staff Loading'!J113,'3.3 Base Year 3 Staff Loading'!J113,'3.4 Base Year 4 Staff Loading'!J113,'3.5 Base Year 5 Staff Loading'!J113,'3.6 Base Year 6 Staff Loading'!J113)/6</f>
        <v>0</v>
      </c>
      <c r="K113" s="138">
        <f>SUM('3.1 Base Year 1 Staff Loading'!K113,'3.2 Base Year 2 Staff Loading'!K113,'3.3 Base Year 3 Staff Loading'!K113,'3.4 Base Year 4 Staff Loading'!K113,'3.5 Base Year 5 Staff Loading'!K113,'3.6 Base Year 6 Staff Loading'!K113)/6</f>
        <v>0</v>
      </c>
      <c r="L113" s="138">
        <f>SUM('3.1 Base Year 1 Staff Loading'!L113,'3.2 Base Year 2 Staff Loading'!L113,'3.3 Base Year 3 Staff Loading'!L113,'3.4 Base Year 4 Staff Loading'!L113,'3.5 Base Year 5 Staff Loading'!L113,'3.6 Base Year 6 Staff Loading'!L113)/6</f>
        <v>0</v>
      </c>
      <c r="M113" s="138">
        <f>SUM('3.1 Base Year 1 Staff Loading'!M113,'3.2 Base Year 2 Staff Loading'!M113,'3.3 Base Year 3 Staff Loading'!M113,'3.4 Base Year 4 Staff Loading'!M113,'3.5 Base Year 5 Staff Loading'!M113,'3.6 Base Year 6 Staff Loading'!M113)/6</f>
        <v>0</v>
      </c>
      <c r="N113" s="138">
        <f>SUM('3.1 Base Year 1 Staff Loading'!N113,'3.2 Base Year 2 Staff Loading'!N113,'3.3 Base Year 3 Staff Loading'!N113,'3.4 Base Year 4 Staff Loading'!N113,'3.5 Base Year 5 Staff Loading'!N113,'3.6 Base Year 6 Staff Loading'!N113)/6</f>
        <v>0</v>
      </c>
      <c r="O113" s="138">
        <f>SUM('3.1 Base Year 1 Staff Loading'!O113,'3.2 Base Year 2 Staff Loading'!O113,'3.3 Base Year 3 Staff Loading'!O113,'3.4 Base Year 4 Staff Loading'!O113,'3.5 Base Year 5 Staff Loading'!O113,'3.6 Base Year 6 Staff Loading'!O113)/6</f>
        <v>0</v>
      </c>
      <c r="P113" s="138">
        <f>SUM('3.1 Base Year 1 Staff Loading'!P113,'3.2 Base Year 2 Staff Loading'!P113,'3.3 Base Year 3 Staff Loading'!P113,'3.4 Base Year 4 Staff Loading'!P113,'3.5 Base Year 5 Staff Loading'!P113,'3.6 Base Year 6 Staff Loading'!P113)/6</f>
        <v>0</v>
      </c>
      <c r="Q113" s="138">
        <f>SUM(E113:P113)</f>
        <v>0</v>
      </c>
      <c r="R113" s="35"/>
      <c r="S113" s="35"/>
      <c r="T113" s="35"/>
      <c r="U113" s="44">
        <f>V113/$S$7</f>
        <v>0</v>
      </c>
      <c r="V113" s="44">
        <f>Q113/12</f>
        <v>0</v>
      </c>
      <c r="W113" s="35"/>
      <c r="X113" s="44">
        <f>IF($D113="Y",$Q113,0)</f>
        <v>0</v>
      </c>
      <c r="Y113" s="44">
        <f>IF($D113="N",$Q113,0)</f>
        <v>0</v>
      </c>
      <c r="Z113" s="223">
        <f>T113/12</f>
        <v>0</v>
      </c>
      <c r="AA113" s="35"/>
    </row>
    <row r="114" spans="1:27">
      <c r="A114" s="133"/>
      <c r="B114" s="134"/>
      <c r="C114" s="43" t="s">
        <v>60</v>
      </c>
      <c r="D114" s="186" t="s">
        <v>25</v>
      </c>
      <c r="E114" s="138">
        <f>SUM('3.1 Base Year 1 Staff Loading'!E114,'3.2 Base Year 2 Staff Loading'!E114,'3.3 Base Year 3 Staff Loading'!E114,'3.4 Base Year 4 Staff Loading'!E114,'3.5 Base Year 5 Staff Loading'!E114,'3.6 Base Year 6 Staff Loading'!E114)/6</f>
        <v>44.495997078055559</v>
      </c>
      <c r="F114" s="138">
        <f>SUM('3.1 Base Year 1 Staff Loading'!F114,'3.2 Base Year 2 Staff Loading'!F114,'3.3 Base Year 3 Staff Loading'!F114,'3.4 Base Year 4 Staff Loading'!F114,'3.5 Base Year 5 Staff Loading'!F114,'3.6 Base Year 6 Staff Loading'!F114)/6</f>
        <v>44.495997078055559</v>
      </c>
      <c r="G114" s="138">
        <f>SUM('3.1 Base Year 1 Staff Loading'!G114,'3.2 Base Year 2 Staff Loading'!G114,'3.3 Base Year 3 Staff Loading'!G114,'3.4 Base Year 4 Staff Loading'!G114,'3.5 Base Year 5 Staff Loading'!G114,'3.6 Base Year 6 Staff Loading'!G114)/6</f>
        <v>44.495997078055559</v>
      </c>
      <c r="H114" s="138">
        <f>SUM('3.1 Base Year 1 Staff Loading'!H114,'3.2 Base Year 2 Staff Loading'!H114,'3.3 Base Year 3 Staff Loading'!H114,'3.4 Base Year 4 Staff Loading'!H114,'3.5 Base Year 5 Staff Loading'!H114,'3.6 Base Year 6 Staff Loading'!H114)/6</f>
        <v>44.495997078055559</v>
      </c>
      <c r="I114" s="138">
        <f>SUM('3.1 Base Year 1 Staff Loading'!I114,'3.2 Base Year 2 Staff Loading'!I114,'3.3 Base Year 3 Staff Loading'!I114,'3.4 Base Year 4 Staff Loading'!I114,'3.5 Base Year 5 Staff Loading'!I114,'3.6 Base Year 6 Staff Loading'!I114)/6</f>
        <v>44.495997078055559</v>
      </c>
      <c r="J114" s="138">
        <f>SUM('3.1 Base Year 1 Staff Loading'!J114,'3.2 Base Year 2 Staff Loading'!J114,'3.3 Base Year 3 Staff Loading'!J114,'3.4 Base Year 4 Staff Loading'!J114,'3.5 Base Year 5 Staff Loading'!J114,'3.6 Base Year 6 Staff Loading'!J114)/6</f>
        <v>44.495997078055559</v>
      </c>
      <c r="K114" s="138">
        <f>SUM('3.1 Base Year 1 Staff Loading'!K114,'3.2 Base Year 2 Staff Loading'!K114,'3.3 Base Year 3 Staff Loading'!K114,'3.4 Base Year 4 Staff Loading'!K114,'3.5 Base Year 5 Staff Loading'!K114,'3.6 Base Year 6 Staff Loading'!K114)/6</f>
        <v>44.495997078055559</v>
      </c>
      <c r="L114" s="138">
        <f>SUM('3.1 Base Year 1 Staff Loading'!L114,'3.2 Base Year 2 Staff Loading'!L114,'3.3 Base Year 3 Staff Loading'!L114,'3.4 Base Year 4 Staff Loading'!L114,'3.5 Base Year 5 Staff Loading'!L114,'3.6 Base Year 6 Staff Loading'!L114)/6</f>
        <v>44.495997078055559</v>
      </c>
      <c r="M114" s="138">
        <f>SUM('3.1 Base Year 1 Staff Loading'!M114,'3.2 Base Year 2 Staff Loading'!M114,'3.3 Base Year 3 Staff Loading'!M114,'3.4 Base Year 4 Staff Loading'!M114,'3.5 Base Year 5 Staff Loading'!M114,'3.6 Base Year 6 Staff Loading'!M114)/6</f>
        <v>44.495997078055559</v>
      </c>
      <c r="N114" s="138">
        <f>SUM('3.1 Base Year 1 Staff Loading'!N114,'3.2 Base Year 2 Staff Loading'!N114,'3.3 Base Year 3 Staff Loading'!N114,'3.4 Base Year 4 Staff Loading'!N114,'3.5 Base Year 5 Staff Loading'!N114,'3.6 Base Year 6 Staff Loading'!N114)/6</f>
        <v>44.495997078055559</v>
      </c>
      <c r="O114" s="138">
        <f>SUM('3.1 Base Year 1 Staff Loading'!O114,'3.2 Base Year 2 Staff Loading'!O114,'3.3 Base Year 3 Staff Loading'!O114,'3.4 Base Year 4 Staff Loading'!O114,'3.5 Base Year 5 Staff Loading'!O114,'3.6 Base Year 6 Staff Loading'!O114)/6</f>
        <v>44.495997078055559</v>
      </c>
      <c r="P114" s="138">
        <f>SUM('3.1 Base Year 1 Staff Loading'!P114,'3.2 Base Year 2 Staff Loading'!P114,'3.3 Base Year 3 Staff Loading'!P114,'3.4 Base Year 4 Staff Loading'!P114,'3.5 Base Year 5 Staff Loading'!P114,'3.6 Base Year 6 Staff Loading'!P114)/6</f>
        <v>44.495997078055559</v>
      </c>
      <c r="Q114" s="138">
        <f>SUM(E114:P114)</f>
        <v>533.95196493666674</v>
      </c>
      <c r="U114" s="44">
        <f>V114/$S$7</f>
        <v>0.2678688787307692</v>
      </c>
      <c r="V114" s="44">
        <f>Q114/12</f>
        <v>44.495997078055559</v>
      </c>
      <c r="X114" s="44">
        <f>IF($D114="Y",$Q114,0)</f>
        <v>0</v>
      </c>
      <c r="Y114" s="44">
        <f>IF($D114="N",$Q114,0)</f>
        <v>533.95196493666674</v>
      </c>
      <c r="Z114" s="223">
        <f>T114/12</f>
        <v>0</v>
      </c>
    </row>
    <row r="115" spans="1:27">
      <c r="A115" s="133"/>
      <c r="B115" s="134"/>
      <c r="C115" s="43" t="s">
        <v>60</v>
      </c>
      <c r="D115" s="186" t="s">
        <v>22</v>
      </c>
      <c r="E115" s="138">
        <f>SUM('3.1 Base Year 1 Staff Loading'!E115,'3.2 Base Year 2 Staff Loading'!E115,'3.3 Base Year 3 Staff Loading'!E115,'3.4 Base Year 4 Staff Loading'!E115,'3.5 Base Year 5 Staff Loading'!E115,'3.6 Base Year 6 Staff Loading'!E115)/6</f>
        <v>0</v>
      </c>
      <c r="F115" s="138">
        <f>SUM('3.1 Base Year 1 Staff Loading'!F115,'3.2 Base Year 2 Staff Loading'!F115,'3.3 Base Year 3 Staff Loading'!F115,'3.4 Base Year 4 Staff Loading'!F115,'3.5 Base Year 5 Staff Loading'!F115,'3.6 Base Year 6 Staff Loading'!F115)/6</f>
        <v>0</v>
      </c>
      <c r="G115" s="138">
        <f>SUM('3.1 Base Year 1 Staff Loading'!G115,'3.2 Base Year 2 Staff Loading'!G115,'3.3 Base Year 3 Staff Loading'!G115,'3.4 Base Year 4 Staff Loading'!G115,'3.5 Base Year 5 Staff Loading'!G115,'3.6 Base Year 6 Staff Loading'!G115)/6</f>
        <v>0</v>
      </c>
      <c r="H115" s="138">
        <f>SUM('3.1 Base Year 1 Staff Loading'!H115,'3.2 Base Year 2 Staff Loading'!H115,'3.3 Base Year 3 Staff Loading'!H115,'3.4 Base Year 4 Staff Loading'!H115,'3.5 Base Year 5 Staff Loading'!H115,'3.6 Base Year 6 Staff Loading'!H115)/6</f>
        <v>0</v>
      </c>
      <c r="I115" s="138">
        <f>SUM('3.1 Base Year 1 Staff Loading'!I115,'3.2 Base Year 2 Staff Loading'!I115,'3.3 Base Year 3 Staff Loading'!I115,'3.4 Base Year 4 Staff Loading'!I115,'3.5 Base Year 5 Staff Loading'!I115,'3.6 Base Year 6 Staff Loading'!I115)/6</f>
        <v>0</v>
      </c>
      <c r="J115" s="138">
        <f>SUM('3.1 Base Year 1 Staff Loading'!J115,'3.2 Base Year 2 Staff Loading'!J115,'3.3 Base Year 3 Staff Loading'!J115,'3.4 Base Year 4 Staff Loading'!J115,'3.5 Base Year 5 Staff Loading'!J115,'3.6 Base Year 6 Staff Loading'!J115)/6</f>
        <v>0</v>
      </c>
      <c r="K115" s="138">
        <f>SUM('3.1 Base Year 1 Staff Loading'!K115,'3.2 Base Year 2 Staff Loading'!K115,'3.3 Base Year 3 Staff Loading'!K115,'3.4 Base Year 4 Staff Loading'!K115,'3.5 Base Year 5 Staff Loading'!K115,'3.6 Base Year 6 Staff Loading'!K115)/6</f>
        <v>0</v>
      </c>
      <c r="L115" s="138">
        <f>SUM('3.1 Base Year 1 Staff Loading'!L115,'3.2 Base Year 2 Staff Loading'!L115,'3.3 Base Year 3 Staff Loading'!L115,'3.4 Base Year 4 Staff Loading'!L115,'3.5 Base Year 5 Staff Loading'!L115,'3.6 Base Year 6 Staff Loading'!L115)/6</f>
        <v>0</v>
      </c>
      <c r="M115" s="138">
        <f>SUM('3.1 Base Year 1 Staff Loading'!M115,'3.2 Base Year 2 Staff Loading'!M115,'3.3 Base Year 3 Staff Loading'!M115,'3.4 Base Year 4 Staff Loading'!M115,'3.5 Base Year 5 Staff Loading'!M115,'3.6 Base Year 6 Staff Loading'!M115)/6</f>
        <v>0</v>
      </c>
      <c r="N115" s="138">
        <f>SUM('3.1 Base Year 1 Staff Loading'!N115,'3.2 Base Year 2 Staff Loading'!N115,'3.3 Base Year 3 Staff Loading'!N115,'3.4 Base Year 4 Staff Loading'!N115,'3.5 Base Year 5 Staff Loading'!N115,'3.6 Base Year 6 Staff Loading'!N115)/6</f>
        <v>0</v>
      </c>
      <c r="O115" s="138">
        <f>SUM('3.1 Base Year 1 Staff Loading'!O115,'3.2 Base Year 2 Staff Loading'!O115,'3.3 Base Year 3 Staff Loading'!O115,'3.4 Base Year 4 Staff Loading'!O115,'3.5 Base Year 5 Staff Loading'!O115,'3.6 Base Year 6 Staff Loading'!O115)/6</f>
        <v>0</v>
      </c>
      <c r="P115" s="138">
        <f>SUM('3.1 Base Year 1 Staff Loading'!P115,'3.2 Base Year 2 Staff Loading'!P115,'3.3 Base Year 3 Staff Loading'!P115,'3.4 Base Year 4 Staff Loading'!P115,'3.5 Base Year 5 Staff Loading'!P115,'3.6 Base Year 6 Staff Loading'!P115)/6</f>
        <v>0</v>
      </c>
      <c r="Q115" s="138">
        <f>SUM(E115:P115)</f>
        <v>0</v>
      </c>
      <c r="U115" s="44">
        <f>V115/$S$7</f>
        <v>0</v>
      </c>
      <c r="V115" s="44">
        <f>Q115/12</f>
        <v>0</v>
      </c>
      <c r="X115" s="44">
        <f>IF($D115="Y",$Q115,0)</f>
        <v>0</v>
      </c>
      <c r="Y115" s="44">
        <f>IF($D115="N",$Q115,0)</f>
        <v>0</v>
      </c>
      <c r="Z115" s="223">
        <f>T115/12</f>
        <v>0</v>
      </c>
    </row>
    <row r="116" spans="1:27">
      <c r="A116" s="133"/>
      <c r="B116" s="134"/>
      <c r="C116" s="43"/>
      <c r="D116" s="186"/>
      <c r="E116" s="138">
        <f>SUM('3.1 Base Year 1 Staff Loading'!E116,'3.2 Base Year 2 Staff Loading'!E116,'3.3 Base Year 3 Staff Loading'!E116,'3.4 Base Year 4 Staff Loading'!E116,'3.5 Base Year 5 Staff Loading'!E116,'3.6 Base Year 6 Staff Loading'!E116)/6</f>
        <v>0</v>
      </c>
      <c r="F116" s="138">
        <f>SUM('3.1 Base Year 1 Staff Loading'!F116,'3.2 Base Year 2 Staff Loading'!F116,'3.3 Base Year 3 Staff Loading'!F116,'3.4 Base Year 4 Staff Loading'!F116,'3.5 Base Year 5 Staff Loading'!F116,'3.6 Base Year 6 Staff Loading'!F116)/6</f>
        <v>0</v>
      </c>
      <c r="G116" s="138">
        <f>SUM('3.1 Base Year 1 Staff Loading'!G116,'3.2 Base Year 2 Staff Loading'!G116,'3.3 Base Year 3 Staff Loading'!G116,'3.4 Base Year 4 Staff Loading'!G116,'3.5 Base Year 5 Staff Loading'!G116,'3.6 Base Year 6 Staff Loading'!G116)/6</f>
        <v>0</v>
      </c>
      <c r="H116" s="138">
        <f>SUM('3.1 Base Year 1 Staff Loading'!H116,'3.2 Base Year 2 Staff Loading'!H116,'3.3 Base Year 3 Staff Loading'!H116,'3.4 Base Year 4 Staff Loading'!H116,'3.5 Base Year 5 Staff Loading'!H116,'3.6 Base Year 6 Staff Loading'!H116)/6</f>
        <v>0</v>
      </c>
      <c r="I116" s="138">
        <f>SUM('3.1 Base Year 1 Staff Loading'!I116,'3.2 Base Year 2 Staff Loading'!I116,'3.3 Base Year 3 Staff Loading'!I116,'3.4 Base Year 4 Staff Loading'!I116,'3.5 Base Year 5 Staff Loading'!I116,'3.6 Base Year 6 Staff Loading'!I116)/6</f>
        <v>0</v>
      </c>
      <c r="J116" s="138">
        <f>SUM('3.1 Base Year 1 Staff Loading'!J116,'3.2 Base Year 2 Staff Loading'!J116,'3.3 Base Year 3 Staff Loading'!J116,'3.4 Base Year 4 Staff Loading'!J116,'3.5 Base Year 5 Staff Loading'!J116,'3.6 Base Year 6 Staff Loading'!J116)/6</f>
        <v>0</v>
      </c>
      <c r="K116" s="138">
        <f>SUM('3.1 Base Year 1 Staff Loading'!K116,'3.2 Base Year 2 Staff Loading'!K116,'3.3 Base Year 3 Staff Loading'!K116,'3.4 Base Year 4 Staff Loading'!K116,'3.5 Base Year 5 Staff Loading'!K116,'3.6 Base Year 6 Staff Loading'!K116)/6</f>
        <v>0</v>
      </c>
      <c r="L116" s="138">
        <f>SUM('3.1 Base Year 1 Staff Loading'!L116,'3.2 Base Year 2 Staff Loading'!L116,'3.3 Base Year 3 Staff Loading'!L116,'3.4 Base Year 4 Staff Loading'!L116,'3.5 Base Year 5 Staff Loading'!L116,'3.6 Base Year 6 Staff Loading'!L116)/6</f>
        <v>0</v>
      </c>
      <c r="M116" s="138">
        <f>SUM('3.1 Base Year 1 Staff Loading'!M116,'3.2 Base Year 2 Staff Loading'!M116,'3.3 Base Year 3 Staff Loading'!M116,'3.4 Base Year 4 Staff Loading'!M116,'3.5 Base Year 5 Staff Loading'!M116,'3.6 Base Year 6 Staff Loading'!M116)/6</f>
        <v>0</v>
      </c>
      <c r="N116" s="138">
        <f>SUM('3.1 Base Year 1 Staff Loading'!N116,'3.2 Base Year 2 Staff Loading'!N116,'3.3 Base Year 3 Staff Loading'!N116,'3.4 Base Year 4 Staff Loading'!N116,'3.5 Base Year 5 Staff Loading'!N116,'3.6 Base Year 6 Staff Loading'!N116)/6</f>
        <v>0</v>
      </c>
      <c r="O116" s="138">
        <f>SUM('3.1 Base Year 1 Staff Loading'!O116,'3.2 Base Year 2 Staff Loading'!O116,'3.3 Base Year 3 Staff Loading'!O116,'3.4 Base Year 4 Staff Loading'!O116,'3.5 Base Year 5 Staff Loading'!O116,'3.6 Base Year 6 Staff Loading'!O116)/6</f>
        <v>0</v>
      </c>
      <c r="P116" s="138">
        <f>SUM('3.1 Base Year 1 Staff Loading'!P116,'3.2 Base Year 2 Staff Loading'!P116,'3.3 Base Year 3 Staff Loading'!P116,'3.4 Base Year 4 Staff Loading'!P116,'3.5 Base Year 5 Staff Loading'!P116,'3.6 Base Year 6 Staff Loading'!P116)/6</f>
        <v>0</v>
      </c>
      <c r="Q116" s="138">
        <f>SUM(E116:P116)</f>
        <v>0</v>
      </c>
      <c r="U116" s="44">
        <f>V116/$S$7</f>
        <v>0</v>
      </c>
      <c r="V116" s="44">
        <f>Q116/12</f>
        <v>0</v>
      </c>
      <c r="X116" s="44">
        <f>IF($D116="Y",$Q116,0)</f>
        <v>0</v>
      </c>
      <c r="Y116" s="44">
        <f>IF($D116="N",$Q116,0)</f>
        <v>0</v>
      </c>
      <c r="Z116" s="223">
        <f>T116/12</f>
        <v>0</v>
      </c>
    </row>
    <row r="117" spans="1:27">
      <c r="A117" s="133"/>
      <c r="B117" s="134"/>
      <c r="C117" s="43"/>
      <c r="D117" s="186"/>
      <c r="E117" s="138">
        <f>SUM('3.1 Base Year 1 Staff Loading'!E117,'3.2 Base Year 2 Staff Loading'!E117,'3.3 Base Year 3 Staff Loading'!E117,'3.4 Base Year 4 Staff Loading'!E117,'3.5 Base Year 5 Staff Loading'!E117,'3.6 Base Year 6 Staff Loading'!E117)/6</f>
        <v>0</v>
      </c>
      <c r="F117" s="138">
        <f>SUM('3.1 Base Year 1 Staff Loading'!F117,'3.2 Base Year 2 Staff Loading'!F117,'3.3 Base Year 3 Staff Loading'!F117,'3.4 Base Year 4 Staff Loading'!F117,'3.5 Base Year 5 Staff Loading'!F117,'3.6 Base Year 6 Staff Loading'!F117)/6</f>
        <v>0</v>
      </c>
      <c r="G117" s="138">
        <f>SUM('3.1 Base Year 1 Staff Loading'!G117,'3.2 Base Year 2 Staff Loading'!G117,'3.3 Base Year 3 Staff Loading'!G117,'3.4 Base Year 4 Staff Loading'!G117,'3.5 Base Year 5 Staff Loading'!G117,'3.6 Base Year 6 Staff Loading'!G117)/6</f>
        <v>0</v>
      </c>
      <c r="H117" s="138">
        <f>SUM('3.1 Base Year 1 Staff Loading'!H117,'3.2 Base Year 2 Staff Loading'!H117,'3.3 Base Year 3 Staff Loading'!H117,'3.4 Base Year 4 Staff Loading'!H117,'3.5 Base Year 5 Staff Loading'!H117,'3.6 Base Year 6 Staff Loading'!H117)/6</f>
        <v>0</v>
      </c>
      <c r="I117" s="138">
        <f>SUM('3.1 Base Year 1 Staff Loading'!I117,'3.2 Base Year 2 Staff Loading'!I117,'3.3 Base Year 3 Staff Loading'!I117,'3.4 Base Year 4 Staff Loading'!I117,'3.5 Base Year 5 Staff Loading'!I117,'3.6 Base Year 6 Staff Loading'!I117)/6</f>
        <v>0</v>
      </c>
      <c r="J117" s="138">
        <f>SUM('3.1 Base Year 1 Staff Loading'!J117,'3.2 Base Year 2 Staff Loading'!J117,'3.3 Base Year 3 Staff Loading'!J117,'3.4 Base Year 4 Staff Loading'!J117,'3.5 Base Year 5 Staff Loading'!J117,'3.6 Base Year 6 Staff Loading'!J117)/6</f>
        <v>0</v>
      </c>
      <c r="K117" s="138">
        <f>SUM('3.1 Base Year 1 Staff Loading'!K117,'3.2 Base Year 2 Staff Loading'!K117,'3.3 Base Year 3 Staff Loading'!K117,'3.4 Base Year 4 Staff Loading'!K117,'3.5 Base Year 5 Staff Loading'!K117,'3.6 Base Year 6 Staff Loading'!K117)/6</f>
        <v>0</v>
      </c>
      <c r="L117" s="138">
        <f>SUM('3.1 Base Year 1 Staff Loading'!L117,'3.2 Base Year 2 Staff Loading'!L117,'3.3 Base Year 3 Staff Loading'!L117,'3.4 Base Year 4 Staff Loading'!L117,'3.5 Base Year 5 Staff Loading'!L117,'3.6 Base Year 6 Staff Loading'!L117)/6</f>
        <v>0</v>
      </c>
      <c r="M117" s="138">
        <f>SUM('3.1 Base Year 1 Staff Loading'!M117,'3.2 Base Year 2 Staff Loading'!M117,'3.3 Base Year 3 Staff Loading'!M117,'3.4 Base Year 4 Staff Loading'!M117,'3.5 Base Year 5 Staff Loading'!M117,'3.6 Base Year 6 Staff Loading'!M117)/6</f>
        <v>0</v>
      </c>
      <c r="N117" s="138">
        <f>SUM('3.1 Base Year 1 Staff Loading'!N117,'3.2 Base Year 2 Staff Loading'!N117,'3.3 Base Year 3 Staff Loading'!N117,'3.4 Base Year 4 Staff Loading'!N117,'3.5 Base Year 5 Staff Loading'!N117,'3.6 Base Year 6 Staff Loading'!N117)/6</f>
        <v>0</v>
      </c>
      <c r="O117" s="138">
        <f>SUM('3.1 Base Year 1 Staff Loading'!O117,'3.2 Base Year 2 Staff Loading'!O117,'3.3 Base Year 3 Staff Loading'!O117,'3.4 Base Year 4 Staff Loading'!O117,'3.5 Base Year 5 Staff Loading'!O117,'3.6 Base Year 6 Staff Loading'!O117)/6</f>
        <v>0</v>
      </c>
      <c r="P117" s="138">
        <f>SUM('3.1 Base Year 1 Staff Loading'!P117,'3.2 Base Year 2 Staff Loading'!P117,'3.3 Base Year 3 Staff Loading'!P117,'3.4 Base Year 4 Staff Loading'!P117,'3.5 Base Year 5 Staff Loading'!P117,'3.6 Base Year 6 Staff Loading'!P117)/6</f>
        <v>0</v>
      </c>
      <c r="Q117" s="138">
        <f>SUM(E117:P117)</f>
        <v>0</v>
      </c>
      <c r="U117" s="44">
        <f>V117/$S$7</f>
        <v>0</v>
      </c>
      <c r="V117" s="44">
        <f>Q117/12</f>
        <v>0</v>
      </c>
      <c r="X117" s="44">
        <f>IF($D117="Y",$Q117,0)</f>
        <v>0</v>
      </c>
      <c r="Y117" s="44">
        <f>IF($D117="N",$Q117,0)</f>
        <v>0</v>
      </c>
      <c r="Z117" s="223">
        <f>T117/12</f>
        <v>0</v>
      </c>
    </row>
    <row r="118" spans="1:27" ht="14.1" thickBot="1">
      <c r="A118" s="103"/>
      <c r="B118" s="104" t="s">
        <v>69</v>
      </c>
      <c r="C118" s="105"/>
      <c r="D118" s="187"/>
      <c r="E118" s="107">
        <f>SUM(E113:E117)</f>
        <v>44.495997078055559</v>
      </c>
      <c r="F118" s="107">
        <f t="shared" ref="F118:Q118" si="56">SUM(F113:F117)</f>
        <v>44.495997078055559</v>
      </c>
      <c r="G118" s="107">
        <f t="shared" si="56"/>
        <v>44.495997078055559</v>
      </c>
      <c r="H118" s="107">
        <f t="shared" si="56"/>
        <v>44.495997078055559</v>
      </c>
      <c r="I118" s="107">
        <f t="shared" si="56"/>
        <v>44.495997078055559</v>
      </c>
      <c r="J118" s="107">
        <f t="shared" si="56"/>
        <v>44.495997078055559</v>
      </c>
      <c r="K118" s="107">
        <f t="shared" si="56"/>
        <v>44.495997078055559</v>
      </c>
      <c r="L118" s="107">
        <f t="shared" si="56"/>
        <v>44.495997078055559</v>
      </c>
      <c r="M118" s="107">
        <f t="shared" si="56"/>
        <v>44.495997078055559</v>
      </c>
      <c r="N118" s="107">
        <f t="shared" si="56"/>
        <v>44.495997078055559</v>
      </c>
      <c r="O118" s="107">
        <f t="shared" si="56"/>
        <v>44.495997078055559</v>
      </c>
      <c r="P118" s="107">
        <f t="shared" si="56"/>
        <v>44.495997078055559</v>
      </c>
      <c r="Q118" s="107">
        <f t="shared" si="56"/>
        <v>533.95196493666674</v>
      </c>
      <c r="R118" s="35"/>
      <c r="S118" s="35"/>
      <c r="T118" s="35"/>
      <c r="U118" s="109">
        <f>SUM(U113:U117)</f>
        <v>0.2678688787307692</v>
      </c>
      <c r="V118" s="107">
        <f>SUM(V113:V117)</f>
        <v>44.495997078055559</v>
      </c>
      <c r="W118" s="35"/>
      <c r="X118" s="106">
        <f>SUM(X113:X117)</f>
        <v>0</v>
      </c>
      <c r="Y118" s="106">
        <f>SUM(Y113:Y117)</f>
        <v>533.95196493666674</v>
      </c>
      <c r="Z118" s="224">
        <f>X118/(X118+Y118)</f>
        <v>0</v>
      </c>
      <c r="AA118" s="35"/>
    </row>
    <row r="119" spans="1:27">
      <c r="A119" s="41"/>
      <c r="B119" s="42"/>
      <c r="C119" s="43"/>
      <c r="D119" s="197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35"/>
      <c r="S119" s="35"/>
      <c r="T119" s="35"/>
      <c r="U119" s="44"/>
      <c r="V119" s="44"/>
      <c r="W119" s="35"/>
      <c r="X119" s="44"/>
      <c r="Y119" s="44"/>
      <c r="Z119" s="223"/>
      <c r="AA119" s="35"/>
    </row>
    <row r="120" spans="1:27" ht="14.1" thickBot="1">
      <c r="A120" s="129"/>
      <c r="B120" s="130" t="s">
        <v>69</v>
      </c>
      <c r="C120" s="131"/>
      <c r="D120" s="191"/>
      <c r="E120" s="132">
        <f t="shared" ref="E120:Q120" si="57">SUM(E111,E118)</f>
        <v>517.68795636416678</v>
      </c>
      <c r="F120" s="132">
        <f t="shared" si="57"/>
        <v>517.68795636416678</v>
      </c>
      <c r="G120" s="132">
        <f t="shared" si="57"/>
        <v>517.68795636416678</v>
      </c>
      <c r="H120" s="132">
        <f t="shared" si="57"/>
        <v>517.68795636416678</v>
      </c>
      <c r="I120" s="132">
        <f t="shared" si="57"/>
        <v>517.68795636416678</v>
      </c>
      <c r="J120" s="132">
        <f t="shared" si="57"/>
        <v>517.68795636416678</v>
      </c>
      <c r="K120" s="132">
        <f t="shared" si="57"/>
        <v>517.68795636416678</v>
      </c>
      <c r="L120" s="132">
        <f t="shared" si="57"/>
        <v>517.68795636416678</v>
      </c>
      <c r="M120" s="132">
        <f t="shared" si="57"/>
        <v>517.68795636416678</v>
      </c>
      <c r="N120" s="132">
        <f t="shared" si="57"/>
        <v>517.68795636416678</v>
      </c>
      <c r="O120" s="132">
        <f t="shared" si="57"/>
        <v>517.68795636416678</v>
      </c>
      <c r="P120" s="132">
        <f t="shared" si="57"/>
        <v>517.68795636416678</v>
      </c>
      <c r="Q120" s="132">
        <f t="shared" si="57"/>
        <v>6212.2554763700018</v>
      </c>
      <c r="R120" s="35"/>
      <c r="S120" s="35"/>
      <c r="T120" s="35"/>
      <c r="U120" s="132">
        <f>SUM(U111,U118)</f>
        <v>3.1165161252692313</v>
      </c>
      <c r="V120" s="132">
        <f>SUM(V111,V118)</f>
        <v>517.68795636416689</v>
      </c>
      <c r="W120" s="35"/>
      <c r="X120" s="132">
        <f>SUM(X111,X118)</f>
        <v>0</v>
      </c>
      <c r="Y120" s="132">
        <f>SUM(Y111,Y118)</f>
        <v>6212.2554763700018</v>
      </c>
      <c r="Z120" s="225">
        <f>X120/(X120+Y120)</f>
        <v>0</v>
      </c>
      <c r="AA120" s="35"/>
    </row>
    <row r="121" spans="1:27">
      <c r="A121" s="52"/>
      <c r="B121" s="42"/>
      <c r="C121" s="43"/>
      <c r="D121" s="196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U121" s="43"/>
      <c r="V121" s="43"/>
      <c r="X121" s="43"/>
      <c r="Y121" s="43"/>
      <c r="Z121" s="223"/>
    </row>
    <row r="122" spans="1:27">
      <c r="A122" s="110">
        <v>6</v>
      </c>
      <c r="B122" s="119" t="s">
        <v>70</v>
      </c>
      <c r="C122" s="112"/>
      <c r="D122" s="152"/>
      <c r="E122" s="193"/>
      <c r="F122" s="193"/>
      <c r="G122" s="193"/>
      <c r="H122" s="193"/>
      <c r="I122" s="193"/>
      <c r="J122" s="117"/>
      <c r="K122" s="117"/>
      <c r="L122" s="117"/>
      <c r="M122" s="117"/>
      <c r="N122" s="117"/>
      <c r="O122" s="117"/>
      <c r="P122" s="117"/>
      <c r="Q122" s="113"/>
      <c r="R122" s="34"/>
      <c r="S122" s="34"/>
      <c r="T122" s="34"/>
      <c r="U122" s="112"/>
      <c r="V122" s="112"/>
      <c r="W122" s="34"/>
      <c r="X122" s="112"/>
      <c r="Y122" s="112"/>
      <c r="Z122" s="222"/>
      <c r="AA122" s="34"/>
    </row>
    <row r="123" spans="1:27">
      <c r="A123" s="133">
        <v>6.1</v>
      </c>
      <c r="B123" s="134" t="s">
        <v>71</v>
      </c>
      <c r="C123" s="43"/>
      <c r="D123" s="186"/>
      <c r="E123" s="138">
        <f>SUM('3.1 Base Year 1 Staff Loading'!E123,'3.2 Base Year 2 Staff Loading'!E123,'3.3 Base Year 3 Staff Loading'!E123,'3.4 Base Year 4 Staff Loading'!E123,'3.5 Base Year 5 Staff Loading'!E123,'3.6 Base Year 6 Staff Loading'!E123)/6</f>
        <v>0</v>
      </c>
      <c r="F123" s="138">
        <f>SUM('3.1 Base Year 1 Staff Loading'!F123,'3.2 Base Year 2 Staff Loading'!F123,'3.3 Base Year 3 Staff Loading'!F123,'3.4 Base Year 4 Staff Loading'!F123,'3.5 Base Year 5 Staff Loading'!F123,'3.6 Base Year 6 Staff Loading'!F123)/6</f>
        <v>0</v>
      </c>
      <c r="G123" s="138">
        <f>SUM('3.1 Base Year 1 Staff Loading'!G123,'3.2 Base Year 2 Staff Loading'!G123,'3.3 Base Year 3 Staff Loading'!G123,'3.4 Base Year 4 Staff Loading'!G123,'3.5 Base Year 5 Staff Loading'!G123,'3.6 Base Year 6 Staff Loading'!G123)/6</f>
        <v>0</v>
      </c>
      <c r="H123" s="138">
        <f>SUM('3.1 Base Year 1 Staff Loading'!H123,'3.2 Base Year 2 Staff Loading'!H123,'3.3 Base Year 3 Staff Loading'!H123,'3.4 Base Year 4 Staff Loading'!H123,'3.5 Base Year 5 Staff Loading'!H123,'3.6 Base Year 6 Staff Loading'!H123)/6</f>
        <v>0</v>
      </c>
      <c r="I123" s="138">
        <f>SUM('3.1 Base Year 1 Staff Loading'!I123,'3.2 Base Year 2 Staff Loading'!I123,'3.3 Base Year 3 Staff Loading'!I123,'3.4 Base Year 4 Staff Loading'!I123,'3.5 Base Year 5 Staff Loading'!I123,'3.6 Base Year 6 Staff Loading'!I123)/6</f>
        <v>0</v>
      </c>
      <c r="J123" s="138">
        <f>SUM('3.1 Base Year 1 Staff Loading'!J123,'3.2 Base Year 2 Staff Loading'!J123,'3.3 Base Year 3 Staff Loading'!J123,'3.4 Base Year 4 Staff Loading'!J123,'3.5 Base Year 5 Staff Loading'!J123,'3.6 Base Year 6 Staff Loading'!J123)/6</f>
        <v>0</v>
      </c>
      <c r="K123" s="138">
        <f>SUM('3.1 Base Year 1 Staff Loading'!K123,'3.2 Base Year 2 Staff Loading'!K123,'3.3 Base Year 3 Staff Loading'!K123,'3.4 Base Year 4 Staff Loading'!K123,'3.5 Base Year 5 Staff Loading'!K123,'3.6 Base Year 6 Staff Loading'!K123)/6</f>
        <v>0</v>
      </c>
      <c r="L123" s="138">
        <f>SUM('3.1 Base Year 1 Staff Loading'!L123,'3.2 Base Year 2 Staff Loading'!L123,'3.3 Base Year 3 Staff Loading'!L123,'3.4 Base Year 4 Staff Loading'!L123,'3.5 Base Year 5 Staff Loading'!L123,'3.6 Base Year 6 Staff Loading'!L123)/6</f>
        <v>0</v>
      </c>
      <c r="M123" s="138">
        <f>SUM('3.1 Base Year 1 Staff Loading'!M123,'3.2 Base Year 2 Staff Loading'!M123,'3.3 Base Year 3 Staff Loading'!M123,'3.4 Base Year 4 Staff Loading'!M123,'3.5 Base Year 5 Staff Loading'!M123,'3.6 Base Year 6 Staff Loading'!M123)/6</f>
        <v>0</v>
      </c>
      <c r="N123" s="138">
        <f>SUM('3.1 Base Year 1 Staff Loading'!N123,'3.2 Base Year 2 Staff Loading'!N123,'3.3 Base Year 3 Staff Loading'!N123,'3.4 Base Year 4 Staff Loading'!N123,'3.5 Base Year 5 Staff Loading'!N123,'3.6 Base Year 6 Staff Loading'!N123)/6</f>
        <v>0</v>
      </c>
      <c r="O123" s="138">
        <f>SUM('3.1 Base Year 1 Staff Loading'!O123,'3.2 Base Year 2 Staff Loading'!O123,'3.3 Base Year 3 Staff Loading'!O123,'3.4 Base Year 4 Staff Loading'!O123,'3.5 Base Year 5 Staff Loading'!O123,'3.6 Base Year 6 Staff Loading'!O123)/6</f>
        <v>0</v>
      </c>
      <c r="P123" s="138">
        <f>SUM('3.1 Base Year 1 Staff Loading'!P123,'3.2 Base Year 2 Staff Loading'!P123,'3.3 Base Year 3 Staff Loading'!P123,'3.4 Base Year 4 Staff Loading'!P123,'3.5 Base Year 5 Staff Loading'!P123,'3.6 Base Year 6 Staff Loading'!P123)/6</f>
        <v>0</v>
      </c>
      <c r="Q123" s="138">
        <f>SUM(E123:P123)</f>
        <v>0</v>
      </c>
      <c r="U123" s="44">
        <f t="shared" ref="U123:U129" si="58">V123/$S$7</f>
        <v>0</v>
      </c>
      <c r="V123" s="44">
        <f t="shared" ref="V123:V129" si="59">Q123/12</f>
        <v>0</v>
      </c>
      <c r="X123" s="44">
        <f t="shared" ref="X123:X129" si="60">IF($D123="Y",$Q123,0)</f>
        <v>0</v>
      </c>
      <c r="Y123" s="44">
        <f t="shared" ref="Y123:Y129" si="61">IF($D123="N",$Q123,0)</f>
        <v>0</v>
      </c>
      <c r="Z123" s="223">
        <f>T123/12</f>
        <v>0</v>
      </c>
    </row>
    <row r="124" spans="1:27">
      <c r="A124" s="133"/>
      <c r="B124" s="134"/>
      <c r="C124" s="43" t="s">
        <v>67</v>
      </c>
      <c r="D124" s="186" t="s">
        <v>22</v>
      </c>
      <c r="E124" s="138">
        <f>SUM('3.1 Base Year 1 Staff Loading'!E124,'3.2 Base Year 2 Staff Loading'!E124,'3.3 Base Year 3 Staff Loading'!E124,'3.4 Base Year 4 Staff Loading'!E124,'3.5 Base Year 5 Staff Loading'!E124,'3.6 Base Year 6 Staff Loading'!E124)/6</f>
        <v>5534.5330530777783</v>
      </c>
      <c r="F124" s="138">
        <f>SUM('3.1 Base Year 1 Staff Loading'!F124,'3.2 Base Year 2 Staff Loading'!F124,'3.3 Base Year 3 Staff Loading'!F124,'3.4 Base Year 4 Staff Loading'!F124,'3.5 Base Year 5 Staff Loading'!F124,'3.6 Base Year 6 Staff Loading'!F124)/6</f>
        <v>5534.5330530777783</v>
      </c>
      <c r="G124" s="138">
        <f>SUM('3.1 Base Year 1 Staff Loading'!G124,'3.2 Base Year 2 Staff Loading'!G124,'3.3 Base Year 3 Staff Loading'!G124,'3.4 Base Year 4 Staff Loading'!G124,'3.5 Base Year 5 Staff Loading'!G124,'3.6 Base Year 6 Staff Loading'!G124)/6</f>
        <v>5534.5330530777783</v>
      </c>
      <c r="H124" s="138">
        <f>SUM('3.1 Base Year 1 Staff Loading'!H124,'3.2 Base Year 2 Staff Loading'!H124,'3.3 Base Year 3 Staff Loading'!H124,'3.4 Base Year 4 Staff Loading'!H124,'3.5 Base Year 5 Staff Loading'!H124,'3.6 Base Year 6 Staff Loading'!H124)/6</f>
        <v>5534.5330530777783</v>
      </c>
      <c r="I124" s="138">
        <f>SUM('3.1 Base Year 1 Staff Loading'!I124,'3.2 Base Year 2 Staff Loading'!I124,'3.3 Base Year 3 Staff Loading'!I124,'3.4 Base Year 4 Staff Loading'!I124,'3.5 Base Year 5 Staff Loading'!I124,'3.6 Base Year 6 Staff Loading'!I124)/6</f>
        <v>5534.5330530777783</v>
      </c>
      <c r="J124" s="138">
        <f>SUM('3.1 Base Year 1 Staff Loading'!J124,'3.2 Base Year 2 Staff Loading'!J124,'3.3 Base Year 3 Staff Loading'!J124,'3.4 Base Year 4 Staff Loading'!J124,'3.5 Base Year 5 Staff Loading'!J124,'3.6 Base Year 6 Staff Loading'!J124)/6</f>
        <v>5534.5330530777783</v>
      </c>
      <c r="K124" s="138">
        <f>SUM('3.1 Base Year 1 Staff Loading'!K124,'3.2 Base Year 2 Staff Loading'!K124,'3.3 Base Year 3 Staff Loading'!K124,'3.4 Base Year 4 Staff Loading'!K124,'3.5 Base Year 5 Staff Loading'!K124,'3.6 Base Year 6 Staff Loading'!K124)/6</f>
        <v>5534.5330530777783</v>
      </c>
      <c r="L124" s="138">
        <f>SUM('3.1 Base Year 1 Staff Loading'!L124,'3.2 Base Year 2 Staff Loading'!L124,'3.3 Base Year 3 Staff Loading'!L124,'3.4 Base Year 4 Staff Loading'!L124,'3.5 Base Year 5 Staff Loading'!L124,'3.6 Base Year 6 Staff Loading'!L124)/6</f>
        <v>5534.5330530777783</v>
      </c>
      <c r="M124" s="138">
        <f>SUM('3.1 Base Year 1 Staff Loading'!M124,'3.2 Base Year 2 Staff Loading'!M124,'3.3 Base Year 3 Staff Loading'!M124,'3.4 Base Year 4 Staff Loading'!M124,'3.5 Base Year 5 Staff Loading'!M124,'3.6 Base Year 6 Staff Loading'!M124)/6</f>
        <v>5534.5330530777783</v>
      </c>
      <c r="N124" s="138">
        <f>SUM('3.1 Base Year 1 Staff Loading'!N124,'3.2 Base Year 2 Staff Loading'!N124,'3.3 Base Year 3 Staff Loading'!N124,'3.4 Base Year 4 Staff Loading'!N124,'3.5 Base Year 5 Staff Loading'!N124,'3.6 Base Year 6 Staff Loading'!N124)/6</f>
        <v>5534.5330530777783</v>
      </c>
      <c r="O124" s="138">
        <f>SUM('3.1 Base Year 1 Staff Loading'!O124,'3.2 Base Year 2 Staff Loading'!O124,'3.3 Base Year 3 Staff Loading'!O124,'3.4 Base Year 4 Staff Loading'!O124,'3.5 Base Year 5 Staff Loading'!O124,'3.6 Base Year 6 Staff Loading'!O124)/6</f>
        <v>5534.5330530777783</v>
      </c>
      <c r="P124" s="138">
        <f>SUM('3.1 Base Year 1 Staff Loading'!P124,'3.2 Base Year 2 Staff Loading'!P124,'3.3 Base Year 3 Staff Loading'!P124,'3.4 Base Year 4 Staff Loading'!P124,'3.5 Base Year 5 Staff Loading'!P124,'3.6 Base Year 6 Staff Loading'!P124)/6</f>
        <v>5534.5330530777783</v>
      </c>
      <c r="Q124" s="138">
        <f t="shared" ref="Q124:Q125" si="62">SUM(E124:P124)</f>
        <v>66414.396636933336</v>
      </c>
      <c r="U124" s="44">
        <f t="shared" si="58"/>
        <v>33.318259182408021</v>
      </c>
      <c r="V124" s="44">
        <f t="shared" si="59"/>
        <v>5534.5330530777783</v>
      </c>
      <c r="X124" s="44">
        <f t="shared" si="60"/>
        <v>66414.396636933336</v>
      </c>
      <c r="Y124" s="44">
        <f t="shared" si="61"/>
        <v>0</v>
      </c>
      <c r="Z124" s="223">
        <f t="shared" ref="Z124:Z125" si="63">T124/12</f>
        <v>0</v>
      </c>
    </row>
    <row r="125" spans="1:27">
      <c r="A125" s="133"/>
      <c r="B125" s="134"/>
      <c r="C125" s="43" t="s">
        <v>23</v>
      </c>
      <c r="D125" s="186" t="s">
        <v>22</v>
      </c>
      <c r="E125" s="138">
        <f>SUM('3.1 Base Year 1 Staff Loading'!E125,'3.2 Base Year 2 Staff Loading'!E125,'3.3 Base Year 3 Staff Loading'!E125,'3.4 Base Year 4 Staff Loading'!E125,'3.5 Base Year 5 Staff Loading'!E125,'3.6 Base Year 6 Staff Loading'!E125)/6</f>
        <v>0</v>
      </c>
      <c r="F125" s="138">
        <f>SUM('3.1 Base Year 1 Staff Loading'!F125,'3.2 Base Year 2 Staff Loading'!F125,'3.3 Base Year 3 Staff Loading'!F125,'3.4 Base Year 4 Staff Loading'!F125,'3.5 Base Year 5 Staff Loading'!F125,'3.6 Base Year 6 Staff Loading'!F125)/6</f>
        <v>0</v>
      </c>
      <c r="G125" s="138">
        <f>SUM('3.1 Base Year 1 Staff Loading'!G125,'3.2 Base Year 2 Staff Loading'!G125,'3.3 Base Year 3 Staff Loading'!G125,'3.4 Base Year 4 Staff Loading'!G125,'3.5 Base Year 5 Staff Loading'!G125,'3.6 Base Year 6 Staff Loading'!G125)/6</f>
        <v>0</v>
      </c>
      <c r="H125" s="138">
        <f>SUM('3.1 Base Year 1 Staff Loading'!H125,'3.2 Base Year 2 Staff Loading'!H125,'3.3 Base Year 3 Staff Loading'!H125,'3.4 Base Year 4 Staff Loading'!H125,'3.5 Base Year 5 Staff Loading'!H125,'3.6 Base Year 6 Staff Loading'!H125)/6</f>
        <v>0</v>
      </c>
      <c r="I125" s="138">
        <f>SUM('3.1 Base Year 1 Staff Loading'!I125,'3.2 Base Year 2 Staff Loading'!I125,'3.3 Base Year 3 Staff Loading'!I125,'3.4 Base Year 4 Staff Loading'!I125,'3.5 Base Year 5 Staff Loading'!I125,'3.6 Base Year 6 Staff Loading'!I125)/6</f>
        <v>0</v>
      </c>
      <c r="J125" s="138">
        <f>SUM('3.1 Base Year 1 Staff Loading'!J125,'3.2 Base Year 2 Staff Loading'!J125,'3.3 Base Year 3 Staff Loading'!J125,'3.4 Base Year 4 Staff Loading'!J125,'3.5 Base Year 5 Staff Loading'!J125,'3.6 Base Year 6 Staff Loading'!J125)/6</f>
        <v>0</v>
      </c>
      <c r="K125" s="138">
        <f>SUM('3.1 Base Year 1 Staff Loading'!K125,'3.2 Base Year 2 Staff Loading'!K125,'3.3 Base Year 3 Staff Loading'!K125,'3.4 Base Year 4 Staff Loading'!K125,'3.5 Base Year 5 Staff Loading'!K125,'3.6 Base Year 6 Staff Loading'!K125)/6</f>
        <v>0</v>
      </c>
      <c r="L125" s="138">
        <f>SUM('3.1 Base Year 1 Staff Loading'!L125,'3.2 Base Year 2 Staff Loading'!L125,'3.3 Base Year 3 Staff Loading'!L125,'3.4 Base Year 4 Staff Loading'!L125,'3.5 Base Year 5 Staff Loading'!L125,'3.6 Base Year 6 Staff Loading'!L125)/6</f>
        <v>0</v>
      </c>
      <c r="M125" s="138">
        <f>SUM('3.1 Base Year 1 Staff Loading'!M125,'3.2 Base Year 2 Staff Loading'!M125,'3.3 Base Year 3 Staff Loading'!M125,'3.4 Base Year 4 Staff Loading'!M125,'3.5 Base Year 5 Staff Loading'!M125,'3.6 Base Year 6 Staff Loading'!M125)/6</f>
        <v>0</v>
      </c>
      <c r="N125" s="138">
        <f>SUM('3.1 Base Year 1 Staff Loading'!N125,'3.2 Base Year 2 Staff Loading'!N125,'3.3 Base Year 3 Staff Loading'!N125,'3.4 Base Year 4 Staff Loading'!N125,'3.5 Base Year 5 Staff Loading'!N125,'3.6 Base Year 6 Staff Loading'!N125)/6</f>
        <v>0</v>
      </c>
      <c r="O125" s="138">
        <f>SUM('3.1 Base Year 1 Staff Loading'!O125,'3.2 Base Year 2 Staff Loading'!O125,'3.3 Base Year 3 Staff Loading'!O125,'3.4 Base Year 4 Staff Loading'!O125,'3.5 Base Year 5 Staff Loading'!O125,'3.6 Base Year 6 Staff Loading'!O125)/6</f>
        <v>0</v>
      </c>
      <c r="P125" s="138">
        <f>SUM('3.1 Base Year 1 Staff Loading'!P125,'3.2 Base Year 2 Staff Loading'!P125,'3.3 Base Year 3 Staff Loading'!P125,'3.4 Base Year 4 Staff Loading'!P125,'3.5 Base Year 5 Staff Loading'!P125,'3.6 Base Year 6 Staff Loading'!P125)/6</f>
        <v>0</v>
      </c>
      <c r="Q125" s="138">
        <f t="shared" si="62"/>
        <v>0</v>
      </c>
      <c r="U125" s="44">
        <f t="shared" si="58"/>
        <v>0</v>
      </c>
      <c r="V125" s="44">
        <f t="shared" si="59"/>
        <v>0</v>
      </c>
      <c r="X125" s="44">
        <f t="shared" si="60"/>
        <v>0</v>
      </c>
      <c r="Y125" s="44">
        <f t="shared" si="61"/>
        <v>0</v>
      </c>
      <c r="Z125" s="223">
        <f t="shared" si="63"/>
        <v>0</v>
      </c>
    </row>
    <row r="126" spans="1:27">
      <c r="A126" s="133"/>
      <c r="B126" s="134"/>
      <c r="C126" s="43" t="s">
        <v>72</v>
      </c>
      <c r="D126" s="186" t="s">
        <v>25</v>
      </c>
      <c r="E126" s="138">
        <f>SUM('3.1 Base Year 1 Staff Loading'!E126,'3.2 Base Year 2 Staff Loading'!E126,'3.3 Base Year 3 Staff Loading'!E126,'3.4 Base Year 4 Staff Loading'!E126,'3.5 Base Year 5 Staff Loading'!E126,'3.6 Base Year 6 Staff Loading'!E126)/6</f>
        <v>164.83332673999999</v>
      </c>
      <c r="F126" s="138">
        <f>SUM('3.1 Base Year 1 Staff Loading'!F126,'3.2 Base Year 2 Staff Loading'!F126,'3.3 Base Year 3 Staff Loading'!F126,'3.4 Base Year 4 Staff Loading'!F126,'3.5 Base Year 5 Staff Loading'!F126,'3.6 Base Year 6 Staff Loading'!F126)/6</f>
        <v>164.83332673999999</v>
      </c>
      <c r="G126" s="138">
        <f>SUM('3.1 Base Year 1 Staff Loading'!G126,'3.2 Base Year 2 Staff Loading'!G126,'3.3 Base Year 3 Staff Loading'!G126,'3.4 Base Year 4 Staff Loading'!G126,'3.5 Base Year 5 Staff Loading'!G126,'3.6 Base Year 6 Staff Loading'!G126)/6</f>
        <v>164.83332673999999</v>
      </c>
      <c r="H126" s="138">
        <f>SUM('3.1 Base Year 1 Staff Loading'!H126,'3.2 Base Year 2 Staff Loading'!H126,'3.3 Base Year 3 Staff Loading'!H126,'3.4 Base Year 4 Staff Loading'!H126,'3.5 Base Year 5 Staff Loading'!H126,'3.6 Base Year 6 Staff Loading'!H126)/6</f>
        <v>164.83332673999999</v>
      </c>
      <c r="I126" s="138">
        <f>SUM('3.1 Base Year 1 Staff Loading'!I126,'3.2 Base Year 2 Staff Loading'!I126,'3.3 Base Year 3 Staff Loading'!I126,'3.4 Base Year 4 Staff Loading'!I126,'3.5 Base Year 5 Staff Loading'!I126,'3.6 Base Year 6 Staff Loading'!I126)/6</f>
        <v>164.83332673999999</v>
      </c>
      <c r="J126" s="138">
        <f>SUM('3.1 Base Year 1 Staff Loading'!J126,'3.2 Base Year 2 Staff Loading'!J126,'3.3 Base Year 3 Staff Loading'!J126,'3.4 Base Year 4 Staff Loading'!J126,'3.5 Base Year 5 Staff Loading'!J126,'3.6 Base Year 6 Staff Loading'!J126)/6</f>
        <v>164.83332673999999</v>
      </c>
      <c r="K126" s="138">
        <f>SUM('3.1 Base Year 1 Staff Loading'!K126,'3.2 Base Year 2 Staff Loading'!K126,'3.3 Base Year 3 Staff Loading'!K126,'3.4 Base Year 4 Staff Loading'!K126,'3.5 Base Year 5 Staff Loading'!K126,'3.6 Base Year 6 Staff Loading'!K126)/6</f>
        <v>164.83332673999999</v>
      </c>
      <c r="L126" s="138">
        <f>SUM('3.1 Base Year 1 Staff Loading'!L126,'3.2 Base Year 2 Staff Loading'!L126,'3.3 Base Year 3 Staff Loading'!L126,'3.4 Base Year 4 Staff Loading'!L126,'3.5 Base Year 5 Staff Loading'!L126,'3.6 Base Year 6 Staff Loading'!L126)/6</f>
        <v>164.83332673999999</v>
      </c>
      <c r="M126" s="138">
        <f>SUM('3.1 Base Year 1 Staff Loading'!M126,'3.2 Base Year 2 Staff Loading'!M126,'3.3 Base Year 3 Staff Loading'!M126,'3.4 Base Year 4 Staff Loading'!M126,'3.5 Base Year 5 Staff Loading'!M126,'3.6 Base Year 6 Staff Loading'!M126)/6</f>
        <v>164.83332673999999</v>
      </c>
      <c r="N126" s="138">
        <f>SUM('3.1 Base Year 1 Staff Loading'!N126,'3.2 Base Year 2 Staff Loading'!N126,'3.3 Base Year 3 Staff Loading'!N126,'3.4 Base Year 4 Staff Loading'!N126,'3.5 Base Year 5 Staff Loading'!N126,'3.6 Base Year 6 Staff Loading'!N126)/6</f>
        <v>164.83332673999999</v>
      </c>
      <c r="O126" s="138">
        <f>SUM('3.1 Base Year 1 Staff Loading'!O126,'3.2 Base Year 2 Staff Loading'!O126,'3.3 Base Year 3 Staff Loading'!O126,'3.4 Base Year 4 Staff Loading'!O126,'3.5 Base Year 5 Staff Loading'!O126,'3.6 Base Year 6 Staff Loading'!O126)/6</f>
        <v>164.83332673999999</v>
      </c>
      <c r="P126" s="138">
        <f>SUM('3.1 Base Year 1 Staff Loading'!P126,'3.2 Base Year 2 Staff Loading'!P126,'3.3 Base Year 3 Staff Loading'!P126,'3.4 Base Year 4 Staff Loading'!P126,'3.5 Base Year 5 Staff Loading'!P126,'3.6 Base Year 6 Staff Loading'!P126)/6</f>
        <v>164.83332673999999</v>
      </c>
      <c r="Q126" s="138">
        <f>SUM(E126:P126)</f>
        <v>1977.9999208800002</v>
      </c>
      <c r="U126" s="44">
        <f t="shared" si="58"/>
        <v>0.99230765261538456</v>
      </c>
      <c r="V126" s="44">
        <f t="shared" si="59"/>
        <v>164.83332674000002</v>
      </c>
      <c r="X126" s="44">
        <f t="shared" si="60"/>
        <v>0</v>
      </c>
      <c r="Y126" s="44">
        <f t="shared" si="61"/>
        <v>1977.9999208800002</v>
      </c>
      <c r="Z126" s="223">
        <f>T126/12</f>
        <v>0</v>
      </c>
    </row>
    <row r="127" spans="1:27">
      <c r="A127" s="133"/>
      <c r="B127" s="134"/>
      <c r="C127" s="43" t="s">
        <v>67</v>
      </c>
      <c r="D127" s="186" t="s">
        <v>25</v>
      </c>
      <c r="E127" s="138">
        <f>SUM('3.1 Base Year 1 Staff Loading'!E127,'3.2 Base Year 2 Staff Loading'!E127,'3.3 Base Year 3 Staff Loading'!E127,'3.4 Base Year 4 Staff Loading'!E127,'3.5 Base Year 5 Staff Loading'!E127,'3.6 Base Year 6 Staff Loading'!E127)/6</f>
        <v>4325.0482637038895</v>
      </c>
      <c r="F127" s="138">
        <f>SUM('3.1 Base Year 1 Staff Loading'!F127,'3.2 Base Year 2 Staff Loading'!F127,'3.3 Base Year 3 Staff Loading'!F127,'3.4 Base Year 4 Staff Loading'!F127,'3.5 Base Year 5 Staff Loading'!F127,'3.6 Base Year 6 Staff Loading'!F127)/6</f>
        <v>4325.0482637038895</v>
      </c>
      <c r="G127" s="138">
        <f>SUM('3.1 Base Year 1 Staff Loading'!G127,'3.2 Base Year 2 Staff Loading'!G127,'3.3 Base Year 3 Staff Loading'!G127,'3.4 Base Year 4 Staff Loading'!G127,'3.5 Base Year 5 Staff Loading'!G127,'3.6 Base Year 6 Staff Loading'!G127)/6</f>
        <v>4325.0482637038895</v>
      </c>
      <c r="H127" s="138">
        <f>SUM('3.1 Base Year 1 Staff Loading'!H127,'3.2 Base Year 2 Staff Loading'!H127,'3.3 Base Year 3 Staff Loading'!H127,'3.4 Base Year 4 Staff Loading'!H127,'3.5 Base Year 5 Staff Loading'!H127,'3.6 Base Year 6 Staff Loading'!H127)/6</f>
        <v>4325.0482637038895</v>
      </c>
      <c r="I127" s="138">
        <f>SUM('3.1 Base Year 1 Staff Loading'!I127,'3.2 Base Year 2 Staff Loading'!I127,'3.3 Base Year 3 Staff Loading'!I127,'3.4 Base Year 4 Staff Loading'!I127,'3.5 Base Year 5 Staff Loading'!I127,'3.6 Base Year 6 Staff Loading'!I127)/6</f>
        <v>4325.0482637038895</v>
      </c>
      <c r="J127" s="138">
        <f>SUM('3.1 Base Year 1 Staff Loading'!J127,'3.2 Base Year 2 Staff Loading'!J127,'3.3 Base Year 3 Staff Loading'!J127,'3.4 Base Year 4 Staff Loading'!J127,'3.5 Base Year 5 Staff Loading'!J127,'3.6 Base Year 6 Staff Loading'!J127)/6</f>
        <v>4325.0482637038895</v>
      </c>
      <c r="K127" s="138">
        <f>SUM('3.1 Base Year 1 Staff Loading'!K127,'3.2 Base Year 2 Staff Loading'!K127,'3.3 Base Year 3 Staff Loading'!K127,'3.4 Base Year 4 Staff Loading'!K127,'3.5 Base Year 5 Staff Loading'!K127,'3.6 Base Year 6 Staff Loading'!K127)/6</f>
        <v>4325.0482637038895</v>
      </c>
      <c r="L127" s="138">
        <f>SUM('3.1 Base Year 1 Staff Loading'!L127,'3.2 Base Year 2 Staff Loading'!L127,'3.3 Base Year 3 Staff Loading'!L127,'3.4 Base Year 4 Staff Loading'!L127,'3.5 Base Year 5 Staff Loading'!L127,'3.6 Base Year 6 Staff Loading'!L127)/6</f>
        <v>4325.0482637038895</v>
      </c>
      <c r="M127" s="138">
        <f>SUM('3.1 Base Year 1 Staff Loading'!M127,'3.2 Base Year 2 Staff Loading'!M127,'3.3 Base Year 3 Staff Loading'!M127,'3.4 Base Year 4 Staff Loading'!M127,'3.5 Base Year 5 Staff Loading'!M127,'3.6 Base Year 6 Staff Loading'!M127)/6</f>
        <v>4325.0482637038895</v>
      </c>
      <c r="N127" s="138">
        <f>SUM('3.1 Base Year 1 Staff Loading'!N127,'3.2 Base Year 2 Staff Loading'!N127,'3.3 Base Year 3 Staff Loading'!N127,'3.4 Base Year 4 Staff Loading'!N127,'3.5 Base Year 5 Staff Loading'!N127,'3.6 Base Year 6 Staff Loading'!N127)/6</f>
        <v>4325.0482637038895</v>
      </c>
      <c r="O127" s="138">
        <f>SUM('3.1 Base Year 1 Staff Loading'!O127,'3.2 Base Year 2 Staff Loading'!O127,'3.3 Base Year 3 Staff Loading'!O127,'3.4 Base Year 4 Staff Loading'!O127,'3.5 Base Year 5 Staff Loading'!O127,'3.6 Base Year 6 Staff Loading'!O127)/6</f>
        <v>4325.0482637038895</v>
      </c>
      <c r="P127" s="138">
        <f>SUM('3.1 Base Year 1 Staff Loading'!P127,'3.2 Base Year 2 Staff Loading'!P127,'3.3 Base Year 3 Staff Loading'!P127,'3.4 Base Year 4 Staff Loading'!P127,'3.5 Base Year 5 Staff Loading'!P127,'3.6 Base Year 6 Staff Loading'!P127)/6</f>
        <v>4325.0482637038895</v>
      </c>
      <c r="Q127" s="138">
        <f>SUM(E127:P127)</f>
        <v>51900.579164446659</v>
      </c>
      <c r="U127" s="44">
        <f t="shared" si="58"/>
        <v>26.037079848384607</v>
      </c>
      <c r="V127" s="44">
        <f t="shared" si="59"/>
        <v>4325.0482637038886</v>
      </c>
      <c r="X127" s="44">
        <f t="shared" si="60"/>
        <v>0</v>
      </c>
      <c r="Y127" s="44">
        <f t="shared" si="61"/>
        <v>51900.579164446659</v>
      </c>
      <c r="Z127" s="223">
        <f>T127/12</f>
        <v>0</v>
      </c>
    </row>
    <row r="128" spans="1:27">
      <c r="A128" s="133"/>
      <c r="B128" s="134"/>
      <c r="C128" s="43" t="s">
        <v>21</v>
      </c>
      <c r="D128" s="186" t="s">
        <v>22</v>
      </c>
      <c r="E128" s="138">
        <f>SUM('3.1 Base Year 1 Staff Loading'!E128,'3.2 Base Year 2 Staff Loading'!E128,'3.3 Base Year 3 Staff Loading'!E128,'3.4 Base Year 4 Staff Loading'!E128,'3.5 Base Year 5 Staff Loading'!E128,'3.6 Base Year 6 Staff Loading'!E128)/6</f>
        <v>0</v>
      </c>
      <c r="F128" s="138">
        <f>SUM('3.1 Base Year 1 Staff Loading'!F128,'3.2 Base Year 2 Staff Loading'!F128,'3.3 Base Year 3 Staff Loading'!F128,'3.4 Base Year 4 Staff Loading'!F128,'3.5 Base Year 5 Staff Loading'!F128,'3.6 Base Year 6 Staff Loading'!F128)/6</f>
        <v>0</v>
      </c>
      <c r="G128" s="138">
        <f>SUM('3.1 Base Year 1 Staff Loading'!G128,'3.2 Base Year 2 Staff Loading'!G128,'3.3 Base Year 3 Staff Loading'!G128,'3.4 Base Year 4 Staff Loading'!G128,'3.5 Base Year 5 Staff Loading'!G128,'3.6 Base Year 6 Staff Loading'!G128)/6</f>
        <v>0</v>
      </c>
      <c r="H128" s="138">
        <f>SUM('3.1 Base Year 1 Staff Loading'!H128,'3.2 Base Year 2 Staff Loading'!H128,'3.3 Base Year 3 Staff Loading'!H128,'3.4 Base Year 4 Staff Loading'!H128,'3.5 Base Year 5 Staff Loading'!H128,'3.6 Base Year 6 Staff Loading'!H128)/6</f>
        <v>0</v>
      </c>
      <c r="I128" s="138">
        <f>SUM('3.1 Base Year 1 Staff Loading'!I128,'3.2 Base Year 2 Staff Loading'!I128,'3.3 Base Year 3 Staff Loading'!I128,'3.4 Base Year 4 Staff Loading'!I128,'3.5 Base Year 5 Staff Loading'!I128,'3.6 Base Year 6 Staff Loading'!I128)/6</f>
        <v>0</v>
      </c>
      <c r="J128" s="138">
        <f>SUM('3.1 Base Year 1 Staff Loading'!J128,'3.2 Base Year 2 Staff Loading'!J128,'3.3 Base Year 3 Staff Loading'!J128,'3.4 Base Year 4 Staff Loading'!J128,'3.5 Base Year 5 Staff Loading'!J128,'3.6 Base Year 6 Staff Loading'!J128)/6</f>
        <v>0</v>
      </c>
      <c r="K128" s="138">
        <f>SUM('3.1 Base Year 1 Staff Loading'!K128,'3.2 Base Year 2 Staff Loading'!K128,'3.3 Base Year 3 Staff Loading'!K128,'3.4 Base Year 4 Staff Loading'!K128,'3.5 Base Year 5 Staff Loading'!K128,'3.6 Base Year 6 Staff Loading'!K128)/6</f>
        <v>0</v>
      </c>
      <c r="L128" s="138">
        <f>SUM('3.1 Base Year 1 Staff Loading'!L128,'3.2 Base Year 2 Staff Loading'!L128,'3.3 Base Year 3 Staff Loading'!L128,'3.4 Base Year 4 Staff Loading'!L128,'3.5 Base Year 5 Staff Loading'!L128,'3.6 Base Year 6 Staff Loading'!L128)/6</f>
        <v>0</v>
      </c>
      <c r="M128" s="138">
        <f>SUM('3.1 Base Year 1 Staff Loading'!M128,'3.2 Base Year 2 Staff Loading'!M128,'3.3 Base Year 3 Staff Loading'!M128,'3.4 Base Year 4 Staff Loading'!M128,'3.5 Base Year 5 Staff Loading'!M128,'3.6 Base Year 6 Staff Loading'!M128)/6</f>
        <v>0</v>
      </c>
      <c r="N128" s="138">
        <f>SUM('3.1 Base Year 1 Staff Loading'!N128,'3.2 Base Year 2 Staff Loading'!N128,'3.3 Base Year 3 Staff Loading'!N128,'3.4 Base Year 4 Staff Loading'!N128,'3.5 Base Year 5 Staff Loading'!N128,'3.6 Base Year 6 Staff Loading'!N128)/6</f>
        <v>0</v>
      </c>
      <c r="O128" s="138">
        <f>SUM('3.1 Base Year 1 Staff Loading'!O128,'3.2 Base Year 2 Staff Loading'!O128,'3.3 Base Year 3 Staff Loading'!O128,'3.4 Base Year 4 Staff Loading'!O128,'3.5 Base Year 5 Staff Loading'!O128,'3.6 Base Year 6 Staff Loading'!O128)/6</f>
        <v>0</v>
      </c>
      <c r="P128" s="138">
        <f>SUM('3.1 Base Year 1 Staff Loading'!P128,'3.2 Base Year 2 Staff Loading'!P128,'3.3 Base Year 3 Staff Loading'!P128,'3.4 Base Year 4 Staff Loading'!P128,'3.5 Base Year 5 Staff Loading'!P128,'3.6 Base Year 6 Staff Loading'!P128)/6</f>
        <v>0</v>
      </c>
      <c r="Q128" s="138">
        <f>SUM(E128:P128)</f>
        <v>0</v>
      </c>
      <c r="U128" s="44">
        <f t="shared" si="58"/>
        <v>0</v>
      </c>
      <c r="V128" s="44">
        <f t="shared" si="59"/>
        <v>0</v>
      </c>
      <c r="X128" s="44">
        <f t="shared" si="60"/>
        <v>0</v>
      </c>
      <c r="Y128" s="44">
        <f t="shared" si="61"/>
        <v>0</v>
      </c>
      <c r="Z128" s="223">
        <f>T128/12</f>
        <v>0</v>
      </c>
    </row>
    <row r="129" spans="1:27">
      <c r="A129" s="133"/>
      <c r="B129" s="134"/>
      <c r="C129" s="43"/>
      <c r="D129" s="186"/>
      <c r="E129" s="138">
        <f>SUM('3.1 Base Year 1 Staff Loading'!E129,'3.2 Base Year 2 Staff Loading'!E129,'3.3 Base Year 3 Staff Loading'!E129,'3.4 Base Year 4 Staff Loading'!E129,'3.5 Base Year 5 Staff Loading'!E129,'3.6 Base Year 6 Staff Loading'!E129)/6</f>
        <v>0</v>
      </c>
      <c r="F129" s="138">
        <f>SUM('3.1 Base Year 1 Staff Loading'!F129,'3.2 Base Year 2 Staff Loading'!F129,'3.3 Base Year 3 Staff Loading'!F129,'3.4 Base Year 4 Staff Loading'!F129,'3.5 Base Year 5 Staff Loading'!F129,'3.6 Base Year 6 Staff Loading'!F129)/6</f>
        <v>0</v>
      </c>
      <c r="G129" s="138">
        <f>SUM('3.1 Base Year 1 Staff Loading'!G129,'3.2 Base Year 2 Staff Loading'!G129,'3.3 Base Year 3 Staff Loading'!G129,'3.4 Base Year 4 Staff Loading'!G129,'3.5 Base Year 5 Staff Loading'!G129,'3.6 Base Year 6 Staff Loading'!G129)/6</f>
        <v>0</v>
      </c>
      <c r="H129" s="138">
        <f>SUM('3.1 Base Year 1 Staff Loading'!H129,'3.2 Base Year 2 Staff Loading'!H129,'3.3 Base Year 3 Staff Loading'!H129,'3.4 Base Year 4 Staff Loading'!H129,'3.5 Base Year 5 Staff Loading'!H129,'3.6 Base Year 6 Staff Loading'!H129)/6</f>
        <v>0</v>
      </c>
      <c r="I129" s="138">
        <f>SUM('3.1 Base Year 1 Staff Loading'!I129,'3.2 Base Year 2 Staff Loading'!I129,'3.3 Base Year 3 Staff Loading'!I129,'3.4 Base Year 4 Staff Loading'!I129,'3.5 Base Year 5 Staff Loading'!I129,'3.6 Base Year 6 Staff Loading'!I129)/6</f>
        <v>0</v>
      </c>
      <c r="J129" s="138">
        <f>SUM('3.1 Base Year 1 Staff Loading'!J129,'3.2 Base Year 2 Staff Loading'!J129,'3.3 Base Year 3 Staff Loading'!J129,'3.4 Base Year 4 Staff Loading'!J129,'3.5 Base Year 5 Staff Loading'!J129,'3.6 Base Year 6 Staff Loading'!J129)/6</f>
        <v>0</v>
      </c>
      <c r="K129" s="138">
        <f>SUM('3.1 Base Year 1 Staff Loading'!K129,'3.2 Base Year 2 Staff Loading'!K129,'3.3 Base Year 3 Staff Loading'!K129,'3.4 Base Year 4 Staff Loading'!K129,'3.5 Base Year 5 Staff Loading'!K129,'3.6 Base Year 6 Staff Loading'!K129)/6</f>
        <v>0</v>
      </c>
      <c r="L129" s="138">
        <f>SUM('3.1 Base Year 1 Staff Loading'!L129,'3.2 Base Year 2 Staff Loading'!L129,'3.3 Base Year 3 Staff Loading'!L129,'3.4 Base Year 4 Staff Loading'!L129,'3.5 Base Year 5 Staff Loading'!L129,'3.6 Base Year 6 Staff Loading'!L129)/6</f>
        <v>0</v>
      </c>
      <c r="M129" s="138">
        <f>SUM('3.1 Base Year 1 Staff Loading'!M129,'3.2 Base Year 2 Staff Loading'!M129,'3.3 Base Year 3 Staff Loading'!M129,'3.4 Base Year 4 Staff Loading'!M129,'3.5 Base Year 5 Staff Loading'!M129,'3.6 Base Year 6 Staff Loading'!M129)/6</f>
        <v>0</v>
      </c>
      <c r="N129" s="138">
        <f>SUM('3.1 Base Year 1 Staff Loading'!N129,'3.2 Base Year 2 Staff Loading'!N129,'3.3 Base Year 3 Staff Loading'!N129,'3.4 Base Year 4 Staff Loading'!N129,'3.5 Base Year 5 Staff Loading'!N129,'3.6 Base Year 6 Staff Loading'!N129)/6</f>
        <v>0</v>
      </c>
      <c r="O129" s="138">
        <f>SUM('3.1 Base Year 1 Staff Loading'!O129,'3.2 Base Year 2 Staff Loading'!O129,'3.3 Base Year 3 Staff Loading'!O129,'3.4 Base Year 4 Staff Loading'!O129,'3.5 Base Year 5 Staff Loading'!O129,'3.6 Base Year 6 Staff Loading'!O129)/6</f>
        <v>0</v>
      </c>
      <c r="P129" s="138">
        <f>SUM('3.1 Base Year 1 Staff Loading'!P129,'3.2 Base Year 2 Staff Loading'!P129,'3.3 Base Year 3 Staff Loading'!P129,'3.4 Base Year 4 Staff Loading'!P129,'3.5 Base Year 5 Staff Loading'!P129,'3.6 Base Year 6 Staff Loading'!P129)/6</f>
        <v>0</v>
      </c>
      <c r="Q129" s="138">
        <f>SUM(E129:P129)</f>
        <v>0</v>
      </c>
      <c r="U129" s="44">
        <f t="shared" si="58"/>
        <v>0</v>
      </c>
      <c r="V129" s="44">
        <f t="shared" si="59"/>
        <v>0</v>
      </c>
      <c r="X129" s="44">
        <f t="shared" si="60"/>
        <v>0</v>
      </c>
      <c r="Y129" s="44">
        <f t="shared" si="61"/>
        <v>0</v>
      </c>
      <c r="Z129" s="223">
        <f>T129/12</f>
        <v>0</v>
      </c>
    </row>
    <row r="130" spans="1:27" ht="14.1" thickBot="1">
      <c r="A130" s="103"/>
      <c r="B130" s="104" t="s">
        <v>73</v>
      </c>
      <c r="C130" s="105"/>
      <c r="D130" s="187"/>
      <c r="E130" s="107">
        <f>SUM(E123:E129)</f>
        <v>10024.414643521668</v>
      </c>
      <c r="F130" s="107">
        <f t="shared" ref="F130:Q130" si="64">SUM(F123:F129)</f>
        <v>10024.414643521668</v>
      </c>
      <c r="G130" s="107">
        <f t="shared" si="64"/>
        <v>10024.414643521668</v>
      </c>
      <c r="H130" s="107">
        <f t="shared" si="64"/>
        <v>10024.414643521668</v>
      </c>
      <c r="I130" s="107">
        <f t="shared" si="64"/>
        <v>10024.414643521668</v>
      </c>
      <c r="J130" s="107">
        <f t="shared" si="64"/>
        <v>10024.414643521668</v>
      </c>
      <c r="K130" s="107">
        <f t="shared" si="64"/>
        <v>10024.414643521668</v>
      </c>
      <c r="L130" s="107">
        <f t="shared" si="64"/>
        <v>10024.414643521668</v>
      </c>
      <c r="M130" s="107">
        <f t="shared" si="64"/>
        <v>10024.414643521668</v>
      </c>
      <c r="N130" s="107">
        <f t="shared" si="64"/>
        <v>10024.414643521668</v>
      </c>
      <c r="O130" s="107">
        <f t="shared" si="64"/>
        <v>10024.414643521668</v>
      </c>
      <c r="P130" s="107">
        <f t="shared" si="64"/>
        <v>10024.414643521668</v>
      </c>
      <c r="Q130" s="107">
        <f t="shared" si="64"/>
        <v>120292.97572225999</v>
      </c>
      <c r="R130" s="35"/>
      <c r="S130" s="35"/>
      <c r="T130" s="35"/>
      <c r="U130" s="109">
        <f>SUM(U123:U129)</f>
        <v>60.347646683408016</v>
      </c>
      <c r="V130" s="107">
        <f>SUM(V123:V129)</f>
        <v>10024.414643521668</v>
      </c>
      <c r="W130" s="35"/>
      <c r="X130" s="106">
        <f>SUM(X123:X129)</f>
        <v>66414.396636933336</v>
      </c>
      <c r="Y130" s="106">
        <f>SUM(Y123:Y129)</f>
        <v>53878.579085326659</v>
      </c>
      <c r="Z130" s="224">
        <f>X130/(X130+Y130)</f>
        <v>0.5521053597533</v>
      </c>
      <c r="AA130" s="35"/>
    </row>
    <row r="131" spans="1:27">
      <c r="A131" s="133"/>
      <c r="B131" s="134"/>
      <c r="C131" s="43"/>
      <c r="D131" s="186"/>
      <c r="E131" s="138"/>
      <c r="F131" s="138"/>
      <c r="G131" s="138"/>
      <c r="H131" s="138"/>
      <c r="I131" s="138"/>
      <c r="J131" s="138"/>
      <c r="K131" s="138"/>
      <c r="L131" s="138"/>
      <c r="M131" s="138"/>
      <c r="N131" s="138"/>
      <c r="O131" s="138"/>
      <c r="P131" s="138"/>
      <c r="Q131" s="138"/>
      <c r="U131" s="44"/>
      <c r="V131" s="44"/>
      <c r="X131" s="44"/>
      <c r="Y131" s="44"/>
      <c r="Z131" s="223"/>
    </row>
    <row r="132" spans="1:27">
      <c r="A132" s="133">
        <v>6.2</v>
      </c>
      <c r="B132" s="134" t="s">
        <v>74</v>
      </c>
      <c r="C132" s="43"/>
      <c r="D132" s="186"/>
      <c r="E132" s="138">
        <f>SUM('3.1 Base Year 1 Staff Loading'!E132,'3.2 Base Year 2 Staff Loading'!E132,'3.3 Base Year 3 Staff Loading'!E132,'3.4 Base Year 4 Staff Loading'!E132,'3.5 Base Year 5 Staff Loading'!E132,'3.6 Base Year 6 Staff Loading'!E132)/6</f>
        <v>0</v>
      </c>
      <c r="F132" s="138">
        <f>SUM('3.1 Base Year 1 Staff Loading'!F132,'3.2 Base Year 2 Staff Loading'!F132,'3.3 Base Year 3 Staff Loading'!F132,'3.4 Base Year 4 Staff Loading'!F132,'3.5 Base Year 5 Staff Loading'!F132,'3.6 Base Year 6 Staff Loading'!F132)/6</f>
        <v>0</v>
      </c>
      <c r="G132" s="138">
        <f>SUM('3.1 Base Year 1 Staff Loading'!G132,'3.2 Base Year 2 Staff Loading'!G132,'3.3 Base Year 3 Staff Loading'!G132,'3.4 Base Year 4 Staff Loading'!G132,'3.5 Base Year 5 Staff Loading'!G132,'3.6 Base Year 6 Staff Loading'!G132)/6</f>
        <v>0</v>
      </c>
      <c r="H132" s="138">
        <f>SUM('3.1 Base Year 1 Staff Loading'!H132,'3.2 Base Year 2 Staff Loading'!H132,'3.3 Base Year 3 Staff Loading'!H132,'3.4 Base Year 4 Staff Loading'!H132,'3.5 Base Year 5 Staff Loading'!H132,'3.6 Base Year 6 Staff Loading'!H132)/6</f>
        <v>0</v>
      </c>
      <c r="I132" s="138">
        <f>SUM('3.1 Base Year 1 Staff Loading'!I132,'3.2 Base Year 2 Staff Loading'!I132,'3.3 Base Year 3 Staff Loading'!I132,'3.4 Base Year 4 Staff Loading'!I132,'3.5 Base Year 5 Staff Loading'!I132,'3.6 Base Year 6 Staff Loading'!I132)/6</f>
        <v>0</v>
      </c>
      <c r="J132" s="138">
        <f>SUM('3.1 Base Year 1 Staff Loading'!J132,'3.2 Base Year 2 Staff Loading'!J132,'3.3 Base Year 3 Staff Loading'!J132,'3.4 Base Year 4 Staff Loading'!J132,'3.5 Base Year 5 Staff Loading'!J132,'3.6 Base Year 6 Staff Loading'!J132)/6</f>
        <v>0</v>
      </c>
      <c r="K132" s="138">
        <f>SUM('3.1 Base Year 1 Staff Loading'!K132,'3.2 Base Year 2 Staff Loading'!K132,'3.3 Base Year 3 Staff Loading'!K132,'3.4 Base Year 4 Staff Loading'!K132,'3.5 Base Year 5 Staff Loading'!K132,'3.6 Base Year 6 Staff Loading'!K132)/6</f>
        <v>0</v>
      </c>
      <c r="L132" s="138">
        <f>SUM('3.1 Base Year 1 Staff Loading'!L132,'3.2 Base Year 2 Staff Loading'!L132,'3.3 Base Year 3 Staff Loading'!L132,'3.4 Base Year 4 Staff Loading'!L132,'3.5 Base Year 5 Staff Loading'!L132,'3.6 Base Year 6 Staff Loading'!L132)/6</f>
        <v>0</v>
      </c>
      <c r="M132" s="138">
        <f>SUM('3.1 Base Year 1 Staff Loading'!M132,'3.2 Base Year 2 Staff Loading'!M132,'3.3 Base Year 3 Staff Loading'!M132,'3.4 Base Year 4 Staff Loading'!M132,'3.5 Base Year 5 Staff Loading'!M132,'3.6 Base Year 6 Staff Loading'!M132)/6</f>
        <v>0</v>
      </c>
      <c r="N132" s="138">
        <f>SUM('3.1 Base Year 1 Staff Loading'!N132,'3.2 Base Year 2 Staff Loading'!N132,'3.3 Base Year 3 Staff Loading'!N132,'3.4 Base Year 4 Staff Loading'!N132,'3.5 Base Year 5 Staff Loading'!N132,'3.6 Base Year 6 Staff Loading'!N132)/6</f>
        <v>0</v>
      </c>
      <c r="O132" s="138">
        <f>SUM('3.1 Base Year 1 Staff Loading'!O132,'3.2 Base Year 2 Staff Loading'!O132,'3.3 Base Year 3 Staff Loading'!O132,'3.4 Base Year 4 Staff Loading'!O132,'3.5 Base Year 5 Staff Loading'!O132,'3.6 Base Year 6 Staff Loading'!O132)/6</f>
        <v>0</v>
      </c>
      <c r="P132" s="138">
        <f>SUM('3.1 Base Year 1 Staff Loading'!P132,'3.2 Base Year 2 Staff Loading'!P132,'3.3 Base Year 3 Staff Loading'!P132,'3.4 Base Year 4 Staff Loading'!P132,'3.5 Base Year 5 Staff Loading'!P132,'3.6 Base Year 6 Staff Loading'!P132)/6</f>
        <v>0</v>
      </c>
      <c r="Q132" s="138">
        <f>SUM(E132:P132)</f>
        <v>0</v>
      </c>
      <c r="R132" s="35"/>
      <c r="S132" s="35"/>
      <c r="T132" s="35"/>
      <c r="U132" s="44">
        <f>V132/$S$7</f>
        <v>0</v>
      </c>
      <c r="V132" s="44">
        <f>Q132/12</f>
        <v>0</v>
      </c>
      <c r="W132" s="35"/>
      <c r="X132" s="44">
        <f>IF($D132="Y",$Q132,0)</f>
        <v>0</v>
      </c>
      <c r="Y132" s="44">
        <f>IF($D132="N",$Q132,0)</f>
        <v>0</v>
      </c>
      <c r="Z132" s="223">
        <f>T132/12</f>
        <v>0</v>
      </c>
      <c r="AA132" s="35"/>
    </row>
    <row r="133" spans="1:27">
      <c r="A133" s="133"/>
      <c r="B133" s="134"/>
      <c r="C133" s="43" t="s">
        <v>30</v>
      </c>
      <c r="D133" s="186" t="s">
        <v>22</v>
      </c>
      <c r="E133" s="138">
        <f>SUM('3.1 Base Year 1 Staff Loading'!E133,'3.2 Base Year 2 Staff Loading'!E133,'3.3 Base Year 3 Staff Loading'!E133,'3.4 Base Year 4 Staff Loading'!E133,'3.5 Base Year 5 Staff Loading'!E133,'3.6 Base Year 6 Staff Loading'!E133)/6</f>
        <v>1299.4510287326389</v>
      </c>
      <c r="F133" s="138">
        <f>SUM('3.1 Base Year 1 Staff Loading'!F133,'3.2 Base Year 2 Staff Loading'!F133,'3.3 Base Year 3 Staff Loading'!F133,'3.4 Base Year 4 Staff Loading'!F133,'3.5 Base Year 5 Staff Loading'!F133,'3.6 Base Year 6 Staff Loading'!F133)/6</f>
        <v>1299.4510287326389</v>
      </c>
      <c r="G133" s="138">
        <f>SUM('3.1 Base Year 1 Staff Loading'!G133,'3.2 Base Year 2 Staff Loading'!G133,'3.3 Base Year 3 Staff Loading'!G133,'3.4 Base Year 4 Staff Loading'!G133,'3.5 Base Year 5 Staff Loading'!G133,'3.6 Base Year 6 Staff Loading'!G133)/6</f>
        <v>1299.4510287326389</v>
      </c>
      <c r="H133" s="138">
        <f>SUM('3.1 Base Year 1 Staff Loading'!H133,'3.2 Base Year 2 Staff Loading'!H133,'3.3 Base Year 3 Staff Loading'!H133,'3.4 Base Year 4 Staff Loading'!H133,'3.5 Base Year 5 Staff Loading'!H133,'3.6 Base Year 6 Staff Loading'!H133)/6</f>
        <v>1299.4510287326389</v>
      </c>
      <c r="I133" s="138">
        <f>SUM('3.1 Base Year 1 Staff Loading'!I133,'3.2 Base Year 2 Staff Loading'!I133,'3.3 Base Year 3 Staff Loading'!I133,'3.4 Base Year 4 Staff Loading'!I133,'3.5 Base Year 5 Staff Loading'!I133,'3.6 Base Year 6 Staff Loading'!I133)/6</f>
        <v>1299.4510287326389</v>
      </c>
      <c r="J133" s="138">
        <f>SUM('3.1 Base Year 1 Staff Loading'!J133,'3.2 Base Year 2 Staff Loading'!J133,'3.3 Base Year 3 Staff Loading'!J133,'3.4 Base Year 4 Staff Loading'!J133,'3.5 Base Year 5 Staff Loading'!J133,'3.6 Base Year 6 Staff Loading'!J133)/6</f>
        <v>1299.4510287326389</v>
      </c>
      <c r="K133" s="138">
        <f>SUM('3.1 Base Year 1 Staff Loading'!K133,'3.2 Base Year 2 Staff Loading'!K133,'3.3 Base Year 3 Staff Loading'!K133,'3.4 Base Year 4 Staff Loading'!K133,'3.5 Base Year 5 Staff Loading'!K133,'3.6 Base Year 6 Staff Loading'!K133)/6</f>
        <v>1299.4510287326389</v>
      </c>
      <c r="L133" s="138">
        <f>SUM('3.1 Base Year 1 Staff Loading'!L133,'3.2 Base Year 2 Staff Loading'!L133,'3.3 Base Year 3 Staff Loading'!L133,'3.4 Base Year 4 Staff Loading'!L133,'3.5 Base Year 5 Staff Loading'!L133,'3.6 Base Year 6 Staff Loading'!L133)/6</f>
        <v>1299.4510287326389</v>
      </c>
      <c r="M133" s="138">
        <f>SUM('3.1 Base Year 1 Staff Loading'!M133,'3.2 Base Year 2 Staff Loading'!M133,'3.3 Base Year 3 Staff Loading'!M133,'3.4 Base Year 4 Staff Loading'!M133,'3.5 Base Year 5 Staff Loading'!M133,'3.6 Base Year 6 Staff Loading'!M133)/6</f>
        <v>1299.4510287326389</v>
      </c>
      <c r="N133" s="138">
        <f>SUM('3.1 Base Year 1 Staff Loading'!N133,'3.2 Base Year 2 Staff Loading'!N133,'3.3 Base Year 3 Staff Loading'!N133,'3.4 Base Year 4 Staff Loading'!N133,'3.5 Base Year 5 Staff Loading'!N133,'3.6 Base Year 6 Staff Loading'!N133)/6</f>
        <v>1299.4510287326389</v>
      </c>
      <c r="O133" s="138">
        <f>SUM('3.1 Base Year 1 Staff Loading'!O133,'3.2 Base Year 2 Staff Loading'!O133,'3.3 Base Year 3 Staff Loading'!O133,'3.4 Base Year 4 Staff Loading'!O133,'3.5 Base Year 5 Staff Loading'!O133,'3.6 Base Year 6 Staff Loading'!O133)/6</f>
        <v>1299.4510287326389</v>
      </c>
      <c r="P133" s="138">
        <f>SUM('3.1 Base Year 1 Staff Loading'!P133,'3.2 Base Year 2 Staff Loading'!P133,'3.3 Base Year 3 Staff Loading'!P133,'3.4 Base Year 4 Staff Loading'!P133,'3.5 Base Year 5 Staff Loading'!P133,'3.6 Base Year 6 Staff Loading'!P133)/6</f>
        <v>1299.4510287326389</v>
      </c>
      <c r="Q133" s="138">
        <f>SUM(E133:P133)</f>
        <v>15593.41234479167</v>
      </c>
      <c r="U133" s="44">
        <f>V133/$S$7</f>
        <v>7.8227821127717387</v>
      </c>
      <c r="V133" s="44">
        <f>Q133/12</f>
        <v>1299.4510287326391</v>
      </c>
      <c r="X133" s="44">
        <f>IF($D133="Y",$Q133,0)</f>
        <v>15593.41234479167</v>
      </c>
      <c r="Y133" s="44">
        <f>IF($D133="N",$Q133,0)</f>
        <v>0</v>
      </c>
      <c r="Z133" s="223">
        <f>T133/12</f>
        <v>0</v>
      </c>
    </row>
    <row r="134" spans="1:27">
      <c r="A134" s="133"/>
      <c r="B134" s="134"/>
      <c r="C134" s="43" t="s">
        <v>30</v>
      </c>
      <c r="D134" s="186" t="s">
        <v>25</v>
      </c>
      <c r="E134" s="138">
        <f>SUM('3.1 Base Year 1 Staff Loading'!E134,'3.2 Base Year 2 Staff Loading'!E134,'3.3 Base Year 3 Staff Loading'!E134,'3.4 Base Year 4 Staff Loading'!E134,'3.5 Base Year 5 Staff Loading'!E134,'3.6 Base Year 6 Staff Loading'!E134)/6</f>
        <v>164.83332673999999</v>
      </c>
      <c r="F134" s="138">
        <f>SUM('3.1 Base Year 1 Staff Loading'!F134,'3.2 Base Year 2 Staff Loading'!F134,'3.3 Base Year 3 Staff Loading'!F134,'3.4 Base Year 4 Staff Loading'!F134,'3.5 Base Year 5 Staff Loading'!F134,'3.6 Base Year 6 Staff Loading'!F134)/6</f>
        <v>164.83332673999999</v>
      </c>
      <c r="G134" s="138">
        <f>SUM('3.1 Base Year 1 Staff Loading'!G134,'3.2 Base Year 2 Staff Loading'!G134,'3.3 Base Year 3 Staff Loading'!G134,'3.4 Base Year 4 Staff Loading'!G134,'3.5 Base Year 5 Staff Loading'!G134,'3.6 Base Year 6 Staff Loading'!G134)/6</f>
        <v>164.83332673999999</v>
      </c>
      <c r="H134" s="138">
        <f>SUM('3.1 Base Year 1 Staff Loading'!H134,'3.2 Base Year 2 Staff Loading'!H134,'3.3 Base Year 3 Staff Loading'!H134,'3.4 Base Year 4 Staff Loading'!H134,'3.5 Base Year 5 Staff Loading'!H134,'3.6 Base Year 6 Staff Loading'!H134)/6</f>
        <v>164.83332673999999</v>
      </c>
      <c r="I134" s="138">
        <f>SUM('3.1 Base Year 1 Staff Loading'!I134,'3.2 Base Year 2 Staff Loading'!I134,'3.3 Base Year 3 Staff Loading'!I134,'3.4 Base Year 4 Staff Loading'!I134,'3.5 Base Year 5 Staff Loading'!I134,'3.6 Base Year 6 Staff Loading'!I134)/6</f>
        <v>164.83332673999999</v>
      </c>
      <c r="J134" s="138">
        <f>SUM('3.1 Base Year 1 Staff Loading'!J134,'3.2 Base Year 2 Staff Loading'!J134,'3.3 Base Year 3 Staff Loading'!J134,'3.4 Base Year 4 Staff Loading'!J134,'3.5 Base Year 5 Staff Loading'!J134,'3.6 Base Year 6 Staff Loading'!J134)/6</f>
        <v>164.83332673999999</v>
      </c>
      <c r="K134" s="138">
        <f>SUM('3.1 Base Year 1 Staff Loading'!K134,'3.2 Base Year 2 Staff Loading'!K134,'3.3 Base Year 3 Staff Loading'!K134,'3.4 Base Year 4 Staff Loading'!K134,'3.5 Base Year 5 Staff Loading'!K134,'3.6 Base Year 6 Staff Loading'!K134)/6</f>
        <v>164.83332673999999</v>
      </c>
      <c r="L134" s="138">
        <f>SUM('3.1 Base Year 1 Staff Loading'!L134,'3.2 Base Year 2 Staff Loading'!L134,'3.3 Base Year 3 Staff Loading'!L134,'3.4 Base Year 4 Staff Loading'!L134,'3.5 Base Year 5 Staff Loading'!L134,'3.6 Base Year 6 Staff Loading'!L134)/6</f>
        <v>164.83332673999999</v>
      </c>
      <c r="M134" s="138">
        <f>SUM('3.1 Base Year 1 Staff Loading'!M134,'3.2 Base Year 2 Staff Loading'!M134,'3.3 Base Year 3 Staff Loading'!M134,'3.4 Base Year 4 Staff Loading'!M134,'3.5 Base Year 5 Staff Loading'!M134,'3.6 Base Year 6 Staff Loading'!M134)/6</f>
        <v>164.83332673999999</v>
      </c>
      <c r="N134" s="138">
        <f>SUM('3.1 Base Year 1 Staff Loading'!N134,'3.2 Base Year 2 Staff Loading'!N134,'3.3 Base Year 3 Staff Loading'!N134,'3.4 Base Year 4 Staff Loading'!N134,'3.5 Base Year 5 Staff Loading'!N134,'3.6 Base Year 6 Staff Loading'!N134)/6</f>
        <v>164.83332673999999</v>
      </c>
      <c r="O134" s="138">
        <f>SUM('3.1 Base Year 1 Staff Loading'!O134,'3.2 Base Year 2 Staff Loading'!O134,'3.3 Base Year 3 Staff Loading'!O134,'3.4 Base Year 4 Staff Loading'!O134,'3.5 Base Year 5 Staff Loading'!O134,'3.6 Base Year 6 Staff Loading'!O134)/6</f>
        <v>164.83332673999999</v>
      </c>
      <c r="P134" s="138">
        <f>SUM('3.1 Base Year 1 Staff Loading'!P134,'3.2 Base Year 2 Staff Loading'!P134,'3.3 Base Year 3 Staff Loading'!P134,'3.4 Base Year 4 Staff Loading'!P134,'3.5 Base Year 5 Staff Loading'!P134,'3.6 Base Year 6 Staff Loading'!P134)/6</f>
        <v>164.83332673999999</v>
      </c>
      <c r="Q134" s="138">
        <f>SUM(E134:P134)</f>
        <v>1977.9999208800002</v>
      </c>
      <c r="U134" s="44">
        <f>V134/$S$7</f>
        <v>0.99230765261538456</v>
      </c>
      <c r="V134" s="44">
        <f>Q134/12</f>
        <v>164.83332674000002</v>
      </c>
      <c r="X134" s="44">
        <f>IF($D134="Y",$Q134,0)</f>
        <v>0</v>
      </c>
      <c r="Y134" s="44">
        <f>IF($D134="N",$Q134,0)</f>
        <v>1977.9999208800002</v>
      </c>
      <c r="Z134" s="223">
        <f>T134/12</f>
        <v>0</v>
      </c>
    </row>
    <row r="135" spans="1:27">
      <c r="A135" s="133"/>
      <c r="B135" s="134"/>
      <c r="C135" s="43"/>
      <c r="D135" s="186"/>
      <c r="E135" s="138">
        <f>SUM('3.1 Base Year 1 Staff Loading'!E135,'3.2 Base Year 2 Staff Loading'!E135,'3.3 Base Year 3 Staff Loading'!E135,'3.4 Base Year 4 Staff Loading'!E135,'3.5 Base Year 5 Staff Loading'!E135,'3.6 Base Year 6 Staff Loading'!E135)/6</f>
        <v>0</v>
      </c>
      <c r="F135" s="138">
        <f>SUM('3.1 Base Year 1 Staff Loading'!F135,'3.2 Base Year 2 Staff Loading'!F135,'3.3 Base Year 3 Staff Loading'!F135,'3.4 Base Year 4 Staff Loading'!F135,'3.5 Base Year 5 Staff Loading'!F135,'3.6 Base Year 6 Staff Loading'!F135)/6</f>
        <v>0</v>
      </c>
      <c r="G135" s="138">
        <f>SUM('3.1 Base Year 1 Staff Loading'!G135,'3.2 Base Year 2 Staff Loading'!G135,'3.3 Base Year 3 Staff Loading'!G135,'3.4 Base Year 4 Staff Loading'!G135,'3.5 Base Year 5 Staff Loading'!G135,'3.6 Base Year 6 Staff Loading'!G135)/6</f>
        <v>0</v>
      </c>
      <c r="H135" s="138">
        <f>SUM('3.1 Base Year 1 Staff Loading'!H135,'3.2 Base Year 2 Staff Loading'!H135,'3.3 Base Year 3 Staff Loading'!H135,'3.4 Base Year 4 Staff Loading'!H135,'3.5 Base Year 5 Staff Loading'!H135,'3.6 Base Year 6 Staff Loading'!H135)/6</f>
        <v>0</v>
      </c>
      <c r="I135" s="138">
        <f>SUM('3.1 Base Year 1 Staff Loading'!I135,'3.2 Base Year 2 Staff Loading'!I135,'3.3 Base Year 3 Staff Loading'!I135,'3.4 Base Year 4 Staff Loading'!I135,'3.5 Base Year 5 Staff Loading'!I135,'3.6 Base Year 6 Staff Loading'!I135)/6</f>
        <v>0</v>
      </c>
      <c r="J135" s="138">
        <f>SUM('3.1 Base Year 1 Staff Loading'!J135,'3.2 Base Year 2 Staff Loading'!J135,'3.3 Base Year 3 Staff Loading'!J135,'3.4 Base Year 4 Staff Loading'!J135,'3.5 Base Year 5 Staff Loading'!J135,'3.6 Base Year 6 Staff Loading'!J135)/6</f>
        <v>0</v>
      </c>
      <c r="K135" s="138">
        <f>SUM('3.1 Base Year 1 Staff Loading'!K135,'3.2 Base Year 2 Staff Loading'!K135,'3.3 Base Year 3 Staff Loading'!K135,'3.4 Base Year 4 Staff Loading'!K135,'3.5 Base Year 5 Staff Loading'!K135,'3.6 Base Year 6 Staff Loading'!K135)/6</f>
        <v>0</v>
      </c>
      <c r="L135" s="138">
        <f>SUM('3.1 Base Year 1 Staff Loading'!L135,'3.2 Base Year 2 Staff Loading'!L135,'3.3 Base Year 3 Staff Loading'!L135,'3.4 Base Year 4 Staff Loading'!L135,'3.5 Base Year 5 Staff Loading'!L135,'3.6 Base Year 6 Staff Loading'!L135)/6</f>
        <v>0</v>
      </c>
      <c r="M135" s="138">
        <f>SUM('3.1 Base Year 1 Staff Loading'!M135,'3.2 Base Year 2 Staff Loading'!M135,'3.3 Base Year 3 Staff Loading'!M135,'3.4 Base Year 4 Staff Loading'!M135,'3.5 Base Year 5 Staff Loading'!M135,'3.6 Base Year 6 Staff Loading'!M135)/6</f>
        <v>0</v>
      </c>
      <c r="N135" s="138">
        <f>SUM('3.1 Base Year 1 Staff Loading'!N135,'3.2 Base Year 2 Staff Loading'!N135,'3.3 Base Year 3 Staff Loading'!N135,'3.4 Base Year 4 Staff Loading'!N135,'3.5 Base Year 5 Staff Loading'!N135,'3.6 Base Year 6 Staff Loading'!N135)/6</f>
        <v>0</v>
      </c>
      <c r="O135" s="138">
        <f>SUM('3.1 Base Year 1 Staff Loading'!O135,'3.2 Base Year 2 Staff Loading'!O135,'3.3 Base Year 3 Staff Loading'!O135,'3.4 Base Year 4 Staff Loading'!O135,'3.5 Base Year 5 Staff Loading'!O135,'3.6 Base Year 6 Staff Loading'!O135)/6</f>
        <v>0</v>
      </c>
      <c r="P135" s="138">
        <f>SUM('3.1 Base Year 1 Staff Loading'!P135,'3.2 Base Year 2 Staff Loading'!P135,'3.3 Base Year 3 Staff Loading'!P135,'3.4 Base Year 4 Staff Loading'!P135,'3.5 Base Year 5 Staff Loading'!P135,'3.6 Base Year 6 Staff Loading'!P135)/6</f>
        <v>0</v>
      </c>
      <c r="Q135" s="138">
        <f>SUM(E135:P135)</f>
        <v>0</v>
      </c>
      <c r="U135" s="44">
        <f>V135/$S$7</f>
        <v>0</v>
      </c>
      <c r="V135" s="44">
        <f>Q135/12</f>
        <v>0</v>
      </c>
      <c r="X135" s="44">
        <f>IF($D135="Y",$Q135,0)</f>
        <v>0</v>
      </c>
      <c r="Y135" s="44">
        <f>IF($D135="N",$Q135,0)</f>
        <v>0</v>
      </c>
      <c r="Z135" s="223">
        <f>T135/12</f>
        <v>0</v>
      </c>
    </row>
    <row r="136" spans="1:27">
      <c r="A136" s="133"/>
      <c r="B136" s="134"/>
      <c r="C136" s="43"/>
      <c r="D136" s="186"/>
      <c r="E136" s="138">
        <f>SUM('3.1 Base Year 1 Staff Loading'!E136,'3.2 Base Year 2 Staff Loading'!E136,'3.3 Base Year 3 Staff Loading'!E136,'3.4 Base Year 4 Staff Loading'!E136,'3.5 Base Year 5 Staff Loading'!E136,'3.6 Base Year 6 Staff Loading'!E136)/6</f>
        <v>0</v>
      </c>
      <c r="F136" s="138">
        <f>SUM('3.1 Base Year 1 Staff Loading'!F136,'3.2 Base Year 2 Staff Loading'!F136,'3.3 Base Year 3 Staff Loading'!F136,'3.4 Base Year 4 Staff Loading'!F136,'3.5 Base Year 5 Staff Loading'!F136,'3.6 Base Year 6 Staff Loading'!F136)/6</f>
        <v>0</v>
      </c>
      <c r="G136" s="138">
        <f>SUM('3.1 Base Year 1 Staff Loading'!G136,'3.2 Base Year 2 Staff Loading'!G136,'3.3 Base Year 3 Staff Loading'!G136,'3.4 Base Year 4 Staff Loading'!G136,'3.5 Base Year 5 Staff Loading'!G136,'3.6 Base Year 6 Staff Loading'!G136)/6</f>
        <v>0</v>
      </c>
      <c r="H136" s="138">
        <f>SUM('3.1 Base Year 1 Staff Loading'!H136,'3.2 Base Year 2 Staff Loading'!H136,'3.3 Base Year 3 Staff Loading'!H136,'3.4 Base Year 4 Staff Loading'!H136,'3.5 Base Year 5 Staff Loading'!H136,'3.6 Base Year 6 Staff Loading'!H136)/6</f>
        <v>0</v>
      </c>
      <c r="I136" s="138">
        <f>SUM('3.1 Base Year 1 Staff Loading'!I136,'3.2 Base Year 2 Staff Loading'!I136,'3.3 Base Year 3 Staff Loading'!I136,'3.4 Base Year 4 Staff Loading'!I136,'3.5 Base Year 5 Staff Loading'!I136,'3.6 Base Year 6 Staff Loading'!I136)/6</f>
        <v>0</v>
      </c>
      <c r="J136" s="138">
        <f>SUM('3.1 Base Year 1 Staff Loading'!J136,'3.2 Base Year 2 Staff Loading'!J136,'3.3 Base Year 3 Staff Loading'!J136,'3.4 Base Year 4 Staff Loading'!J136,'3.5 Base Year 5 Staff Loading'!J136,'3.6 Base Year 6 Staff Loading'!J136)/6</f>
        <v>0</v>
      </c>
      <c r="K136" s="138">
        <f>SUM('3.1 Base Year 1 Staff Loading'!K136,'3.2 Base Year 2 Staff Loading'!K136,'3.3 Base Year 3 Staff Loading'!K136,'3.4 Base Year 4 Staff Loading'!K136,'3.5 Base Year 5 Staff Loading'!K136,'3.6 Base Year 6 Staff Loading'!K136)/6</f>
        <v>0</v>
      </c>
      <c r="L136" s="138">
        <f>SUM('3.1 Base Year 1 Staff Loading'!L136,'3.2 Base Year 2 Staff Loading'!L136,'3.3 Base Year 3 Staff Loading'!L136,'3.4 Base Year 4 Staff Loading'!L136,'3.5 Base Year 5 Staff Loading'!L136,'3.6 Base Year 6 Staff Loading'!L136)/6</f>
        <v>0</v>
      </c>
      <c r="M136" s="138">
        <f>SUM('3.1 Base Year 1 Staff Loading'!M136,'3.2 Base Year 2 Staff Loading'!M136,'3.3 Base Year 3 Staff Loading'!M136,'3.4 Base Year 4 Staff Loading'!M136,'3.5 Base Year 5 Staff Loading'!M136,'3.6 Base Year 6 Staff Loading'!M136)/6</f>
        <v>0</v>
      </c>
      <c r="N136" s="138">
        <f>SUM('3.1 Base Year 1 Staff Loading'!N136,'3.2 Base Year 2 Staff Loading'!N136,'3.3 Base Year 3 Staff Loading'!N136,'3.4 Base Year 4 Staff Loading'!N136,'3.5 Base Year 5 Staff Loading'!N136,'3.6 Base Year 6 Staff Loading'!N136)/6</f>
        <v>0</v>
      </c>
      <c r="O136" s="138">
        <f>SUM('3.1 Base Year 1 Staff Loading'!O136,'3.2 Base Year 2 Staff Loading'!O136,'3.3 Base Year 3 Staff Loading'!O136,'3.4 Base Year 4 Staff Loading'!O136,'3.5 Base Year 5 Staff Loading'!O136,'3.6 Base Year 6 Staff Loading'!O136)/6</f>
        <v>0</v>
      </c>
      <c r="P136" s="138">
        <f>SUM('3.1 Base Year 1 Staff Loading'!P136,'3.2 Base Year 2 Staff Loading'!P136,'3.3 Base Year 3 Staff Loading'!P136,'3.4 Base Year 4 Staff Loading'!P136,'3.5 Base Year 5 Staff Loading'!P136,'3.6 Base Year 6 Staff Loading'!P136)/6</f>
        <v>0</v>
      </c>
      <c r="Q136" s="138">
        <f>SUM(E136:P136)</f>
        <v>0</v>
      </c>
      <c r="U136" s="44">
        <f>V136/$S$7</f>
        <v>0</v>
      </c>
      <c r="V136" s="44">
        <f>Q136/12</f>
        <v>0</v>
      </c>
      <c r="X136" s="44">
        <f>IF($D136="Y",$Q136,0)</f>
        <v>0</v>
      </c>
      <c r="Y136" s="44">
        <f>IF($D136="N",$Q136,0)</f>
        <v>0</v>
      </c>
      <c r="Z136" s="223">
        <f>T136/12</f>
        <v>0</v>
      </c>
    </row>
    <row r="137" spans="1:27" ht="14.1" thickBot="1">
      <c r="A137" s="103"/>
      <c r="B137" s="104" t="s">
        <v>75</v>
      </c>
      <c r="C137" s="105"/>
      <c r="D137" s="187"/>
      <c r="E137" s="107">
        <f>SUM(E132:E136)</f>
        <v>1464.2843554726389</v>
      </c>
      <c r="F137" s="107">
        <f t="shared" ref="F137:Q137" si="65">SUM(F132:F136)</f>
        <v>1464.2843554726389</v>
      </c>
      <c r="G137" s="107">
        <f t="shared" si="65"/>
        <v>1464.2843554726389</v>
      </c>
      <c r="H137" s="107">
        <f t="shared" si="65"/>
        <v>1464.2843554726389</v>
      </c>
      <c r="I137" s="107">
        <f t="shared" si="65"/>
        <v>1464.2843554726389</v>
      </c>
      <c r="J137" s="107">
        <f t="shared" si="65"/>
        <v>1464.2843554726389</v>
      </c>
      <c r="K137" s="107">
        <f t="shared" si="65"/>
        <v>1464.2843554726389</v>
      </c>
      <c r="L137" s="107">
        <f t="shared" si="65"/>
        <v>1464.2843554726389</v>
      </c>
      <c r="M137" s="107">
        <f t="shared" si="65"/>
        <v>1464.2843554726389</v>
      </c>
      <c r="N137" s="107">
        <f t="shared" si="65"/>
        <v>1464.2843554726389</v>
      </c>
      <c r="O137" s="107">
        <f t="shared" si="65"/>
        <v>1464.2843554726389</v>
      </c>
      <c r="P137" s="107">
        <f t="shared" si="65"/>
        <v>1464.2843554726389</v>
      </c>
      <c r="Q137" s="107">
        <f t="shared" si="65"/>
        <v>17571.412265671672</v>
      </c>
      <c r="R137" s="35"/>
      <c r="S137" s="35"/>
      <c r="T137" s="35"/>
      <c r="U137" s="109">
        <f>SUM(U132:U136)</f>
        <v>8.815089765387123</v>
      </c>
      <c r="V137" s="107">
        <f>SUM(V132:V136)</f>
        <v>1464.2843554726392</v>
      </c>
      <c r="W137" s="35"/>
      <c r="X137" s="106">
        <f>SUM(X132:X136)</f>
        <v>15593.41234479167</v>
      </c>
      <c r="Y137" s="106">
        <f>SUM(Y132:Y136)</f>
        <v>1977.9999208800002</v>
      </c>
      <c r="Z137" s="224">
        <f>X137/(X137+Y137)</f>
        <v>0.88743079435087213</v>
      </c>
      <c r="AA137" s="35"/>
    </row>
    <row r="138" spans="1:27">
      <c r="A138" s="133"/>
      <c r="B138" s="134"/>
      <c r="C138" s="43"/>
      <c r="D138" s="186"/>
      <c r="E138" s="138"/>
      <c r="F138" s="138"/>
      <c r="G138" s="138"/>
      <c r="H138" s="138"/>
      <c r="I138" s="138"/>
      <c r="J138" s="138"/>
      <c r="K138" s="138"/>
      <c r="L138" s="138"/>
      <c r="M138" s="138"/>
      <c r="N138" s="138"/>
      <c r="O138" s="138"/>
      <c r="P138" s="138"/>
      <c r="Q138" s="138"/>
      <c r="U138" s="44"/>
      <c r="V138" s="44"/>
      <c r="X138" s="44"/>
      <c r="Y138" s="44"/>
      <c r="Z138" s="223"/>
    </row>
    <row r="139" spans="1:27">
      <c r="A139" s="133">
        <v>6.3</v>
      </c>
      <c r="B139" s="134" t="s">
        <v>76</v>
      </c>
      <c r="C139" s="43"/>
      <c r="D139" s="186"/>
      <c r="E139" s="138">
        <f>SUM('3.1 Base Year 1 Staff Loading'!E139,'3.2 Base Year 2 Staff Loading'!E139,'3.3 Base Year 3 Staff Loading'!E139,'3.4 Base Year 4 Staff Loading'!E139,'3.5 Base Year 5 Staff Loading'!E139,'3.6 Base Year 6 Staff Loading'!E139)/6</f>
        <v>0</v>
      </c>
      <c r="F139" s="138">
        <f>SUM('3.1 Base Year 1 Staff Loading'!F139,'3.2 Base Year 2 Staff Loading'!F139,'3.3 Base Year 3 Staff Loading'!F139,'3.4 Base Year 4 Staff Loading'!F139,'3.5 Base Year 5 Staff Loading'!F139,'3.6 Base Year 6 Staff Loading'!F139)/6</f>
        <v>0</v>
      </c>
      <c r="G139" s="138">
        <f>SUM('3.1 Base Year 1 Staff Loading'!G139,'3.2 Base Year 2 Staff Loading'!G139,'3.3 Base Year 3 Staff Loading'!G139,'3.4 Base Year 4 Staff Loading'!G139,'3.5 Base Year 5 Staff Loading'!G139,'3.6 Base Year 6 Staff Loading'!G139)/6</f>
        <v>0</v>
      </c>
      <c r="H139" s="138">
        <f>SUM('3.1 Base Year 1 Staff Loading'!H139,'3.2 Base Year 2 Staff Loading'!H139,'3.3 Base Year 3 Staff Loading'!H139,'3.4 Base Year 4 Staff Loading'!H139,'3.5 Base Year 5 Staff Loading'!H139,'3.6 Base Year 6 Staff Loading'!H139)/6</f>
        <v>0</v>
      </c>
      <c r="I139" s="138">
        <f>SUM('3.1 Base Year 1 Staff Loading'!I139,'3.2 Base Year 2 Staff Loading'!I139,'3.3 Base Year 3 Staff Loading'!I139,'3.4 Base Year 4 Staff Loading'!I139,'3.5 Base Year 5 Staff Loading'!I139,'3.6 Base Year 6 Staff Loading'!I139)/6</f>
        <v>0</v>
      </c>
      <c r="J139" s="138">
        <f>SUM('3.1 Base Year 1 Staff Loading'!J139,'3.2 Base Year 2 Staff Loading'!J139,'3.3 Base Year 3 Staff Loading'!J139,'3.4 Base Year 4 Staff Loading'!J139,'3.5 Base Year 5 Staff Loading'!J139,'3.6 Base Year 6 Staff Loading'!J139)/6</f>
        <v>0</v>
      </c>
      <c r="K139" s="138">
        <f>SUM('3.1 Base Year 1 Staff Loading'!K139,'3.2 Base Year 2 Staff Loading'!K139,'3.3 Base Year 3 Staff Loading'!K139,'3.4 Base Year 4 Staff Loading'!K139,'3.5 Base Year 5 Staff Loading'!K139,'3.6 Base Year 6 Staff Loading'!K139)/6</f>
        <v>0</v>
      </c>
      <c r="L139" s="138">
        <f>SUM('3.1 Base Year 1 Staff Loading'!L139,'3.2 Base Year 2 Staff Loading'!L139,'3.3 Base Year 3 Staff Loading'!L139,'3.4 Base Year 4 Staff Loading'!L139,'3.5 Base Year 5 Staff Loading'!L139,'3.6 Base Year 6 Staff Loading'!L139)/6</f>
        <v>0</v>
      </c>
      <c r="M139" s="138">
        <f>SUM('3.1 Base Year 1 Staff Loading'!M139,'3.2 Base Year 2 Staff Loading'!M139,'3.3 Base Year 3 Staff Loading'!M139,'3.4 Base Year 4 Staff Loading'!M139,'3.5 Base Year 5 Staff Loading'!M139,'3.6 Base Year 6 Staff Loading'!M139)/6</f>
        <v>0</v>
      </c>
      <c r="N139" s="138">
        <f>SUM('3.1 Base Year 1 Staff Loading'!N139,'3.2 Base Year 2 Staff Loading'!N139,'3.3 Base Year 3 Staff Loading'!N139,'3.4 Base Year 4 Staff Loading'!N139,'3.5 Base Year 5 Staff Loading'!N139,'3.6 Base Year 6 Staff Loading'!N139)/6</f>
        <v>0</v>
      </c>
      <c r="O139" s="138">
        <f>SUM('3.1 Base Year 1 Staff Loading'!O139,'3.2 Base Year 2 Staff Loading'!O139,'3.3 Base Year 3 Staff Loading'!O139,'3.4 Base Year 4 Staff Loading'!O139,'3.5 Base Year 5 Staff Loading'!O139,'3.6 Base Year 6 Staff Loading'!O139)/6</f>
        <v>0</v>
      </c>
      <c r="P139" s="138">
        <f>SUM('3.1 Base Year 1 Staff Loading'!P139,'3.2 Base Year 2 Staff Loading'!P139,'3.3 Base Year 3 Staff Loading'!P139,'3.4 Base Year 4 Staff Loading'!P139,'3.5 Base Year 5 Staff Loading'!P139,'3.6 Base Year 6 Staff Loading'!P139)/6</f>
        <v>0</v>
      </c>
      <c r="Q139" s="138">
        <f>SUM(E139:P139)</f>
        <v>0</v>
      </c>
      <c r="R139" s="35"/>
      <c r="S139" s="35"/>
      <c r="T139" s="35"/>
      <c r="U139" s="44">
        <f>V139/$S$7</f>
        <v>0</v>
      </c>
      <c r="V139" s="44">
        <f>Q139/12</f>
        <v>0</v>
      </c>
      <c r="W139" s="35"/>
      <c r="X139" s="44">
        <f>IF($D139="Y",$Q139,0)</f>
        <v>0</v>
      </c>
      <c r="Y139" s="44">
        <f>IF($D139="N",$Q139,0)</f>
        <v>0</v>
      </c>
      <c r="Z139" s="223">
        <f>T139/12</f>
        <v>0</v>
      </c>
      <c r="AA139" s="35"/>
    </row>
    <row r="140" spans="1:27">
      <c r="A140" s="133"/>
      <c r="B140" s="134"/>
      <c r="C140" s="43" t="s">
        <v>76</v>
      </c>
      <c r="D140" s="186" t="s">
        <v>22</v>
      </c>
      <c r="E140" s="138">
        <f>SUM('3.1 Base Year 1 Staff Loading'!E140,'3.2 Base Year 2 Staff Loading'!E140,'3.3 Base Year 3 Staff Loading'!E140,'3.4 Base Year 4 Staff Loading'!E140,'3.5 Base Year 5 Staff Loading'!E140,'3.6 Base Year 6 Staff Loading'!E140)/6</f>
        <v>0</v>
      </c>
      <c r="F140" s="138">
        <f>SUM('3.1 Base Year 1 Staff Loading'!F140,'3.2 Base Year 2 Staff Loading'!F140,'3.3 Base Year 3 Staff Loading'!F140,'3.4 Base Year 4 Staff Loading'!F140,'3.5 Base Year 5 Staff Loading'!F140,'3.6 Base Year 6 Staff Loading'!F140)/6</f>
        <v>0</v>
      </c>
      <c r="G140" s="138">
        <f>SUM('3.1 Base Year 1 Staff Loading'!G140,'3.2 Base Year 2 Staff Loading'!G140,'3.3 Base Year 3 Staff Loading'!G140,'3.4 Base Year 4 Staff Loading'!G140,'3.5 Base Year 5 Staff Loading'!G140,'3.6 Base Year 6 Staff Loading'!G140)/6</f>
        <v>0</v>
      </c>
      <c r="H140" s="138">
        <f>SUM('3.1 Base Year 1 Staff Loading'!H140,'3.2 Base Year 2 Staff Loading'!H140,'3.3 Base Year 3 Staff Loading'!H140,'3.4 Base Year 4 Staff Loading'!H140,'3.5 Base Year 5 Staff Loading'!H140,'3.6 Base Year 6 Staff Loading'!H140)/6</f>
        <v>0</v>
      </c>
      <c r="I140" s="138">
        <f>SUM('3.1 Base Year 1 Staff Loading'!I140,'3.2 Base Year 2 Staff Loading'!I140,'3.3 Base Year 3 Staff Loading'!I140,'3.4 Base Year 4 Staff Loading'!I140,'3.5 Base Year 5 Staff Loading'!I140,'3.6 Base Year 6 Staff Loading'!I140)/6</f>
        <v>0</v>
      </c>
      <c r="J140" s="138">
        <f>SUM('3.1 Base Year 1 Staff Loading'!J140,'3.2 Base Year 2 Staff Loading'!J140,'3.3 Base Year 3 Staff Loading'!J140,'3.4 Base Year 4 Staff Loading'!J140,'3.5 Base Year 5 Staff Loading'!J140,'3.6 Base Year 6 Staff Loading'!J140)/6</f>
        <v>0</v>
      </c>
      <c r="K140" s="138">
        <f>SUM('3.1 Base Year 1 Staff Loading'!K140,'3.2 Base Year 2 Staff Loading'!K140,'3.3 Base Year 3 Staff Loading'!K140,'3.4 Base Year 4 Staff Loading'!K140,'3.5 Base Year 5 Staff Loading'!K140,'3.6 Base Year 6 Staff Loading'!K140)/6</f>
        <v>0</v>
      </c>
      <c r="L140" s="138">
        <f>SUM('3.1 Base Year 1 Staff Loading'!L140,'3.2 Base Year 2 Staff Loading'!L140,'3.3 Base Year 3 Staff Loading'!L140,'3.4 Base Year 4 Staff Loading'!L140,'3.5 Base Year 5 Staff Loading'!L140,'3.6 Base Year 6 Staff Loading'!L140)/6</f>
        <v>0</v>
      </c>
      <c r="M140" s="138">
        <f>SUM('3.1 Base Year 1 Staff Loading'!M140,'3.2 Base Year 2 Staff Loading'!M140,'3.3 Base Year 3 Staff Loading'!M140,'3.4 Base Year 4 Staff Loading'!M140,'3.5 Base Year 5 Staff Loading'!M140,'3.6 Base Year 6 Staff Loading'!M140)/6</f>
        <v>0</v>
      </c>
      <c r="N140" s="138">
        <f>SUM('3.1 Base Year 1 Staff Loading'!N140,'3.2 Base Year 2 Staff Loading'!N140,'3.3 Base Year 3 Staff Loading'!N140,'3.4 Base Year 4 Staff Loading'!N140,'3.5 Base Year 5 Staff Loading'!N140,'3.6 Base Year 6 Staff Loading'!N140)/6</f>
        <v>0</v>
      </c>
      <c r="O140" s="138">
        <f>SUM('3.1 Base Year 1 Staff Loading'!O140,'3.2 Base Year 2 Staff Loading'!O140,'3.3 Base Year 3 Staff Loading'!O140,'3.4 Base Year 4 Staff Loading'!O140,'3.5 Base Year 5 Staff Loading'!O140,'3.6 Base Year 6 Staff Loading'!O140)/6</f>
        <v>0</v>
      </c>
      <c r="P140" s="138">
        <f>SUM('3.1 Base Year 1 Staff Loading'!P140,'3.2 Base Year 2 Staff Loading'!P140,'3.3 Base Year 3 Staff Loading'!P140,'3.4 Base Year 4 Staff Loading'!P140,'3.5 Base Year 5 Staff Loading'!P140,'3.6 Base Year 6 Staff Loading'!P140)/6</f>
        <v>0</v>
      </c>
      <c r="Q140" s="138">
        <f>SUM(E140:P140)</f>
        <v>0</v>
      </c>
      <c r="U140" s="44">
        <f>V140/$S$7</f>
        <v>0</v>
      </c>
      <c r="V140" s="44">
        <f>Q140/12</f>
        <v>0</v>
      </c>
      <c r="X140" s="44">
        <f>IF($D140="Y",$Q140,0)</f>
        <v>0</v>
      </c>
      <c r="Y140" s="44">
        <f>IF($D140="N",$Q140,0)</f>
        <v>0</v>
      </c>
      <c r="Z140" s="223">
        <f>T140/12</f>
        <v>0</v>
      </c>
    </row>
    <row r="141" spans="1:27">
      <c r="A141" s="133"/>
      <c r="B141" s="134"/>
      <c r="C141" s="43" t="s">
        <v>76</v>
      </c>
      <c r="D141" s="186" t="s">
        <v>25</v>
      </c>
      <c r="E141" s="138">
        <f>SUM('3.1 Base Year 1 Staff Loading'!E141,'3.2 Base Year 2 Staff Loading'!E141,'3.3 Base Year 3 Staff Loading'!E141,'3.4 Base Year 4 Staff Loading'!E141,'3.5 Base Year 5 Staff Loading'!E141,'3.6 Base Year 6 Staff Loading'!E141)/6</f>
        <v>164.83332673999999</v>
      </c>
      <c r="F141" s="138">
        <f>SUM('3.1 Base Year 1 Staff Loading'!F141,'3.2 Base Year 2 Staff Loading'!F141,'3.3 Base Year 3 Staff Loading'!F141,'3.4 Base Year 4 Staff Loading'!F141,'3.5 Base Year 5 Staff Loading'!F141,'3.6 Base Year 6 Staff Loading'!F141)/6</f>
        <v>164.83332673999999</v>
      </c>
      <c r="G141" s="138">
        <f>SUM('3.1 Base Year 1 Staff Loading'!G141,'3.2 Base Year 2 Staff Loading'!G141,'3.3 Base Year 3 Staff Loading'!G141,'3.4 Base Year 4 Staff Loading'!G141,'3.5 Base Year 5 Staff Loading'!G141,'3.6 Base Year 6 Staff Loading'!G141)/6</f>
        <v>164.83332673999999</v>
      </c>
      <c r="H141" s="138">
        <f>SUM('3.1 Base Year 1 Staff Loading'!H141,'3.2 Base Year 2 Staff Loading'!H141,'3.3 Base Year 3 Staff Loading'!H141,'3.4 Base Year 4 Staff Loading'!H141,'3.5 Base Year 5 Staff Loading'!H141,'3.6 Base Year 6 Staff Loading'!H141)/6</f>
        <v>164.83332673999999</v>
      </c>
      <c r="I141" s="138">
        <f>SUM('3.1 Base Year 1 Staff Loading'!I141,'3.2 Base Year 2 Staff Loading'!I141,'3.3 Base Year 3 Staff Loading'!I141,'3.4 Base Year 4 Staff Loading'!I141,'3.5 Base Year 5 Staff Loading'!I141,'3.6 Base Year 6 Staff Loading'!I141)/6</f>
        <v>164.83332673999999</v>
      </c>
      <c r="J141" s="138">
        <f>SUM('3.1 Base Year 1 Staff Loading'!J141,'3.2 Base Year 2 Staff Loading'!J141,'3.3 Base Year 3 Staff Loading'!J141,'3.4 Base Year 4 Staff Loading'!J141,'3.5 Base Year 5 Staff Loading'!J141,'3.6 Base Year 6 Staff Loading'!J141)/6</f>
        <v>164.83332673999999</v>
      </c>
      <c r="K141" s="138">
        <f>SUM('3.1 Base Year 1 Staff Loading'!K141,'3.2 Base Year 2 Staff Loading'!K141,'3.3 Base Year 3 Staff Loading'!K141,'3.4 Base Year 4 Staff Loading'!K141,'3.5 Base Year 5 Staff Loading'!K141,'3.6 Base Year 6 Staff Loading'!K141)/6</f>
        <v>164.83332673999999</v>
      </c>
      <c r="L141" s="138">
        <f>SUM('3.1 Base Year 1 Staff Loading'!L141,'3.2 Base Year 2 Staff Loading'!L141,'3.3 Base Year 3 Staff Loading'!L141,'3.4 Base Year 4 Staff Loading'!L141,'3.5 Base Year 5 Staff Loading'!L141,'3.6 Base Year 6 Staff Loading'!L141)/6</f>
        <v>164.83332673999999</v>
      </c>
      <c r="M141" s="138">
        <f>SUM('3.1 Base Year 1 Staff Loading'!M141,'3.2 Base Year 2 Staff Loading'!M141,'3.3 Base Year 3 Staff Loading'!M141,'3.4 Base Year 4 Staff Loading'!M141,'3.5 Base Year 5 Staff Loading'!M141,'3.6 Base Year 6 Staff Loading'!M141)/6</f>
        <v>164.83332673999999</v>
      </c>
      <c r="N141" s="138">
        <f>SUM('3.1 Base Year 1 Staff Loading'!N141,'3.2 Base Year 2 Staff Loading'!N141,'3.3 Base Year 3 Staff Loading'!N141,'3.4 Base Year 4 Staff Loading'!N141,'3.5 Base Year 5 Staff Loading'!N141,'3.6 Base Year 6 Staff Loading'!N141)/6</f>
        <v>164.83332673999999</v>
      </c>
      <c r="O141" s="138">
        <f>SUM('3.1 Base Year 1 Staff Loading'!O141,'3.2 Base Year 2 Staff Loading'!O141,'3.3 Base Year 3 Staff Loading'!O141,'3.4 Base Year 4 Staff Loading'!O141,'3.5 Base Year 5 Staff Loading'!O141,'3.6 Base Year 6 Staff Loading'!O141)/6</f>
        <v>164.83332673999999</v>
      </c>
      <c r="P141" s="138">
        <f>SUM('3.1 Base Year 1 Staff Loading'!P141,'3.2 Base Year 2 Staff Loading'!P141,'3.3 Base Year 3 Staff Loading'!P141,'3.4 Base Year 4 Staff Loading'!P141,'3.5 Base Year 5 Staff Loading'!P141,'3.6 Base Year 6 Staff Loading'!P141)/6</f>
        <v>164.83332673999999</v>
      </c>
      <c r="Q141" s="138">
        <f>SUM(E141:P141)</f>
        <v>1977.9999208800002</v>
      </c>
      <c r="U141" s="44">
        <f>V141/$S$7</f>
        <v>0.99230765261538456</v>
      </c>
      <c r="V141" s="44">
        <f>Q141/12</f>
        <v>164.83332674000002</v>
      </c>
      <c r="X141" s="44">
        <f>IF($D141="Y",$Q141,0)</f>
        <v>0</v>
      </c>
      <c r="Y141" s="44">
        <f>IF($D141="N",$Q141,0)</f>
        <v>1977.9999208800002</v>
      </c>
      <c r="Z141" s="223">
        <f>T141/12</f>
        <v>0</v>
      </c>
    </row>
    <row r="142" spans="1:27">
      <c r="A142" s="133"/>
      <c r="B142" s="134"/>
      <c r="C142" s="43" t="s">
        <v>76</v>
      </c>
      <c r="D142" s="186" t="s">
        <v>22</v>
      </c>
      <c r="E142" s="138">
        <f>SUM('3.1 Base Year 1 Staff Loading'!E142,'3.2 Base Year 2 Staff Loading'!E142,'3.3 Base Year 3 Staff Loading'!E142,'3.4 Base Year 4 Staff Loading'!E142,'3.5 Base Year 5 Staff Loading'!E142,'3.6 Base Year 6 Staff Loading'!E142)/6</f>
        <v>2229.9731080666666</v>
      </c>
      <c r="F142" s="138">
        <f>SUM('3.1 Base Year 1 Staff Loading'!F142,'3.2 Base Year 2 Staff Loading'!F142,'3.3 Base Year 3 Staff Loading'!F142,'3.4 Base Year 4 Staff Loading'!F142,'3.5 Base Year 5 Staff Loading'!F142,'3.6 Base Year 6 Staff Loading'!F142)/6</f>
        <v>2229.9731080666666</v>
      </c>
      <c r="G142" s="138">
        <f>SUM('3.1 Base Year 1 Staff Loading'!G142,'3.2 Base Year 2 Staff Loading'!G142,'3.3 Base Year 3 Staff Loading'!G142,'3.4 Base Year 4 Staff Loading'!G142,'3.5 Base Year 5 Staff Loading'!G142,'3.6 Base Year 6 Staff Loading'!G142)/6</f>
        <v>2229.9731080666666</v>
      </c>
      <c r="H142" s="138">
        <f>SUM('3.1 Base Year 1 Staff Loading'!H142,'3.2 Base Year 2 Staff Loading'!H142,'3.3 Base Year 3 Staff Loading'!H142,'3.4 Base Year 4 Staff Loading'!H142,'3.5 Base Year 5 Staff Loading'!H142,'3.6 Base Year 6 Staff Loading'!H142)/6</f>
        <v>2229.9731080666666</v>
      </c>
      <c r="I142" s="138">
        <f>SUM('3.1 Base Year 1 Staff Loading'!I142,'3.2 Base Year 2 Staff Loading'!I142,'3.3 Base Year 3 Staff Loading'!I142,'3.4 Base Year 4 Staff Loading'!I142,'3.5 Base Year 5 Staff Loading'!I142,'3.6 Base Year 6 Staff Loading'!I142)/6</f>
        <v>2229.9731080666666</v>
      </c>
      <c r="J142" s="138">
        <f>SUM('3.1 Base Year 1 Staff Loading'!J142,'3.2 Base Year 2 Staff Loading'!J142,'3.3 Base Year 3 Staff Loading'!J142,'3.4 Base Year 4 Staff Loading'!J142,'3.5 Base Year 5 Staff Loading'!J142,'3.6 Base Year 6 Staff Loading'!J142)/6</f>
        <v>2229.9731080666666</v>
      </c>
      <c r="K142" s="138">
        <f>SUM('3.1 Base Year 1 Staff Loading'!K142,'3.2 Base Year 2 Staff Loading'!K142,'3.3 Base Year 3 Staff Loading'!K142,'3.4 Base Year 4 Staff Loading'!K142,'3.5 Base Year 5 Staff Loading'!K142,'3.6 Base Year 6 Staff Loading'!K142)/6</f>
        <v>2229.9731080666666</v>
      </c>
      <c r="L142" s="138">
        <f>SUM('3.1 Base Year 1 Staff Loading'!L142,'3.2 Base Year 2 Staff Loading'!L142,'3.3 Base Year 3 Staff Loading'!L142,'3.4 Base Year 4 Staff Loading'!L142,'3.5 Base Year 5 Staff Loading'!L142,'3.6 Base Year 6 Staff Loading'!L142)/6</f>
        <v>2229.9731080666666</v>
      </c>
      <c r="M142" s="138">
        <f>SUM('3.1 Base Year 1 Staff Loading'!M142,'3.2 Base Year 2 Staff Loading'!M142,'3.3 Base Year 3 Staff Loading'!M142,'3.4 Base Year 4 Staff Loading'!M142,'3.5 Base Year 5 Staff Loading'!M142,'3.6 Base Year 6 Staff Loading'!M142)/6</f>
        <v>2229.9731080666666</v>
      </c>
      <c r="N142" s="138">
        <f>SUM('3.1 Base Year 1 Staff Loading'!N142,'3.2 Base Year 2 Staff Loading'!N142,'3.3 Base Year 3 Staff Loading'!N142,'3.4 Base Year 4 Staff Loading'!N142,'3.5 Base Year 5 Staff Loading'!N142,'3.6 Base Year 6 Staff Loading'!N142)/6</f>
        <v>2229.9731080666666</v>
      </c>
      <c r="O142" s="138">
        <f>SUM('3.1 Base Year 1 Staff Loading'!O142,'3.2 Base Year 2 Staff Loading'!O142,'3.3 Base Year 3 Staff Loading'!O142,'3.4 Base Year 4 Staff Loading'!O142,'3.5 Base Year 5 Staff Loading'!O142,'3.6 Base Year 6 Staff Loading'!O142)/6</f>
        <v>2229.9731080666666</v>
      </c>
      <c r="P142" s="138">
        <f>SUM('3.1 Base Year 1 Staff Loading'!P142,'3.2 Base Year 2 Staff Loading'!P142,'3.3 Base Year 3 Staff Loading'!P142,'3.4 Base Year 4 Staff Loading'!P142,'3.5 Base Year 5 Staff Loading'!P142,'3.6 Base Year 6 Staff Loading'!P142)/6</f>
        <v>2229.9731080666666</v>
      </c>
      <c r="Q142" s="138">
        <f>SUM(E142:P142)</f>
        <v>26759.677296800004</v>
      </c>
      <c r="U142" s="44">
        <f>V142/$S$7</f>
        <v>13.424587272642141</v>
      </c>
      <c r="V142" s="44">
        <f>Q142/12</f>
        <v>2229.973108066667</v>
      </c>
      <c r="X142" s="44">
        <f>IF($D142="Y",$Q142,0)</f>
        <v>26759.677296800004</v>
      </c>
      <c r="Y142" s="44">
        <f>IF($D142="N",$Q142,0)</f>
        <v>0</v>
      </c>
      <c r="Z142" s="223">
        <f>T142/12</f>
        <v>0</v>
      </c>
    </row>
    <row r="143" spans="1:27">
      <c r="A143" s="133"/>
      <c r="B143" s="134"/>
      <c r="C143" s="43"/>
      <c r="D143" s="186"/>
      <c r="E143" s="138">
        <f>SUM('3.1 Base Year 1 Staff Loading'!E143,'3.2 Base Year 2 Staff Loading'!E143,'3.3 Base Year 3 Staff Loading'!E143,'3.4 Base Year 4 Staff Loading'!E143,'3.5 Base Year 5 Staff Loading'!E143,'3.6 Base Year 6 Staff Loading'!E143)/6</f>
        <v>0</v>
      </c>
      <c r="F143" s="138">
        <f>SUM('3.1 Base Year 1 Staff Loading'!F143,'3.2 Base Year 2 Staff Loading'!F143,'3.3 Base Year 3 Staff Loading'!F143,'3.4 Base Year 4 Staff Loading'!F143,'3.5 Base Year 5 Staff Loading'!F143,'3.6 Base Year 6 Staff Loading'!F143)/6</f>
        <v>0</v>
      </c>
      <c r="G143" s="138">
        <f>SUM('3.1 Base Year 1 Staff Loading'!G143,'3.2 Base Year 2 Staff Loading'!G143,'3.3 Base Year 3 Staff Loading'!G143,'3.4 Base Year 4 Staff Loading'!G143,'3.5 Base Year 5 Staff Loading'!G143,'3.6 Base Year 6 Staff Loading'!G143)/6</f>
        <v>0</v>
      </c>
      <c r="H143" s="138">
        <f>SUM('3.1 Base Year 1 Staff Loading'!H143,'3.2 Base Year 2 Staff Loading'!H143,'3.3 Base Year 3 Staff Loading'!H143,'3.4 Base Year 4 Staff Loading'!H143,'3.5 Base Year 5 Staff Loading'!H143,'3.6 Base Year 6 Staff Loading'!H143)/6</f>
        <v>0</v>
      </c>
      <c r="I143" s="138">
        <f>SUM('3.1 Base Year 1 Staff Loading'!I143,'3.2 Base Year 2 Staff Loading'!I143,'3.3 Base Year 3 Staff Loading'!I143,'3.4 Base Year 4 Staff Loading'!I143,'3.5 Base Year 5 Staff Loading'!I143,'3.6 Base Year 6 Staff Loading'!I143)/6</f>
        <v>0</v>
      </c>
      <c r="J143" s="138">
        <f>SUM('3.1 Base Year 1 Staff Loading'!J143,'3.2 Base Year 2 Staff Loading'!J143,'3.3 Base Year 3 Staff Loading'!J143,'3.4 Base Year 4 Staff Loading'!J143,'3.5 Base Year 5 Staff Loading'!J143,'3.6 Base Year 6 Staff Loading'!J143)/6</f>
        <v>0</v>
      </c>
      <c r="K143" s="138">
        <f>SUM('3.1 Base Year 1 Staff Loading'!K143,'3.2 Base Year 2 Staff Loading'!K143,'3.3 Base Year 3 Staff Loading'!K143,'3.4 Base Year 4 Staff Loading'!K143,'3.5 Base Year 5 Staff Loading'!K143,'3.6 Base Year 6 Staff Loading'!K143)/6</f>
        <v>0</v>
      </c>
      <c r="L143" s="138">
        <f>SUM('3.1 Base Year 1 Staff Loading'!L143,'3.2 Base Year 2 Staff Loading'!L143,'3.3 Base Year 3 Staff Loading'!L143,'3.4 Base Year 4 Staff Loading'!L143,'3.5 Base Year 5 Staff Loading'!L143,'3.6 Base Year 6 Staff Loading'!L143)/6</f>
        <v>0</v>
      </c>
      <c r="M143" s="138">
        <f>SUM('3.1 Base Year 1 Staff Loading'!M143,'3.2 Base Year 2 Staff Loading'!M143,'3.3 Base Year 3 Staff Loading'!M143,'3.4 Base Year 4 Staff Loading'!M143,'3.5 Base Year 5 Staff Loading'!M143,'3.6 Base Year 6 Staff Loading'!M143)/6</f>
        <v>0</v>
      </c>
      <c r="N143" s="138">
        <f>SUM('3.1 Base Year 1 Staff Loading'!N143,'3.2 Base Year 2 Staff Loading'!N143,'3.3 Base Year 3 Staff Loading'!N143,'3.4 Base Year 4 Staff Loading'!N143,'3.5 Base Year 5 Staff Loading'!N143,'3.6 Base Year 6 Staff Loading'!N143)/6</f>
        <v>0</v>
      </c>
      <c r="O143" s="138">
        <f>SUM('3.1 Base Year 1 Staff Loading'!O143,'3.2 Base Year 2 Staff Loading'!O143,'3.3 Base Year 3 Staff Loading'!O143,'3.4 Base Year 4 Staff Loading'!O143,'3.5 Base Year 5 Staff Loading'!O143,'3.6 Base Year 6 Staff Loading'!O143)/6</f>
        <v>0</v>
      </c>
      <c r="P143" s="138">
        <f>SUM('3.1 Base Year 1 Staff Loading'!P143,'3.2 Base Year 2 Staff Loading'!P143,'3.3 Base Year 3 Staff Loading'!P143,'3.4 Base Year 4 Staff Loading'!P143,'3.5 Base Year 5 Staff Loading'!P143,'3.6 Base Year 6 Staff Loading'!P143)/6</f>
        <v>0</v>
      </c>
      <c r="Q143" s="138">
        <f>SUM(E143:P143)</f>
        <v>0</v>
      </c>
      <c r="U143" s="44">
        <f>V143/$S$7</f>
        <v>0</v>
      </c>
      <c r="V143" s="44">
        <f>Q143/12</f>
        <v>0</v>
      </c>
      <c r="X143" s="44">
        <f>IF($D143="Y",$Q143,0)</f>
        <v>0</v>
      </c>
      <c r="Y143" s="44">
        <f>IF($D143="N",$Q143,0)</f>
        <v>0</v>
      </c>
      <c r="Z143" s="223">
        <f>T143/12</f>
        <v>0</v>
      </c>
    </row>
    <row r="144" spans="1:27" ht="14.1" thickBot="1">
      <c r="A144" s="103"/>
      <c r="B144" s="104" t="s">
        <v>77</v>
      </c>
      <c r="C144" s="105"/>
      <c r="D144" s="187"/>
      <c r="E144" s="107">
        <f>SUM(E139:E143)</f>
        <v>2394.8064348066664</v>
      </c>
      <c r="F144" s="107">
        <f t="shared" ref="F144:Q144" si="66">SUM(F139:F143)</f>
        <v>2394.8064348066664</v>
      </c>
      <c r="G144" s="107">
        <f t="shared" si="66"/>
        <v>2394.8064348066664</v>
      </c>
      <c r="H144" s="107">
        <f t="shared" si="66"/>
        <v>2394.8064348066664</v>
      </c>
      <c r="I144" s="107">
        <f t="shared" si="66"/>
        <v>2394.8064348066664</v>
      </c>
      <c r="J144" s="107">
        <f t="shared" si="66"/>
        <v>2394.8064348066664</v>
      </c>
      <c r="K144" s="107">
        <f t="shared" si="66"/>
        <v>2394.8064348066664</v>
      </c>
      <c r="L144" s="107">
        <f t="shared" si="66"/>
        <v>2394.8064348066664</v>
      </c>
      <c r="M144" s="107">
        <f t="shared" si="66"/>
        <v>2394.8064348066664</v>
      </c>
      <c r="N144" s="107">
        <f t="shared" si="66"/>
        <v>2394.8064348066664</v>
      </c>
      <c r="O144" s="107">
        <f t="shared" si="66"/>
        <v>2394.8064348066664</v>
      </c>
      <c r="P144" s="107">
        <f t="shared" si="66"/>
        <v>2394.8064348066664</v>
      </c>
      <c r="Q144" s="107">
        <f t="shared" si="66"/>
        <v>28737.677217680004</v>
      </c>
      <c r="R144" s="35"/>
      <c r="S144" s="35"/>
      <c r="T144" s="35"/>
      <c r="U144" s="109">
        <f>SUM(U139:U143)</f>
        <v>14.416894925257525</v>
      </c>
      <c r="V144" s="107">
        <f>SUM(V139:V143)</f>
        <v>2394.8064348066669</v>
      </c>
      <c r="W144" s="35"/>
      <c r="X144" s="106">
        <f>SUM(X139:X143)</f>
        <v>26759.677296800004</v>
      </c>
      <c r="Y144" s="106">
        <f>SUM(Y139:Y143)</f>
        <v>1977.9999208800002</v>
      </c>
      <c r="Z144" s="224">
        <f>X144/(X144+Y144)</f>
        <v>0.93117050115438371</v>
      </c>
      <c r="AA144" s="35"/>
    </row>
    <row r="145" spans="1:27">
      <c r="A145" s="133"/>
      <c r="B145" s="134"/>
      <c r="C145" s="43"/>
      <c r="D145" s="186"/>
      <c r="E145" s="138"/>
      <c r="F145" s="138"/>
      <c r="G145" s="138"/>
      <c r="H145" s="138"/>
      <c r="I145" s="138"/>
      <c r="J145" s="138"/>
      <c r="K145" s="138"/>
      <c r="L145" s="138"/>
      <c r="M145" s="138"/>
      <c r="N145" s="138"/>
      <c r="O145" s="138"/>
      <c r="P145" s="138"/>
      <c r="Q145" s="138"/>
      <c r="U145" s="44"/>
      <c r="V145" s="44"/>
      <c r="X145" s="44"/>
      <c r="Y145" s="44"/>
      <c r="Z145" s="223"/>
    </row>
    <row r="146" spans="1:27">
      <c r="A146" s="133">
        <v>6.4</v>
      </c>
      <c r="B146" s="134" t="s">
        <v>78</v>
      </c>
      <c r="C146" s="43"/>
      <c r="D146" s="186"/>
      <c r="E146" s="138">
        <f>SUM('3.1 Base Year 1 Staff Loading'!E146,'3.2 Base Year 2 Staff Loading'!E146,'3.3 Base Year 3 Staff Loading'!E146,'3.4 Base Year 4 Staff Loading'!E146,'3.5 Base Year 5 Staff Loading'!E146,'3.6 Base Year 6 Staff Loading'!E146)/6</f>
        <v>0</v>
      </c>
      <c r="F146" s="138">
        <f>SUM('3.1 Base Year 1 Staff Loading'!F146,'3.2 Base Year 2 Staff Loading'!F146,'3.3 Base Year 3 Staff Loading'!F146,'3.4 Base Year 4 Staff Loading'!F146,'3.5 Base Year 5 Staff Loading'!F146,'3.6 Base Year 6 Staff Loading'!F146)/6</f>
        <v>0</v>
      </c>
      <c r="G146" s="138">
        <f>SUM('3.1 Base Year 1 Staff Loading'!G146,'3.2 Base Year 2 Staff Loading'!G146,'3.3 Base Year 3 Staff Loading'!G146,'3.4 Base Year 4 Staff Loading'!G146,'3.5 Base Year 5 Staff Loading'!G146,'3.6 Base Year 6 Staff Loading'!G146)/6</f>
        <v>0</v>
      </c>
      <c r="H146" s="138">
        <f>SUM('3.1 Base Year 1 Staff Loading'!H146,'3.2 Base Year 2 Staff Loading'!H146,'3.3 Base Year 3 Staff Loading'!H146,'3.4 Base Year 4 Staff Loading'!H146,'3.5 Base Year 5 Staff Loading'!H146,'3.6 Base Year 6 Staff Loading'!H146)/6</f>
        <v>0</v>
      </c>
      <c r="I146" s="138">
        <f>SUM('3.1 Base Year 1 Staff Loading'!I146,'3.2 Base Year 2 Staff Loading'!I146,'3.3 Base Year 3 Staff Loading'!I146,'3.4 Base Year 4 Staff Loading'!I146,'3.5 Base Year 5 Staff Loading'!I146,'3.6 Base Year 6 Staff Loading'!I146)/6</f>
        <v>0</v>
      </c>
      <c r="J146" s="138">
        <f>SUM('3.1 Base Year 1 Staff Loading'!J146,'3.2 Base Year 2 Staff Loading'!J146,'3.3 Base Year 3 Staff Loading'!J146,'3.4 Base Year 4 Staff Loading'!J146,'3.5 Base Year 5 Staff Loading'!J146,'3.6 Base Year 6 Staff Loading'!J146)/6</f>
        <v>0</v>
      </c>
      <c r="K146" s="138">
        <f>SUM('3.1 Base Year 1 Staff Loading'!K146,'3.2 Base Year 2 Staff Loading'!K146,'3.3 Base Year 3 Staff Loading'!K146,'3.4 Base Year 4 Staff Loading'!K146,'3.5 Base Year 5 Staff Loading'!K146,'3.6 Base Year 6 Staff Loading'!K146)/6</f>
        <v>0</v>
      </c>
      <c r="L146" s="138">
        <f>SUM('3.1 Base Year 1 Staff Loading'!L146,'3.2 Base Year 2 Staff Loading'!L146,'3.3 Base Year 3 Staff Loading'!L146,'3.4 Base Year 4 Staff Loading'!L146,'3.5 Base Year 5 Staff Loading'!L146,'3.6 Base Year 6 Staff Loading'!L146)/6</f>
        <v>0</v>
      </c>
      <c r="M146" s="138">
        <f>SUM('3.1 Base Year 1 Staff Loading'!M146,'3.2 Base Year 2 Staff Loading'!M146,'3.3 Base Year 3 Staff Loading'!M146,'3.4 Base Year 4 Staff Loading'!M146,'3.5 Base Year 5 Staff Loading'!M146,'3.6 Base Year 6 Staff Loading'!M146)/6</f>
        <v>0</v>
      </c>
      <c r="N146" s="138">
        <f>SUM('3.1 Base Year 1 Staff Loading'!N146,'3.2 Base Year 2 Staff Loading'!N146,'3.3 Base Year 3 Staff Loading'!N146,'3.4 Base Year 4 Staff Loading'!N146,'3.5 Base Year 5 Staff Loading'!N146,'3.6 Base Year 6 Staff Loading'!N146)/6</f>
        <v>0</v>
      </c>
      <c r="O146" s="138">
        <f>SUM('3.1 Base Year 1 Staff Loading'!O146,'3.2 Base Year 2 Staff Loading'!O146,'3.3 Base Year 3 Staff Loading'!O146,'3.4 Base Year 4 Staff Loading'!O146,'3.5 Base Year 5 Staff Loading'!O146,'3.6 Base Year 6 Staff Loading'!O146)/6</f>
        <v>0</v>
      </c>
      <c r="P146" s="138">
        <f>SUM('3.1 Base Year 1 Staff Loading'!P146,'3.2 Base Year 2 Staff Loading'!P146,'3.3 Base Year 3 Staff Loading'!P146,'3.4 Base Year 4 Staff Loading'!P146,'3.5 Base Year 5 Staff Loading'!P146,'3.6 Base Year 6 Staff Loading'!P146)/6</f>
        <v>0</v>
      </c>
      <c r="Q146" s="138">
        <f>SUM(E146:P146)</f>
        <v>0</v>
      </c>
      <c r="R146" s="35"/>
      <c r="S146" s="35"/>
      <c r="T146" s="35"/>
      <c r="U146" s="44">
        <f>V146/$S$7</f>
        <v>0</v>
      </c>
      <c r="V146" s="44">
        <f>Q146/12</f>
        <v>0</v>
      </c>
      <c r="W146" s="35"/>
      <c r="X146" s="44">
        <f>IF($D146="Y",$Q146,0)</f>
        <v>0</v>
      </c>
      <c r="Y146" s="44">
        <f>IF($D146="N",$Q146,0)</f>
        <v>0</v>
      </c>
      <c r="Z146" s="223">
        <f>T146/12</f>
        <v>0</v>
      </c>
      <c r="AA146" s="35"/>
    </row>
    <row r="147" spans="1:27">
      <c r="A147" s="133"/>
      <c r="B147" s="134"/>
      <c r="C147" s="43" t="s">
        <v>78</v>
      </c>
      <c r="D147" s="186" t="s">
        <v>22</v>
      </c>
      <c r="E147" s="138">
        <f>SUM('3.1 Base Year 1 Staff Loading'!E147,'3.2 Base Year 2 Staff Loading'!E147,'3.3 Base Year 3 Staff Loading'!E147,'3.4 Base Year 4 Staff Loading'!E147,'3.5 Base Year 5 Staff Loading'!E147,'3.6 Base Year 6 Staff Loading'!E147)/6</f>
        <v>573.00343076666684</v>
      </c>
      <c r="F147" s="138">
        <f>SUM('3.1 Base Year 1 Staff Loading'!F147,'3.2 Base Year 2 Staff Loading'!F147,'3.3 Base Year 3 Staff Loading'!F147,'3.4 Base Year 4 Staff Loading'!F147,'3.5 Base Year 5 Staff Loading'!F147,'3.6 Base Year 6 Staff Loading'!F147)/6</f>
        <v>573.00343076666684</v>
      </c>
      <c r="G147" s="138">
        <f>SUM('3.1 Base Year 1 Staff Loading'!G147,'3.2 Base Year 2 Staff Loading'!G147,'3.3 Base Year 3 Staff Loading'!G147,'3.4 Base Year 4 Staff Loading'!G147,'3.5 Base Year 5 Staff Loading'!G147,'3.6 Base Year 6 Staff Loading'!G147)/6</f>
        <v>573.00343076666684</v>
      </c>
      <c r="H147" s="138">
        <f>SUM('3.1 Base Year 1 Staff Loading'!H147,'3.2 Base Year 2 Staff Loading'!H147,'3.3 Base Year 3 Staff Loading'!H147,'3.4 Base Year 4 Staff Loading'!H147,'3.5 Base Year 5 Staff Loading'!H147,'3.6 Base Year 6 Staff Loading'!H147)/6</f>
        <v>573.00343076666684</v>
      </c>
      <c r="I147" s="138">
        <f>SUM('3.1 Base Year 1 Staff Loading'!I147,'3.2 Base Year 2 Staff Loading'!I147,'3.3 Base Year 3 Staff Loading'!I147,'3.4 Base Year 4 Staff Loading'!I147,'3.5 Base Year 5 Staff Loading'!I147,'3.6 Base Year 6 Staff Loading'!I147)/6</f>
        <v>573.00343076666684</v>
      </c>
      <c r="J147" s="138">
        <f>SUM('3.1 Base Year 1 Staff Loading'!J147,'3.2 Base Year 2 Staff Loading'!J147,'3.3 Base Year 3 Staff Loading'!J147,'3.4 Base Year 4 Staff Loading'!J147,'3.5 Base Year 5 Staff Loading'!J147,'3.6 Base Year 6 Staff Loading'!J147)/6</f>
        <v>573.00343076666684</v>
      </c>
      <c r="K147" s="138">
        <f>SUM('3.1 Base Year 1 Staff Loading'!K147,'3.2 Base Year 2 Staff Loading'!K147,'3.3 Base Year 3 Staff Loading'!K147,'3.4 Base Year 4 Staff Loading'!K147,'3.5 Base Year 5 Staff Loading'!K147,'3.6 Base Year 6 Staff Loading'!K147)/6</f>
        <v>573.00343076666684</v>
      </c>
      <c r="L147" s="138">
        <f>SUM('3.1 Base Year 1 Staff Loading'!L147,'3.2 Base Year 2 Staff Loading'!L147,'3.3 Base Year 3 Staff Loading'!L147,'3.4 Base Year 4 Staff Loading'!L147,'3.5 Base Year 5 Staff Loading'!L147,'3.6 Base Year 6 Staff Loading'!L147)/6</f>
        <v>573.00343076666684</v>
      </c>
      <c r="M147" s="138">
        <f>SUM('3.1 Base Year 1 Staff Loading'!M147,'3.2 Base Year 2 Staff Loading'!M147,'3.3 Base Year 3 Staff Loading'!M147,'3.4 Base Year 4 Staff Loading'!M147,'3.5 Base Year 5 Staff Loading'!M147,'3.6 Base Year 6 Staff Loading'!M147)/6</f>
        <v>573.00343076666684</v>
      </c>
      <c r="N147" s="138">
        <f>SUM('3.1 Base Year 1 Staff Loading'!N147,'3.2 Base Year 2 Staff Loading'!N147,'3.3 Base Year 3 Staff Loading'!N147,'3.4 Base Year 4 Staff Loading'!N147,'3.5 Base Year 5 Staff Loading'!N147,'3.6 Base Year 6 Staff Loading'!N147)/6</f>
        <v>573.00343076666684</v>
      </c>
      <c r="O147" s="138">
        <f>SUM('3.1 Base Year 1 Staff Loading'!O147,'3.2 Base Year 2 Staff Loading'!O147,'3.3 Base Year 3 Staff Loading'!O147,'3.4 Base Year 4 Staff Loading'!O147,'3.5 Base Year 5 Staff Loading'!O147,'3.6 Base Year 6 Staff Loading'!O147)/6</f>
        <v>573.00343076666684</v>
      </c>
      <c r="P147" s="138">
        <f>SUM('3.1 Base Year 1 Staff Loading'!P147,'3.2 Base Year 2 Staff Loading'!P147,'3.3 Base Year 3 Staff Loading'!P147,'3.4 Base Year 4 Staff Loading'!P147,'3.5 Base Year 5 Staff Loading'!P147,'3.6 Base Year 6 Staff Loading'!P147)/6</f>
        <v>573.00343076666684</v>
      </c>
      <c r="Q147" s="138">
        <f>SUM(E147:P147)</f>
        <v>6876.0411692000007</v>
      </c>
      <c r="U147" s="44">
        <f>V147/$S$7</f>
        <v>3.449518981204013</v>
      </c>
      <c r="V147" s="44">
        <f>Q147/12</f>
        <v>573.00343076666672</v>
      </c>
      <c r="X147" s="44">
        <f>IF($D147="Y",$Q147,0)</f>
        <v>6876.0411692000007</v>
      </c>
      <c r="Y147" s="44">
        <f>IF($D147="N",$Q147,0)</f>
        <v>0</v>
      </c>
      <c r="Z147" s="223">
        <f>T147/12</f>
        <v>0</v>
      </c>
    </row>
    <row r="148" spans="1:27">
      <c r="A148" s="133"/>
      <c r="B148" s="134"/>
      <c r="C148" s="43" t="s">
        <v>78</v>
      </c>
      <c r="D148" s="186" t="s">
        <v>22</v>
      </c>
      <c r="E148" s="138">
        <f>SUM('3.1 Base Year 1 Staff Loading'!E148,'3.2 Base Year 2 Staff Loading'!E148,'3.3 Base Year 3 Staff Loading'!E148,'3.4 Base Year 4 Staff Loading'!E148,'3.5 Base Year 5 Staff Loading'!E148,'3.6 Base Year 6 Staff Loading'!E148)/6</f>
        <v>730.91764877083335</v>
      </c>
      <c r="F148" s="138">
        <f>SUM('3.1 Base Year 1 Staff Loading'!F148,'3.2 Base Year 2 Staff Loading'!F148,'3.3 Base Year 3 Staff Loading'!F148,'3.4 Base Year 4 Staff Loading'!F148,'3.5 Base Year 5 Staff Loading'!F148,'3.6 Base Year 6 Staff Loading'!F148)/6</f>
        <v>730.91764877083335</v>
      </c>
      <c r="G148" s="138">
        <f>SUM('3.1 Base Year 1 Staff Loading'!G148,'3.2 Base Year 2 Staff Loading'!G148,'3.3 Base Year 3 Staff Loading'!G148,'3.4 Base Year 4 Staff Loading'!G148,'3.5 Base Year 5 Staff Loading'!G148,'3.6 Base Year 6 Staff Loading'!G148)/6</f>
        <v>730.91764877083335</v>
      </c>
      <c r="H148" s="138">
        <f>SUM('3.1 Base Year 1 Staff Loading'!H148,'3.2 Base Year 2 Staff Loading'!H148,'3.3 Base Year 3 Staff Loading'!H148,'3.4 Base Year 4 Staff Loading'!H148,'3.5 Base Year 5 Staff Loading'!H148,'3.6 Base Year 6 Staff Loading'!H148)/6</f>
        <v>730.91764877083335</v>
      </c>
      <c r="I148" s="138">
        <f>SUM('3.1 Base Year 1 Staff Loading'!I148,'3.2 Base Year 2 Staff Loading'!I148,'3.3 Base Year 3 Staff Loading'!I148,'3.4 Base Year 4 Staff Loading'!I148,'3.5 Base Year 5 Staff Loading'!I148,'3.6 Base Year 6 Staff Loading'!I148)/6</f>
        <v>730.91764877083335</v>
      </c>
      <c r="J148" s="138">
        <f>SUM('3.1 Base Year 1 Staff Loading'!J148,'3.2 Base Year 2 Staff Loading'!J148,'3.3 Base Year 3 Staff Loading'!J148,'3.4 Base Year 4 Staff Loading'!J148,'3.5 Base Year 5 Staff Loading'!J148,'3.6 Base Year 6 Staff Loading'!J148)/6</f>
        <v>730.91764877083335</v>
      </c>
      <c r="K148" s="138">
        <f>SUM('3.1 Base Year 1 Staff Loading'!K148,'3.2 Base Year 2 Staff Loading'!K148,'3.3 Base Year 3 Staff Loading'!K148,'3.4 Base Year 4 Staff Loading'!K148,'3.5 Base Year 5 Staff Loading'!K148,'3.6 Base Year 6 Staff Loading'!K148)/6</f>
        <v>730.91764877083335</v>
      </c>
      <c r="L148" s="138">
        <f>SUM('3.1 Base Year 1 Staff Loading'!L148,'3.2 Base Year 2 Staff Loading'!L148,'3.3 Base Year 3 Staff Loading'!L148,'3.4 Base Year 4 Staff Loading'!L148,'3.5 Base Year 5 Staff Loading'!L148,'3.6 Base Year 6 Staff Loading'!L148)/6</f>
        <v>730.91764877083335</v>
      </c>
      <c r="M148" s="138">
        <f>SUM('3.1 Base Year 1 Staff Loading'!M148,'3.2 Base Year 2 Staff Loading'!M148,'3.3 Base Year 3 Staff Loading'!M148,'3.4 Base Year 4 Staff Loading'!M148,'3.5 Base Year 5 Staff Loading'!M148,'3.6 Base Year 6 Staff Loading'!M148)/6</f>
        <v>730.91764877083335</v>
      </c>
      <c r="N148" s="138">
        <f>SUM('3.1 Base Year 1 Staff Loading'!N148,'3.2 Base Year 2 Staff Loading'!N148,'3.3 Base Year 3 Staff Loading'!N148,'3.4 Base Year 4 Staff Loading'!N148,'3.5 Base Year 5 Staff Loading'!N148,'3.6 Base Year 6 Staff Loading'!N148)/6</f>
        <v>730.91764877083335</v>
      </c>
      <c r="O148" s="138">
        <f>SUM('3.1 Base Year 1 Staff Loading'!O148,'3.2 Base Year 2 Staff Loading'!O148,'3.3 Base Year 3 Staff Loading'!O148,'3.4 Base Year 4 Staff Loading'!O148,'3.5 Base Year 5 Staff Loading'!O148,'3.6 Base Year 6 Staff Loading'!O148)/6</f>
        <v>730.91764877083335</v>
      </c>
      <c r="P148" s="138">
        <f>SUM('3.1 Base Year 1 Staff Loading'!P148,'3.2 Base Year 2 Staff Loading'!P148,'3.3 Base Year 3 Staff Loading'!P148,'3.4 Base Year 4 Staff Loading'!P148,'3.5 Base Year 5 Staff Loading'!P148,'3.6 Base Year 6 Staff Loading'!P148)/6</f>
        <v>730.91764877083335</v>
      </c>
      <c r="Q148" s="138">
        <f>SUM(E148:P148)</f>
        <v>8771.0117852500025</v>
      </c>
      <c r="U148" s="44">
        <f>V148/$S$7</f>
        <v>4.4001731364130441</v>
      </c>
      <c r="V148" s="44">
        <f>Q148/12</f>
        <v>730.91764877083358</v>
      </c>
      <c r="X148" s="44">
        <f>IF($D148="Y",$Q148,0)</f>
        <v>8771.0117852500025</v>
      </c>
      <c r="Y148" s="44">
        <f>IF($D148="N",$Q148,0)</f>
        <v>0</v>
      </c>
      <c r="Z148" s="223">
        <f>T148/12</f>
        <v>0</v>
      </c>
    </row>
    <row r="149" spans="1:27">
      <c r="A149" s="133"/>
      <c r="B149" s="134"/>
      <c r="C149" s="43"/>
      <c r="D149" s="186"/>
      <c r="E149" s="138">
        <f>SUM('3.1 Base Year 1 Staff Loading'!E149,'3.2 Base Year 2 Staff Loading'!E149,'3.3 Base Year 3 Staff Loading'!E149,'3.4 Base Year 4 Staff Loading'!E149,'3.5 Base Year 5 Staff Loading'!E149,'3.6 Base Year 6 Staff Loading'!E149)/6</f>
        <v>0</v>
      </c>
      <c r="F149" s="138">
        <f>SUM('3.1 Base Year 1 Staff Loading'!F149,'3.2 Base Year 2 Staff Loading'!F149,'3.3 Base Year 3 Staff Loading'!F149,'3.4 Base Year 4 Staff Loading'!F149,'3.5 Base Year 5 Staff Loading'!F149,'3.6 Base Year 6 Staff Loading'!F149)/6</f>
        <v>0</v>
      </c>
      <c r="G149" s="138">
        <f>SUM('3.1 Base Year 1 Staff Loading'!G149,'3.2 Base Year 2 Staff Loading'!G149,'3.3 Base Year 3 Staff Loading'!G149,'3.4 Base Year 4 Staff Loading'!G149,'3.5 Base Year 5 Staff Loading'!G149,'3.6 Base Year 6 Staff Loading'!G149)/6</f>
        <v>0</v>
      </c>
      <c r="H149" s="138">
        <f>SUM('3.1 Base Year 1 Staff Loading'!H149,'3.2 Base Year 2 Staff Loading'!H149,'3.3 Base Year 3 Staff Loading'!H149,'3.4 Base Year 4 Staff Loading'!H149,'3.5 Base Year 5 Staff Loading'!H149,'3.6 Base Year 6 Staff Loading'!H149)/6</f>
        <v>0</v>
      </c>
      <c r="I149" s="138">
        <f>SUM('3.1 Base Year 1 Staff Loading'!I149,'3.2 Base Year 2 Staff Loading'!I149,'3.3 Base Year 3 Staff Loading'!I149,'3.4 Base Year 4 Staff Loading'!I149,'3.5 Base Year 5 Staff Loading'!I149,'3.6 Base Year 6 Staff Loading'!I149)/6</f>
        <v>0</v>
      </c>
      <c r="J149" s="138">
        <f>SUM('3.1 Base Year 1 Staff Loading'!J149,'3.2 Base Year 2 Staff Loading'!J149,'3.3 Base Year 3 Staff Loading'!J149,'3.4 Base Year 4 Staff Loading'!J149,'3.5 Base Year 5 Staff Loading'!J149,'3.6 Base Year 6 Staff Loading'!J149)/6</f>
        <v>0</v>
      </c>
      <c r="K149" s="138">
        <f>SUM('3.1 Base Year 1 Staff Loading'!K149,'3.2 Base Year 2 Staff Loading'!K149,'3.3 Base Year 3 Staff Loading'!K149,'3.4 Base Year 4 Staff Loading'!K149,'3.5 Base Year 5 Staff Loading'!K149,'3.6 Base Year 6 Staff Loading'!K149)/6</f>
        <v>0</v>
      </c>
      <c r="L149" s="138">
        <f>SUM('3.1 Base Year 1 Staff Loading'!L149,'3.2 Base Year 2 Staff Loading'!L149,'3.3 Base Year 3 Staff Loading'!L149,'3.4 Base Year 4 Staff Loading'!L149,'3.5 Base Year 5 Staff Loading'!L149,'3.6 Base Year 6 Staff Loading'!L149)/6</f>
        <v>0</v>
      </c>
      <c r="M149" s="138">
        <f>SUM('3.1 Base Year 1 Staff Loading'!M149,'3.2 Base Year 2 Staff Loading'!M149,'3.3 Base Year 3 Staff Loading'!M149,'3.4 Base Year 4 Staff Loading'!M149,'3.5 Base Year 5 Staff Loading'!M149,'3.6 Base Year 6 Staff Loading'!M149)/6</f>
        <v>0</v>
      </c>
      <c r="N149" s="138">
        <f>SUM('3.1 Base Year 1 Staff Loading'!N149,'3.2 Base Year 2 Staff Loading'!N149,'3.3 Base Year 3 Staff Loading'!N149,'3.4 Base Year 4 Staff Loading'!N149,'3.5 Base Year 5 Staff Loading'!N149,'3.6 Base Year 6 Staff Loading'!N149)/6</f>
        <v>0</v>
      </c>
      <c r="O149" s="138">
        <f>SUM('3.1 Base Year 1 Staff Loading'!O149,'3.2 Base Year 2 Staff Loading'!O149,'3.3 Base Year 3 Staff Loading'!O149,'3.4 Base Year 4 Staff Loading'!O149,'3.5 Base Year 5 Staff Loading'!O149,'3.6 Base Year 6 Staff Loading'!O149)/6</f>
        <v>0</v>
      </c>
      <c r="P149" s="138">
        <f>SUM('3.1 Base Year 1 Staff Loading'!P149,'3.2 Base Year 2 Staff Loading'!P149,'3.3 Base Year 3 Staff Loading'!P149,'3.4 Base Year 4 Staff Loading'!P149,'3.5 Base Year 5 Staff Loading'!P149,'3.6 Base Year 6 Staff Loading'!P149)/6</f>
        <v>0</v>
      </c>
      <c r="Q149" s="138">
        <f>SUM(E149:P149)</f>
        <v>0</v>
      </c>
      <c r="U149" s="44">
        <f>V149/$S$7</f>
        <v>0</v>
      </c>
      <c r="V149" s="44">
        <f>Q149/12</f>
        <v>0</v>
      </c>
      <c r="X149" s="44">
        <f>IF($D149="Y",$Q149,0)</f>
        <v>0</v>
      </c>
      <c r="Y149" s="44">
        <f>IF($D149="N",$Q149,0)</f>
        <v>0</v>
      </c>
      <c r="Z149" s="223">
        <f>T149/12</f>
        <v>0</v>
      </c>
    </row>
    <row r="150" spans="1:27">
      <c r="A150" s="133"/>
      <c r="B150" s="134"/>
      <c r="C150" s="43"/>
      <c r="D150" s="186"/>
      <c r="E150" s="138">
        <f>SUM('3.1 Base Year 1 Staff Loading'!E150,'3.2 Base Year 2 Staff Loading'!E150,'3.3 Base Year 3 Staff Loading'!E150,'3.4 Base Year 4 Staff Loading'!E150,'3.5 Base Year 5 Staff Loading'!E150,'3.6 Base Year 6 Staff Loading'!E150)/6</f>
        <v>0</v>
      </c>
      <c r="F150" s="138">
        <f>SUM('3.1 Base Year 1 Staff Loading'!F150,'3.2 Base Year 2 Staff Loading'!F150,'3.3 Base Year 3 Staff Loading'!F150,'3.4 Base Year 4 Staff Loading'!F150,'3.5 Base Year 5 Staff Loading'!F150,'3.6 Base Year 6 Staff Loading'!F150)/6</f>
        <v>0</v>
      </c>
      <c r="G150" s="138">
        <f>SUM('3.1 Base Year 1 Staff Loading'!G150,'3.2 Base Year 2 Staff Loading'!G150,'3.3 Base Year 3 Staff Loading'!G150,'3.4 Base Year 4 Staff Loading'!G150,'3.5 Base Year 5 Staff Loading'!G150,'3.6 Base Year 6 Staff Loading'!G150)/6</f>
        <v>0</v>
      </c>
      <c r="H150" s="138">
        <f>SUM('3.1 Base Year 1 Staff Loading'!H150,'3.2 Base Year 2 Staff Loading'!H150,'3.3 Base Year 3 Staff Loading'!H150,'3.4 Base Year 4 Staff Loading'!H150,'3.5 Base Year 5 Staff Loading'!H150,'3.6 Base Year 6 Staff Loading'!H150)/6</f>
        <v>0</v>
      </c>
      <c r="I150" s="138">
        <f>SUM('3.1 Base Year 1 Staff Loading'!I150,'3.2 Base Year 2 Staff Loading'!I150,'3.3 Base Year 3 Staff Loading'!I150,'3.4 Base Year 4 Staff Loading'!I150,'3.5 Base Year 5 Staff Loading'!I150,'3.6 Base Year 6 Staff Loading'!I150)/6</f>
        <v>0</v>
      </c>
      <c r="J150" s="138">
        <f>SUM('3.1 Base Year 1 Staff Loading'!J150,'3.2 Base Year 2 Staff Loading'!J150,'3.3 Base Year 3 Staff Loading'!J150,'3.4 Base Year 4 Staff Loading'!J150,'3.5 Base Year 5 Staff Loading'!J150,'3.6 Base Year 6 Staff Loading'!J150)/6</f>
        <v>0</v>
      </c>
      <c r="K150" s="138">
        <f>SUM('3.1 Base Year 1 Staff Loading'!K150,'3.2 Base Year 2 Staff Loading'!K150,'3.3 Base Year 3 Staff Loading'!K150,'3.4 Base Year 4 Staff Loading'!K150,'3.5 Base Year 5 Staff Loading'!K150,'3.6 Base Year 6 Staff Loading'!K150)/6</f>
        <v>0</v>
      </c>
      <c r="L150" s="138">
        <f>SUM('3.1 Base Year 1 Staff Loading'!L150,'3.2 Base Year 2 Staff Loading'!L150,'3.3 Base Year 3 Staff Loading'!L150,'3.4 Base Year 4 Staff Loading'!L150,'3.5 Base Year 5 Staff Loading'!L150,'3.6 Base Year 6 Staff Loading'!L150)/6</f>
        <v>0</v>
      </c>
      <c r="M150" s="138">
        <f>SUM('3.1 Base Year 1 Staff Loading'!M150,'3.2 Base Year 2 Staff Loading'!M150,'3.3 Base Year 3 Staff Loading'!M150,'3.4 Base Year 4 Staff Loading'!M150,'3.5 Base Year 5 Staff Loading'!M150,'3.6 Base Year 6 Staff Loading'!M150)/6</f>
        <v>0</v>
      </c>
      <c r="N150" s="138">
        <f>SUM('3.1 Base Year 1 Staff Loading'!N150,'3.2 Base Year 2 Staff Loading'!N150,'3.3 Base Year 3 Staff Loading'!N150,'3.4 Base Year 4 Staff Loading'!N150,'3.5 Base Year 5 Staff Loading'!N150,'3.6 Base Year 6 Staff Loading'!N150)/6</f>
        <v>0</v>
      </c>
      <c r="O150" s="138">
        <f>SUM('3.1 Base Year 1 Staff Loading'!O150,'3.2 Base Year 2 Staff Loading'!O150,'3.3 Base Year 3 Staff Loading'!O150,'3.4 Base Year 4 Staff Loading'!O150,'3.5 Base Year 5 Staff Loading'!O150,'3.6 Base Year 6 Staff Loading'!O150)/6</f>
        <v>0</v>
      </c>
      <c r="P150" s="138">
        <f>SUM('3.1 Base Year 1 Staff Loading'!P150,'3.2 Base Year 2 Staff Loading'!P150,'3.3 Base Year 3 Staff Loading'!P150,'3.4 Base Year 4 Staff Loading'!P150,'3.5 Base Year 5 Staff Loading'!P150,'3.6 Base Year 6 Staff Loading'!P150)/6</f>
        <v>0</v>
      </c>
      <c r="Q150" s="138">
        <f>SUM(E150:P150)</f>
        <v>0</v>
      </c>
      <c r="U150" s="44">
        <f>V150/$S$7</f>
        <v>0</v>
      </c>
      <c r="V150" s="44">
        <f>Q150/12</f>
        <v>0</v>
      </c>
      <c r="X150" s="44">
        <f>IF($D150="Y",$Q150,0)</f>
        <v>0</v>
      </c>
      <c r="Y150" s="44">
        <f>IF($D150="N",$Q150,0)</f>
        <v>0</v>
      </c>
      <c r="Z150" s="223">
        <f>T150/12</f>
        <v>0</v>
      </c>
    </row>
    <row r="151" spans="1:27" ht="14.1" thickBot="1">
      <c r="A151" s="103"/>
      <c r="B151" s="104" t="s">
        <v>79</v>
      </c>
      <c r="C151" s="105"/>
      <c r="D151" s="187"/>
      <c r="E151" s="107">
        <f>SUM(E146:E150)</f>
        <v>1303.9210795375002</v>
      </c>
      <c r="F151" s="107">
        <f t="shared" ref="F151:Q151" si="67">SUM(F146:F150)</f>
        <v>1303.9210795375002</v>
      </c>
      <c r="G151" s="107">
        <f t="shared" si="67"/>
        <v>1303.9210795375002</v>
      </c>
      <c r="H151" s="107">
        <f t="shared" si="67"/>
        <v>1303.9210795375002</v>
      </c>
      <c r="I151" s="107">
        <f t="shared" si="67"/>
        <v>1303.9210795375002</v>
      </c>
      <c r="J151" s="107">
        <f t="shared" si="67"/>
        <v>1303.9210795375002</v>
      </c>
      <c r="K151" s="107">
        <f t="shared" si="67"/>
        <v>1303.9210795375002</v>
      </c>
      <c r="L151" s="107">
        <f t="shared" si="67"/>
        <v>1303.9210795375002</v>
      </c>
      <c r="M151" s="107">
        <f t="shared" si="67"/>
        <v>1303.9210795375002</v>
      </c>
      <c r="N151" s="107">
        <f t="shared" si="67"/>
        <v>1303.9210795375002</v>
      </c>
      <c r="O151" s="107">
        <f t="shared" si="67"/>
        <v>1303.9210795375002</v>
      </c>
      <c r="P151" s="107">
        <f t="shared" si="67"/>
        <v>1303.9210795375002</v>
      </c>
      <c r="Q151" s="107">
        <f t="shared" si="67"/>
        <v>15647.052954450002</v>
      </c>
      <c r="R151" s="35"/>
      <c r="S151" s="35"/>
      <c r="T151" s="35"/>
      <c r="U151" s="109">
        <f>SUM(U146:U150)</f>
        <v>7.8496921176170567</v>
      </c>
      <c r="V151" s="107">
        <f>SUM(V146:V150)</f>
        <v>1303.9210795375002</v>
      </c>
      <c r="W151" s="35"/>
      <c r="X151" s="106">
        <f>SUM(X146:X150)</f>
        <v>15647.052954450002</v>
      </c>
      <c r="Y151" s="106">
        <f>SUM(Y146:Y150)</f>
        <v>0</v>
      </c>
      <c r="Z151" s="224">
        <f>X151/(X151+Y151)</f>
        <v>1</v>
      </c>
      <c r="AA151" s="35"/>
    </row>
    <row r="152" spans="1:27">
      <c r="A152" s="133"/>
      <c r="B152" s="134"/>
      <c r="C152" s="43"/>
      <c r="D152" s="186"/>
      <c r="E152" s="138"/>
      <c r="F152" s="138"/>
      <c r="G152" s="138"/>
      <c r="H152" s="138"/>
      <c r="I152" s="138"/>
      <c r="J152" s="138"/>
      <c r="K152" s="138"/>
      <c r="L152" s="138"/>
      <c r="M152" s="138"/>
      <c r="N152" s="138"/>
      <c r="O152" s="138"/>
      <c r="P152" s="138"/>
      <c r="Q152" s="138"/>
      <c r="U152" s="44"/>
      <c r="V152" s="44"/>
      <c r="X152" s="44"/>
      <c r="Y152" s="44"/>
      <c r="Z152" s="223"/>
    </row>
    <row r="153" spans="1:27">
      <c r="A153" s="133">
        <v>6.5</v>
      </c>
      <c r="B153" s="134" t="s">
        <v>80</v>
      </c>
      <c r="C153" s="43"/>
      <c r="D153" s="186"/>
      <c r="E153" s="138">
        <f>SUM('3.1 Base Year 1 Staff Loading'!E153,'3.2 Base Year 2 Staff Loading'!E153,'3.3 Base Year 3 Staff Loading'!E153,'3.4 Base Year 4 Staff Loading'!E153,'3.5 Base Year 5 Staff Loading'!E153,'3.6 Base Year 6 Staff Loading'!E153)/6</f>
        <v>0</v>
      </c>
      <c r="F153" s="138">
        <f>SUM('3.1 Base Year 1 Staff Loading'!F153,'3.2 Base Year 2 Staff Loading'!F153,'3.3 Base Year 3 Staff Loading'!F153,'3.4 Base Year 4 Staff Loading'!F153,'3.5 Base Year 5 Staff Loading'!F153,'3.6 Base Year 6 Staff Loading'!F153)/6</f>
        <v>0</v>
      </c>
      <c r="G153" s="138">
        <f>SUM('3.1 Base Year 1 Staff Loading'!G153,'3.2 Base Year 2 Staff Loading'!G153,'3.3 Base Year 3 Staff Loading'!G153,'3.4 Base Year 4 Staff Loading'!G153,'3.5 Base Year 5 Staff Loading'!G153,'3.6 Base Year 6 Staff Loading'!G153)/6</f>
        <v>0</v>
      </c>
      <c r="H153" s="138">
        <f>SUM('3.1 Base Year 1 Staff Loading'!H153,'3.2 Base Year 2 Staff Loading'!H153,'3.3 Base Year 3 Staff Loading'!H153,'3.4 Base Year 4 Staff Loading'!H153,'3.5 Base Year 5 Staff Loading'!H153,'3.6 Base Year 6 Staff Loading'!H153)/6</f>
        <v>0</v>
      </c>
      <c r="I153" s="138">
        <f>SUM('3.1 Base Year 1 Staff Loading'!I153,'3.2 Base Year 2 Staff Loading'!I153,'3.3 Base Year 3 Staff Loading'!I153,'3.4 Base Year 4 Staff Loading'!I153,'3.5 Base Year 5 Staff Loading'!I153,'3.6 Base Year 6 Staff Loading'!I153)/6</f>
        <v>0</v>
      </c>
      <c r="J153" s="138">
        <f>SUM('3.1 Base Year 1 Staff Loading'!J153,'3.2 Base Year 2 Staff Loading'!J153,'3.3 Base Year 3 Staff Loading'!J153,'3.4 Base Year 4 Staff Loading'!J153,'3.5 Base Year 5 Staff Loading'!J153,'3.6 Base Year 6 Staff Loading'!J153)/6</f>
        <v>0</v>
      </c>
      <c r="K153" s="138">
        <f>SUM('3.1 Base Year 1 Staff Loading'!K153,'3.2 Base Year 2 Staff Loading'!K153,'3.3 Base Year 3 Staff Loading'!K153,'3.4 Base Year 4 Staff Loading'!K153,'3.5 Base Year 5 Staff Loading'!K153,'3.6 Base Year 6 Staff Loading'!K153)/6</f>
        <v>0</v>
      </c>
      <c r="L153" s="138">
        <f>SUM('3.1 Base Year 1 Staff Loading'!L153,'3.2 Base Year 2 Staff Loading'!L153,'3.3 Base Year 3 Staff Loading'!L153,'3.4 Base Year 4 Staff Loading'!L153,'3.5 Base Year 5 Staff Loading'!L153,'3.6 Base Year 6 Staff Loading'!L153)/6</f>
        <v>0</v>
      </c>
      <c r="M153" s="138">
        <f>SUM('3.1 Base Year 1 Staff Loading'!M153,'3.2 Base Year 2 Staff Loading'!M153,'3.3 Base Year 3 Staff Loading'!M153,'3.4 Base Year 4 Staff Loading'!M153,'3.5 Base Year 5 Staff Loading'!M153,'3.6 Base Year 6 Staff Loading'!M153)/6</f>
        <v>0</v>
      </c>
      <c r="N153" s="138">
        <f>SUM('3.1 Base Year 1 Staff Loading'!N153,'3.2 Base Year 2 Staff Loading'!N153,'3.3 Base Year 3 Staff Loading'!N153,'3.4 Base Year 4 Staff Loading'!N153,'3.5 Base Year 5 Staff Loading'!N153,'3.6 Base Year 6 Staff Loading'!N153)/6</f>
        <v>0</v>
      </c>
      <c r="O153" s="138">
        <f>SUM('3.1 Base Year 1 Staff Loading'!O153,'3.2 Base Year 2 Staff Loading'!O153,'3.3 Base Year 3 Staff Loading'!O153,'3.4 Base Year 4 Staff Loading'!O153,'3.5 Base Year 5 Staff Loading'!O153,'3.6 Base Year 6 Staff Loading'!O153)/6</f>
        <v>0</v>
      </c>
      <c r="P153" s="138">
        <f>SUM('3.1 Base Year 1 Staff Loading'!P153,'3.2 Base Year 2 Staff Loading'!P153,'3.3 Base Year 3 Staff Loading'!P153,'3.4 Base Year 4 Staff Loading'!P153,'3.5 Base Year 5 Staff Loading'!P153,'3.6 Base Year 6 Staff Loading'!P153)/6</f>
        <v>0</v>
      </c>
      <c r="Q153" s="138">
        <f>SUM(E153:P153)</f>
        <v>0</v>
      </c>
      <c r="R153" s="35"/>
      <c r="S153" s="35"/>
      <c r="T153" s="35"/>
      <c r="U153" s="44">
        <f>V153/$S$7</f>
        <v>0</v>
      </c>
      <c r="V153" s="44">
        <f>Q153/12</f>
        <v>0</v>
      </c>
      <c r="W153" s="35"/>
      <c r="X153" s="44">
        <f>IF($D153="Y",$Q153,0)</f>
        <v>0</v>
      </c>
      <c r="Y153" s="44">
        <f>IF($D153="N",$Q153,0)</f>
        <v>0</v>
      </c>
      <c r="Z153" s="223">
        <f>T153/12</f>
        <v>0</v>
      </c>
      <c r="AA153" s="35"/>
    </row>
    <row r="154" spans="1:27">
      <c r="A154" s="133"/>
      <c r="B154" s="134"/>
      <c r="C154" s="43" t="s">
        <v>81</v>
      </c>
      <c r="D154" s="186" t="s">
        <v>25</v>
      </c>
      <c r="E154" s="138">
        <f>SUM('3.1 Base Year 1 Staff Loading'!E154,'3.2 Base Year 2 Staff Loading'!E154,'3.3 Base Year 3 Staff Loading'!E154,'3.4 Base Year 4 Staff Loading'!E154,'3.5 Base Year 5 Staff Loading'!E154,'3.6 Base Year 6 Staff Loading'!E154)/6</f>
        <v>164.83332673999999</v>
      </c>
      <c r="F154" s="138">
        <f>SUM('3.1 Base Year 1 Staff Loading'!F154,'3.2 Base Year 2 Staff Loading'!F154,'3.3 Base Year 3 Staff Loading'!F154,'3.4 Base Year 4 Staff Loading'!F154,'3.5 Base Year 5 Staff Loading'!F154,'3.6 Base Year 6 Staff Loading'!F154)/6</f>
        <v>164.83332673999999</v>
      </c>
      <c r="G154" s="138">
        <f>SUM('3.1 Base Year 1 Staff Loading'!G154,'3.2 Base Year 2 Staff Loading'!G154,'3.3 Base Year 3 Staff Loading'!G154,'3.4 Base Year 4 Staff Loading'!G154,'3.5 Base Year 5 Staff Loading'!G154,'3.6 Base Year 6 Staff Loading'!G154)/6</f>
        <v>164.83332673999999</v>
      </c>
      <c r="H154" s="138">
        <f>SUM('3.1 Base Year 1 Staff Loading'!H154,'3.2 Base Year 2 Staff Loading'!H154,'3.3 Base Year 3 Staff Loading'!H154,'3.4 Base Year 4 Staff Loading'!H154,'3.5 Base Year 5 Staff Loading'!H154,'3.6 Base Year 6 Staff Loading'!H154)/6</f>
        <v>164.83332673999999</v>
      </c>
      <c r="I154" s="138">
        <f>SUM('3.1 Base Year 1 Staff Loading'!I154,'3.2 Base Year 2 Staff Loading'!I154,'3.3 Base Year 3 Staff Loading'!I154,'3.4 Base Year 4 Staff Loading'!I154,'3.5 Base Year 5 Staff Loading'!I154,'3.6 Base Year 6 Staff Loading'!I154)/6</f>
        <v>164.83332673999999</v>
      </c>
      <c r="J154" s="138">
        <f>SUM('3.1 Base Year 1 Staff Loading'!J154,'3.2 Base Year 2 Staff Loading'!J154,'3.3 Base Year 3 Staff Loading'!J154,'3.4 Base Year 4 Staff Loading'!J154,'3.5 Base Year 5 Staff Loading'!J154,'3.6 Base Year 6 Staff Loading'!J154)/6</f>
        <v>164.83332673999999</v>
      </c>
      <c r="K154" s="138">
        <f>SUM('3.1 Base Year 1 Staff Loading'!K154,'3.2 Base Year 2 Staff Loading'!K154,'3.3 Base Year 3 Staff Loading'!K154,'3.4 Base Year 4 Staff Loading'!K154,'3.5 Base Year 5 Staff Loading'!K154,'3.6 Base Year 6 Staff Loading'!K154)/6</f>
        <v>164.83332673999999</v>
      </c>
      <c r="L154" s="138">
        <f>SUM('3.1 Base Year 1 Staff Loading'!L154,'3.2 Base Year 2 Staff Loading'!L154,'3.3 Base Year 3 Staff Loading'!L154,'3.4 Base Year 4 Staff Loading'!L154,'3.5 Base Year 5 Staff Loading'!L154,'3.6 Base Year 6 Staff Loading'!L154)/6</f>
        <v>164.83332673999999</v>
      </c>
      <c r="M154" s="138">
        <f>SUM('3.1 Base Year 1 Staff Loading'!M154,'3.2 Base Year 2 Staff Loading'!M154,'3.3 Base Year 3 Staff Loading'!M154,'3.4 Base Year 4 Staff Loading'!M154,'3.5 Base Year 5 Staff Loading'!M154,'3.6 Base Year 6 Staff Loading'!M154)/6</f>
        <v>164.83332673999999</v>
      </c>
      <c r="N154" s="138">
        <f>SUM('3.1 Base Year 1 Staff Loading'!N154,'3.2 Base Year 2 Staff Loading'!N154,'3.3 Base Year 3 Staff Loading'!N154,'3.4 Base Year 4 Staff Loading'!N154,'3.5 Base Year 5 Staff Loading'!N154,'3.6 Base Year 6 Staff Loading'!N154)/6</f>
        <v>164.83332673999999</v>
      </c>
      <c r="O154" s="138">
        <f>SUM('3.1 Base Year 1 Staff Loading'!O154,'3.2 Base Year 2 Staff Loading'!O154,'3.3 Base Year 3 Staff Loading'!O154,'3.4 Base Year 4 Staff Loading'!O154,'3.5 Base Year 5 Staff Loading'!O154,'3.6 Base Year 6 Staff Loading'!O154)/6</f>
        <v>164.83332673999999</v>
      </c>
      <c r="P154" s="138">
        <f>SUM('3.1 Base Year 1 Staff Loading'!P154,'3.2 Base Year 2 Staff Loading'!P154,'3.3 Base Year 3 Staff Loading'!P154,'3.4 Base Year 4 Staff Loading'!P154,'3.5 Base Year 5 Staff Loading'!P154,'3.6 Base Year 6 Staff Loading'!P154)/6</f>
        <v>164.83332673999999</v>
      </c>
      <c r="Q154" s="138">
        <f>SUM(E154:P154)</f>
        <v>1977.9999208800002</v>
      </c>
      <c r="U154" s="44">
        <f>V154/$S$7</f>
        <v>0.99230765261538456</v>
      </c>
      <c r="V154" s="44">
        <f>Q154/12</f>
        <v>164.83332674000002</v>
      </c>
      <c r="X154" s="44">
        <f>IF($D154="Y",$Q154,0)</f>
        <v>0</v>
      </c>
      <c r="Y154" s="44">
        <f>IF($D154="N",$Q154,0)</f>
        <v>1977.9999208800002</v>
      </c>
      <c r="Z154" s="223">
        <f>T154/12</f>
        <v>0</v>
      </c>
    </row>
    <row r="155" spans="1:27">
      <c r="A155" s="133"/>
      <c r="B155" s="134"/>
      <c r="C155" s="43" t="s">
        <v>44</v>
      </c>
      <c r="D155" s="186" t="s">
        <v>25</v>
      </c>
      <c r="E155" s="138">
        <f>SUM('3.1 Base Year 1 Staff Loading'!E155,'3.2 Base Year 2 Staff Loading'!E155,'3.3 Base Year 3 Staff Loading'!E155,'3.4 Base Year 4 Staff Loading'!E155,'3.5 Base Year 5 Staff Loading'!E155,'3.6 Base Year 6 Staff Loading'!E155)/6</f>
        <v>1487.9943720400004</v>
      </c>
      <c r="F155" s="138">
        <f>SUM('3.1 Base Year 1 Staff Loading'!F155,'3.2 Base Year 2 Staff Loading'!F155,'3.3 Base Year 3 Staff Loading'!F155,'3.4 Base Year 4 Staff Loading'!F155,'3.5 Base Year 5 Staff Loading'!F155,'3.6 Base Year 6 Staff Loading'!F155)/6</f>
        <v>1487.9943720400004</v>
      </c>
      <c r="G155" s="138">
        <f>SUM('3.1 Base Year 1 Staff Loading'!G155,'3.2 Base Year 2 Staff Loading'!G155,'3.3 Base Year 3 Staff Loading'!G155,'3.4 Base Year 4 Staff Loading'!G155,'3.5 Base Year 5 Staff Loading'!G155,'3.6 Base Year 6 Staff Loading'!G155)/6</f>
        <v>1487.9943720400004</v>
      </c>
      <c r="H155" s="138">
        <f>SUM('3.1 Base Year 1 Staff Loading'!H155,'3.2 Base Year 2 Staff Loading'!H155,'3.3 Base Year 3 Staff Loading'!H155,'3.4 Base Year 4 Staff Loading'!H155,'3.5 Base Year 5 Staff Loading'!H155,'3.6 Base Year 6 Staff Loading'!H155)/6</f>
        <v>1487.9943720400004</v>
      </c>
      <c r="I155" s="138">
        <f>SUM('3.1 Base Year 1 Staff Loading'!I155,'3.2 Base Year 2 Staff Loading'!I155,'3.3 Base Year 3 Staff Loading'!I155,'3.4 Base Year 4 Staff Loading'!I155,'3.5 Base Year 5 Staff Loading'!I155,'3.6 Base Year 6 Staff Loading'!I155)/6</f>
        <v>1487.9943720400004</v>
      </c>
      <c r="J155" s="138">
        <f>SUM('3.1 Base Year 1 Staff Loading'!J155,'3.2 Base Year 2 Staff Loading'!J155,'3.3 Base Year 3 Staff Loading'!J155,'3.4 Base Year 4 Staff Loading'!J155,'3.5 Base Year 5 Staff Loading'!J155,'3.6 Base Year 6 Staff Loading'!J155)/6</f>
        <v>1487.9943720400004</v>
      </c>
      <c r="K155" s="138">
        <f>SUM('3.1 Base Year 1 Staff Loading'!K155,'3.2 Base Year 2 Staff Loading'!K155,'3.3 Base Year 3 Staff Loading'!K155,'3.4 Base Year 4 Staff Loading'!K155,'3.5 Base Year 5 Staff Loading'!K155,'3.6 Base Year 6 Staff Loading'!K155)/6</f>
        <v>1487.9943720400004</v>
      </c>
      <c r="L155" s="138">
        <f>SUM('3.1 Base Year 1 Staff Loading'!L155,'3.2 Base Year 2 Staff Loading'!L155,'3.3 Base Year 3 Staff Loading'!L155,'3.4 Base Year 4 Staff Loading'!L155,'3.5 Base Year 5 Staff Loading'!L155,'3.6 Base Year 6 Staff Loading'!L155)/6</f>
        <v>1487.9943720400004</v>
      </c>
      <c r="M155" s="138">
        <f>SUM('3.1 Base Year 1 Staff Loading'!M155,'3.2 Base Year 2 Staff Loading'!M155,'3.3 Base Year 3 Staff Loading'!M155,'3.4 Base Year 4 Staff Loading'!M155,'3.5 Base Year 5 Staff Loading'!M155,'3.6 Base Year 6 Staff Loading'!M155)/6</f>
        <v>1487.9943720400004</v>
      </c>
      <c r="N155" s="138">
        <f>SUM('3.1 Base Year 1 Staff Loading'!N155,'3.2 Base Year 2 Staff Loading'!N155,'3.3 Base Year 3 Staff Loading'!N155,'3.4 Base Year 4 Staff Loading'!N155,'3.5 Base Year 5 Staff Loading'!N155,'3.6 Base Year 6 Staff Loading'!N155)/6</f>
        <v>1487.9943720400004</v>
      </c>
      <c r="O155" s="138">
        <f>SUM('3.1 Base Year 1 Staff Loading'!O155,'3.2 Base Year 2 Staff Loading'!O155,'3.3 Base Year 3 Staff Loading'!O155,'3.4 Base Year 4 Staff Loading'!O155,'3.5 Base Year 5 Staff Loading'!O155,'3.6 Base Year 6 Staff Loading'!O155)/6</f>
        <v>1487.9943720400004</v>
      </c>
      <c r="P155" s="138">
        <f>SUM('3.1 Base Year 1 Staff Loading'!P155,'3.2 Base Year 2 Staff Loading'!P155,'3.3 Base Year 3 Staff Loading'!P155,'3.4 Base Year 4 Staff Loading'!P155,'3.5 Base Year 5 Staff Loading'!P155,'3.6 Base Year 6 Staff Loading'!P155)/6</f>
        <v>1487.9943720400004</v>
      </c>
      <c r="Q155" s="138">
        <f>SUM(E155:P155)</f>
        <v>17855.932464480004</v>
      </c>
      <c r="U155" s="44">
        <f>V155/$S$7</f>
        <v>8.9578256510769236</v>
      </c>
      <c r="V155" s="44">
        <f>Q155/12</f>
        <v>1487.9943720400004</v>
      </c>
      <c r="X155" s="44">
        <f>IF($D155="Y",$Q155,0)</f>
        <v>0</v>
      </c>
      <c r="Y155" s="44">
        <f>IF($D155="N",$Q155,0)</f>
        <v>17855.932464480004</v>
      </c>
      <c r="Z155" s="223">
        <f>T155/12</f>
        <v>0</v>
      </c>
    </row>
    <row r="156" spans="1:27">
      <c r="A156" s="133"/>
      <c r="B156" s="134"/>
      <c r="C156" s="43"/>
      <c r="D156" s="186"/>
      <c r="E156" s="138">
        <f>SUM('3.1 Base Year 1 Staff Loading'!E156,'3.2 Base Year 2 Staff Loading'!E156,'3.3 Base Year 3 Staff Loading'!E156,'3.4 Base Year 4 Staff Loading'!E156,'3.5 Base Year 5 Staff Loading'!E156,'3.6 Base Year 6 Staff Loading'!E156)/6</f>
        <v>0</v>
      </c>
      <c r="F156" s="138">
        <f>SUM('3.1 Base Year 1 Staff Loading'!F156,'3.2 Base Year 2 Staff Loading'!F156,'3.3 Base Year 3 Staff Loading'!F156,'3.4 Base Year 4 Staff Loading'!F156,'3.5 Base Year 5 Staff Loading'!F156,'3.6 Base Year 6 Staff Loading'!F156)/6</f>
        <v>0</v>
      </c>
      <c r="G156" s="138">
        <f>SUM('3.1 Base Year 1 Staff Loading'!G156,'3.2 Base Year 2 Staff Loading'!G156,'3.3 Base Year 3 Staff Loading'!G156,'3.4 Base Year 4 Staff Loading'!G156,'3.5 Base Year 5 Staff Loading'!G156,'3.6 Base Year 6 Staff Loading'!G156)/6</f>
        <v>0</v>
      </c>
      <c r="H156" s="138">
        <f>SUM('3.1 Base Year 1 Staff Loading'!H156,'3.2 Base Year 2 Staff Loading'!H156,'3.3 Base Year 3 Staff Loading'!H156,'3.4 Base Year 4 Staff Loading'!H156,'3.5 Base Year 5 Staff Loading'!H156,'3.6 Base Year 6 Staff Loading'!H156)/6</f>
        <v>0</v>
      </c>
      <c r="I156" s="138">
        <f>SUM('3.1 Base Year 1 Staff Loading'!I156,'3.2 Base Year 2 Staff Loading'!I156,'3.3 Base Year 3 Staff Loading'!I156,'3.4 Base Year 4 Staff Loading'!I156,'3.5 Base Year 5 Staff Loading'!I156,'3.6 Base Year 6 Staff Loading'!I156)/6</f>
        <v>0</v>
      </c>
      <c r="J156" s="138">
        <f>SUM('3.1 Base Year 1 Staff Loading'!J156,'3.2 Base Year 2 Staff Loading'!J156,'3.3 Base Year 3 Staff Loading'!J156,'3.4 Base Year 4 Staff Loading'!J156,'3.5 Base Year 5 Staff Loading'!J156,'3.6 Base Year 6 Staff Loading'!J156)/6</f>
        <v>0</v>
      </c>
      <c r="K156" s="138">
        <f>SUM('3.1 Base Year 1 Staff Loading'!K156,'3.2 Base Year 2 Staff Loading'!K156,'3.3 Base Year 3 Staff Loading'!K156,'3.4 Base Year 4 Staff Loading'!K156,'3.5 Base Year 5 Staff Loading'!K156,'3.6 Base Year 6 Staff Loading'!K156)/6</f>
        <v>0</v>
      </c>
      <c r="L156" s="138">
        <f>SUM('3.1 Base Year 1 Staff Loading'!L156,'3.2 Base Year 2 Staff Loading'!L156,'3.3 Base Year 3 Staff Loading'!L156,'3.4 Base Year 4 Staff Loading'!L156,'3.5 Base Year 5 Staff Loading'!L156,'3.6 Base Year 6 Staff Loading'!L156)/6</f>
        <v>0</v>
      </c>
      <c r="M156" s="138">
        <f>SUM('3.1 Base Year 1 Staff Loading'!M156,'3.2 Base Year 2 Staff Loading'!M156,'3.3 Base Year 3 Staff Loading'!M156,'3.4 Base Year 4 Staff Loading'!M156,'3.5 Base Year 5 Staff Loading'!M156,'3.6 Base Year 6 Staff Loading'!M156)/6</f>
        <v>0</v>
      </c>
      <c r="N156" s="138">
        <f>SUM('3.1 Base Year 1 Staff Loading'!N156,'3.2 Base Year 2 Staff Loading'!N156,'3.3 Base Year 3 Staff Loading'!N156,'3.4 Base Year 4 Staff Loading'!N156,'3.5 Base Year 5 Staff Loading'!N156,'3.6 Base Year 6 Staff Loading'!N156)/6</f>
        <v>0</v>
      </c>
      <c r="O156" s="138">
        <f>SUM('3.1 Base Year 1 Staff Loading'!O156,'3.2 Base Year 2 Staff Loading'!O156,'3.3 Base Year 3 Staff Loading'!O156,'3.4 Base Year 4 Staff Loading'!O156,'3.5 Base Year 5 Staff Loading'!O156,'3.6 Base Year 6 Staff Loading'!O156)/6</f>
        <v>0</v>
      </c>
      <c r="P156" s="138">
        <f>SUM('3.1 Base Year 1 Staff Loading'!P156,'3.2 Base Year 2 Staff Loading'!P156,'3.3 Base Year 3 Staff Loading'!P156,'3.4 Base Year 4 Staff Loading'!P156,'3.5 Base Year 5 Staff Loading'!P156,'3.6 Base Year 6 Staff Loading'!P156)/6</f>
        <v>0</v>
      </c>
      <c r="Q156" s="138">
        <f>SUM(E156:P156)</f>
        <v>0</v>
      </c>
      <c r="U156" s="44">
        <f>V156/$S$7</f>
        <v>0</v>
      </c>
      <c r="V156" s="44">
        <f>Q156/12</f>
        <v>0</v>
      </c>
      <c r="X156" s="44">
        <f>IF($D156="Y",$Q156,0)</f>
        <v>0</v>
      </c>
      <c r="Y156" s="44">
        <f>IF($D156="N",$Q156,0)</f>
        <v>0</v>
      </c>
      <c r="Z156" s="223">
        <f>T156/12</f>
        <v>0</v>
      </c>
    </row>
    <row r="157" spans="1:27">
      <c r="A157" s="133"/>
      <c r="B157" s="134"/>
      <c r="C157" s="43"/>
      <c r="D157" s="186"/>
      <c r="E157" s="138">
        <f>SUM('3.1 Base Year 1 Staff Loading'!E157,'3.2 Base Year 2 Staff Loading'!E157,'3.3 Base Year 3 Staff Loading'!E157,'3.4 Base Year 4 Staff Loading'!E157,'3.5 Base Year 5 Staff Loading'!E157,'3.6 Base Year 6 Staff Loading'!E157)/6</f>
        <v>0</v>
      </c>
      <c r="F157" s="138">
        <f>SUM('3.1 Base Year 1 Staff Loading'!F157,'3.2 Base Year 2 Staff Loading'!F157,'3.3 Base Year 3 Staff Loading'!F157,'3.4 Base Year 4 Staff Loading'!F157,'3.5 Base Year 5 Staff Loading'!F157,'3.6 Base Year 6 Staff Loading'!F157)/6</f>
        <v>0</v>
      </c>
      <c r="G157" s="138">
        <f>SUM('3.1 Base Year 1 Staff Loading'!G157,'3.2 Base Year 2 Staff Loading'!G157,'3.3 Base Year 3 Staff Loading'!G157,'3.4 Base Year 4 Staff Loading'!G157,'3.5 Base Year 5 Staff Loading'!G157,'3.6 Base Year 6 Staff Loading'!G157)/6</f>
        <v>0</v>
      </c>
      <c r="H157" s="138">
        <f>SUM('3.1 Base Year 1 Staff Loading'!H157,'3.2 Base Year 2 Staff Loading'!H157,'3.3 Base Year 3 Staff Loading'!H157,'3.4 Base Year 4 Staff Loading'!H157,'3.5 Base Year 5 Staff Loading'!H157,'3.6 Base Year 6 Staff Loading'!H157)/6</f>
        <v>0</v>
      </c>
      <c r="I157" s="138">
        <f>SUM('3.1 Base Year 1 Staff Loading'!I157,'3.2 Base Year 2 Staff Loading'!I157,'3.3 Base Year 3 Staff Loading'!I157,'3.4 Base Year 4 Staff Loading'!I157,'3.5 Base Year 5 Staff Loading'!I157,'3.6 Base Year 6 Staff Loading'!I157)/6</f>
        <v>0</v>
      </c>
      <c r="J157" s="138">
        <f>SUM('3.1 Base Year 1 Staff Loading'!J157,'3.2 Base Year 2 Staff Loading'!J157,'3.3 Base Year 3 Staff Loading'!J157,'3.4 Base Year 4 Staff Loading'!J157,'3.5 Base Year 5 Staff Loading'!J157,'3.6 Base Year 6 Staff Loading'!J157)/6</f>
        <v>0</v>
      </c>
      <c r="K157" s="138">
        <f>SUM('3.1 Base Year 1 Staff Loading'!K157,'3.2 Base Year 2 Staff Loading'!K157,'3.3 Base Year 3 Staff Loading'!K157,'3.4 Base Year 4 Staff Loading'!K157,'3.5 Base Year 5 Staff Loading'!K157,'3.6 Base Year 6 Staff Loading'!K157)/6</f>
        <v>0</v>
      </c>
      <c r="L157" s="138">
        <f>SUM('3.1 Base Year 1 Staff Loading'!L157,'3.2 Base Year 2 Staff Loading'!L157,'3.3 Base Year 3 Staff Loading'!L157,'3.4 Base Year 4 Staff Loading'!L157,'3.5 Base Year 5 Staff Loading'!L157,'3.6 Base Year 6 Staff Loading'!L157)/6</f>
        <v>0</v>
      </c>
      <c r="M157" s="138">
        <f>SUM('3.1 Base Year 1 Staff Loading'!M157,'3.2 Base Year 2 Staff Loading'!M157,'3.3 Base Year 3 Staff Loading'!M157,'3.4 Base Year 4 Staff Loading'!M157,'3.5 Base Year 5 Staff Loading'!M157,'3.6 Base Year 6 Staff Loading'!M157)/6</f>
        <v>0</v>
      </c>
      <c r="N157" s="138">
        <f>SUM('3.1 Base Year 1 Staff Loading'!N157,'3.2 Base Year 2 Staff Loading'!N157,'3.3 Base Year 3 Staff Loading'!N157,'3.4 Base Year 4 Staff Loading'!N157,'3.5 Base Year 5 Staff Loading'!N157,'3.6 Base Year 6 Staff Loading'!N157)/6</f>
        <v>0</v>
      </c>
      <c r="O157" s="138">
        <f>SUM('3.1 Base Year 1 Staff Loading'!O157,'3.2 Base Year 2 Staff Loading'!O157,'3.3 Base Year 3 Staff Loading'!O157,'3.4 Base Year 4 Staff Loading'!O157,'3.5 Base Year 5 Staff Loading'!O157,'3.6 Base Year 6 Staff Loading'!O157)/6</f>
        <v>0</v>
      </c>
      <c r="P157" s="138">
        <f>SUM('3.1 Base Year 1 Staff Loading'!P157,'3.2 Base Year 2 Staff Loading'!P157,'3.3 Base Year 3 Staff Loading'!P157,'3.4 Base Year 4 Staff Loading'!P157,'3.5 Base Year 5 Staff Loading'!P157,'3.6 Base Year 6 Staff Loading'!P157)/6</f>
        <v>0</v>
      </c>
      <c r="Q157" s="138">
        <f>SUM(E157:P157)</f>
        <v>0</v>
      </c>
      <c r="U157" s="44">
        <f>V157/$S$7</f>
        <v>0</v>
      </c>
      <c r="V157" s="44">
        <f>Q157/12</f>
        <v>0</v>
      </c>
      <c r="X157" s="44">
        <f>IF($D157="Y",$Q157,0)</f>
        <v>0</v>
      </c>
      <c r="Y157" s="44">
        <f>IF($D157="N",$Q157,0)</f>
        <v>0</v>
      </c>
      <c r="Z157" s="223">
        <f>T157/12</f>
        <v>0</v>
      </c>
    </row>
    <row r="158" spans="1:27" ht="14.1" thickBot="1">
      <c r="A158" s="103"/>
      <c r="B158" s="104" t="s">
        <v>82</v>
      </c>
      <c r="C158" s="105"/>
      <c r="D158" s="187"/>
      <c r="E158" s="107">
        <f>SUM(E153:E157)</f>
        <v>1652.8276987800004</v>
      </c>
      <c r="F158" s="107">
        <f t="shared" ref="F158:Q158" si="68">SUM(F153:F157)</f>
        <v>1652.8276987800004</v>
      </c>
      <c r="G158" s="107">
        <f t="shared" si="68"/>
        <v>1652.8276987800004</v>
      </c>
      <c r="H158" s="107">
        <f t="shared" si="68"/>
        <v>1652.8276987800004</v>
      </c>
      <c r="I158" s="107">
        <f t="shared" si="68"/>
        <v>1652.8276987800004</v>
      </c>
      <c r="J158" s="107">
        <f t="shared" si="68"/>
        <v>1652.8276987800004</v>
      </c>
      <c r="K158" s="107">
        <f t="shared" si="68"/>
        <v>1652.8276987800004</v>
      </c>
      <c r="L158" s="107">
        <f t="shared" si="68"/>
        <v>1652.8276987800004</v>
      </c>
      <c r="M158" s="107">
        <f t="shared" si="68"/>
        <v>1652.8276987800004</v>
      </c>
      <c r="N158" s="107">
        <f t="shared" si="68"/>
        <v>1652.8276987800004</v>
      </c>
      <c r="O158" s="107">
        <f t="shared" si="68"/>
        <v>1652.8276987800004</v>
      </c>
      <c r="P158" s="107">
        <f t="shared" si="68"/>
        <v>1652.8276987800004</v>
      </c>
      <c r="Q158" s="107">
        <f t="shared" si="68"/>
        <v>19833.932385360004</v>
      </c>
      <c r="R158" s="35"/>
      <c r="S158" s="35"/>
      <c r="T158" s="35"/>
      <c r="U158" s="109">
        <f>SUM(U153:U157)</f>
        <v>9.9501333036923079</v>
      </c>
      <c r="V158" s="107">
        <f>SUM(V153:V157)</f>
        <v>1652.8276987800004</v>
      </c>
      <c r="W158" s="35"/>
      <c r="X158" s="106">
        <f>SUM(X153:X157)</f>
        <v>0</v>
      </c>
      <c r="Y158" s="106">
        <f>SUM(Y153:Y157)</f>
        <v>19833.932385360004</v>
      </c>
      <c r="Z158" s="224">
        <f>X158/(X158+Y158)</f>
        <v>0</v>
      </c>
      <c r="AA158" s="35"/>
    </row>
    <row r="159" spans="1:27">
      <c r="A159" s="41"/>
      <c r="B159" s="42"/>
      <c r="C159" s="43"/>
      <c r="D159" s="197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35"/>
      <c r="S159" s="35"/>
      <c r="T159" s="35"/>
      <c r="U159" s="44"/>
      <c r="V159" s="44"/>
      <c r="W159" s="35"/>
      <c r="X159" s="44"/>
      <c r="Y159" s="44"/>
      <c r="Z159" s="223"/>
      <c r="AA159" s="35"/>
    </row>
    <row r="160" spans="1:27" ht="14.1" thickBot="1">
      <c r="A160" s="129"/>
      <c r="B160" s="130" t="s">
        <v>83</v>
      </c>
      <c r="C160" s="131"/>
      <c r="D160" s="191"/>
      <c r="E160" s="132">
        <f>SUM(E130,E137,E144,E151,E158)</f>
        <v>16840.254212118474</v>
      </c>
      <c r="F160" s="132">
        <f t="shared" ref="F160:Q160" si="69">SUM(F130,F137,F144,F151,F158)</f>
        <v>16840.254212118474</v>
      </c>
      <c r="G160" s="132">
        <f t="shared" si="69"/>
        <v>16840.254212118474</v>
      </c>
      <c r="H160" s="132">
        <f t="shared" si="69"/>
        <v>16840.254212118474</v>
      </c>
      <c r="I160" s="132">
        <f t="shared" si="69"/>
        <v>16840.254212118474</v>
      </c>
      <c r="J160" s="132">
        <f t="shared" si="69"/>
        <v>16840.254212118474</v>
      </c>
      <c r="K160" s="132">
        <f t="shared" si="69"/>
        <v>16840.254212118474</v>
      </c>
      <c r="L160" s="132">
        <f t="shared" si="69"/>
        <v>16840.254212118474</v>
      </c>
      <c r="M160" s="132">
        <f t="shared" si="69"/>
        <v>16840.254212118474</v>
      </c>
      <c r="N160" s="132">
        <f t="shared" si="69"/>
        <v>16840.254212118474</v>
      </c>
      <c r="O160" s="132">
        <f t="shared" si="69"/>
        <v>16840.254212118474</v>
      </c>
      <c r="P160" s="132">
        <f t="shared" si="69"/>
        <v>16840.254212118474</v>
      </c>
      <c r="Q160" s="132">
        <f t="shared" si="69"/>
        <v>202083.05054542166</v>
      </c>
      <c r="R160" s="35"/>
      <c r="S160" s="35"/>
      <c r="T160" s="35"/>
      <c r="U160" s="132">
        <f t="shared" ref="U160:V160" si="70">SUM(U130,U137,U144,U151,U158)</f>
        <v>101.37945679536203</v>
      </c>
      <c r="V160" s="132">
        <f t="shared" si="70"/>
        <v>16840.254212118474</v>
      </c>
      <c r="W160" s="35"/>
      <c r="X160" s="132">
        <f t="shared" ref="X160:Y160" si="71">SUM(X130,X137,X144,X151,X158)</f>
        <v>124414.539232975</v>
      </c>
      <c r="Y160" s="132">
        <f t="shared" si="71"/>
        <v>77668.511312446659</v>
      </c>
      <c r="Z160" s="225">
        <f>X160/(X160+Y160)</f>
        <v>0.61566043711820695</v>
      </c>
      <c r="AA160" s="35"/>
    </row>
    <row r="161" spans="1:27">
      <c r="A161" s="52"/>
      <c r="B161" s="42"/>
      <c r="C161" s="43"/>
      <c r="D161" s="52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U161" s="43"/>
      <c r="V161" s="43"/>
      <c r="X161" s="50"/>
      <c r="Y161" s="50"/>
      <c r="Z161" s="228"/>
    </row>
    <row r="162" spans="1:27">
      <c r="A162" s="110">
        <v>7</v>
      </c>
      <c r="B162" s="119" t="s">
        <v>84</v>
      </c>
      <c r="C162" s="112"/>
      <c r="D162" s="152"/>
      <c r="E162" s="193"/>
      <c r="F162" s="193"/>
      <c r="G162" s="193"/>
      <c r="H162" s="193"/>
      <c r="I162" s="193"/>
      <c r="J162" s="117"/>
      <c r="K162" s="117"/>
      <c r="L162" s="117"/>
      <c r="M162" s="117"/>
      <c r="N162" s="117"/>
      <c r="O162" s="117"/>
      <c r="P162" s="117"/>
      <c r="Q162" s="113"/>
      <c r="R162" s="34"/>
      <c r="S162" s="34"/>
      <c r="T162" s="34"/>
      <c r="U162" s="112"/>
      <c r="V162" s="112"/>
      <c r="W162" s="34"/>
      <c r="X162" s="112"/>
      <c r="Y162" s="112"/>
      <c r="Z162" s="222"/>
      <c r="AA162" s="34"/>
    </row>
    <row r="163" spans="1:27">
      <c r="A163" s="133">
        <v>7.1</v>
      </c>
      <c r="B163" s="134" t="s">
        <v>85</v>
      </c>
      <c r="C163" s="43"/>
      <c r="D163" s="186"/>
      <c r="E163" s="138">
        <f>SUM('3.1 Base Year 1 Staff Loading'!E163,'3.2 Base Year 2 Staff Loading'!E163,'3.3 Base Year 3 Staff Loading'!E163,'3.4 Base Year 4 Staff Loading'!E163,'3.5 Base Year 5 Staff Loading'!E163,'3.6 Base Year 6 Staff Loading'!E163)/6</f>
        <v>0</v>
      </c>
      <c r="F163" s="138">
        <f>SUM('3.1 Base Year 1 Staff Loading'!F163,'3.2 Base Year 2 Staff Loading'!F163,'3.3 Base Year 3 Staff Loading'!F163,'3.4 Base Year 4 Staff Loading'!F163,'3.5 Base Year 5 Staff Loading'!F163,'3.6 Base Year 6 Staff Loading'!F163)/6</f>
        <v>0</v>
      </c>
      <c r="G163" s="138">
        <f>SUM('3.1 Base Year 1 Staff Loading'!G163,'3.2 Base Year 2 Staff Loading'!G163,'3.3 Base Year 3 Staff Loading'!G163,'3.4 Base Year 4 Staff Loading'!G163,'3.5 Base Year 5 Staff Loading'!G163,'3.6 Base Year 6 Staff Loading'!G163)/6</f>
        <v>0</v>
      </c>
      <c r="H163" s="138">
        <f>SUM('3.1 Base Year 1 Staff Loading'!H163,'3.2 Base Year 2 Staff Loading'!H163,'3.3 Base Year 3 Staff Loading'!H163,'3.4 Base Year 4 Staff Loading'!H163,'3.5 Base Year 5 Staff Loading'!H163,'3.6 Base Year 6 Staff Loading'!H163)/6</f>
        <v>0</v>
      </c>
      <c r="I163" s="138">
        <f>SUM('3.1 Base Year 1 Staff Loading'!I163,'3.2 Base Year 2 Staff Loading'!I163,'3.3 Base Year 3 Staff Loading'!I163,'3.4 Base Year 4 Staff Loading'!I163,'3.5 Base Year 5 Staff Loading'!I163,'3.6 Base Year 6 Staff Loading'!I163)/6</f>
        <v>0</v>
      </c>
      <c r="J163" s="138">
        <f>SUM('3.1 Base Year 1 Staff Loading'!J163,'3.2 Base Year 2 Staff Loading'!J163,'3.3 Base Year 3 Staff Loading'!J163,'3.4 Base Year 4 Staff Loading'!J163,'3.5 Base Year 5 Staff Loading'!J163,'3.6 Base Year 6 Staff Loading'!J163)/6</f>
        <v>0</v>
      </c>
      <c r="K163" s="138">
        <f>SUM('3.1 Base Year 1 Staff Loading'!K163,'3.2 Base Year 2 Staff Loading'!K163,'3.3 Base Year 3 Staff Loading'!K163,'3.4 Base Year 4 Staff Loading'!K163,'3.5 Base Year 5 Staff Loading'!K163,'3.6 Base Year 6 Staff Loading'!K163)/6</f>
        <v>0</v>
      </c>
      <c r="L163" s="138">
        <f>SUM('3.1 Base Year 1 Staff Loading'!L163,'3.2 Base Year 2 Staff Loading'!L163,'3.3 Base Year 3 Staff Loading'!L163,'3.4 Base Year 4 Staff Loading'!L163,'3.5 Base Year 5 Staff Loading'!L163,'3.6 Base Year 6 Staff Loading'!L163)/6</f>
        <v>0</v>
      </c>
      <c r="M163" s="138">
        <f>SUM('3.1 Base Year 1 Staff Loading'!M163,'3.2 Base Year 2 Staff Loading'!M163,'3.3 Base Year 3 Staff Loading'!M163,'3.4 Base Year 4 Staff Loading'!M163,'3.5 Base Year 5 Staff Loading'!M163,'3.6 Base Year 6 Staff Loading'!M163)/6</f>
        <v>0</v>
      </c>
      <c r="N163" s="138">
        <f>SUM('3.1 Base Year 1 Staff Loading'!N163,'3.2 Base Year 2 Staff Loading'!N163,'3.3 Base Year 3 Staff Loading'!N163,'3.4 Base Year 4 Staff Loading'!N163,'3.5 Base Year 5 Staff Loading'!N163,'3.6 Base Year 6 Staff Loading'!N163)/6</f>
        <v>0</v>
      </c>
      <c r="O163" s="138">
        <f>SUM('3.1 Base Year 1 Staff Loading'!O163,'3.2 Base Year 2 Staff Loading'!O163,'3.3 Base Year 3 Staff Loading'!O163,'3.4 Base Year 4 Staff Loading'!O163,'3.5 Base Year 5 Staff Loading'!O163,'3.6 Base Year 6 Staff Loading'!O163)/6</f>
        <v>0</v>
      </c>
      <c r="P163" s="138">
        <f>SUM('3.1 Base Year 1 Staff Loading'!P163,'3.2 Base Year 2 Staff Loading'!P163,'3.3 Base Year 3 Staff Loading'!P163,'3.4 Base Year 4 Staff Loading'!P163,'3.5 Base Year 5 Staff Loading'!P163,'3.6 Base Year 6 Staff Loading'!P163)/6</f>
        <v>0</v>
      </c>
      <c r="Q163" s="138">
        <f>SUM(E163:P163)</f>
        <v>0</v>
      </c>
      <c r="U163" s="44">
        <f>V163/$S$7</f>
        <v>0</v>
      </c>
      <c r="V163" s="44">
        <f>Q163/12</f>
        <v>0</v>
      </c>
      <c r="X163" s="44">
        <f>IF($D163="Y",$Q163,0)</f>
        <v>0</v>
      </c>
      <c r="Y163" s="44">
        <f>IF($D163="N",$Q163,0)</f>
        <v>0</v>
      </c>
      <c r="Z163" s="223">
        <f>T163/12</f>
        <v>0</v>
      </c>
    </row>
    <row r="164" spans="1:27">
      <c r="A164" s="133"/>
      <c r="B164" s="134"/>
      <c r="C164" s="43" t="s">
        <v>86</v>
      </c>
      <c r="D164" s="186" t="s">
        <v>25</v>
      </c>
      <c r="E164" s="138">
        <f>SUM('3.1 Base Year 1 Staff Loading'!E164,'3.2 Base Year 2 Staff Loading'!E164,'3.3 Base Year 3 Staff Loading'!E164,'3.4 Base Year 4 Staff Loading'!E164,'3.5 Base Year 5 Staff Loading'!E164,'3.6 Base Year 6 Staff Loading'!E164)/6</f>
        <v>164.83332673999999</v>
      </c>
      <c r="F164" s="138">
        <f>SUM('3.1 Base Year 1 Staff Loading'!F164,'3.2 Base Year 2 Staff Loading'!F164,'3.3 Base Year 3 Staff Loading'!F164,'3.4 Base Year 4 Staff Loading'!F164,'3.5 Base Year 5 Staff Loading'!F164,'3.6 Base Year 6 Staff Loading'!F164)/6</f>
        <v>164.83332673999999</v>
      </c>
      <c r="G164" s="138">
        <f>SUM('3.1 Base Year 1 Staff Loading'!G164,'3.2 Base Year 2 Staff Loading'!G164,'3.3 Base Year 3 Staff Loading'!G164,'3.4 Base Year 4 Staff Loading'!G164,'3.5 Base Year 5 Staff Loading'!G164,'3.6 Base Year 6 Staff Loading'!G164)/6</f>
        <v>164.83332673999999</v>
      </c>
      <c r="H164" s="138">
        <f>SUM('3.1 Base Year 1 Staff Loading'!H164,'3.2 Base Year 2 Staff Loading'!H164,'3.3 Base Year 3 Staff Loading'!H164,'3.4 Base Year 4 Staff Loading'!H164,'3.5 Base Year 5 Staff Loading'!H164,'3.6 Base Year 6 Staff Loading'!H164)/6</f>
        <v>164.83332673999999</v>
      </c>
      <c r="I164" s="138">
        <f>SUM('3.1 Base Year 1 Staff Loading'!I164,'3.2 Base Year 2 Staff Loading'!I164,'3.3 Base Year 3 Staff Loading'!I164,'3.4 Base Year 4 Staff Loading'!I164,'3.5 Base Year 5 Staff Loading'!I164,'3.6 Base Year 6 Staff Loading'!I164)/6</f>
        <v>164.83332673999999</v>
      </c>
      <c r="J164" s="138">
        <f>SUM('3.1 Base Year 1 Staff Loading'!J164,'3.2 Base Year 2 Staff Loading'!J164,'3.3 Base Year 3 Staff Loading'!J164,'3.4 Base Year 4 Staff Loading'!J164,'3.5 Base Year 5 Staff Loading'!J164,'3.6 Base Year 6 Staff Loading'!J164)/6</f>
        <v>164.83332673999999</v>
      </c>
      <c r="K164" s="138">
        <f>SUM('3.1 Base Year 1 Staff Loading'!K164,'3.2 Base Year 2 Staff Loading'!K164,'3.3 Base Year 3 Staff Loading'!K164,'3.4 Base Year 4 Staff Loading'!K164,'3.5 Base Year 5 Staff Loading'!K164,'3.6 Base Year 6 Staff Loading'!K164)/6</f>
        <v>164.83332673999999</v>
      </c>
      <c r="L164" s="138">
        <f>SUM('3.1 Base Year 1 Staff Loading'!L164,'3.2 Base Year 2 Staff Loading'!L164,'3.3 Base Year 3 Staff Loading'!L164,'3.4 Base Year 4 Staff Loading'!L164,'3.5 Base Year 5 Staff Loading'!L164,'3.6 Base Year 6 Staff Loading'!L164)/6</f>
        <v>164.83332673999999</v>
      </c>
      <c r="M164" s="138">
        <f>SUM('3.1 Base Year 1 Staff Loading'!M164,'3.2 Base Year 2 Staff Loading'!M164,'3.3 Base Year 3 Staff Loading'!M164,'3.4 Base Year 4 Staff Loading'!M164,'3.5 Base Year 5 Staff Loading'!M164,'3.6 Base Year 6 Staff Loading'!M164)/6</f>
        <v>164.83332673999999</v>
      </c>
      <c r="N164" s="138">
        <f>SUM('3.1 Base Year 1 Staff Loading'!N164,'3.2 Base Year 2 Staff Loading'!N164,'3.3 Base Year 3 Staff Loading'!N164,'3.4 Base Year 4 Staff Loading'!N164,'3.5 Base Year 5 Staff Loading'!N164,'3.6 Base Year 6 Staff Loading'!N164)/6</f>
        <v>164.83332673999999</v>
      </c>
      <c r="O164" s="138">
        <f>SUM('3.1 Base Year 1 Staff Loading'!O164,'3.2 Base Year 2 Staff Loading'!O164,'3.3 Base Year 3 Staff Loading'!O164,'3.4 Base Year 4 Staff Loading'!O164,'3.5 Base Year 5 Staff Loading'!O164,'3.6 Base Year 6 Staff Loading'!O164)/6</f>
        <v>164.83332673999999</v>
      </c>
      <c r="P164" s="138">
        <f>SUM('3.1 Base Year 1 Staff Loading'!P164,'3.2 Base Year 2 Staff Loading'!P164,'3.3 Base Year 3 Staff Loading'!P164,'3.4 Base Year 4 Staff Loading'!P164,'3.5 Base Year 5 Staff Loading'!P164,'3.6 Base Year 6 Staff Loading'!P164)/6</f>
        <v>164.83332673999999</v>
      </c>
      <c r="Q164" s="138">
        <f>SUM(E164:P164)</f>
        <v>1977.9999208800002</v>
      </c>
      <c r="U164" s="44">
        <f>V164/$S$7</f>
        <v>0.99230765261538456</v>
      </c>
      <c r="V164" s="44">
        <f>Q164/12</f>
        <v>164.83332674000002</v>
      </c>
      <c r="X164" s="44">
        <f>IF($D164="Y",$Q164,0)</f>
        <v>0</v>
      </c>
      <c r="Y164" s="44">
        <f>IF($D164="N",$Q164,0)</f>
        <v>1977.9999208800002</v>
      </c>
      <c r="Z164" s="223">
        <f>T164/12</f>
        <v>0</v>
      </c>
    </row>
    <row r="165" spans="1:27">
      <c r="A165" s="133"/>
      <c r="B165" s="134"/>
      <c r="C165" s="43"/>
      <c r="D165" s="186"/>
      <c r="E165" s="138">
        <f>SUM('3.1 Base Year 1 Staff Loading'!E165,'3.2 Base Year 2 Staff Loading'!E165,'3.3 Base Year 3 Staff Loading'!E165,'3.4 Base Year 4 Staff Loading'!E165,'3.5 Base Year 5 Staff Loading'!E165,'3.6 Base Year 6 Staff Loading'!E165)/6</f>
        <v>0</v>
      </c>
      <c r="F165" s="138">
        <f>SUM('3.1 Base Year 1 Staff Loading'!F165,'3.2 Base Year 2 Staff Loading'!F165,'3.3 Base Year 3 Staff Loading'!F165,'3.4 Base Year 4 Staff Loading'!F165,'3.5 Base Year 5 Staff Loading'!F165,'3.6 Base Year 6 Staff Loading'!F165)/6</f>
        <v>0</v>
      </c>
      <c r="G165" s="138">
        <f>SUM('3.1 Base Year 1 Staff Loading'!G165,'3.2 Base Year 2 Staff Loading'!G165,'3.3 Base Year 3 Staff Loading'!G165,'3.4 Base Year 4 Staff Loading'!G165,'3.5 Base Year 5 Staff Loading'!G165,'3.6 Base Year 6 Staff Loading'!G165)/6</f>
        <v>0</v>
      </c>
      <c r="H165" s="138">
        <f>SUM('3.1 Base Year 1 Staff Loading'!H165,'3.2 Base Year 2 Staff Loading'!H165,'3.3 Base Year 3 Staff Loading'!H165,'3.4 Base Year 4 Staff Loading'!H165,'3.5 Base Year 5 Staff Loading'!H165,'3.6 Base Year 6 Staff Loading'!H165)/6</f>
        <v>0</v>
      </c>
      <c r="I165" s="138">
        <f>SUM('3.1 Base Year 1 Staff Loading'!I165,'3.2 Base Year 2 Staff Loading'!I165,'3.3 Base Year 3 Staff Loading'!I165,'3.4 Base Year 4 Staff Loading'!I165,'3.5 Base Year 5 Staff Loading'!I165,'3.6 Base Year 6 Staff Loading'!I165)/6</f>
        <v>0</v>
      </c>
      <c r="J165" s="138">
        <f>SUM('3.1 Base Year 1 Staff Loading'!J165,'3.2 Base Year 2 Staff Loading'!J165,'3.3 Base Year 3 Staff Loading'!J165,'3.4 Base Year 4 Staff Loading'!J165,'3.5 Base Year 5 Staff Loading'!J165,'3.6 Base Year 6 Staff Loading'!J165)/6</f>
        <v>0</v>
      </c>
      <c r="K165" s="138">
        <f>SUM('3.1 Base Year 1 Staff Loading'!K165,'3.2 Base Year 2 Staff Loading'!K165,'3.3 Base Year 3 Staff Loading'!K165,'3.4 Base Year 4 Staff Loading'!K165,'3.5 Base Year 5 Staff Loading'!K165,'3.6 Base Year 6 Staff Loading'!K165)/6</f>
        <v>0</v>
      </c>
      <c r="L165" s="138">
        <f>SUM('3.1 Base Year 1 Staff Loading'!L165,'3.2 Base Year 2 Staff Loading'!L165,'3.3 Base Year 3 Staff Loading'!L165,'3.4 Base Year 4 Staff Loading'!L165,'3.5 Base Year 5 Staff Loading'!L165,'3.6 Base Year 6 Staff Loading'!L165)/6</f>
        <v>0</v>
      </c>
      <c r="M165" s="138">
        <f>SUM('3.1 Base Year 1 Staff Loading'!M165,'3.2 Base Year 2 Staff Loading'!M165,'3.3 Base Year 3 Staff Loading'!M165,'3.4 Base Year 4 Staff Loading'!M165,'3.5 Base Year 5 Staff Loading'!M165,'3.6 Base Year 6 Staff Loading'!M165)/6</f>
        <v>0</v>
      </c>
      <c r="N165" s="138">
        <f>SUM('3.1 Base Year 1 Staff Loading'!N165,'3.2 Base Year 2 Staff Loading'!N165,'3.3 Base Year 3 Staff Loading'!N165,'3.4 Base Year 4 Staff Loading'!N165,'3.5 Base Year 5 Staff Loading'!N165,'3.6 Base Year 6 Staff Loading'!N165)/6</f>
        <v>0</v>
      </c>
      <c r="O165" s="138">
        <f>SUM('3.1 Base Year 1 Staff Loading'!O165,'3.2 Base Year 2 Staff Loading'!O165,'3.3 Base Year 3 Staff Loading'!O165,'3.4 Base Year 4 Staff Loading'!O165,'3.5 Base Year 5 Staff Loading'!O165,'3.6 Base Year 6 Staff Loading'!O165)/6</f>
        <v>0</v>
      </c>
      <c r="P165" s="138">
        <f>SUM('3.1 Base Year 1 Staff Loading'!P165,'3.2 Base Year 2 Staff Loading'!P165,'3.3 Base Year 3 Staff Loading'!P165,'3.4 Base Year 4 Staff Loading'!P165,'3.5 Base Year 5 Staff Loading'!P165,'3.6 Base Year 6 Staff Loading'!P165)/6</f>
        <v>0</v>
      </c>
      <c r="Q165" s="138">
        <f>SUM(E165:P165)</f>
        <v>0</v>
      </c>
      <c r="U165" s="44">
        <f>V165/$S$7</f>
        <v>0</v>
      </c>
      <c r="V165" s="44">
        <f>Q165/12</f>
        <v>0</v>
      </c>
      <c r="X165" s="44">
        <f>IF($D165="Y",$Q165,0)</f>
        <v>0</v>
      </c>
      <c r="Y165" s="44">
        <f>IF($D165="N",$Q165,0)</f>
        <v>0</v>
      </c>
      <c r="Z165" s="223">
        <f>T165/12</f>
        <v>0</v>
      </c>
    </row>
    <row r="166" spans="1:27">
      <c r="A166" s="133"/>
      <c r="B166" s="134"/>
      <c r="C166" s="43"/>
      <c r="D166" s="186"/>
      <c r="E166" s="138">
        <f>SUM('3.1 Base Year 1 Staff Loading'!E166,'3.2 Base Year 2 Staff Loading'!E166,'3.3 Base Year 3 Staff Loading'!E166,'3.4 Base Year 4 Staff Loading'!E166,'3.5 Base Year 5 Staff Loading'!E166,'3.6 Base Year 6 Staff Loading'!E166)/6</f>
        <v>0</v>
      </c>
      <c r="F166" s="138">
        <f>SUM('3.1 Base Year 1 Staff Loading'!F166,'3.2 Base Year 2 Staff Loading'!F166,'3.3 Base Year 3 Staff Loading'!F166,'3.4 Base Year 4 Staff Loading'!F166,'3.5 Base Year 5 Staff Loading'!F166,'3.6 Base Year 6 Staff Loading'!F166)/6</f>
        <v>0</v>
      </c>
      <c r="G166" s="138">
        <f>SUM('3.1 Base Year 1 Staff Loading'!G166,'3.2 Base Year 2 Staff Loading'!G166,'3.3 Base Year 3 Staff Loading'!G166,'3.4 Base Year 4 Staff Loading'!G166,'3.5 Base Year 5 Staff Loading'!G166,'3.6 Base Year 6 Staff Loading'!G166)/6</f>
        <v>0</v>
      </c>
      <c r="H166" s="138">
        <f>SUM('3.1 Base Year 1 Staff Loading'!H166,'3.2 Base Year 2 Staff Loading'!H166,'3.3 Base Year 3 Staff Loading'!H166,'3.4 Base Year 4 Staff Loading'!H166,'3.5 Base Year 5 Staff Loading'!H166,'3.6 Base Year 6 Staff Loading'!H166)/6</f>
        <v>0</v>
      </c>
      <c r="I166" s="138">
        <f>SUM('3.1 Base Year 1 Staff Loading'!I166,'3.2 Base Year 2 Staff Loading'!I166,'3.3 Base Year 3 Staff Loading'!I166,'3.4 Base Year 4 Staff Loading'!I166,'3.5 Base Year 5 Staff Loading'!I166,'3.6 Base Year 6 Staff Loading'!I166)/6</f>
        <v>0</v>
      </c>
      <c r="J166" s="138">
        <f>SUM('3.1 Base Year 1 Staff Loading'!J166,'3.2 Base Year 2 Staff Loading'!J166,'3.3 Base Year 3 Staff Loading'!J166,'3.4 Base Year 4 Staff Loading'!J166,'3.5 Base Year 5 Staff Loading'!J166,'3.6 Base Year 6 Staff Loading'!J166)/6</f>
        <v>0</v>
      </c>
      <c r="K166" s="138">
        <f>SUM('3.1 Base Year 1 Staff Loading'!K166,'3.2 Base Year 2 Staff Loading'!K166,'3.3 Base Year 3 Staff Loading'!K166,'3.4 Base Year 4 Staff Loading'!K166,'3.5 Base Year 5 Staff Loading'!K166,'3.6 Base Year 6 Staff Loading'!K166)/6</f>
        <v>0</v>
      </c>
      <c r="L166" s="138">
        <f>SUM('3.1 Base Year 1 Staff Loading'!L166,'3.2 Base Year 2 Staff Loading'!L166,'3.3 Base Year 3 Staff Loading'!L166,'3.4 Base Year 4 Staff Loading'!L166,'3.5 Base Year 5 Staff Loading'!L166,'3.6 Base Year 6 Staff Loading'!L166)/6</f>
        <v>0</v>
      </c>
      <c r="M166" s="138">
        <f>SUM('3.1 Base Year 1 Staff Loading'!M166,'3.2 Base Year 2 Staff Loading'!M166,'3.3 Base Year 3 Staff Loading'!M166,'3.4 Base Year 4 Staff Loading'!M166,'3.5 Base Year 5 Staff Loading'!M166,'3.6 Base Year 6 Staff Loading'!M166)/6</f>
        <v>0</v>
      </c>
      <c r="N166" s="138">
        <f>SUM('3.1 Base Year 1 Staff Loading'!N166,'3.2 Base Year 2 Staff Loading'!N166,'3.3 Base Year 3 Staff Loading'!N166,'3.4 Base Year 4 Staff Loading'!N166,'3.5 Base Year 5 Staff Loading'!N166,'3.6 Base Year 6 Staff Loading'!N166)/6</f>
        <v>0</v>
      </c>
      <c r="O166" s="138">
        <f>SUM('3.1 Base Year 1 Staff Loading'!O166,'3.2 Base Year 2 Staff Loading'!O166,'3.3 Base Year 3 Staff Loading'!O166,'3.4 Base Year 4 Staff Loading'!O166,'3.5 Base Year 5 Staff Loading'!O166,'3.6 Base Year 6 Staff Loading'!O166)/6</f>
        <v>0</v>
      </c>
      <c r="P166" s="138">
        <f>SUM('3.1 Base Year 1 Staff Loading'!P166,'3.2 Base Year 2 Staff Loading'!P166,'3.3 Base Year 3 Staff Loading'!P166,'3.4 Base Year 4 Staff Loading'!P166,'3.5 Base Year 5 Staff Loading'!P166,'3.6 Base Year 6 Staff Loading'!P166)/6</f>
        <v>0</v>
      </c>
      <c r="Q166" s="138">
        <f>SUM(E166:P166)</f>
        <v>0</v>
      </c>
      <c r="U166" s="44">
        <f>V166/$S$7</f>
        <v>0</v>
      </c>
      <c r="V166" s="44">
        <f>Q166/12</f>
        <v>0</v>
      </c>
      <c r="X166" s="44">
        <f>IF($D166="Y",$Q166,0)</f>
        <v>0</v>
      </c>
      <c r="Y166" s="44">
        <f>IF($D166="N",$Q166,0)</f>
        <v>0</v>
      </c>
      <c r="Z166" s="223">
        <f>T166/12</f>
        <v>0</v>
      </c>
    </row>
    <row r="167" spans="1:27">
      <c r="A167" s="133"/>
      <c r="B167" s="134"/>
      <c r="C167" s="43"/>
      <c r="D167" s="186"/>
      <c r="E167" s="138">
        <f>SUM('3.1 Base Year 1 Staff Loading'!E167,'3.2 Base Year 2 Staff Loading'!E167,'3.3 Base Year 3 Staff Loading'!E167,'3.4 Base Year 4 Staff Loading'!E167,'3.5 Base Year 5 Staff Loading'!E167,'3.6 Base Year 6 Staff Loading'!E167)/6</f>
        <v>0</v>
      </c>
      <c r="F167" s="138">
        <f>SUM('3.1 Base Year 1 Staff Loading'!F167,'3.2 Base Year 2 Staff Loading'!F167,'3.3 Base Year 3 Staff Loading'!F167,'3.4 Base Year 4 Staff Loading'!F167,'3.5 Base Year 5 Staff Loading'!F167,'3.6 Base Year 6 Staff Loading'!F167)/6</f>
        <v>0</v>
      </c>
      <c r="G167" s="138">
        <f>SUM('3.1 Base Year 1 Staff Loading'!G167,'3.2 Base Year 2 Staff Loading'!G167,'3.3 Base Year 3 Staff Loading'!G167,'3.4 Base Year 4 Staff Loading'!G167,'3.5 Base Year 5 Staff Loading'!G167,'3.6 Base Year 6 Staff Loading'!G167)/6</f>
        <v>0</v>
      </c>
      <c r="H167" s="138">
        <f>SUM('3.1 Base Year 1 Staff Loading'!H167,'3.2 Base Year 2 Staff Loading'!H167,'3.3 Base Year 3 Staff Loading'!H167,'3.4 Base Year 4 Staff Loading'!H167,'3.5 Base Year 5 Staff Loading'!H167,'3.6 Base Year 6 Staff Loading'!H167)/6</f>
        <v>0</v>
      </c>
      <c r="I167" s="138">
        <f>SUM('3.1 Base Year 1 Staff Loading'!I167,'3.2 Base Year 2 Staff Loading'!I167,'3.3 Base Year 3 Staff Loading'!I167,'3.4 Base Year 4 Staff Loading'!I167,'3.5 Base Year 5 Staff Loading'!I167,'3.6 Base Year 6 Staff Loading'!I167)/6</f>
        <v>0</v>
      </c>
      <c r="J167" s="138">
        <f>SUM('3.1 Base Year 1 Staff Loading'!J167,'3.2 Base Year 2 Staff Loading'!J167,'3.3 Base Year 3 Staff Loading'!J167,'3.4 Base Year 4 Staff Loading'!J167,'3.5 Base Year 5 Staff Loading'!J167,'3.6 Base Year 6 Staff Loading'!J167)/6</f>
        <v>0</v>
      </c>
      <c r="K167" s="138">
        <f>SUM('3.1 Base Year 1 Staff Loading'!K167,'3.2 Base Year 2 Staff Loading'!K167,'3.3 Base Year 3 Staff Loading'!K167,'3.4 Base Year 4 Staff Loading'!K167,'3.5 Base Year 5 Staff Loading'!K167,'3.6 Base Year 6 Staff Loading'!K167)/6</f>
        <v>0</v>
      </c>
      <c r="L167" s="138">
        <f>SUM('3.1 Base Year 1 Staff Loading'!L167,'3.2 Base Year 2 Staff Loading'!L167,'3.3 Base Year 3 Staff Loading'!L167,'3.4 Base Year 4 Staff Loading'!L167,'3.5 Base Year 5 Staff Loading'!L167,'3.6 Base Year 6 Staff Loading'!L167)/6</f>
        <v>0</v>
      </c>
      <c r="M167" s="138">
        <f>SUM('3.1 Base Year 1 Staff Loading'!M167,'3.2 Base Year 2 Staff Loading'!M167,'3.3 Base Year 3 Staff Loading'!M167,'3.4 Base Year 4 Staff Loading'!M167,'3.5 Base Year 5 Staff Loading'!M167,'3.6 Base Year 6 Staff Loading'!M167)/6</f>
        <v>0</v>
      </c>
      <c r="N167" s="138">
        <f>SUM('3.1 Base Year 1 Staff Loading'!N167,'3.2 Base Year 2 Staff Loading'!N167,'3.3 Base Year 3 Staff Loading'!N167,'3.4 Base Year 4 Staff Loading'!N167,'3.5 Base Year 5 Staff Loading'!N167,'3.6 Base Year 6 Staff Loading'!N167)/6</f>
        <v>0</v>
      </c>
      <c r="O167" s="138">
        <f>SUM('3.1 Base Year 1 Staff Loading'!O167,'3.2 Base Year 2 Staff Loading'!O167,'3.3 Base Year 3 Staff Loading'!O167,'3.4 Base Year 4 Staff Loading'!O167,'3.5 Base Year 5 Staff Loading'!O167,'3.6 Base Year 6 Staff Loading'!O167)/6</f>
        <v>0</v>
      </c>
      <c r="P167" s="138">
        <f>SUM('3.1 Base Year 1 Staff Loading'!P167,'3.2 Base Year 2 Staff Loading'!P167,'3.3 Base Year 3 Staff Loading'!P167,'3.4 Base Year 4 Staff Loading'!P167,'3.5 Base Year 5 Staff Loading'!P167,'3.6 Base Year 6 Staff Loading'!P167)/6</f>
        <v>0</v>
      </c>
      <c r="Q167" s="138">
        <f>SUM(E167:P167)</f>
        <v>0</v>
      </c>
      <c r="U167" s="44">
        <f>V167/$S$7</f>
        <v>0</v>
      </c>
      <c r="V167" s="44">
        <f>Q167/12</f>
        <v>0</v>
      </c>
      <c r="X167" s="44">
        <f>IF($D167="Y",$Q167,0)</f>
        <v>0</v>
      </c>
      <c r="Y167" s="44">
        <f>IF($D167="N",$Q167,0)</f>
        <v>0</v>
      </c>
      <c r="Z167" s="223">
        <f>T167/12</f>
        <v>0</v>
      </c>
    </row>
    <row r="168" spans="1:27" ht="14.1" thickBot="1">
      <c r="A168" s="103"/>
      <c r="B168" s="104" t="s">
        <v>87</v>
      </c>
      <c r="C168" s="105"/>
      <c r="D168" s="187"/>
      <c r="E168" s="107">
        <f>SUM(E163:E167)</f>
        <v>164.83332673999999</v>
      </c>
      <c r="F168" s="107">
        <f t="shared" ref="F168:Q168" si="72">SUM(F163:F167)</f>
        <v>164.83332673999999</v>
      </c>
      <c r="G168" s="107">
        <f t="shared" si="72"/>
        <v>164.83332673999999</v>
      </c>
      <c r="H168" s="107">
        <f t="shared" si="72"/>
        <v>164.83332673999999</v>
      </c>
      <c r="I168" s="107">
        <f t="shared" si="72"/>
        <v>164.83332673999999</v>
      </c>
      <c r="J168" s="107">
        <f t="shared" si="72"/>
        <v>164.83332673999999</v>
      </c>
      <c r="K168" s="107">
        <f t="shared" si="72"/>
        <v>164.83332673999999</v>
      </c>
      <c r="L168" s="107">
        <f t="shared" si="72"/>
        <v>164.83332673999999</v>
      </c>
      <c r="M168" s="107">
        <f t="shared" si="72"/>
        <v>164.83332673999999</v>
      </c>
      <c r="N168" s="107">
        <f t="shared" si="72"/>
        <v>164.83332673999999</v>
      </c>
      <c r="O168" s="107">
        <f t="shared" si="72"/>
        <v>164.83332673999999</v>
      </c>
      <c r="P168" s="107">
        <f t="shared" si="72"/>
        <v>164.83332673999999</v>
      </c>
      <c r="Q168" s="107">
        <f t="shared" si="72"/>
        <v>1977.9999208800002</v>
      </c>
      <c r="R168" s="35"/>
      <c r="S168" s="35"/>
      <c r="T168" s="35"/>
      <c r="U168" s="109">
        <f>SUM(U163:U167)</f>
        <v>0.99230765261538456</v>
      </c>
      <c r="V168" s="107">
        <f>SUM(V163:V167)</f>
        <v>164.83332674000002</v>
      </c>
      <c r="W168" s="35"/>
      <c r="X168" s="106">
        <f>SUM(X163:X167)</f>
        <v>0</v>
      </c>
      <c r="Y168" s="106">
        <f>SUM(Y163:Y167)</f>
        <v>1977.9999208800002</v>
      </c>
      <c r="Z168" s="224">
        <f>X168/(X168+Y168)</f>
        <v>0</v>
      </c>
      <c r="AA168" s="35"/>
    </row>
    <row r="169" spans="1:27">
      <c r="A169" s="133"/>
      <c r="B169" s="134"/>
      <c r="C169" s="43"/>
      <c r="D169" s="186"/>
      <c r="E169" s="138"/>
      <c r="F169" s="138"/>
      <c r="G169" s="138"/>
      <c r="H169" s="138"/>
      <c r="I169" s="138"/>
      <c r="J169" s="138"/>
      <c r="K169" s="138"/>
      <c r="L169" s="138"/>
      <c r="M169" s="138"/>
      <c r="N169" s="138"/>
      <c r="O169" s="138"/>
      <c r="P169" s="138"/>
      <c r="Q169" s="138"/>
      <c r="U169" s="44"/>
      <c r="V169" s="44"/>
      <c r="X169" s="44"/>
      <c r="Y169" s="44"/>
      <c r="Z169" s="223"/>
    </row>
    <row r="170" spans="1:27">
      <c r="A170" s="133">
        <v>7.2</v>
      </c>
      <c r="B170" s="134" t="s">
        <v>88</v>
      </c>
      <c r="C170" s="43"/>
      <c r="D170" s="186"/>
      <c r="E170" s="138">
        <f>SUM('3.1 Base Year 1 Staff Loading'!E170,'3.2 Base Year 2 Staff Loading'!E170,'3.3 Base Year 3 Staff Loading'!E170,'3.4 Base Year 4 Staff Loading'!E170,'3.5 Base Year 5 Staff Loading'!E170,'3.6 Base Year 6 Staff Loading'!E170)/6</f>
        <v>0</v>
      </c>
      <c r="F170" s="138">
        <f>SUM('3.1 Base Year 1 Staff Loading'!F170,'3.2 Base Year 2 Staff Loading'!F170,'3.3 Base Year 3 Staff Loading'!F170,'3.4 Base Year 4 Staff Loading'!F170,'3.5 Base Year 5 Staff Loading'!F170,'3.6 Base Year 6 Staff Loading'!F170)/6</f>
        <v>0</v>
      </c>
      <c r="G170" s="138">
        <f>SUM('3.1 Base Year 1 Staff Loading'!G170,'3.2 Base Year 2 Staff Loading'!G170,'3.3 Base Year 3 Staff Loading'!G170,'3.4 Base Year 4 Staff Loading'!G170,'3.5 Base Year 5 Staff Loading'!G170,'3.6 Base Year 6 Staff Loading'!G170)/6</f>
        <v>0</v>
      </c>
      <c r="H170" s="138">
        <f>SUM('3.1 Base Year 1 Staff Loading'!H170,'3.2 Base Year 2 Staff Loading'!H170,'3.3 Base Year 3 Staff Loading'!H170,'3.4 Base Year 4 Staff Loading'!H170,'3.5 Base Year 5 Staff Loading'!H170,'3.6 Base Year 6 Staff Loading'!H170)/6</f>
        <v>0</v>
      </c>
      <c r="I170" s="138">
        <f>SUM('3.1 Base Year 1 Staff Loading'!I170,'3.2 Base Year 2 Staff Loading'!I170,'3.3 Base Year 3 Staff Loading'!I170,'3.4 Base Year 4 Staff Loading'!I170,'3.5 Base Year 5 Staff Loading'!I170,'3.6 Base Year 6 Staff Loading'!I170)/6</f>
        <v>0</v>
      </c>
      <c r="J170" s="138">
        <f>SUM('3.1 Base Year 1 Staff Loading'!J170,'3.2 Base Year 2 Staff Loading'!J170,'3.3 Base Year 3 Staff Loading'!J170,'3.4 Base Year 4 Staff Loading'!J170,'3.5 Base Year 5 Staff Loading'!J170,'3.6 Base Year 6 Staff Loading'!J170)/6</f>
        <v>0</v>
      </c>
      <c r="K170" s="138">
        <f>SUM('3.1 Base Year 1 Staff Loading'!K170,'3.2 Base Year 2 Staff Loading'!K170,'3.3 Base Year 3 Staff Loading'!K170,'3.4 Base Year 4 Staff Loading'!K170,'3.5 Base Year 5 Staff Loading'!K170,'3.6 Base Year 6 Staff Loading'!K170)/6</f>
        <v>0</v>
      </c>
      <c r="L170" s="138">
        <f>SUM('3.1 Base Year 1 Staff Loading'!L170,'3.2 Base Year 2 Staff Loading'!L170,'3.3 Base Year 3 Staff Loading'!L170,'3.4 Base Year 4 Staff Loading'!L170,'3.5 Base Year 5 Staff Loading'!L170,'3.6 Base Year 6 Staff Loading'!L170)/6</f>
        <v>0</v>
      </c>
      <c r="M170" s="138">
        <f>SUM('3.1 Base Year 1 Staff Loading'!M170,'3.2 Base Year 2 Staff Loading'!M170,'3.3 Base Year 3 Staff Loading'!M170,'3.4 Base Year 4 Staff Loading'!M170,'3.5 Base Year 5 Staff Loading'!M170,'3.6 Base Year 6 Staff Loading'!M170)/6</f>
        <v>0</v>
      </c>
      <c r="N170" s="138">
        <f>SUM('3.1 Base Year 1 Staff Loading'!N170,'3.2 Base Year 2 Staff Loading'!N170,'3.3 Base Year 3 Staff Loading'!N170,'3.4 Base Year 4 Staff Loading'!N170,'3.5 Base Year 5 Staff Loading'!N170,'3.6 Base Year 6 Staff Loading'!N170)/6</f>
        <v>0</v>
      </c>
      <c r="O170" s="138">
        <f>SUM('3.1 Base Year 1 Staff Loading'!O170,'3.2 Base Year 2 Staff Loading'!O170,'3.3 Base Year 3 Staff Loading'!O170,'3.4 Base Year 4 Staff Loading'!O170,'3.5 Base Year 5 Staff Loading'!O170,'3.6 Base Year 6 Staff Loading'!O170)/6</f>
        <v>0</v>
      </c>
      <c r="P170" s="138">
        <f>SUM('3.1 Base Year 1 Staff Loading'!P170,'3.2 Base Year 2 Staff Loading'!P170,'3.3 Base Year 3 Staff Loading'!P170,'3.4 Base Year 4 Staff Loading'!P170,'3.5 Base Year 5 Staff Loading'!P170,'3.6 Base Year 6 Staff Loading'!P170)/6</f>
        <v>0</v>
      </c>
      <c r="Q170" s="138">
        <f>SUM(E170:P170)</f>
        <v>0</v>
      </c>
      <c r="R170" s="35"/>
      <c r="S170" s="35"/>
      <c r="T170" s="35"/>
      <c r="U170" s="44">
        <f>V170/$S$7</f>
        <v>0</v>
      </c>
      <c r="V170" s="44">
        <f>Q170/12</f>
        <v>0</v>
      </c>
      <c r="W170" s="35"/>
      <c r="X170" s="44">
        <f>IF($D170="Y",$Q170,0)</f>
        <v>0</v>
      </c>
      <c r="Y170" s="44">
        <f>IF($D170="N",$Q170,0)</f>
        <v>0</v>
      </c>
      <c r="Z170" s="223">
        <f>T170/12</f>
        <v>0</v>
      </c>
      <c r="AA170" s="35"/>
    </row>
    <row r="171" spans="1:27">
      <c r="A171" s="133"/>
      <c r="B171" s="134"/>
      <c r="C171" s="43" t="s">
        <v>89</v>
      </c>
      <c r="D171" s="186" t="s">
        <v>25</v>
      </c>
      <c r="E171" s="138">
        <f>SUM('3.1 Base Year 1 Staff Loading'!E171,'3.2 Base Year 2 Staff Loading'!E171,'3.3 Base Year 3 Staff Loading'!E171,'3.4 Base Year 4 Staff Loading'!E171,'3.5 Base Year 5 Staff Loading'!E171,'3.6 Base Year 6 Staff Loading'!E171)/6</f>
        <v>2977.3187963344444</v>
      </c>
      <c r="F171" s="138">
        <f>SUM('3.1 Base Year 1 Staff Loading'!F171,'3.2 Base Year 2 Staff Loading'!F171,'3.3 Base Year 3 Staff Loading'!F171,'3.4 Base Year 4 Staff Loading'!F171,'3.5 Base Year 5 Staff Loading'!F171,'3.6 Base Year 6 Staff Loading'!F171)/6</f>
        <v>2977.3187963344444</v>
      </c>
      <c r="G171" s="138">
        <f>SUM('3.1 Base Year 1 Staff Loading'!G171,'3.2 Base Year 2 Staff Loading'!G171,'3.3 Base Year 3 Staff Loading'!G171,'3.4 Base Year 4 Staff Loading'!G171,'3.5 Base Year 5 Staff Loading'!G171,'3.6 Base Year 6 Staff Loading'!G171)/6</f>
        <v>2977.3187963344444</v>
      </c>
      <c r="H171" s="138">
        <f>SUM('3.1 Base Year 1 Staff Loading'!H171,'3.2 Base Year 2 Staff Loading'!H171,'3.3 Base Year 3 Staff Loading'!H171,'3.4 Base Year 4 Staff Loading'!H171,'3.5 Base Year 5 Staff Loading'!H171,'3.6 Base Year 6 Staff Loading'!H171)/6</f>
        <v>2977.3187963344444</v>
      </c>
      <c r="I171" s="138">
        <f>SUM('3.1 Base Year 1 Staff Loading'!I171,'3.2 Base Year 2 Staff Loading'!I171,'3.3 Base Year 3 Staff Loading'!I171,'3.4 Base Year 4 Staff Loading'!I171,'3.5 Base Year 5 Staff Loading'!I171,'3.6 Base Year 6 Staff Loading'!I171)/6</f>
        <v>2977.3187963344444</v>
      </c>
      <c r="J171" s="138">
        <f>SUM('3.1 Base Year 1 Staff Loading'!J171,'3.2 Base Year 2 Staff Loading'!J171,'3.3 Base Year 3 Staff Loading'!J171,'3.4 Base Year 4 Staff Loading'!J171,'3.5 Base Year 5 Staff Loading'!J171,'3.6 Base Year 6 Staff Loading'!J171)/6</f>
        <v>2977.3187963344444</v>
      </c>
      <c r="K171" s="138">
        <f>SUM('3.1 Base Year 1 Staff Loading'!K171,'3.2 Base Year 2 Staff Loading'!K171,'3.3 Base Year 3 Staff Loading'!K171,'3.4 Base Year 4 Staff Loading'!K171,'3.5 Base Year 5 Staff Loading'!K171,'3.6 Base Year 6 Staff Loading'!K171)/6</f>
        <v>2977.3187963344444</v>
      </c>
      <c r="L171" s="138">
        <f>SUM('3.1 Base Year 1 Staff Loading'!L171,'3.2 Base Year 2 Staff Loading'!L171,'3.3 Base Year 3 Staff Loading'!L171,'3.4 Base Year 4 Staff Loading'!L171,'3.5 Base Year 5 Staff Loading'!L171,'3.6 Base Year 6 Staff Loading'!L171)/6</f>
        <v>2977.3187963344444</v>
      </c>
      <c r="M171" s="138">
        <f>SUM('3.1 Base Year 1 Staff Loading'!M171,'3.2 Base Year 2 Staff Loading'!M171,'3.3 Base Year 3 Staff Loading'!M171,'3.4 Base Year 4 Staff Loading'!M171,'3.5 Base Year 5 Staff Loading'!M171,'3.6 Base Year 6 Staff Loading'!M171)/6</f>
        <v>2977.3187963344444</v>
      </c>
      <c r="N171" s="138">
        <f>SUM('3.1 Base Year 1 Staff Loading'!N171,'3.2 Base Year 2 Staff Loading'!N171,'3.3 Base Year 3 Staff Loading'!N171,'3.4 Base Year 4 Staff Loading'!N171,'3.5 Base Year 5 Staff Loading'!N171,'3.6 Base Year 6 Staff Loading'!N171)/6</f>
        <v>2977.3187963344444</v>
      </c>
      <c r="O171" s="138">
        <f>SUM('3.1 Base Year 1 Staff Loading'!O171,'3.2 Base Year 2 Staff Loading'!O171,'3.3 Base Year 3 Staff Loading'!O171,'3.4 Base Year 4 Staff Loading'!O171,'3.5 Base Year 5 Staff Loading'!O171,'3.6 Base Year 6 Staff Loading'!O171)/6</f>
        <v>2977.3187963344444</v>
      </c>
      <c r="P171" s="138">
        <f>SUM('3.1 Base Year 1 Staff Loading'!P171,'3.2 Base Year 2 Staff Loading'!P171,'3.3 Base Year 3 Staff Loading'!P171,'3.4 Base Year 4 Staff Loading'!P171,'3.5 Base Year 5 Staff Loading'!P171,'3.6 Base Year 6 Staff Loading'!P171)/6</f>
        <v>2977.3187963344444</v>
      </c>
      <c r="Q171" s="138">
        <f>SUM(E171:P171)</f>
        <v>35727.82555601334</v>
      </c>
      <c r="U171" s="44">
        <f>V171/$S$7</f>
        <v>17.923658305692307</v>
      </c>
      <c r="V171" s="44">
        <f>Q171/12</f>
        <v>2977.3187963344449</v>
      </c>
      <c r="X171" s="44">
        <f>IF($D171="Y",$Q171,0)</f>
        <v>0</v>
      </c>
      <c r="Y171" s="44">
        <f>IF($D171="N",$Q171,0)</f>
        <v>35727.82555601334</v>
      </c>
      <c r="Z171" s="223">
        <f>T171/12</f>
        <v>0</v>
      </c>
    </row>
    <row r="172" spans="1:27">
      <c r="A172" s="133"/>
      <c r="B172" s="134"/>
      <c r="C172" s="43"/>
      <c r="D172" s="186"/>
      <c r="E172" s="138">
        <f>SUM('3.1 Base Year 1 Staff Loading'!E172,'3.2 Base Year 2 Staff Loading'!E172,'3.3 Base Year 3 Staff Loading'!E172,'3.4 Base Year 4 Staff Loading'!E172,'3.5 Base Year 5 Staff Loading'!E172,'3.6 Base Year 6 Staff Loading'!E172)/6</f>
        <v>0</v>
      </c>
      <c r="F172" s="138">
        <f>SUM('3.1 Base Year 1 Staff Loading'!F172,'3.2 Base Year 2 Staff Loading'!F172,'3.3 Base Year 3 Staff Loading'!F172,'3.4 Base Year 4 Staff Loading'!F172,'3.5 Base Year 5 Staff Loading'!F172,'3.6 Base Year 6 Staff Loading'!F172)/6</f>
        <v>0</v>
      </c>
      <c r="G172" s="138">
        <f>SUM('3.1 Base Year 1 Staff Loading'!G172,'3.2 Base Year 2 Staff Loading'!G172,'3.3 Base Year 3 Staff Loading'!G172,'3.4 Base Year 4 Staff Loading'!G172,'3.5 Base Year 5 Staff Loading'!G172,'3.6 Base Year 6 Staff Loading'!G172)/6</f>
        <v>0</v>
      </c>
      <c r="H172" s="138">
        <f>SUM('3.1 Base Year 1 Staff Loading'!H172,'3.2 Base Year 2 Staff Loading'!H172,'3.3 Base Year 3 Staff Loading'!H172,'3.4 Base Year 4 Staff Loading'!H172,'3.5 Base Year 5 Staff Loading'!H172,'3.6 Base Year 6 Staff Loading'!H172)/6</f>
        <v>0</v>
      </c>
      <c r="I172" s="138">
        <f>SUM('3.1 Base Year 1 Staff Loading'!I172,'3.2 Base Year 2 Staff Loading'!I172,'3.3 Base Year 3 Staff Loading'!I172,'3.4 Base Year 4 Staff Loading'!I172,'3.5 Base Year 5 Staff Loading'!I172,'3.6 Base Year 6 Staff Loading'!I172)/6</f>
        <v>0</v>
      </c>
      <c r="J172" s="138">
        <f>SUM('3.1 Base Year 1 Staff Loading'!J172,'3.2 Base Year 2 Staff Loading'!J172,'3.3 Base Year 3 Staff Loading'!J172,'3.4 Base Year 4 Staff Loading'!J172,'3.5 Base Year 5 Staff Loading'!J172,'3.6 Base Year 6 Staff Loading'!J172)/6</f>
        <v>0</v>
      </c>
      <c r="K172" s="138">
        <f>SUM('3.1 Base Year 1 Staff Loading'!K172,'3.2 Base Year 2 Staff Loading'!K172,'3.3 Base Year 3 Staff Loading'!K172,'3.4 Base Year 4 Staff Loading'!K172,'3.5 Base Year 5 Staff Loading'!K172,'3.6 Base Year 6 Staff Loading'!K172)/6</f>
        <v>0</v>
      </c>
      <c r="L172" s="138">
        <f>SUM('3.1 Base Year 1 Staff Loading'!L172,'3.2 Base Year 2 Staff Loading'!L172,'3.3 Base Year 3 Staff Loading'!L172,'3.4 Base Year 4 Staff Loading'!L172,'3.5 Base Year 5 Staff Loading'!L172,'3.6 Base Year 6 Staff Loading'!L172)/6</f>
        <v>0</v>
      </c>
      <c r="M172" s="138">
        <f>SUM('3.1 Base Year 1 Staff Loading'!M172,'3.2 Base Year 2 Staff Loading'!M172,'3.3 Base Year 3 Staff Loading'!M172,'3.4 Base Year 4 Staff Loading'!M172,'3.5 Base Year 5 Staff Loading'!M172,'3.6 Base Year 6 Staff Loading'!M172)/6</f>
        <v>0</v>
      </c>
      <c r="N172" s="138">
        <f>SUM('3.1 Base Year 1 Staff Loading'!N172,'3.2 Base Year 2 Staff Loading'!N172,'3.3 Base Year 3 Staff Loading'!N172,'3.4 Base Year 4 Staff Loading'!N172,'3.5 Base Year 5 Staff Loading'!N172,'3.6 Base Year 6 Staff Loading'!N172)/6</f>
        <v>0</v>
      </c>
      <c r="O172" s="138">
        <f>SUM('3.1 Base Year 1 Staff Loading'!O172,'3.2 Base Year 2 Staff Loading'!O172,'3.3 Base Year 3 Staff Loading'!O172,'3.4 Base Year 4 Staff Loading'!O172,'3.5 Base Year 5 Staff Loading'!O172,'3.6 Base Year 6 Staff Loading'!O172)/6</f>
        <v>0</v>
      </c>
      <c r="P172" s="138">
        <f>SUM('3.1 Base Year 1 Staff Loading'!P172,'3.2 Base Year 2 Staff Loading'!P172,'3.3 Base Year 3 Staff Loading'!P172,'3.4 Base Year 4 Staff Loading'!P172,'3.5 Base Year 5 Staff Loading'!P172,'3.6 Base Year 6 Staff Loading'!P172)/6</f>
        <v>0</v>
      </c>
      <c r="Q172" s="138">
        <f>SUM(E172:P172)</f>
        <v>0</v>
      </c>
      <c r="U172" s="44">
        <f>V172/$S$7</f>
        <v>0</v>
      </c>
      <c r="V172" s="44">
        <f>Q172/12</f>
        <v>0</v>
      </c>
      <c r="X172" s="44">
        <f>IF($D172="Y",$Q172,0)</f>
        <v>0</v>
      </c>
      <c r="Y172" s="44">
        <f>IF($D172="N",$Q172,0)</f>
        <v>0</v>
      </c>
      <c r="Z172" s="223">
        <f>T172/12</f>
        <v>0</v>
      </c>
    </row>
    <row r="173" spans="1:27">
      <c r="A173" s="133"/>
      <c r="B173" s="134"/>
      <c r="C173" s="43"/>
      <c r="D173" s="186"/>
      <c r="E173" s="138">
        <f>SUM('3.1 Base Year 1 Staff Loading'!E173,'3.2 Base Year 2 Staff Loading'!E173,'3.3 Base Year 3 Staff Loading'!E173,'3.4 Base Year 4 Staff Loading'!E173,'3.5 Base Year 5 Staff Loading'!E173,'3.6 Base Year 6 Staff Loading'!E173)/6</f>
        <v>0</v>
      </c>
      <c r="F173" s="138">
        <f>SUM('3.1 Base Year 1 Staff Loading'!F173,'3.2 Base Year 2 Staff Loading'!F173,'3.3 Base Year 3 Staff Loading'!F173,'3.4 Base Year 4 Staff Loading'!F173,'3.5 Base Year 5 Staff Loading'!F173,'3.6 Base Year 6 Staff Loading'!F173)/6</f>
        <v>0</v>
      </c>
      <c r="G173" s="138">
        <f>SUM('3.1 Base Year 1 Staff Loading'!G173,'3.2 Base Year 2 Staff Loading'!G173,'3.3 Base Year 3 Staff Loading'!G173,'3.4 Base Year 4 Staff Loading'!G173,'3.5 Base Year 5 Staff Loading'!G173,'3.6 Base Year 6 Staff Loading'!G173)/6</f>
        <v>0</v>
      </c>
      <c r="H173" s="138">
        <f>SUM('3.1 Base Year 1 Staff Loading'!H173,'3.2 Base Year 2 Staff Loading'!H173,'3.3 Base Year 3 Staff Loading'!H173,'3.4 Base Year 4 Staff Loading'!H173,'3.5 Base Year 5 Staff Loading'!H173,'3.6 Base Year 6 Staff Loading'!H173)/6</f>
        <v>0</v>
      </c>
      <c r="I173" s="138">
        <f>SUM('3.1 Base Year 1 Staff Loading'!I173,'3.2 Base Year 2 Staff Loading'!I173,'3.3 Base Year 3 Staff Loading'!I173,'3.4 Base Year 4 Staff Loading'!I173,'3.5 Base Year 5 Staff Loading'!I173,'3.6 Base Year 6 Staff Loading'!I173)/6</f>
        <v>0</v>
      </c>
      <c r="J173" s="138">
        <f>SUM('3.1 Base Year 1 Staff Loading'!J173,'3.2 Base Year 2 Staff Loading'!J173,'3.3 Base Year 3 Staff Loading'!J173,'3.4 Base Year 4 Staff Loading'!J173,'3.5 Base Year 5 Staff Loading'!J173,'3.6 Base Year 6 Staff Loading'!J173)/6</f>
        <v>0</v>
      </c>
      <c r="K173" s="138">
        <f>SUM('3.1 Base Year 1 Staff Loading'!K173,'3.2 Base Year 2 Staff Loading'!K173,'3.3 Base Year 3 Staff Loading'!K173,'3.4 Base Year 4 Staff Loading'!K173,'3.5 Base Year 5 Staff Loading'!K173,'3.6 Base Year 6 Staff Loading'!K173)/6</f>
        <v>0</v>
      </c>
      <c r="L173" s="138">
        <f>SUM('3.1 Base Year 1 Staff Loading'!L173,'3.2 Base Year 2 Staff Loading'!L173,'3.3 Base Year 3 Staff Loading'!L173,'3.4 Base Year 4 Staff Loading'!L173,'3.5 Base Year 5 Staff Loading'!L173,'3.6 Base Year 6 Staff Loading'!L173)/6</f>
        <v>0</v>
      </c>
      <c r="M173" s="138">
        <f>SUM('3.1 Base Year 1 Staff Loading'!M173,'3.2 Base Year 2 Staff Loading'!M173,'3.3 Base Year 3 Staff Loading'!M173,'3.4 Base Year 4 Staff Loading'!M173,'3.5 Base Year 5 Staff Loading'!M173,'3.6 Base Year 6 Staff Loading'!M173)/6</f>
        <v>0</v>
      </c>
      <c r="N173" s="138">
        <f>SUM('3.1 Base Year 1 Staff Loading'!N173,'3.2 Base Year 2 Staff Loading'!N173,'3.3 Base Year 3 Staff Loading'!N173,'3.4 Base Year 4 Staff Loading'!N173,'3.5 Base Year 5 Staff Loading'!N173,'3.6 Base Year 6 Staff Loading'!N173)/6</f>
        <v>0</v>
      </c>
      <c r="O173" s="138">
        <f>SUM('3.1 Base Year 1 Staff Loading'!O173,'3.2 Base Year 2 Staff Loading'!O173,'3.3 Base Year 3 Staff Loading'!O173,'3.4 Base Year 4 Staff Loading'!O173,'3.5 Base Year 5 Staff Loading'!O173,'3.6 Base Year 6 Staff Loading'!O173)/6</f>
        <v>0</v>
      </c>
      <c r="P173" s="138">
        <f>SUM('3.1 Base Year 1 Staff Loading'!P173,'3.2 Base Year 2 Staff Loading'!P173,'3.3 Base Year 3 Staff Loading'!P173,'3.4 Base Year 4 Staff Loading'!P173,'3.5 Base Year 5 Staff Loading'!P173,'3.6 Base Year 6 Staff Loading'!P173)/6</f>
        <v>0</v>
      </c>
      <c r="Q173" s="138">
        <f>SUM(E173:P173)</f>
        <v>0</v>
      </c>
      <c r="U173" s="44">
        <f>V173/$S$7</f>
        <v>0</v>
      </c>
      <c r="V173" s="44">
        <f>Q173/12</f>
        <v>0</v>
      </c>
      <c r="X173" s="44">
        <f>IF($D173="Y",$Q173,0)</f>
        <v>0</v>
      </c>
      <c r="Y173" s="44">
        <f>IF($D173="N",$Q173,0)</f>
        <v>0</v>
      </c>
      <c r="Z173" s="223">
        <f>T173/12</f>
        <v>0</v>
      </c>
    </row>
    <row r="174" spans="1:27">
      <c r="A174" s="133"/>
      <c r="B174" s="134"/>
      <c r="C174" s="43"/>
      <c r="D174" s="186"/>
      <c r="E174" s="138">
        <f>SUM('3.1 Base Year 1 Staff Loading'!E174,'3.2 Base Year 2 Staff Loading'!E174,'3.3 Base Year 3 Staff Loading'!E174,'3.4 Base Year 4 Staff Loading'!E174,'3.5 Base Year 5 Staff Loading'!E174,'3.6 Base Year 6 Staff Loading'!E174)/6</f>
        <v>0</v>
      </c>
      <c r="F174" s="138">
        <f>SUM('3.1 Base Year 1 Staff Loading'!F174,'3.2 Base Year 2 Staff Loading'!F174,'3.3 Base Year 3 Staff Loading'!F174,'3.4 Base Year 4 Staff Loading'!F174,'3.5 Base Year 5 Staff Loading'!F174,'3.6 Base Year 6 Staff Loading'!F174)/6</f>
        <v>0</v>
      </c>
      <c r="G174" s="138">
        <f>SUM('3.1 Base Year 1 Staff Loading'!G174,'3.2 Base Year 2 Staff Loading'!G174,'3.3 Base Year 3 Staff Loading'!G174,'3.4 Base Year 4 Staff Loading'!G174,'3.5 Base Year 5 Staff Loading'!G174,'3.6 Base Year 6 Staff Loading'!G174)/6</f>
        <v>0</v>
      </c>
      <c r="H174" s="138">
        <f>SUM('3.1 Base Year 1 Staff Loading'!H174,'3.2 Base Year 2 Staff Loading'!H174,'3.3 Base Year 3 Staff Loading'!H174,'3.4 Base Year 4 Staff Loading'!H174,'3.5 Base Year 5 Staff Loading'!H174,'3.6 Base Year 6 Staff Loading'!H174)/6</f>
        <v>0</v>
      </c>
      <c r="I174" s="138">
        <f>SUM('3.1 Base Year 1 Staff Loading'!I174,'3.2 Base Year 2 Staff Loading'!I174,'3.3 Base Year 3 Staff Loading'!I174,'3.4 Base Year 4 Staff Loading'!I174,'3.5 Base Year 5 Staff Loading'!I174,'3.6 Base Year 6 Staff Loading'!I174)/6</f>
        <v>0</v>
      </c>
      <c r="J174" s="138">
        <f>SUM('3.1 Base Year 1 Staff Loading'!J174,'3.2 Base Year 2 Staff Loading'!J174,'3.3 Base Year 3 Staff Loading'!J174,'3.4 Base Year 4 Staff Loading'!J174,'3.5 Base Year 5 Staff Loading'!J174,'3.6 Base Year 6 Staff Loading'!J174)/6</f>
        <v>0</v>
      </c>
      <c r="K174" s="138">
        <f>SUM('3.1 Base Year 1 Staff Loading'!K174,'3.2 Base Year 2 Staff Loading'!K174,'3.3 Base Year 3 Staff Loading'!K174,'3.4 Base Year 4 Staff Loading'!K174,'3.5 Base Year 5 Staff Loading'!K174,'3.6 Base Year 6 Staff Loading'!K174)/6</f>
        <v>0</v>
      </c>
      <c r="L174" s="138">
        <f>SUM('3.1 Base Year 1 Staff Loading'!L174,'3.2 Base Year 2 Staff Loading'!L174,'3.3 Base Year 3 Staff Loading'!L174,'3.4 Base Year 4 Staff Loading'!L174,'3.5 Base Year 5 Staff Loading'!L174,'3.6 Base Year 6 Staff Loading'!L174)/6</f>
        <v>0</v>
      </c>
      <c r="M174" s="138">
        <f>SUM('3.1 Base Year 1 Staff Loading'!M174,'3.2 Base Year 2 Staff Loading'!M174,'3.3 Base Year 3 Staff Loading'!M174,'3.4 Base Year 4 Staff Loading'!M174,'3.5 Base Year 5 Staff Loading'!M174,'3.6 Base Year 6 Staff Loading'!M174)/6</f>
        <v>0</v>
      </c>
      <c r="N174" s="138">
        <f>SUM('3.1 Base Year 1 Staff Loading'!N174,'3.2 Base Year 2 Staff Loading'!N174,'3.3 Base Year 3 Staff Loading'!N174,'3.4 Base Year 4 Staff Loading'!N174,'3.5 Base Year 5 Staff Loading'!N174,'3.6 Base Year 6 Staff Loading'!N174)/6</f>
        <v>0</v>
      </c>
      <c r="O174" s="138">
        <f>SUM('3.1 Base Year 1 Staff Loading'!O174,'3.2 Base Year 2 Staff Loading'!O174,'3.3 Base Year 3 Staff Loading'!O174,'3.4 Base Year 4 Staff Loading'!O174,'3.5 Base Year 5 Staff Loading'!O174,'3.6 Base Year 6 Staff Loading'!O174)/6</f>
        <v>0</v>
      </c>
      <c r="P174" s="138">
        <f>SUM('3.1 Base Year 1 Staff Loading'!P174,'3.2 Base Year 2 Staff Loading'!P174,'3.3 Base Year 3 Staff Loading'!P174,'3.4 Base Year 4 Staff Loading'!P174,'3.5 Base Year 5 Staff Loading'!P174,'3.6 Base Year 6 Staff Loading'!P174)/6</f>
        <v>0</v>
      </c>
      <c r="Q174" s="138">
        <f>SUM(E174:P174)</f>
        <v>0</v>
      </c>
      <c r="U174" s="44">
        <f>V174/$S$7</f>
        <v>0</v>
      </c>
      <c r="V174" s="44">
        <f>Q174/12</f>
        <v>0</v>
      </c>
      <c r="X174" s="44">
        <f>IF($D174="Y",$Q174,0)</f>
        <v>0</v>
      </c>
      <c r="Y174" s="44">
        <f>IF($D174="N",$Q174,0)</f>
        <v>0</v>
      </c>
      <c r="Z174" s="223">
        <f>T174/12</f>
        <v>0</v>
      </c>
    </row>
    <row r="175" spans="1:27" ht="14.1" thickBot="1">
      <c r="A175" s="103"/>
      <c r="B175" s="104" t="s">
        <v>90</v>
      </c>
      <c r="C175" s="105"/>
      <c r="D175" s="187"/>
      <c r="E175" s="107">
        <f>SUM(E170:E174)</f>
        <v>2977.3187963344444</v>
      </c>
      <c r="F175" s="107">
        <f t="shared" ref="F175:Q175" si="73">SUM(F170:F174)</f>
        <v>2977.3187963344444</v>
      </c>
      <c r="G175" s="107">
        <f t="shared" si="73"/>
        <v>2977.3187963344444</v>
      </c>
      <c r="H175" s="107">
        <f t="shared" si="73"/>
        <v>2977.3187963344444</v>
      </c>
      <c r="I175" s="107">
        <f t="shared" si="73"/>
        <v>2977.3187963344444</v>
      </c>
      <c r="J175" s="107">
        <f t="shared" si="73"/>
        <v>2977.3187963344444</v>
      </c>
      <c r="K175" s="107">
        <f t="shared" si="73"/>
        <v>2977.3187963344444</v>
      </c>
      <c r="L175" s="107">
        <f t="shared" si="73"/>
        <v>2977.3187963344444</v>
      </c>
      <c r="M175" s="107">
        <f t="shared" si="73"/>
        <v>2977.3187963344444</v>
      </c>
      <c r="N175" s="107">
        <f t="shared" si="73"/>
        <v>2977.3187963344444</v>
      </c>
      <c r="O175" s="107">
        <f t="shared" si="73"/>
        <v>2977.3187963344444</v>
      </c>
      <c r="P175" s="107">
        <f t="shared" si="73"/>
        <v>2977.3187963344444</v>
      </c>
      <c r="Q175" s="107">
        <f t="shared" si="73"/>
        <v>35727.82555601334</v>
      </c>
      <c r="R175" s="35"/>
      <c r="S175" s="35"/>
      <c r="T175" s="35"/>
      <c r="U175" s="109">
        <f>SUM(U170:U174)</f>
        <v>17.923658305692307</v>
      </c>
      <c r="V175" s="107">
        <f>SUM(V170:V174)</f>
        <v>2977.3187963344449</v>
      </c>
      <c r="W175" s="35"/>
      <c r="X175" s="106">
        <f>SUM(X170:X174)</f>
        <v>0</v>
      </c>
      <c r="Y175" s="106">
        <f>SUM(Y170:Y174)</f>
        <v>35727.82555601334</v>
      </c>
      <c r="Z175" s="224">
        <f>X175/(X175+Y175)</f>
        <v>0</v>
      </c>
      <c r="AA175" s="35"/>
    </row>
    <row r="176" spans="1:27">
      <c r="A176" s="124"/>
      <c r="B176" s="125"/>
      <c r="C176" s="198"/>
      <c r="D176" s="199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R176" s="35"/>
      <c r="S176" s="35"/>
      <c r="T176" s="35"/>
      <c r="U176" s="127"/>
      <c r="V176" s="128"/>
      <c r="W176" s="35"/>
      <c r="X176" s="44"/>
      <c r="Y176" s="44"/>
      <c r="Z176" s="223"/>
      <c r="AA176" s="35"/>
    </row>
    <row r="177" spans="1:27">
      <c r="A177" s="133">
        <v>7.3</v>
      </c>
      <c r="B177" s="134" t="s">
        <v>91</v>
      </c>
      <c r="C177" s="43"/>
      <c r="D177" s="186"/>
      <c r="E177" s="138">
        <f>SUM('3.1 Base Year 1 Staff Loading'!E177,'3.2 Base Year 2 Staff Loading'!E177,'3.3 Base Year 3 Staff Loading'!E177,'3.4 Base Year 4 Staff Loading'!E177,'3.5 Base Year 5 Staff Loading'!E177,'3.6 Base Year 6 Staff Loading'!E177)/6</f>
        <v>0</v>
      </c>
      <c r="F177" s="138">
        <f>SUM('3.1 Base Year 1 Staff Loading'!F177,'3.2 Base Year 2 Staff Loading'!F177,'3.3 Base Year 3 Staff Loading'!F177,'3.4 Base Year 4 Staff Loading'!F177,'3.5 Base Year 5 Staff Loading'!F177,'3.6 Base Year 6 Staff Loading'!F177)/6</f>
        <v>0</v>
      </c>
      <c r="G177" s="138">
        <f>SUM('3.1 Base Year 1 Staff Loading'!G177,'3.2 Base Year 2 Staff Loading'!G177,'3.3 Base Year 3 Staff Loading'!G177,'3.4 Base Year 4 Staff Loading'!G177,'3.5 Base Year 5 Staff Loading'!G177,'3.6 Base Year 6 Staff Loading'!G177)/6</f>
        <v>0</v>
      </c>
      <c r="H177" s="138">
        <f>SUM('3.1 Base Year 1 Staff Loading'!H177,'3.2 Base Year 2 Staff Loading'!H177,'3.3 Base Year 3 Staff Loading'!H177,'3.4 Base Year 4 Staff Loading'!H177,'3.5 Base Year 5 Staff Loading'!H177,'3.6 Base Year 6 Staff Loading'!H177)/6</f>
        <v>0</v>
      </c>
      <c r="I177" s="138">
        <f>SUM('3.1 Base Year 1 Staff Loading'!I177,'3.2 Base Year 2 Staff Loading'!I177,'3.3 Base Year 3 Staff Loading'!I177,'3.4 Base Year 4 Staff Loading'!I177,'3.5 Base Year 5 Staff Loading'!I177,'3.6 Base Year 6 Staff Loading'!I177)/6</f>
        <v>0</v>
      </c>
      <c r="J177" s="138">
        <f>SUM('3.1 Base Year 1 Staff Loading'!J177,'3.2 Base Year 2 Staff Loading'!J177,'3.3 Base Year 3 Staff Loading'!J177,'3.4 Base Year 4 Staff Loading'!J177,'3.5 Base Year 5 Staff Loading'!J177,'3.6 Base Year 6 Staff Loading'!J177)/6</f>
        <v>0</v>
      </c>
      <c r="K177" s="138">
        <f>SUM('3.1 Base Year 1 Staff Loading'!K177,'3.2 Base Year 2 Staff Loading'!K177,'3.3 Base Year 3 Staff Loading'!K177,'3.4 Base Year 4 Staff Loading'!K177,'3.5 Base Year 5 Staff Loading'!K177,'3.6 Base Year 6 Staff Loading'!K177)/6</f>
        <v>0</v>
      </c>
      <c r="L177" s="138">
        <f>SUM('3.1 Base Year 1 Staff Loading'!L177,'3.2 Base Year 2 Staff Loading'!L177,'3.3 Base Year 3 Staff Loading'!L177,'3.4 Base Year 4 Staff Loading'!L177,'3.5 Base Year 5 Staff Loading'!L177,'3.6 Base Year 6 Staff Loading'!L177)/6</f>
        <v>0</v>
      </c>
      <c r="M177" s="138">
        <f>SUM('3.1 Base Year 1 Staff Loading'!M177,'3.2 Base Year 2 Staff Loading'!M177,'3.3 Base Year 3 Staff Loading'!M177,'3.4 Base Year 4 Staff Loading'!M177,'3.5 Base Year 5 Staff Loading'!M177,'3.6 Base Year 6 Staff Loading'!M177)/6</f>
        <v>0</v>
      </c>
      <c r="N177" s="138">
        <f>SUM('3.1 Base Year 1 Staff Loading'!N177,'3.2 Base Year 2 Staff Loading'!N177,'3.3 Base Year 3 Staff Loading'!N177,'3.4 Base Year 4 Staff Loading'!N177,'3.5 Base Year 5 Staff Loading'!N177,'3.6 Base Year 6 Staff Loading'!N177)/6</f>
        <v>0</v>
      </c>
      <c r="O177" s="138">
        <f>SUM('3.1 Base Year 1 Staff Loading'!O177,'3.2 Base Year 2 Staff Loading'!O177,'3.3 Base Year 3 Staff Loading'!O177,'3.4 Base Year 4 Staff Loading'!O177,'3.5 Base Year 5 Staff Loading'!O177,'3.6 Base Year 6 Staff Loading'!O177)/6</f>
        <v>0</v>
      </c>
      <c r="P177" s="138">
        <f>SUM('3.1 Base Year 1 Staff Loading'!P177,'3.2 Base Year 2 Staff Loading'!P177,'3.3 Base Year 3 Staff Loading'!P177,'3.4 Base Year 4 Staff Loading'!P177,'3.5 Base Year 5 Staff Loading'!P177,'3.6 Base Year 6 Staff Loading'!P177)/6</f>
        <v>0</v>
      </c>
      <c r="Q177" s="138">
        <f>SUM(E177:P177)</f>
        <v>0</v>
      </c>
      <c r="R177" s="35"/>
      <c r="S177" s="35"/>
      <c r="T177" s="35"/>
      <c r="U177" s="44">
        <f>V177/$S$7</f>
        <v>0</v>
      </c>
      <c r="V177" s="44">
        <f>Q177/12</f>
        <v>0</v>
      </c>
      <c r="W177" s="35"/>
      <c r="X177" s="44">
        <f>IF($D177="Y",$Q177,0)</f>
        <v>0</v>
      </c>
      <c r="Y177" s="44">
        <f>IF($D177="N",$Q177,0)</f>
        <v>0</v>
      </c>
      <c r="Z177" s="223">
        <f>T177/12</f>
        <v>0</v>
      </c>
      <c r="AA177" s="35"/>
    </row>
    <row r="178" spans="1:27">
      <c r="A178" s="133"/>
      <c r="B178" s="134"/>
      <c r="C178" s="43" t="s">
        <v>92</v>
      </c>
      <c r="D178" s="186" t="s">
        <v>25</v>
      </c>
      <c r="E178" s="138">
        <f>SUM('3.1 Base Year 1 Staff Loading'!E178,'3.2 Base Year 2 Staff Loading'!E178,'3.3 Base Year 3 Staff Loading'!E178,'3.4 Base Year 4 Staff Loading'!E178,'3.5 Base Year 5 Staff Loading'!E178,'3.6 Base Year 6 Staff Loading'!E178)/6</f>
        <v>2049.4206349999999</v>
      </c>
      <c r="F178" s="138">
        <f>SUM('3.1 Base Year 1 Staff Loading'!F178,'3.2 Base Year 2 Staff Loading'!F178,'3.3 Base Year 3 Staff Loading'!F178,'3.4 Base Year 4 Staff Loading'!F178,'3.5 Base Year 5 Staff Loading'!F178,'3.6 Base Year 6 Staff Loading'!F178)/6</f>
        <v>2049.4206349999999</v>
      </c>
      <c r="G178" s="138">
        <f>SUM('3.1 Base Year 1 Staff Loading'!G178,'3.2 Base Year 2 Staff Loading'!G178,'3.3 Base Year 3 Staff Loading'!G178,'3.4 Base Year 4 Staff Loading'!G178,'3.5 Base Year 5 Staff Loading'!G178,'3.6 Base Year 6 Staff Loading'!G178)/6</f>
        <v>2049.4206349999999</v>
      </c>
      <c r="H178" s="138">
        <f>SUM('3.1 Base Year 1 Staff Loading'!H178,'3.2 Base Year 2 Staff Loading'!H178,'3.3 Base Year 3 Staff Loading'!H178,'3.4 Base Year 4 Staff Loading'!H178,'3.5 Base Year 5 Staff Loading'!H178,'3.6 Base Year 6 Staff Loading'!H178)/6</f>
        <v>2049.4206349999999</v>
      </c>
      <c r="I178" s="138">
        <f>SUM('3.1 Base Year 1 Staff Loading'!I178,'3.2 Base Year 2 Staff Loading'!I178,'3.3 Base Year 3 Staff Loading'!I178,'3.4 Base Year 4 Staff Loading'!I178,'3.5 Base Year 5 Staff Loading'!I178,'3.6 Base Year 6 Staff Loading'!I178)/6</f>
        <v>2049.4206349999999</v>
      </c>
      <c r="J178" s="138">
        <f>SUM('3.1 Base Year 1 Staff Loading'!J178,'3.2 Base Year 2 Staff Loading'!J178,'3.3 Base Year 3 Staff Loading'!J178,'3.4 Base Year 4 Staff Loading'!J178,'3.5 Base Year 5 Staff Loading'!J178,'3.6 Base Year 6 Staff Loading'!J178)/6</f>
        <v>2049.4206349999999</v>
      </c>
      <c r="K178" s="138">
        <f>SUM('3.1 Base Year 1 Staff Loading'!K178,'3.2 Base Year 2 Staff Loading'!K178,'3.3 Base Year 3 Staff Loading'!K178,'3.4 Base Year 4 Staff Loading'!K178,'3.5 Base Year 5 Staff Loading'!K178,'3.6 Base Year 6 Staff Loading'!K178)/6</f>
        <v>2049.4206349999999</v>
      </c>
      <c r="L178" s="138">
        <f>SUM('3.1 Base Year 1 Staff Loading'!L178,'3.2 Base Year 2 Staff Loading'!L178,'3.3 Base Year 3 Staff Loading'!L178,'3.4 Base Year 4 Staff Loading'!L178,'3.5 Base Year 5 Staff Loading'!L178,'3.6 Base Year 6 Staff Loading'!L178)/6</f>
        <v>2049.4206349999999</v>
      </c>
      <c r="M178" s="138">
        <f>SUM('3.1 Base Year 1 Staff Loading'!M178,'3.2 Base Year 2 Staff Loading'!M178,'3.3 Base Year 3 Staff Loading'!M178,'3.4 Base Year 4 Staff Loading'!M178,'3.5 Base Year 5 Staff Loading'!M178,'3.6 Base Year 6 Staff Loading'!M178)/6</f>
        <v>2049.4206349999999</v>
      </c>
      <c r="N178" s="138">
        <f>SUM('3.1 Base Year 1 Staff Loading'!N178,'3.2 Base Year 2 Staff Loading'!N178,'3.3 Base Year 3 Staff Loading'!N178,'3.4 Base Year 4 Staff Loading'!N178,'3.5 Base Year 5 Staff Loading'!N178,'3.6 Base Year 6 Staff Loading'!N178)/6</f>
        <v>2049.4206349999999</v>
      </c>
      <c r="O178" s="138">
        <f>SUM('3.1 Base Year 1 Staff Loading'!O178,'3.2 Base Year 2 Staff Loading'!O178,'3.3 Base Year 3 Staff Loading'!O178,'3.4 Base Year 4 Staff Loading'!O178,'3.5 Base Year 5 Staff Loading'!O178,'3.6 Base Year 6 Staff Loading'!O178)/6</f>
        <v>2049.4206349999999</v>
      </c>
      <c r="P178" s="138">
        <f>SUM('3.1 Base Year 1 Staff Loading'!P178,'3.2 Base Year 2 Staff Loading'!P178,'3.3 Base Year 3 Staff Loading'!P178,'3.4 Base Year 4 Staff Loading'!P178,'3.5 Base Year 5 Staff Loading'!P178,'3.6 Base Year 6 Staff Loading'!P178)/6</f>
        <v>2049.4206349999999</v>
      </c>
      <c r="Q178" s="138">
        <f>SUM(E178:P178)</f>
        <v>24593.047619999994</v>
      </c>
      <c r="U178" s="44">
        <f>V178/$S$7</f>
        <v>12.337649307692303</v>
      </c>
      <c r="V178" s="44">
        <f>Q178/12</f>
        <v>2049.4206349999995</v>
      </c>
      <c r="X178" s="44">
        <f>IF($D178="Y",$Q178,0)</f>
        <v>0</v>
      </c>
      <c r="Y178" s="44">
        <f>IF($D178="N",$Q178,0)</f>
        <v>24593.047619999994</v>
      </c>
      <c r="Z178" s="223">
        <f>T178/12</f>
        <v>0</v>
      </c>
    </row>
    <row r="179" spans="1:27">
      <c r="A179" s="133"/>
      <c r="B179" s="134"/>
      <c r="C179" s="43"/>
      <c r="D179" s="186"/>
      <c r="E179" s="138">
        <f>SUM('3.1 Base Year 1 Staff Loading'!E179,'3.2 Base Year 2 Staff Loading'!E179,'3.3 Base Year 3 Staff Loading'!E179,'3.4 Base Year 4 Staff Loading'!E179,'3.5 Base Year 5 Staff Loading'!E179,'3.6 Base Year 6 Staff Loading'!E179)/6</f>
        <v>0</v>
      </c>
      <c r="F179" s="138">
        <f>SUM('3.1 Base Year 1 Staff Loading'!F179,'3.2 Base Year 2 Staff Loading'!F179,'3.3 Base Year 3 Staff Loading'!F179,'3.4 Base Year 4 Staff Loading'!F179,'3.5 Base Year 5 Staff Loading'!F179,'3.6 Base Year 6 Staff Loading'!F179)/6</f>
        <v>0</v>
      </c>
      <c r="G179" s="138">
        <f>SUM('3.1 Base Year 1 Staff Loading'!G179,'3.2 Base Year 2 Staff Loading'!G179,'3.3 Base Year 3 Staff Loading'!G179,'3.4 Base Year 4 Staff Loading'!G179,'3.5 Base Year 5 Staff Loading'!G179,'3.6 Base Year 6 Staff Loading'!G179)/6</f>
        <v>0</v>
      </c>
      <c r="H179" s="138">
        <f>SUM('3.1 Base Year 1 Staff Loading'!H179,'3.2 Base Year 2 Staff Loading'!H179,'3.3 Base Year 3 Staff Loading'!H179,'3.4 Base Year 4 Staff Loading'!H179,'3.5 Base Year 5 Staff Loading'!H179,'3.6 Base Year 6 Staff Loading'!H179)/6</f>
        <v>0</v>
      </c>
      <c r="I179" s="138">
        <f>SUM('3.1 Base Year 1 Staff Loading'!I179,'3.2 Base Year 2 Staff Loading'!I179,'3.3 Base Year 3 Staff Loading'!I179,'3.4 Base Year 4 Staff Loading'!I179,'3.5 Base Year 5 Staff Loading'!I179,'3.6 Base Year 6 Staff Loading'!I179)/6</f>
        <v>0</v>
      </c>
      <c r="J179" s="138">
        <f>SUM('3.1 Base Year 1 Staff Loading'!J179,'3.2 Base Year 2 Staff Loading'!J179,'3.3 Base Year 3 Staff Loading'!J179,'3.4 Base Year 4 Staff Loading'!J179,'3.5 Base Year 5 Staff Loading'!J179,'3.6 Base Year 6 Staff Loading'!J179)/6</f>
        <v>0</v>
      </c>
      <c r="K179" s="138">
        <f>SUM('3.1 Base Year 1 Staff Loading'!K179,'3.2 Base Year 2 Staff Loading'!K179,'3.3 Base Year 3 Staff Loading'!K179,'3.4 Base Year 4 Staff Loading'!K179,'3.5 Base Year 5 Staff Loading'!K179,'3.6 Base Year 6 Staff Loading'!K179)/6</f>
        <v>0</v>
      </c>
      <c r="L179" s="138">
        <f>SUM('3.1 Base Year 1 Staff Loading'!L179,'3.2 Base Year 2 Staff Loading'!L179,'3.3 Base Year 3 Staff Loading'!L179,'3.4 Base Year 4 Staff Loading'!L179,'3.5 Base Year 5 Staff Loading'!L179,'3.6 Base Year 6 Staff Loading'!L179)/6</f>
        <v>0</v>
      </c>
      <c r="M179" s="138">
        <f>SUM('3.1 Base Year 1 Staff Loading'!M179,'3.2 Base Year 2 Staff Loading'!M179,'3.3 Base Year 3 Staff Loading'!M179,'3.4 Base Year 4 Staff Loading'!M179,'3.5 Base Year 5 Staff Loading'!M179,'3.6 Base Year 6 Staff Loading'!M179)/6</f>
        <v>0</v>
      </c>
      <c r="N179" s="138">
        <f>SUM('3.1 Base Year 1 Staff Loading'!N179,'3.2 Base Year 2 Staff Loading'!N179,'3.3 Base Year 3 Staff Loading'!N179,'3.4 Base Year 4 Staff Loading'!N179,'3.5 Base Year 5 Staff Loading'!N179,'3.6 Base Year 6 Staff Loading'!N179)/6</f>
        <v>0</v>
      </c>
      <c r="O179" s="138">
        <f>SUM('3.1 Base Year 1 Staff Loading'!O179,'3.2 Base Year 2 Staff Loading'!O179,'3.3 Base Year 3 Staff Loading'!O179,'3.4 Base Year 4 Staff Loading'!O179,'3.5 Base Year 5 Staff Loading'!O179,'3.6 Base Year 6 Staff Loading'!O179)/6</f>
        <v>0</v>
      </c>
      <c r="P179" s="138">
        <f>SUM('3.1 Base Year 1 Staff Loading'!P179,'3.2 Base Year 2 Staff Loading'!P179,'3.3 Base Year 3 Staff Loading'!P179,'3.4 Base Year 4 Staff Loading'!P179,'3.5 Base Year 5 Staff Loading'!P179,'3.6 Base Year 6 Staff Loading'!P179)/6</f>
        <v>0</v>
      </c>
      <c r="Q179" s="138">
        <f>SUM(E179:P179)</f>
        <v>0</v>
      </c>
      <c r="U179" s="44">
        <f>V179/$S$7</f>
        <v>0</v>
      </c>
      <c r="V179" s="44">
        <f>Q179/12</f>
        <v>0</v>
      </c>
      <c r="X179" s="44">
        <f>IF($D179="Y",$Q179,0)</f>
        <v>0</v>
      </c>
      <c r="Y179" s="44">
        <f>IF($D179="N",$Q179,0)</f>
        <v>0</v>
      </c>
      <c r="Z179" s="223">
        <f>T179/12</f>
        <v>0</v>
      </c>
    </row>
    <row r="180" spans="1:27">
      <c r="A180" s="133"/>
      <c r="B180" s="134"/>
      <c r="C180" s="43"/>
      <c r="D180" s="186"/>
      <c r="E180" s="138">
        <f>SUM('3.1 Base Year 1 Staff Loading'!E180,'3.2 Base Year 2 Staff Loading'!E180,'3.3 Base Year 3 Staff Loading'!E180,'3.4 Base Year 4 Staff Loading'!E180,'3.5 Base Year 5 Staff Loading'!E180,'3.6 Base Year 6 Staff Loading'!E180)/6</f>
        <v>0</v>
      </c>
      <c r="F180" s="138">
        <f>SUM('3.1 Base Year 1 Staff Loading'!F180,'3.2 Base Year 2 Staff Loading'!F180,'3.3 Base Year 3 Staff Loading'!F180,'3.4 Base Year 4 Staff Loading'!F180,'3.5 Base Year 5 Staff Loading'!F180,'3.6 Base Year 6 Staff Loading'!F180)/6</f>
        <v>0</v>
      </c>
      <c r="G180" s="138">
        <f>SUM('3.1 Base Year 1 Staff Loading'!G180,'3.2 Base Year 2 Staff Loading'!G180,'3.3 Base Year 3 Staff Loading'!G180,'3.4 Base Year 4 Staff Loading'!G180,'3.5 Base Year 5 Staff Loading'!G180,'3.6 Base Year 6 Staff Loading'!G180)/6</f>
        <v>0</v>
      </c>
      <c r="H180" s="138">
        <f>SUM('3.1 Base Year 1 Staff Loading'!H180,'3.2 Base Year 2 Staff Loading'!H180,'3.3 Base Year 3 Staff Loading'!H180,'3.4 Base Year 4 Staff Loading'!H180,'3.5 Base Year 5 Staff Loading'!H180,'3.6 Base Year 6 Staff Loading'!H180)/6</f>
        <v>0</v>
      </c>
      <c r="I180" s="138">
        <f>SUM('3.1 Base Year 1 Staff Loading'!I180,'3.2 Base Year 2 Staff Loading'!I180,'3.3 Base Year 3 Staff Loading'!I180,'3.4 Base Year 4 Staff Loading'!I180,'3.5 Base Year 5 Staff Loading'!I180,'3.6 Base Year 6 Staff Loading'!I180)/6</f>
        <v>0</v>
      </c>
      <c r="J180" s="138">
        <f>SUM('3.1 Base Year 1 Staff Loading'!J180,'3.2 Base Year 2 Staff Loading'!J180,'3.3 Base Year 3 Staff Loading'!J180,'3.4 Base Year 4 Staff Loading'!J180,'3.5 Base Year 5 Staff Loading'!J180,'3.6 Base Year 6 Staff Loading'!J180)/6</f>
        <v>0</v>
      </c>
      <c r="K180" s="138">
        <f>SUM('3.1 Base Year 1 Staff Loading'!K180,'3.2 Base Year 2 Staff Loading'!K180,'3.3 Base Year 3 Staff Loading'!K180,'3.4 Base Year 4 Staff Loading'!K180,'3.5 Base Year 5 Staff Loading'!K180,'3.6 Base Year 6 Staff Loading'!K180)/6</f>
        <v>0</v>
      </c>
      <c r="L180" s="138">
        <f>SUM('3.1 Base Year 1 Staff Loading'!L180,'3.2 Base Year 2 Staff Loading'!L180,'3.3 Base Year 3 Staff Loading'!L180,'3.4 Base Year 4 Staff Loading'!L180,'3.5 Base Year 5 Staff Loading'!L180,'3.6 Base Year 6 Staff Loading'!L180)/6</f>
        <v>0</v>
      </c>
      <c r="M180" s="138">
        <f>SUM('3.1 Base Year 1 Staff Loading'!M180,'3.2 Base Year 2 Staff Loading'!M180,'3.3 Base Year 3 Staff Loading'!M180,'3.4 Base Year 4 Staff Loading'!M180,'3.5 Base Year 5 Staff Loading'!M180,'3.6 Base Year 6 Staff Loading'!M180)/6</f>
        <v>0</v>
      </c>
      <c r="N180" s="138">
        <f>SUM('3.1 Base Year 1 Staff Loading'!N180,'3.2 Base Year 2 Staff Loading'!N180,'3.3 Base Year 3 Staff Loading'!N180,'3.4 Base Year 4 Staff Loading'!N180,'3.5 Base Year 5 Staff Loading'!N180,'3.6 Base Year 6 Staff Loading'!N180)/6</f>
        <v>0</v>
      </c>
      <c r="O180" s="138">
        <f>SUM('3.1 Base Year 1 Staff Loading'!O180,'3.2 Base Year 2 Staff Loading'!O180,'3.3 Base Year 3 Staff Loading'!O180,'3.4 Base Year 4 Staff Loading'!O180,'3.5 Base Year 5 Staff Loading'!O180,'3.6 Base Year 6 Staff Loading'!O180)/6</f>
        <v>0</v>
      </c>
      <c r="P180" s="138">
        <f>SUM('3.1 Base Year 1 Staff Loading'!P180,'3.2 Base Year 2 Staff Loading'!P180,'3.3 Base Year 3 Staff Loading'!P180,'3.4 Base Year 4 Staff Loading'!P180,'3.5 Base Year 5 Staff Loading'!P180,'3.6 Base Year 6 Staff Loading'!P180)/6</f>
        <v>0</v>
      </c>
      <c r="Q180" s="138">
        <f>SUM(E180:P180)</f>
        <v>0</v>
      </c>
      <c r="U180" s="44">
        <f>V180/$S$7</f>
        <v>0</v>
      </c>
      <c r="V180" s="44">
        <f>Q180/12</f>
        <v>0</v>
      </c>
      <c r="X180" s="44">
        <f>IF($D180="Y",$Q180,0)</f>
        <v>0</v>
      </c>
      <c r="Y180" s="44">
        <f>IF($D180="N",$Q180,0)</f>
        <v>0</v>
      </c>
      <c r="Z180" s="223">
        <f>T180/12</f>
        <v>0</v>
      </c>
    </row>
    <row r="181" spans="1:27">
      <c r="A181" s="133"/>
      <c r="B181" s="134"/>
      <c r="C181" s="43"/>
      <c r="D181" s="186"/>
      <c r="E181" s="138">
        <f>SUM('3.1 Base Year 1 Staff Loading'!E181,'3.2 Base Year 2 Staff Loading'!E181,'3.3 Base Year 3 Staff Loading'!E181,'3.4 Base Year 4 Staff Loading'!E181,'3.5 Base Year 5 Staff Loading'!E181,'3.6 Base Year 6 Staff Loading'!E181)/6</f>
        <v>0</v>
      </c>
      <c r="F181" s="138">
        <f>SUM('3.1 Base Year 1 Staff Loading'!F181,'3.2 Base Year 2 Staff Loading'!F181,'3.3 Base Year 3 Staff Loading'!F181,'3.4 Base Year 4 Staff Loading'!F181,'3.5 Base Year 5 Staff Loading'!F181,'3.6 Base Year 6 Staff Loading'!F181)/6</f>
        <v>0</v>
      </c>
      <c r="G181" s="138">
        <f>SUM('3.1 Base Year 1 Staff Loading'!G181,'3.2 Base Year 2 Staff Loading'!G181,'3.3 Base Year 3 Staff Loading'!G181,'3.4 Base Year 4 Staff Loading'!G181,'3.5 Base Year 5 Staff Loading'!G181,'3.6 Base Year 6 Staff Loading'!G181)/6</f>
        <v>0</v>
      </c>
      <c r="H181" s="138">
        <f>SUM('3.1 Base Year 1 Staff Loading'!H181,'3.2 Base Year 2 Staff Loading'!H181,'3.3 Base Year 3 Staff Loading'!H181,'3.4 Base Year 4 Staff Loading'!H181,'3.5 Base Year 5 Staff Loading'!H181,'3.6 Base Year 6 Staff Loading'!H181)/6</f>
        <v>0</v>
      </c>
      <c r="I181" s="138">
        <f>SUM('3.1 Base Year 1 Staff Loading'!I181,'3.2 Base Year 2 Staff Loading'!I181,'3.3 Base Year 3 Staff Loading'!I181,'3.4 Base Year 4 Staff Loading'!I181,'3.5 Base Year 5 Staff Loading'!I181,'3.6 Base Year 6 Staff Loading'!I181)/6</f>
        <v>0</v>
      </c>
      <c r="J181" s="138">
        <f>SUM('3.1 Base Year 1 Staff Loading'!J181,'3.2 Base Year 2 Staff Loading'!J181,'3.3 Base Year 3 Staff Loading'!J181,'3.4 Base Year 4 Staff Loading'!J181,'3.5 Base Year 5 Staff Loading'!J181,'3.6 Base Year 6 Staff Loading'!J181)/6</f>
        <v>0</v>
      </c>
      <c r="K181" s="138">
        <f>SUM('3.1 Base Year 1 Staff Loading'!K181,'3.2 Base Year 2 Staff Loading'!K181,'3.3 Base Year 3 Staff Loading'!K181,'3.4 Base Year 4 Staff Loading'!K181,'3.5 Base Year 5 Staff Loading'!K181,'3.6 Base Year 6 Staff Loading'!K181)/6</f>
        <v>0</v>
      </c>
      <c r="L181" s="138">
        <f>SUM('3.1 Base Year 1 Staff Loading'!L181,'3.2 Base Year 2 Staff Loading'!L181,'3.3 Base Year 3 Staff Loading'!L181,'3.4 Base Year 4 Staff Loading'!L181,'3.5 Base Year 5 Staff Loading'!L181,'3.6 Base Year 6 Staff Loading'!L181)/6</f>
        <v>0</v>
      </c>
      <c r="M181" s="138">
        <f>SUM('3.1 Base Year 1 Staff Loading'!M181,'3.2 Base Year 2 Staff Loading'!M181,'3.3 Base Year 3 Staff Loading'!M181,'3.4 Base Year 4 Staff Loading'!M181,'3.5 Base Year 5 Staff Loading'!M181,'3.6 Base Year 6 Staff Loading'!M181)/6</f>
        <v>0</v>
      </c>
      <c r="N181" s="138">
        <f>SUM('3.1 Base Year 1 Staff Loading'!N181,'3.2 Base Year 2 Staff Loading'!N181,'3.3 Base Year 3 Staff Loading'!N181,'3.4 Base Year 4 Staff Loading'!N181,'3.5 Base Year 5 Staff Loading'!N181,'3.6 Base Year 6 Staff Loading'!N181)/6</f>
        <v>0</v>
      </c>
      <c r="O181" s="138">
        <f>SUM('3.1 Base Year 1 Staff Loading'!O181,'3.2 Base Year 2 Staff Loading'!O181,'3.3 Base Year 3 Staff Loading'!O181,'3.4 Base Year 4 Staff Loading'!O181,'3.5 Base Year 5 Staff Loading'!O181,'3.6 Base Year 6 Staff Loading'!O181)/6</f>
        <v>0</v>
      </c>
      <c r="P181" s="138">
        <f>SUM('3.1 Base Year 1 Staff Loading'!P181,'3.2 Base Year 2 Staff Loading'!P181,'3.3 Base Year 3 Staff Loading'!P181,'3.4 Base Year 4 Staff Loading'!P181,'3.5 Base Year 5 Staff Loading'!P181,'3.6 Base Year 6 Staff Loading'!P181)/6</f>
        <v>0</v>
      </c>
      <c r="Q181" s="138">
        <f>SUM(E181:P181)</f>
        <v>0</v>
      </c>
      <c r="U181" s="44">
        <f>V181/$S$7</f>
        <v>0</v>
      </c>
      <c r="V181" s="44">
        <f>Q181/12</f>
        <v>0</v>
      </c>
      <c r="X181" s="44">
        <f>IF($D181="Y",$Q181,0)</f>
        <v>0</v>
      </c>
      <c r="Y181" s="44">
        <f>IF($D181="N",$Q181,0)</f>
        <v>0</v>
      </c>
      <c r="Z181" s="223">
        <f>T181/12</f>
        <v>0</v>
      </c>
    </row>
    <row r="182" spans="1:27" ht="14.1" thickBot="1">
      <c r="A182" s="103"/>
      <c r="B182" s="104" t="s">
        <v>93</v>
      </c>
      <c r="C182" s="105"/>
      <c r="D182" s="187"/>
      <c r="E182" s="107">
        <f>SUM(E177:E181)</f>
        <v>2049.4206349999999</v>
      </c>
      <c r="F182" s="107">
        <f t="shared" ref="F182:Q182" si="74">SUM(F177:F181)</f>
        <v>2049.4206349999999</v>
      </c>
      <c r="G182" s="107">
        <f t="shared" si="74"/>
        <v>2049.4206349999999</v>
      </c>
      <c r="H182" s="107">
        <f t="shared" si="74"/>
        <v>2049.4206349999999</v>
      </c>
      <c r="I182" s="107">
        <f t="shared" si="74"/>
        <v>2049.4206349999999</v>
      </c>
      <c r="J182" s="107">
        <f t="shared" si="74"/>
        <v>2049.4206349999999</v>
      </c>
      <c r="K182" s="107">
        <f t="shared" si="74"/>
        <v>2049.4206349999999</v>
      </c>
      <c r="L182" s="107">
        <f t="shared" si="74"/>
        <v>2049.4206349999999</v>
      </c>
      <c r="M182" s="107">
        <f t="shared" si="74"/>
        <v>2049.4206349999999</v>
      </c>
      <c r="N182" s="107">
        <f t="shared" si="74"/>
        <v>2049.4206349999999</v>
      </c>
      <c r="O182" s="107">
        <f t="shared" si="74"/>
        <v>2049.4206349999999</v>
      </c>
      <c r="P182" s="107">
        <f t="shared" si="74"/>
        <v>2049.4206349999999</v>
      </c>
      <c r="Q182" s="107">
        <f t="shared" si="74"/>
        <v>24593.047619999994</v>
      </c>
      <c r="R182" s="35"/>
      <c r="S182" s="35"/>
      <c r="T182" s="35"/>
      <c r="U182" s="109">
        <f>SUM(U177:U181)</f>
        <v>12.337649307692303</v>
      </c>
      <c r="V182" s="107">
        <f>SUM(V177:V181)</f>
        <v>2049.4206349999995</v>
      </c>
      <c r="W182" s="35"/>
      <c r="X182" s="106">
        <f>SUM(X177:X181)</f>
        <v>0</v>
      </c>
      <c r="Y182" s="106">
        <f>SUM(Y177:Y181)</f>
        <v>24593.047619999994</v>
      </c>
      <c r="Z182" s="224">
        <f>X182/(X182+Y182)</f>
        <v>0</v>
      </c>
      <c r="AA182" s="35"/>
    </row>
    <row r="183" spans="1:27">
      <c r="A183" s="124"/>
      <c r="B183" s="125"/>
      <c r="C183" s="198"/>
      <c r="D183" s="199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R183" s="35"/>
      <c r="S183" s="35"/>
      <c r="T183" s="35"/>
      <c r="U183" s="127"/>
      <c r="V183" s="128"/>
      <c r="W183" s="35"/>
      <c r="X183" s="44"/>
      <c r="Y183" s="44"/>
      <c r="Z183" s="223"/>
      <c r="AA183" s="35"/>
    </row>
    <row r="184" spans="1:27">
      <c r="A184" s="133">
        <v>7.4</v>
      </c>
      <c r="B184" s="134" t="s">
        <v>102</v>
      </c>
      <c r="C184" s="43"/>
      <c r="D184" s="186"/>
      <c r="E184" s="138">
        <f>SUM('3.1 Base Year 1 Staff Loading'!E184,'3.2 Base Year 2 Staff Loading'!E184,'3.3 Base Year 3 Staff Loading'!E184,'3.4 Base Year 4 Staff Loading'!E184,'3.5 Base Year 5 Staff Loading'!E184,'3.6 Base Year 6 Staff Loading'!E184)/6</f>
        <v>0</v>
      </c>
      <c r="F184" s="138">
        <f>SUM('3.1 Base Year 1 Staff Loading'!F184,'3.2 Base Year 2 Staff Loading'!F184,'3.3 Base Year 3 Staff Loading'!F184,'3.4 Base Year 4 Staff Loading'!F184,'3.5 Base Year 5 Staff Loading'!F184,'3.6 Base Year 6 Staff Loading'!F184)/6</f>
        <v>0</v>
      </c>
      <c r="G184" s="138">
        <f>SUM('3.1 Base Year 1 Staff Loading'!G184,'3.2 Base Year 2 Staff Loading'!G184,'3.3 Base Year 3 Staff Loading'!G184,'3.4 Base Year 4 Staff Loading'!G184,'3.5 Base Year 5 Staff Loading'!G184,'3.6 Base Year 6 Staff Loading'!G184)/6</f>
        <v>0</v>
      </c>
      <c r="H184" s="138">
        <f>SUM('3.1 Base Year 1 Staff Loading'!H184,'3.2 Base Year 2 Staff Loading'!H184,'3.3 Base Year 3 Staff Loading'!H184,'3.4 Base Year 4 Staff Loading'!H184,'3.5 Base Year 5 Staff Loading'!H184,'3.6 Base Year 6 Staff Loading'!H184)/6</f>
        <v>0</v>
      </c>
      <c r="I184" s="138">
        <f>SUM('3.1 Base Year 1 Staff Loading'!I184,'3.2 Base Year 2 Staff Loading'!I184,'3.3 Base Year 3 Staff Loading'!I184,'3.4 Base Year 4 Staff Loading'!I184,'3.5 Base Year 5 Staff Loading'!I184,'3.6 Base Year 6 Staff Loading'!I184)/6</f>
        <v>0</v>
      </c>
      <c r="J184" s="138">
        <f>SUM('3.1 Base Year 1 Staff Loading'!J184,'3.2 Base Year 2 Staff Loading'!J184,'3.3 Base Year 3 Staff Loading'!J184,'3.4 Base Year 4 Staff Loading'!J184,'3.5 Base Year 5 Staff Loading'!J184,'3.6 Base Year 6 Staff Loading'!J184)/6</f>
        <v>0</v>
      </c>
      <c r="K184" s="138">
        <f>SUM('3.1 Base Year 1 Staff Loading'!K184,'3.2 Base Year 2 Staff Loading'!K184,'3.3 Base Year 3 Staff Loading'!K184,'3.4 Base Year 4 Staff Loading'!K184,'3.5 Base Year 5 Staff Loading'!K184,'3.6 Base Year 6 Staff Loading'!K184)/6</f>
        <v>0</v>
      </c>
      <c r="L184" s="138">
        <f>SUM('3.1 Base Year 1 Staff Loading'!L184,'3.2 Base Year 2 Staff Loading'!L184,'3.3 Base Year 3 Staff Loading'!L184,'3.4 Base Year 4 Staff Loading'!L184,'3.5 Base Year 5 Staff Loading'!L184,'3.6 Base Year 6 Staff Loading'!L184)/6</f>
        <v>0</v>
      </c>
      <c r="M184" s="138">
        <f>SUM('3.1 Base Year 1 Staff Loading'!M184,'3.2 Base Year 2 Staff Loading'!M184,'3.3 Base Year 3 Staff Loading'!M184,'3.4 Base Year 4 Staff Loading'!M184,'3.5 Base Year 5 Staff Loading'!M184,'3.6 Base Year 6 Staff Loading'!M184)/6</f>
        <v>0</v>
      </c>
      <c r="N184" s="138">
        <f>SUM('3.1 Base Year 1 Staff Loading'!N184,'3.2 Base Year 2 Staff Loading'!N184,'3.3 Base Year 3 Staff Loading'!N184,'3.4 Base Year 4 Staff Loading'!N184,'3.5 Base Year 5 Staff Loading'!N184,'3.6 Base Year 6 Staff Loading'!N184)/6</f>
        <v>0</v>
      </c>
      <c r="O184" s="138">
        <f>SUM('3.1 Base Year 1 Staff Loading'!O184,'3.2 Base Year 2 Staff Loading'!O184,'3.3 Base Year 3 Staff Loading'!O184,'3.4 Base Year 4 Staff Loading'!O184,'3.5 Base Year 5 Staff Loading'!O184,'3.6 Base Year 6 Staff Loading'!O184)/6</f>
        <v>0</v>
      </c>
      <c r="P184" s="138">
        <f>SUM('3.1 Base Year 1 Staff Loading'!P184,'3.2 Base Year 2 Staff Loading'!P184,'3.3 Base Year 3 Staff Loading'!P184,'3.4 Base Year 4 Staff Loading'!P184,'3.5 Base Year 5 Staff Loading'!P184,'3.6 Base Year 6 Staff Loading'!P184)/6</f>
        <v>0</v>
      </c>
      <c r="Q184" s="138">
        <f>SUM(E184:P184)</f>
        <v>0</v>
      </c>
      <c r="R184" s="35"/>
      <c r="S184" s="35"/>
      <c r="T184" s="35"/>
      <c r="U184" s="44">
        <f>V184/$S$7</f>
        <v>0</v>
      </c>
      <c r="V184" s="44">
        <f>Q184/12</f>
        <v>0</v>
      </c>
      <c r="W184" s="35"/>
      <c r="X184" s="44">
        <f>IF($D184="Y",$Q184,0)</f>
        <v>0</v>
      </c>
      <c r="Y184" s="44">
        <f>IF($D184="N",$Q184,0)</f>
        <v>0</v>
      </c>
      <c r="Z184" s="223">
        <f>T184/12</f>
        <v>0</v>
      </c>
      <c r="AA184" s="35"/>
    </row>
    <row r="185" spans="1:27">
      <c r="A185" s="133"/>
      <c r="B185" s="134"/>
      <c r="C185" s="43" t="s">
        <v>95</v>
      </c>
      <c r="D185" s="186" t="s">
        <v>25</v>
      </c>
      <c r="E185" s="138">
        <f>SUM('3.1 Base Year 1 Staff Loading'!E185,'3.2 Base Year 2 Staff Loading'!E185,'3.3 Base Year 3 Staff Loading'!E185,'3.4 Base Year 4 Staff Loading'!E185,'3.5 Base Year 5 Staff Loading'!E185,'3.6 Base Year 6 Staff Loading'!E185)/6</f>
        <v>713.19483019527763</v>
      </c>
      <c r="F185" s="138">
        <f>SUM('3.1 Base Year 1 Staff Loading'!F185,'3.2 Base Year 2 Staff Loading'!F185,'3.3 Base Year 3 Staff Loading'!F185,'3.4 Base Year 4 Staff Loading'!F185,'3.5 Base Year 5 Staff Loading'!F185,'3.6 Base Year 6 Staff Loading'!F185)/6</f>
        <v>713.19483019527763</v>
      </c>
      <c r="G185" s="138">
        <f>SUM('3.1 Base Year 1 Staff Loading'!G185,'3.2 Base Year 2 Staff Loading'!G185,'3.3 Base Year 3 Staff Loading'!G185,'3.4 Base Year 4 Staff Loading'!G185,'3.5 Base Year 5 Staff Loading'!G185,'3.6 Base Year 6 Staff Loading'!G185)/6</f>
        <v>713.19483019527763</v>
      </c>
      <c r="H185" s="138">
        <f>SUM('3.1 Base Year 1 Staff Loading'!H185,'3.2 Base Year 2 Staff Loading'!H185,'3.3 Base Year 3 Staff Loading'!H185,'3.4 Base Year 4 Staff Loading'!H185,'3.5 Base Year 5 Staff Loading'!H185,'3.6 Base Year 6 Staff Loading'!H185)/6</f>
        <v>713.19483019527763</v>
      </c>
      <c r="I185" s="138">
        <f>SUM('3.1 Base Year 1 Staff Loading'!I185,'3.2 Base Year 2 Staff Loading'!I185,'3.3 Base Year 3 Staff Loading'!I185,'3.4 Base Year 4 Staff Loading'!I185,'3.5 Base Year 5 Staff Loading'!I185,'3.6 Base Year 6 Staff Loading'!I185)/6</f>
        <v>713.19483019527763</v>
      </c>
      <c r="J185" s="138">
        <f>SUM('3.1 Base Year 1 Staff Loading'!J185,'3.2 Base Year 2 Staff Loading'!J185,'3.3 Base Year 3 Staff Loading'!J185,'3.4 Base Year 4 Staff Loading'!J185,'3.5 Base Year 5 Staff Loading'!J185,'3.6 Base Year 6 Staff Loading'!J185)/6</f>
        <v>713.19483019527763</v>
      </c>
      <c r="K185" s="138">
        <f>SUM('3.1 Base Year 1 Staff Loading'!K185,'3.2 Base Year 2 Staff Loading'!K185,'3.3 Base Year 3 Staff Loading'!K185,'3.4 Base Year 4 Staff Loading'!K185,'3.5 Base Year 5 Staff Loading'!K185,'3.6 Base Year 6 Staff Loading'!K185)/6</f>
        <v>713.19483019527763</v>
      </c>
      <c r="L185" s="138">
        <f>SUM('3.1 Base Year 1 Staff Loading'!L185,'3.2 Base Year 2 Staff Loading'!L185,'3.3 Base Year 3 Staff Loading'!L185,'3.4 Base Year 4 Staff Loading'!L185,'3.5 Base Year 5 Staff Loading'!L185,'3.6 Base Year 6 Staff Loading'!L185)/6</f>
        <v>713.19483019527763</v>
      </c>
      <c r="M185" s="138">
        <f>SUM('3.1 Base Year 1 Staff Loading'!M185,'3.2 Base Year 2 Staff Loading'!M185,'3.3 Base Year 3 Staff Loading'!M185,'3.4 Base Year 4 Staff Loading'!M185,'3.5 Base Year 5 Staff Loading'!M185,'3.6 Base Year 6 Staff Loading'!M185)/6</f>
        <v>713.19483019527763</v>
      </c>
      <c r="N185" s="138">
        <f>SUM('3.1 Base Year 1 Staff Loading'!N185,'3.2 Base Year 2 Staff Loading'!N185,'3.3 Base Year 3 Staff Loading'!N185,'3.4 Base Year 4 Staff Loading'!N185,'3.5 Base Year 5 Staff Loading'!N185,'3.6 Base Year 6 Staff Loading'!N185)/6</f>
        <v>713.19483019527763</v>
      </c>
      <c r="O185" s="138">
        <f>SUM('3.1 Base Year 1 Staff Loading'!O185,'3.2 Base Year 2 Staff Loading'!O185,'3.3 Base Year 3 Staff Loading'!O185,'3.4 Base Year 4 Staff Loading'!O185,'3.5 Base Year 5 Staff Loading'!O185,'3.6 Base Year 6 Staff Loading'!O185)/6</f>
        <v>713.19483019527763</v>
      </c>
      <c r="P185" s="138">
        <f>SUM('3.1 Base Year 1 Staff Loading'!P185,'3.2 Base Year 2 Staff Loading'!P185,'3.3 Base Year 3 Staff Loading'!P185,'3.4 Base Year 4 Staff Loading'!P185,'3.5 Base Year 5 Staff Loading'!P185,'3.6 Base Year 6 Staff Loading'!P185)/6</f>
        <v>713.19483019527763</v>
      </c>
      <c r="Q185" s="138">
        <f>SUM(E185:P185)</f>
        <v>8558.3379623433339</v>
      </c>
      <c r="U185" s="44">
        <f>V185/$S$7</f>
        <v>4.2934805831153842</v>
      </c>
      <c r="V185" s="44">
        <f>Q185/12</f>
        <v>713.19483019527786</v>
      </c>
      <c r="X185" s="44">
        <f>IF($D185="Y",$Q185,0)</f>
        <v>0</v>
      </c>
      <c r="Y185" s="44">
        <f>IF($D185="N",$Q185,0)</f>
        <v>8558.3379623433339</v>
      </c>
      <c r="Z185" s="223">
        <f>T185/12</f>
        <v>0</v>
      </c>
    </row>
    <row r="186" spans="1:27">
      <c r="A186" s="133"/>
      <c r="B186" s="134"/>
      <c r="C186" s="43"/>
      <c r="D186" s="186"/>
      <c r="E186" s="138">
        <f>SUM('3.1 Base Year 1 Staff Loading'!E186,'3.2 Base Year 2 Staff Loading'!E186,'3.3 Base Year 3 Staff Loading'!E186,'3.4 Base Year 4 Staff Loading'!E186,'3.5 Base Year 5 Staff Loading'!E186,'3.6 Base Year 6 Staff Loading'!E186)/6</f>
        <v>0</v>
      </c>
      <c r="F186" s="138">
        <f>SUM('3.1 Base Year 1 Staff Loading'!F186,'3.2 Base Year 2 Staff Loading'!F186,'3.3 Base Year 3 Staff Loading'!F186,'3.4 Base Year 4 Staff Loading'!F186,'3.5 Base Year 5 Staff Loading'!F186,'3.6 Base Year 6 Staff Loading'!F186)/6</f>
        <v>0</v>
      </c>
      <c r="G186" s="138">
        <f>SUM('3.1 Base Year 1 Staff Loading'!G186,'3.2 Base Year 2 Staff Loading'!G186,'3.3 Base Year 3 Staff Loading'!G186,'3.4 Base Year 4 Staff Loading'!G186,'3.5 Base Year 5 Staff Loading'!G186,'3.6 Base Year 6 Staff Loading'!G186)/6</f>
        <v>0</v>
      </c>
      <c r="H186" s="138">
        <f>SUM('3.1 Base Year 1 Staff Loading'!H186,'3.2 Base Year 2 Staff Loading'!H186,'3.3 Base Year 3 Staff Loading'!H186,'3.4 Base Year 4 Staff Loading'!H186,'3.5 Base Year 5 Staff Loading'!H186,'3.6 Base Year 6 Staff Loading'!H186)/6</f>
        <v>0</v>
      </c>
      <c r="I186" s="138">
        <f>SUM('3.1 Base Year 1 Staff Loading'!I186,'3.2 Base Year 2 Staff Loading'!I186,'3.3 Base Year 3 Staff Loading'!I186,'3.4 Base Year 4 Staff Loading'!I186,'3.5 Base Year 5 Staff Loading'!I186,'3.6 Base Year 6 Staff Loading'!I186)/6</f>
        <v>0</v>
      </c>
      <c r="J186" s="138">
        <f>SUM('3.1 Base Year 1 Staff Loading'!J186,'3.2 Base Year 2 Staff Loading'!J186,'3.3 Base Year 3 Staff Loading'!J186,'3.4 Base Year 4 Staff Loading'!J186,'3.5 Base Year 5 Staff Loading'!J186,'3.6 Base Year 6 Staff Loading'!J186)/6</f>
        <v>0</v>
      </c>
      <c r="K186" s="138">
        <f>SUM('3.1 Base Year 1 Staff Loading'!K186,'3.2 Base Year 2 Staff Loading'!K186,'3.3 Base Year 3 Staff Loading'!K186,'3.4 Base Year 4 Staff Loading'!K186,'3.5 Base Year 5 Staff Loading'!K186,'3.6 Base Year 6 Staff Loading'!K186)/6</f>
        <v>0</v>
      </c>
      <c r="L186" s="138">
        <f>SUM('3.1 Base Year 1 Staff Loading'!L186,'3.2 Base Year 2 Staff Loading'!L186,'3.3 Base Year 3 Staff Loading'!L186,'3.4 Base Year 4 Staff Loading'!L186,'3.5 Base Year 5 Staff Loading'!L186,'3.6 Base Year 6 Staff Loading'!L186)/6</f>
        <v>0</v>
      </c>
      <c r="M186" s="138">
        <f>SUM('3.1 Base Year 1 Staff Loading'!M186,'3.2 Base Year 2 Staff Loading'!M186,'3.3 Base Year 3 Staff Loading'!M186,'3.4 Base Year 4 Staff Loading'!M186,'3.5 Base Year 5 Staff Loading'!M186,'3.6 Base Year 6 Staff Loading'!M186)/6</f>
        <v>0</v>
      </c>
      <c r="N186" s="138">
        <f>SUM('3.1 Base Year 1 Staff Loading'!N186,'3.2 Base Year 2 Staff Loading'!N186,'3.3 Base Year 3 Staff Loading'!N186,'3.4 Base Year 4 Staff Loading'!N186,'3.5 Base Year 5 Staff Loading'!N186,'3.6 Base Year 6 Staff Loading'!N186)/6</f>
        <v>0</v>
      </c>
      <c r="O186" s="138">
        <f>SUM('3.1 Base Year 1 Staff Loading'!O186,'3.2 Base Year 2 Staff Loading'!O186,'3.3 Base Year 3 Staff Loading'!O186,'3.4 Base Year 4 Staff Loading'!O186,'3.5 Base Year 5 Staff Loading'!O186,'3.6 Base Year 6 Staff Loading'!O186)/6</f>
        <v>0</v>
      </c>
      <c r="P186" s="138">
        <f>SUM('3.1 Base Year 1 Staff Loading'!P186,'3.2 Base Year 2 Staff Loading'!P186,'3.3 Base Year 3 Staff Loading'!P186,'3.4 Base Year 4 Staff Loading'!P186,'3.5 Base Year 5 Staff Loading'!P186,'3.6 Base Year 6 Staff Loading'!P186)/6</f>
        <v>0</v>
      </c>
      <c r="Q186" s="138">
        <f>SUM(E186:P186)</f>
        <v>0</v>
      </c>
      <c r="U186" s="44">
        <f>V186/$S$7</f>
        <v>0</v>
      </c>
      <c r="V186" s="44">
        <f>Q186/12</f>
        <v>0</v>
      </c>
      <c r="X186" s="44">
        <f>IF($D186="Y",$Q186,0)</f>
        <v>0</v>
      </c>
      <c r="Y186" s="44">
        <f>IF($D186="N",$Q186,0)</f>
        <v>0</v>
      </c>
      <c r="Z186" s="223">
        <f>T186/12</f>
        <v>0</v>
      </c>
    </row>
    <row r="187" spans="1:27">
      <c r="A187" s="133"/>
      <c r="B187" s="134"/>
      <c r="C187" s="43"/>
      <c r="D187" s="186"/>
      <c r="E187" s="138">
        <f>SUM('3.1 Base Year 1 Staff Loading'!E187,'3.2 Base Year 2 Staff Loading'!E187,'3.3 Base Year 3 Staff Loading'!E187,'3.4 Base Year 4 Staff Loading'!E187,'3.5 Base Year 5 Staff Loading'!E187,'3.6 Base Year 6 Staff Loading'!E187)/6</f>
        <v>0</v>
      </c>
      <c r="F187" s="138">
        <f>SUM('3.1 Base Year 1 Staff Loading'!F187,'3.2 Base Year 2 Staff Loading'!F187,'3.3 Base Year 3 Staff Loading'!F187,'3.4 Base Year 4 Staff Loading'!F187,'3.5 Base Year 5 Staff Loading'!F187,'3.6 Base Year 6 Staff Loading'!F187)/6</f>
        <v>0</v>
      </c>
      <c r="G187" s="138">
        <f>SUM('3.1 Base Year 1 Staff Loading'!G187,'3.2 Base Year 2 Staff Loading'!G187,'3.3 Base Year 3 Staff Loading'!G187,'3.4 Base Year 4 Staff Loading'!G187,'3.5 Base Year 5 Staff Loading'!G187,'3.6 Base Year 6 Staff Loading'!G187)/6</f>
        <v>0</v>
      </c>
      <c r="H187" s="138">
        <f>SUM('3.1 Base Year 1 Staff Loading'!H187,'3.2 Base Year 2 Staff Loading'!H187,'3.3 Base Year 3 Staff Loading'!H187,'3.4 Base Year 4 Staff Loading'!H187,'3.5 Base Year 5 Staff Loading'!H187,'3.6 Base Year 6 Staff Loading'!H187)/6</f>
        <v>0</v>
      </c>
      <c r="I187" s="138">
        <f>SUM('3.1 Base Year 1 Staff Loading'!I187,'3.2 Base Year 2 Staff Loading'!I187,'3.3 Base Year 3 Staff Loading'!I187,'3.4 Base Year 4 Staff Loading'!I187,'3.5 Base Year 5 Staff Loading'!I187,'3.6 Base Year 6 Staff Loading'!I187)/6</f>
        <v>0</v>
      </c>
      <c r="J187" s="138">
        <f>SUM('3.1 Base Year 1 Staff Loading'!J187,'3.2 Base Year 2 Staff Loading'!J187,'3.3 Base Year 3 Staff Loading'!J187,'3.4 Base Year 4 Staff Loading'!J187,'3.5 Base Year 5 Staff Loading'!J187,'3.6 Base Year 6 Staff Loading'!J187)/6</f>
        <v>0</v>
      </c>
      <c r="K187" s="138">
        <f>SUM('3.1 Base Year 1 Staff Loading'!K187,'3.2 Base Year 2 Staff Loading'!K187,'3.3 Base Year 3 Staff Loading'!K187,'3.4 Base Year 4 Staff Loading'!K187,'3.5 Base Year 5 Staff Loading'!K187,'3.6 Base Year 6 Staff Loading'!K187)/6</f>
        <v>0</v>
      </c>
      <c r="L187" s="138">
        <f>SUM('3.1 Base Year 1 Staff Loading'!L187,'3.2 Base Year 2 Staff Loading'!L187,'3.3 Base Year 3 Staff Loading'!L187,'3.4 Base Year 4 Staff Loading'!L187,'3.5 Base Year 5 Staff Loading'!L187,'3.6 Base Year 6 Staff Loading'!L187)/6</f>
        <v>0</v>
      </c>
      <c r="M187" s="138">
        <f>SUM('3.1 Base Year 1 Staff Loading'!M187,'3.2 Base Year 2 Staff Loading'!M187,'3.3 Base Year 3 Staff Loading'!M187,'3.4 Base Year 4 Staff Loading'!M187,'3.5 Base Year 5 Staff Loading'!M187,'3.6 Base Year 6 Staff Loading'!M187)/6</f>
        <v>0</v>
      </c>
      <c r="N187" s="138">
        <f>SUM('3.1 Base Year 1 Staff Loading'!N187,'3.2 Base Year 2 Staff Loading'!N187,'3.3 Base Year 3 Staff Loading'!N187,'3.4 Base Year 4 Staff Loading'!N187,'3.5 Base Year 5 Staff Loading'!N187,'3.6 Base Year 6 Staff Loading'!N187)/6</f>
        <v>0</v>
      </c>
      <c r="O187" s="138">
        <f>SUM('3.1 Base Year 1 Staff Loading'!O187,'3.2 Base Year 2 Staff Loading'!O187,'3.3 Base Year 3 Staff Loading'!O187,'3.4 Base Year 4 Staff Loading'!O187,'3.5 Base Year 5 Staff Loading'!O187,'3.6 Base Year 6 Staff Loading'!O187)/6</f>
        <v>0</v>
      </c>
      <c r="P187" s="138">
        <f>SUM('3.1 Base Year 1 Staff Loading'!P187,'3.2 Base Year 2 Staff Loading'!P187,'3.3 Base Year 3 Staff Loading'!P187,'3.4 Base Year 4 Staff Loading'!P187,'3.5 Base Year 5 Staff Loading'!P187,'3.6 Base Year 6 Staff Loading'!P187)/6</f>
        <v>0</v>
      </c>
      <c r="Q187" s="138">
        <f>SUM(E187:P187)</f>
        <v>0</v>
      </c>
      <c r="U187" s="44">
        <f>V187/$S$7</f>
        <v>0</v>
      </c>
      <c r="V187" s="44">
        <f>Q187/12</f>
        <v>0</v>
      </c>
      <c r="X187" s="44">
        <f>IF($D187="Y",$Q187,0)</f>
        <v>0</v>
      </c>
      <c r="Y187" s="44">
        <f>IF($D187="N",$Q187,0)</f>
        <v>0</v>
      </c>
      <c r="Z187" s="223">
        <f>T187/12</f>
        <v>0</v>
      </c>
    </row>
    <row r="188" spans="1:27">
      <c r="A188" s="133"/>
      <c r="B188" s="134"/>
      <c r="C188" s="43"/>
      <c r="D188" s="186"/>
      <c r="E188" s="138">
        <f>SUM('3.1 Base Year 1 Staff Loading'!E188,'3.2 Base Year 2 Staff Loading'!E188,'3.3 Base Year 3 Staff Loading'!E188,'3.4 Base Year 4 Staff Loading'!E188,'3.5 Base Year 5 Staff Loading'!E188,'3.6 Base Year 6 Staff Loading'!E188)/6</f>
        <v>0</v>
      </c>
      <c r="F188" s="138">
        <f>SUM('3.1 Base Year 1 Staff Loading'!F188,'3.2 Base Year 2 Staff Loading'!F188,'3.3 Base Year 3 Staff Loading'!F188,'3.4 Base Year 4 Staff Loading'!F188,'3.5 Base Year 5 Staff Loading'!F188,'3.6 Base Year 6 Staff Loading'!F188)/6</f>
        <v>0</v>
      </c>
      <c r="G188" s="138">
        <f>SUM('3.1 Base Year 1 Staff Loading'!G188,'3.2 Base Year 2 Staff Loading'!G188,'3.3 Base Year 3 Staff Loading'!G188,'3.4 Base Year 4 Staff Loading'!G188,'3.5 Base Year 5 Staff Loading'!G188,'3.6 Base Year 6 Staff Loading'!G188)/6</f>
        <v>0</v>
      </c>
      <c r="H188" s="138">
        <f>SUM('3.1 Base Year 1 Staff Loading'!H188,'3.2 Base Year 2 Staff Loading'!H188,'3.3 Base Year 3 Staff Loading'!H188,'3.4 Base Year 4 Staff Loading'!H188,'3.5 Base Year 5 Staff Loading'!H188,'3.6 Base Year 6 Staff Loading'!H188)/6</f>
        <v>0</v>
      </c>
      <c r="I188" s="138">
        <f>SUM('3.1 Base Year 1 Staff Loading'!I188,'3.2 Base Year 2 Staff Loading'!I188,'3.3 Base Year 3 Staff Loading'!I188,'3.4 Base Year 4 Staff Loading'!I188,'3.5 Base Year 5 Staff Loading'!I188,'3.6 Base Year 6 Staff Loading'!I188)/6</f>
        <v>0</v>
      </c>
      <c r="J188" s="138">
        <f>SUM('3.1 Base Year 1 Staff Loading'!J188,'3.2 Base Year 2 Staff Loading'!J188,'3.3 Base Year 3 Staff Loading'!J188,'3.4 Base Year 4 Staff Loading'!J188,'3.5 Base Year 5 Staff Loading'!J188,'3.6 Base Year 6 Staff Loading'!J188)/6</f>
        <v>0</v>
      </c>
      <c r="K188" s="138">
        <f>SUM('3.1 Base Year 1 Staff Loading'!K188,'3.2 Base Year 2 Staff Loading'!K188,'3.3 Base Year 3 Staff Loading'!K188,'3.4 Base Year 4 Staff Loading'!K188,'3.5 Base Year 5 Staff Loading'!K188,'3.6 Base Year 6 Staff Loading'!K188)/6</f>
        <v>0</v>
      </c>
      <c r="L188" s="138">
        <f>SUM('3.1 Base Year 1 Staff Loading'!L188,'3.2 Base Year 2 Staff Loading'!L188,'3.3 Base Year 3 Staff Loading'!L188,'3.4 Base Year 4 Staff Loading'!L188,'3.5 Base Year 5 Staff Loading'!L188,'3.6 Base Year 6 Staff Loading'!L188)/6</f>
        <v>0</v>
      </c>
      <c r="M188" s="138">
        <f>SUM('3.1 Base Year 1 Staff Loading'!M188,'3.2 Base Year 2 Staff Loading'!M188,'3.3 Base Year 3 Staff Loading'!M188,'3.4 Base Year 4 Staff Loading'!M188,'3.5 Base Year 5 Staff Loading'!M188,'3.6 Base Year 6 Staff Loading'!M188)/6</f>
        <v>0</v>
      </c>
      <c r="N188" s="138">
        <f>SUM('3.1 Base Year 1 Staff Loading'!N188,'3.2 Base Year 2 Staff Loading'!N188,'3.3 Base Year 3 Staff Loading'!N188,'3.4 Base Year 4 Staff Loading'!N188,'3.5 Base Year 5 Staff Loading'!N188,'3.6 Base Year 6 Staff Loading'!N188)/6</f>
        <v>0</v>
      </c>
      <c r="O188" s="138">
        <f>SUM('3.1 Base Year 1 Staff Loading'!O188,'3.2 Base Year 2 Staff Loading'!O188,'3.3 Base Year 3 Staff Loading'!O188,'3.4 Base Year 4 Staff Loading'!O188,'3.5 Base Year 5 Staff Loading'!O188,'3.6 Base Year 6 Staff Loading'!O188)/6</f>
        <v>0</v>
      </c>
      <c r="P188" s="138">
        <f>SUM('3.1 Base Year 1 Staff Loading'!P188,'3.2 Base Year 2 Staff Loading'!P188,'3.3 Base Year 3 Staff Loading'!P188,'3.4 Base Year 4 Staff Loading'!P188,'3.5 Base Year 5 Staff Loading'!P188,'3.6 Base Year 6 Staff Loading'!P188)/6</f>
        <v>0</v>
      </c>
      <c r="Q188" s="138">
        <f>SUM(E188:P188)</f>
        <v>0</v>
      </c>
      <c r="U188" s="44">
        <f>V188/$S$7</f>
        <v>0</v>
      </c>
      <c r="V188" s="44">
        <f>Q188/12</f>
        <v>0</v>
      </c>
      <c r="X188" s="44">
        <f>IF($D188="Y",$Q188,0)</f>
        <v>0</v>
      </c>
      <c r="Y188" s="44">
        <f>IF($D188="N",$Q188,0)</f>
        <v>0</v>
      </c>
      <c r="Z188" s="223">
        <f>T188/12</f>
        <v>0</v>
      </c>
    </row>
    <row r="189" spans="1:27" ht="14.1" thickBot="1">
      <c r="A189" s="103"/>
      <c r="B189" s="104" t="s">
        <v>103</v>
      </c>
      <c r="C189" s="105"/>
      <c r="D189" s="187"/>
      <c r="E189" s="107">
        <f>SUM(E184:E188)</f>
        <v>713.19483019527763</v>
      </c>
      <c r="F189" s="107">
        <f t="shared" ref="F189:Q189" si="75">SUM(F184:F188)</f>
        <v>713.19483019527763</v>
      </c>
      <c r="G189" s="107">
        <f t="shared" si="75"/>
        <v>713.19483019527763</v>
      </c>
      <c r="H189" s="107">
        <f t="shared" si="75"/>
        <v>713.19483019527763</v>
      </c>
      <c r="I189" s="107">
        <f t="shared" si="75"/>
        <v>713.19483019527763</v>
      </c>
      <c r="J189" s="107">
        <f t="shared" si="75"/>
        <v>713.19483019527763</v>
      </c>
      <c r="K189" s="107">
        <f t="shared" si="75"/>
        <v>713.19483019527763</v>
      </c>
      <c r="L189" s="107">
        <f t="shared" si="75"/>
        <v>713.19483019527763</v>
      </c>
      <c r="M189" s="107">
        <f t="shared" si="75"/>
        <v>713.19483019527763</v>
      </c>
      <c r="N189" s="107">
        <f t="shared" si="75"/>
        <v>713.19483019527763</v>
      </c>
      <c r="O189" s="107">
        <f t="shared" si="75"/>
        <v>713.19483019527763</v>
      </c>
      <c r="P189" s="107">
        <f t="shared" si="75"/>
        <v>713.19483019527763</v>
      </c>
      <c r="Q189" s="107">
        <f t="shared" si="75"/>
        <v>8558.3379623433339</v>
      </c>
      <c r="R189" s="35"/>
      <c r="S189" s="35"/>
      <c r="T189" s="35"/>
      <c r="U189" s="109">
        <f>SUM(U184:U188)</f>
        <v>4.2934805831153842</v>
      </c>
      <c r="V189" s="107">
        <f>SUM(V184:V188)</f>
        <v>713.19483019527786</v>
      </c>
      <c r="W189" s="35"/>
      <c r="X189" s="106">
        <f>SUM(X184:X188)</f>
        <v>0</v>
      </c>
      <c r="Y189" s="106">
        <f>SUM(Y184:Y188)</f>
        <v>8558.3379623433339</v>
      </c>
      <c r="Z189" s="224">
        <f>X189/(X189+Y189)</f>
        <v>0</v>
      </c>
      <c r="AA189" s="35"/>
    </row>
    <row r="190" spans="1:27">
      <c r="A190" s="41"/>
      <c r="B190" s="42"/>
      <c r="C190" s="43"/>
      <c r="D190" s="186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35"/>
      <c r="S190" s="35"/>
      <c r="T190" s="35"/>
      <c r="U190" s="44"/>
      <c r="V190" s="44"/>
      <c r="W190" s="35"/>
      <c r="X190" s="44"/>
      <c r="Y190" s="44"/>
      <c r="Z190" s="223"/>
      <c r="AA190" s="35"/>
    </row>
    <row r="191" spans="1:27" ht="14.1" thickBot="1">
      <c r="A191" s="129"/>
      <c r="B191" s="130" t="s">
        <v>97</v>
      </c>
      <c r="C191" s="131"/>
      <c r="D191" s="191"/>
      <c r="E191" s="132">
        <f>SUM(E168,E175, E182, E189)</f>
        <v>5904.7675882697222</v>
      </c>
      <c r="F191" s="132">
        <f t="shared" ref="F191:Q191" si="76">SUM(F168,F175, F182, F189)</f>
        <v>5904.7675882697222</v>
      </c>
      <c r="G191" s="132">
        <f t="shared" si="76"/>
        <v>5904.7675882697222</v>
      </c>
      <c r="H191" s="132">
        <f t="shared" si="76"/>
        <v>5904.7675882697222</v>
      </c>
      <c r="I191" s="132">
        <f t="shared" si="76"/>
        <v>5904.7675882697222</v>
      </c>
      <c r="J191" s="132">
        <f t="shared" si="76"/>
        <v>5904.7675882697222</v>
      </c>
      <c r="K191" s="132">
        <f t="shared" si="76"/>
        <v>5904.7675882697222</v>
      </c>
      <c r="L191" s="132">
        <f t="shared" si="76"/>
        <v>5904.7675882697222</v>
      </c>
      <c r="M191" s="132">
        <f t="shared" si="76"/>
        <v>5904.7675882697222</v>
      </c>
      <c r="N191" s="132">
        <f t="shared" si="76"/>
        <v>5904.7675882697222</v>
      </c>
      <c r="O191" s="132">
        <f t="shared" si="76"/>
        <v>5904.7675882697222</v>
      </c>
      <c r="P191" s="132">
        <f t="shared" si="76"/>
        <v>5904.7675882697222</v>
      </c>
      <c r="Q191" s="132">
        <f t="shared" si="76"/>
        <v>70857.211059236666</v>
      </c>
      <c r="R191" s="35"/>
      <c r="S191" s="35"/>
      <c r="T191" s="35"/>
      <c r="U191" s="132">
        <f t="shared" ref="U191:V191" si="77">SUM(U168,U175, U182, U189)</f>
        <v>35.547095849115379</v>
      </c>
      <c r="V191" s="132">
        <f t="shared" si="77"/>
        <v>5904.7675882697222</v>
      </c>
      <c r="W191" s="35"/>
      <c r="X191" s="132">
        <f>SUM(X168,X175,X182,X189)</f>
        <v>0</v>
      </c>
      <c r="Y191" s="132">
        <f>SUM(Y168,Y175,Y182,Y189)</f>
        <v>70857.211059236666</v>
      </c>
      <c r="Z191" s="225">
        <f>X191/(X191+Y191)</f>
        <v>0</v>
      </c>
      <c r="AA191" s="35"/>
    </row>
    <row r="192" spans="1:27">
      <c r="A192" s="52"/>
      <c r="B192" s="42"/>
      <c r="C192" s="43"/>
      <c r="D192" s="200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U192" s="43"/>
      <c r="V192" s="43"/>
      <c r="X192" s="44"/>
      <c r="Y192" s="44"/>
      <c r="Z192" s="223"/>
    </row>
    <row r="193" spans="1:27">
      <c r="A193" s="120"/>
      <c r="B193" s="121" t="s">
        <v>98</v>
      </c>
      <c r="C193" s="122"/>
      <c r="D193" s="202"/>
      <c r="E193" s="123">
        <f>SUM(E39,E55,E86,E103,E120,E160,E191)</f>
        <v>33734.121456353612</v>
      </c>
      <c r="F193" s="123">
        <f t="shared" ref="F193:Q193" si="78">SUM(F39,F55,F86,F103,F120,F160,F191)</f>
        <v>33734.121456353612</v>
      </c>
      <c r="G193" s="123">
        <f t="shared" si="78"/>
        <v>33734.121456353612</v>
      </c>
      <c r="H193" s="123">
        <f t="shared" si="78"/>
        <v>33734.121456353612</v>
      </c>
      <c r="I193" s="123">
        <f t="shared" si="78"/>
        <v>33734.121456353612</v>
      </c>
      <c r="J193" s="123">
        <f t="shared" si="78"/>
        <v>33734.121456353612</v>
      </c>
      <c r="K193" s="123">
        <f t="shared" si="78"/>
        <v>33734.121456353612</v>
      </c>
      <c r="L193" s="123">
        <f t="shared" si="78"/>
        <v>33734.121456353612</v>
      </c>
      <c r="M193" s="123">
        <f t="shared" si="78"/>
        <v>33734.121456353612</v>
      </c>
      <c r="N193" s="123">
        <f t="shared" si="78"/>
        <v>33734.121456353612</v>
      </c>
      <c r="O193" s="123">
        <f t="shared" si="78"/>
        <v>33734.121456353612</v>
      </c>
      <c r="P193" s="123">
        <f t="shared" si="78"/>
        <v>33734.121456353612</v>
      </c>
      <c r="Q193" s="123">
        <f t="shared" si="78"/>
        <v>404809.45747624332</v>
      </c>
      <c r="R193" s="38"/>
      <c r="S193" s="38"/>
      <c r="T193" s="38"/>
      <c r="U193" s="123">
        <f t="shared" ref="U193:V193" si="79">SUM(U39,U55,U86,U103,U120,U160,U191)</f>
        <v>203.08166763022237</v>
      </c>
      <c r="V193" s="123">
        <f t="shared" si="79"/>
        <v>33734.121456353612</v>
      </c>
      <c r="W193" s="38"/>
      <c r="X193" s="123">
        <f t="shared" ref="X193:Y193" si="80">SUM(X39,X55,X86,X103,X120,X160,X191)</f>
        <v>149949.64704601667</v>
      </c>
      <c r="Y193" s="123">
        <f t="shared" si="80"/>
        <v>254859.81043022667</v>
      </c>
      <c r="Z193" s="220">
        <f>X193/(X193+Y193)</f>
        <v>0.37042031572302536</v>
      </c>
      <c r="AA193" s="38"/>
    </row>
    <row r="194" spans="1:27">
      <c r="A194" s="55"/>
      <c r="B194" s="56"/>
      <c r="C194" s="57"/>
      <c r="D194" s="203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U194" s="57"/>
      <c r="V194" s="57"/>
    </row>
    <row r="195" spans="1:27">
      <c r="U195" s="37"/>
      <c r="V195" s="37"/>
    </row>
    <row r="196" spans="1:27">
      <c r="A196" s="8"/>
      <c r="B196" s="247" t="s">
        <v>5</v>
      </c>
      <c r="C196" s="248"/>
      <c r="D196" s="205"/>
    </row>
    <row r="197" spans="1:27">
      <c r="A197" s="174">
        <v>1</v>
      </c>
      <c r="B197" s="242"/>
      <c r="C197" s="243"/>
      <c r="D197" s="175"/>
    </row>
    <row r="198" spans="1:27">
      <c r="A198" s="176">
        <v>2</v>
      </c>
      <c r="B198" s="240"/>
      <c r="C198" s="241"/>
      <c r="D198" s="177"/>
    </row>
    <row r="199" spans="1:27">
      <c r="A199" s="176">
        <v>3</v>
      </c>
      <c r="B199" s="240"/>
      <c r="C199" s="241"/>
      <c r="D199" s="177"/>
    </row>
    <row r="200" spans="1:27">
      <c r="A200" s="176">
        <v>4</v>
      </c>
      <c r="B200" s="240"/>
      <c r="C200" s="241"/>
      <c r="D200" s="177"/>
    </row>
    <row r="201" spans="1:27">
      <c r="A201" s="176">
        <v>5</v>
      </c>
      <c r="B201" s="240"/>
      <c r="C201" s="241"/>
      <c r="D201" s="177"/>
    </row>
    <row r="202" spans="1:27">
      <c r="A202" s="176">
        <v>6</v>
      </c>
      <c r="B202" s="240"/>
      <c r="C202" s="241"/>
      <c r="D202" s="177"/>
    </row>
    <row r="203" spans="1:27">
      <c r="A203" s="176">
        <v>7</v>
      </c>
      <c r="B203" s="242"/>
      <c r="C203" s="243"/>
      <c r="D203" s="175"/>
    </row>
    <row r="204" spans="1:27">
      <c r="A204" s="176">
        <v>8</v>
      </c>
      <c r="B204" s="240"/>
      <c r="C204" s="241"/>
      <c r="D204" s="177"/>
    </row>
    <row r="205" spans="1:27">
      <c r="A205" s="176">
        <v>9</v>
      </c>
      <c r="B205" s="240"/>
      <c r="C205" s="241"/>
      <c r="D205" s="177"/>
    </row>
    <row r="206" spans="1:27">
      <c r="A206" s="176">
        <v>10</v>
      </c>
      <c r="B206" s="240"/>
      <c r="C206" s="241"/>
      <c r="D206" s="177"/>
    </row>
  </sheetData>
  <mergeCells count="26">
    <mergeCell ref="A1:Q1"/>
    <mergeCell ref="A2:Q2"/>
    <mergeCell ref="A3:Q3"/>
    <mergeCell ref="S3:S6"/>
    <mergeCell ref="E4:P4"/>
    <mergeCell ref="A5:A7"/>
    <mergeCell ref="B5:B7"/>
    <mergeCell ref="C5:C7"/>
    <mergeCell ref="Y5:Y7"/>
    <mergeCell ref="Z5:Z7"/>
    <mergeCell ref="B196:C196"/>
    <mergeCell ref="B197:C197"/>
    <mergeCell ref="B198:C198"/>
    <mergeCell ref="D5:D7"/>
    <mergeCell ref="Q5:Q6"/>
    <mergeCell ref="U5:U7"/>
    <mergeCell ref="V5:V7"/>
    <mergeCell ref="X5:X7"/>
    <mergeCell ref="B205:C205"/>
    <mergeCell ref="B206:C206"/>
    <mergeCell ref="B199:C199"/>
    <mergeCell ref="B200:C200"/>
    <mergeCell ref="B201:C201"/>
    <mergeCell ref="B202:C202"/>
    <mergeCell ref="B203:C203"/>
    <mergeCell ref="B204:C204"/>
  </mergeCells>
  <pageMargins left="0.7" right="0.7" top="0.75" bottom="0.75" header="0.3" footer="0.3"/>
  <ignoredErrors>
    <ignoredError sqref="Q32 U32:V32 X32:Y32 Q47 U47:V47 X47:Y47 Q19 U19:V19 X19:Z19 Q25 U25:V25 X25:Y25" formula="1"/>
    <ignoredError sqref="Z38 Z54:Z55 Z63 Z70 Z84 Z86 Z94 Z101 Z103 Z111 Z118 Z120 Z130 Z137 Z144 Z151 Z158 Z160 Z168 Z175 Z182 Z189 Z191" evalError="1"/>
    <ignoredError sqref="Z32 Z47 Z77 Z25" evalError="1" formula="1"/>
  </ignoredErrors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E4733-AD22-48E1-AE1E-DF2F92991BC7}">
  <dimension ref="A1:AA206"/>
  <sheetViews>
    <sheetView zoomScale="110" zoomScaleNormal="110" workbookViewId="0">
      <pane ySplit="7" topLeftCell="A107" activePane="bottomLeft" state="frozen"/>
      <selection pane="bottomLeft" activeCell="Y170" sqref="Y170"/>
    </sheetView>
  </sheetViews>
  <sheetFormatPr defaultColWidth="8.85546875" defaultRowHeight="12.95"/>
  <cols>
    <col min="1" max="1" width="6.7109375" style="31" customWidth="1"/>
    <col min="2" max="2" width="35.7109375" style="32" customWidth="1"/>
    <col min="3" max="3" width="20.7109375" style="37" customWidth="1"/>
    <col min="4" max="4" width="13.7109375" style="204" customWidth="1"/>
    <col min="5" max="16" width="10.28515625" style="33" customWidth="1"/>
    <col min="17" max="17" width="19.42578125" style="33" customWidth="1"/>
    <col min="18" max="18" width="4.7109375" style="32" customWidth="1"/>
    <col min="19" max="19" width="10.7109375" style="32" customWidth="1"/>
    <col min="20" max="20" width="4.7109375" style="32" customWidth="1"/>
    <col min="21" max="22" width="10.7109375" style="32" customWidth="1"/>
    <col min="23" max="23" width="5" style="32" customWidth="1"/>
    <col min="24" max="24" width="12.140625" style="32" customWidth="1"/>
    <col min="25" max="25" width="12.28515625" style="32" customWidth="1"/>
    <col min="26" max="26" width="9" style="221"/>
    <col min="27" max="27" width="9" style="32"/>
  </cols>
  <sheetData>
    <row r="1" spans="1:27" ht="18">
      <c r="A1" s="255" t="s">
        <v>104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</row>
    <row r="2" spans="1:27" ht="18">
      <c r="A2" s="255" t="s">
        <v>105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</row>
    <row r="3" spans="1:27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S3" s="250" t="s">
        <v>10</v>
      </c>
    </row>
    <row r="4" spans="1:27" ht="14.1">
      <c r="B4" s="31"/>
      <c r="C4" s="31"/>
      <c r="D4" s="31"/>
      <c r="E4" s="257" t="s">
        <v>8</v>
      </c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  <c r="Q4" s="219"/>
      <c r="S4" s="250"/>
      <c r="U4" s="31"/>
      <c r="V4" s="31"/>
    </row>
    <row r="5" spans="1:27" ht="13.35" customHeight="1">
      <c r="A5" s="244" t="s">
        <v>11</v>
      </c>
      <c r="B5" s="244" t="s">
        <v>12</v>
      </c>
      <c r="C5" s="244" t="s">
        <v>106</v>
      </c>
      <c r="D5" s="244" t="s">
        <v>107</v>
      </c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262" t="s">
        <v>108</v>
      </c>
      <c r="R5" s="34"/>
      <c r="S5" s="250"/>
      <c r="T5" s="34"/>
      <c r="U5" s="244" t="s">
        <v>15</v>
      </c>
      <c r="V5" s="244" t="s">
        <v>16</v>
      </c>
      <c r="W5" s="34"/>
      <c r="X5" s="244" t="s">
        <v>17</v>
      </c>
      <c r="Y5" s="244" t="s">
        <v>18</v>
      </c>
      <c r="Z5" s="259" t="s">
        <v>19</v>
      </c>
      <c r="AA5" s="34"/>
    </row>
    <row r="6" spans="1:27">
      <c r="A6" s="245"/>
      <c r="B6" s="245"/>
      <c r="C6" s="245"/>
      <c r="D6" s="245"/>
      <c r="E6" s="59">
        <v>45689</v>
      </c>
      <c r="F6" s="59">
        <v>45717</v>
      </c>
      <c r="G6" s="59">
        <v>45748</v>
      </c>
      <c r="H6" s="59">
        <v>45778</v>
      </c>
      <c r="I6" s="59">
        <v>45809</v>
      </c>
      <c r="J6" s="59">
        <v>45839</v>
      </c>
      <c r="K6" s="59">
        <v>45870</v>
      </c>
      <c r="L6" s="59">
        <v>45901</v>
      </c>
      <c r="M6" s="59">
        <v>45931</v>
      </c>
      <c r="N6" s="59">
        <v>45962</v>
      </c>
      <c r="O6" s="59">
        <v>45992</v>
      </c>
      <c r="P6" s="59">
        <v>46023</v>
      </c>
      <c r="Q6" s="263"/>
      <c r="S6" s="251"/>
      <c r="U6" s="245"/>
      <c r="V6" s="245"/>
      <c r="X6" s="245"/>
      <c r="Y6" s="245"/>
      <c r="Z6" s="260"/>
    </row>
    <row r="7" spans="1:27" ht="27" customHeight="1">
      <c r="A7" s="246"/>
      <c r="B7" s="246"/>
      <c r="C7" s="246"/>
      <c r="D7" s="246"/>
      <c r="E7" s="40">
        <v>152</v>
      </c>
      <c r="F7" s="40">
        <v>168</v>
      </c>
      <c r="G7" s="40">
        <v>176</v>
      </c>
      <c r="H7" s="40">
        <v>168</v>
      </c>
      <c r="I7" s="40">
        <v>160</v>
      </c>
      <c r="J7" s="40">
        <v>176</v>
      </c>
      <c r="K7" s="40">
        <v>168</v>
      </c>
      <c r="L7" s="40">
        <v>168</v>
      </c>
      <c r="M7" s="40">
        <v>176</v>
      </c>
      <c r="N7" s="40">
        <f>17*8</f>
        <v>136</v>
      </c>
      <c r="O7" s="40">
        <v>176</v>
      </c>
      <c r="P7" s="40">
        <v>160</v>
      </c>
      <c r="Q7" s="206">
        <f>SUM(E7:P7)</f>
        <v>1984</v>
      </c>
      <c r="S7" s="145">
        <f>AVERAGE(E7:P7)</f>
        <v>165.33333333333334</v>
      </c>
      <c r="U7" s="246"/>
      <c r="V7" s="246"/>
      <c r="X7" s="246"/>
      <c r="Y7" s="246"/>
      <c r="Z7" s="261"/>
    </row>
    <row r="8" spans="1:27" ht="14.1">
      <c r="A8" s="110">
        <v>1</v>
      </c>
      <c r="B8" s="111" t="s">
        <v>20</v>
      </c>
      <c r="C8" s="112"/>
      <c r="D8" s="15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34"/>
      <c r="S8" s="34"/>
      <c r="T8" s="34"/>
      <c r="U8" s="112"/>
      <c r="V8" s="112"/>
      <c r="W8" s="34"/>
      <c r="X8" s="112"/>
      <c r="Y8" s="112"/>
      <c r="Z8" s="222"/>
      <c r="AA8" s="34"/>
    </row>
    <row r="9" spans="1:27">
      <c r="A9" s="133">
        <v>1.1000000000000001</v>
      </c>
      <c r="B9" s="134" t="s">
        <v>20</v>
      </c>
      <c r="C9" s="207">
        <f>'3. Infrastructure Staff Loading'!C9</f>
        <v>0</v>
      </c>
      <c r="D9" s="208">
        <f>'3. Infrastructure Staff Loading'!D9</f>
        <v>0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138">
        <f>SUM(E9:P9)</f>
        <v>0</v>
      </c>
      <c r="U9" s="44">
        <f>V9/$S$7</f>
        <v>0</v>
      </c>
      <c r="V9" s="44">
        <f>Q9/12</f>
        <v>0</v>
      </c>
      <c r="X9" s="44">
        <f>IF($D9="Y",$Q9,0)</f>
        <v>0</v>
      </c>
      <c r="Y9" s="44">
        <f>IF($D9="N",$Q9,0)</f>
        <v>0</v>
      </c>
      <c r="Z9" s="223">
        <f>T9/12</f>
        <v>0</v>
      </c>
    </row>
    <row r="10" spans="1:27">
      <c r="A10" s="133"/>
      <c r="B10" s="134"/>
      <c r="C10" s="207" t="str">
        <f>'3. Infrastructure Staff Loading'!C10</f>
        <v>Project Manager</v>
      </c>
      <c r="D10" s="208" t="str">
        <f>'3. Infrastructure Staff Loading'!D10</f>
        <v>Y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138">
        <f t="shared" ref="Q10:Q13" si="0">SUM(E10:P10)</f>
        <v>0</v>
      </c>
      <c r="U10" s="44">
        <f t="shared" ref="U10:U13" si="1">V10/$S$7</f>
        <v>0</v>
      </c>
      <c r="V10" s="44">
        <f t="shared" ref="V10:V13" si="2">Q10/12</f>
        <v>0</v>
      </c>
      <c r="X10" s="44">
        <f t="shared" ref="X10:X13" si="3">IF($D10="Y",$Q10,0)</f>
        <v>0</v>
      </c>
      <c r="Y10" s="44">
        <f t="shared" ref="Y10:Y13" si="4">IF($D10="N",$Q10,0)</f>
        <v>0</v>
      </c>
      <c r="Z10" s="223">
        <f t="shared" ref="Z10:Z13" si="5">T10/12</f>
        <v>0</v>
      </c>
    </row>
    <row r="11" spans="1:27">
      <c r="A11" s="133"/>
      <c r="B11" s="134"/>
      <c r="C11" s="207" t="str">
        <f>'3. Infrastructure Staff Loading'!C11</f>
        <v>Service Delivery Management</v>
      </c>
      <c r="D11" s="208" t="str">
        <f>'3. Infrastructure Staff Loading'!D11</f>
        <v>Y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38">
        <f t="shared" si="0"/>
        <v>0</v>
      </c>
      <c r="U11" s="44">
        <f t="shared" si="1"/>
        <v>0</v>
      </c>
      <c r="V11" s="44">
        <f t="shared" si="2"/>
        <v>0</v>
      </c>
      <c r="X11" s="44">
        <f t="shared" si="3"/>
        <v>0</v>
      </c>
      <c r="Y11" s="44">
        <f t="shared" si="4"/>
        <v>0</v>
      </c>
      <c r="Z11" s="223">
        <f t="shared" si="5"/>
        <v>0</v>
      </c>
    </row>
    <row r="12" spans="1:27">
      <c r="A12" s="133"/>
      <c r="B12" s="134"/>
      <c r="C12" s="207" t="str">
        <f>'3. Infrastructure Staff Loading'!C12</f>
        <v>Infrastructure Delivery Integration Office Manager</v>
      </c>
      <c r="D12" s="208" t="str">
        <f>'3. Infrastructure Staff Loading'!D12</f>
        <v>N</v>
      </c>
      <c r="E12" s="45">
        <v>164.83332673999999</v>
      </c>
      <c r="F12" s="45">
        <v>164.83332673999999</v>
      </c>
      <c r="G12" s="45">
        <v>164.83332673999999</v>
      </c>
      <c r="H12" s="45">
        <v>164.83332673999999</v>
      </c>
      <c r="I12" s="45">
        <v>164.83332673999999</v>
      </c>
      <c r="J12" s="45">
        <v>164.83332673999999</v>
      </c>
      <c r="K12" s="45">
        <v>164.83332673999999</v>
      </c>
      <c r="L12" s="45">
        <v>164.83332673999999</v>
      </c>
      <c r="M12" s="45">
        <v>164.83332673999999</v>
      </c>
      <c r="N12" s="45">
        <v>164.83332673999999</v>
      </c>
      <c r="O12" s="45">
        <v>164.83332673999999</v>
      </c>
      <c r="P12" s="45">
        <v>164.83332673999999</v>
      </c>
      <c r="Q12" s="138">
        <f t="shared" si="0"/>
        <v>1977.9999208800002</v>
      </c>
      <c r="U12" s="44">
        <f t="shared" si="1"/>
        <v>0.99697576657258069</v>
      </c>
      <c r="V12" s="44">
        <f t="shared" si="2"/>
        <v>164.83332674000002</v>
      </c>
      <c r="X12" s="44">
        <f t="shared" si="3"/>
        <v>0</v>
      </c>
      <c r="Y12" s="44">
        <f t="shared" si="4"/>
        <v>1977.9999208800002</v>
      </c>
      <c r="Z12" s="223">
        <f t="shared" si="5"/>
        <v>0</v>
      </c>
    </row>
    <row r="13" spans="1:27">
      <c r="A13" s="133"/>
      <c r="B13" s="134"/>
      <c r="C13" s="207" t="str">
        <f>'3. Infrastructure Staff Loading'!C13</f>
        <v>Infrastructure Project Manager</v>
      </c>
      <c r="D13" s="208" t="str">
        <f>'3. Infrastructure Staff Loading'!D13</f>
        <v>N</v>
      </c>
      <c r="E13" s="45">
        <v>164.83332673999999</v>
      </c>
      <c r="F13" s="45">
        <v>164.83332673999999</v>
      </c>
      <c r="G13" s="45">
        <v>164.83332673999999</v>
      </c>
      <c r="H13" s="45">
        <v>164.83332673999999</v>
      </c>
      <c r="I13" s="45">
        <v>164.83332673999999</v>
      </c>
      <c r="J13" s="45">
        <v>164.83332673999999</v>
      </c>
      <c r="K13" s="45">
        <v>164.83332673999999</v>
      </c>
      <c r="L13" s="45">
        <v>164.83332673999999</v>
      </c>
      <c r="M13" s="45">
        <v>164.83332673999999</v>
      </c>
      <c r="N13" s="45">
        <v>164.83332673999999</v>
      </c>
      <c r="O13" s="45">
        <v>164.83332673999999</v>
      </c>
      <c r="P13" s="45">
        <v>164.83332673999999</v>
      </c>
      <c r="Q13" s="138">
        <f t="shared" si="0"/>
        <v>1977.9999208800002</v>
      </c>
      <c r="U13" s="44">
        <f t="shared" si="1"/>
        <v>0.99697576657258069</v>
      </c>
      <c r="V13" s="44">
        <f t="shared" si="2"/>
        <v>164.83332674000002</v>
      </c>
      <c r="X13" s="44">
        <f t="shared" si="3"/>
        <v>0</v>
      </c>
      <c r="Y13" s="44">
        <f t="shared" si="4"/>
        <v>1977.9999208800002</v>
      </c>
      <c r="Z13" s="223">
        <f t="shared" si="5"/>
        <v>0</v>
      </c>
    </row>
    <row r="14" spans="1:27">
      <c r="A14" s="133"/>
      <c r="B14" s="134"/>
      <c r="C14" s="207" t="str">
        <f>'3. Infrastructure Staff Loading'!C14</f>
        <v>Infrastructure Transition Manager</v>
      </c>
      <c r="D14" s="208" t="str">
        <f>'3. Infrastructure Staff Loading'!D14</f>
        <v>N</v>
      </c>
      <c r="E14" s="45">
        <v>41.208331684999997</v>
      </c>
      <c r="F14" s="45">
        <v>41.208331684999997</v>
      </c>
      <c r="G14" s="45">
        <v>41.208331684999997</v>
      </c>
      <c r="H14" s="45">
        <v>41.208331684999997</v>
      </c>
      <c r="I14" s="45">
        <v>41.208331684999997</v>
      </c>
      <c r="J14" s="45">
        <v>41.208331684999997</v>
      </c>
      <c r="K14" s="45">
        <v>41.208331684999997</v>
      </c>
      <c r="L14" s="45">
        <v>41.208331684999997</v>
      </c>
      <c r="M14" s="45">
        <v>41.208331684999997</v>
      </c>
      <c r="N14" s="45">
        <v>41.208331684999997</v>
      </c>
      <c r="O14" s="45">
        <v>41.208331684999997</v>
      </c>
      <c r="P14" s="45">
        <v>41.208331684999997</v>
      </c>
      <c r="Q14" s="138">
        <f>SUM(E14:P14)</f>
        <v>494.49998022000005</v>
      </c>
      <c r="U14" s="44">
        <f>V14/$S$7</f>
        <v>0.24924394164314517</v>
      </c>
      <c r="V14" s="44">
        <f>Q14/12</f>
        <v>41.208331685000005</v>
      </c>
      <c r="X14" s="44">
        <f t="shared" ref="X14:X18" si="6">IF($D14="Y",$Q14,0)</f>
        <v>0</v>
      </c>
      <c r="Y14" s="44">
        <f t="shared" ref="Y14:Y18" si="7">IF($D14="N",$Q14,0)</f>
        <v>494.49998022000005</v>
      </c>
      <c r="Z14" s="223">
        <f>T14/12</f>
        <v>0</v>
      </c>
    </row>
    <row r="15" spans="1:27">
      <c r="A15" s="133"/>
      <c r="B15" s="134"/>
      <c r="C15" s="207" t="str">
        <f>'3. Infrastructure Staff Loading'!C15</f>
        <v>Project Manager</v>
      </c>
      <c r="D15" s="208" t="str">
        <f>'3. Infrastructure Staff Loading'!D15</f>
        <v>N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138">
        <f>SUM(E15:P15)</f>
        <v>0</v>
      </c>
      <c r="U15" s="44">
        <f>V15/$S$7</f>
        <v>0</v>
      </c>
      <c r="V15" s="44">
        <f>Q15/12</f>
        <v>0</v>
      </c>
      <c r="X15" s="44">
        <f t="shared" si="6"/>
        <v>0</v>
      </c>
      <c r="Y15" s="44">
        <f t="shared" si="7"/>
        <v>0</v>
      </c>
      <c r="Z15" s="223">
        <f>T15/12</f>
        <v>0</v>
      </c>
    </row>
    <row r="16" spans="1:27">
      <c r="A16" s="133"/>
      <c r="B16" s="134"/>
      <c r="C16" s="207" t="str">
        <f>'3. Infrastructure Staff Loading'!C16</f>
        <v>Service Delivery Management</v>
      </c>
      <c r="D16" s="208" t="str">
        <f>'3. Infrastructure Staff Loading'!D16</f>
        <v>N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138">
        <f>SUM(E16:P16)</f>
        <v>0</v>
      </c>
      <c r="U16" s="44">
        <f>V16/$S$7</f>
        <v>0</v>
      </c>
      <c r="V16" s="44">
        <f>Q16/12</f>
        <v>0</v>
      </c>
      <c r="X16" s="44">
        <f t="shared" si="6"/>
        <v>0</v>
      </c>
      <c r="Y16" s="44">
        <f t="shared" si="7"/>
        <v>0</v>
      </c>
      <c r="Z16" s="223">
        <f>T16/12</f>
        <v>0</v>
      </c>
    </row>
    <row r="17" spans="1:27">
      <c r="A17" s="133"/>
      <c r="B17" s="134"/>
      <c r="C17" s="207" t="str">
        <f>'3. Infrastructure Staff Loading'!C16</f>
        <v>Service Delivery Management</v>
      </c>
      <c r="D17" s="208" t="str">
        <f>'3. Infrastructure Staff Loading'!D16</f>
        <v>N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138">
        <f>SUM(E17:P17)</f>
        <v>0</v>
      </c>
      <c r="U17" s="44">
        <f>V17/$S$7</f>
        <v>0</v>
      </c>
      <c r="V17" s="44">
        <f>Q17/12</f>
        <v>0</v>
      </c>
      <c r="X17" s="44">
        <f t="shared" si="6"/>
        <v>0</v>
      </c>
      <c r="Y17" s="44">
        <f t="shared" si="7"/>
        <v>0</v>
      </c>
      <c r="Z17" s="223">
        <f>T17/12</f>
        <v>0</v>
      </c>
    </row>
    <row r="18" spans="1:27">
      <c r="A18" s="133"/>
      <c r="B18" s="134"/>
      <c r="C18" s="207">
        <f>'3. Infrastructure Staff Loading'!C18</f>
        <v>0</v>
      </c>
      <c r="D18" s="208">
        <f>'3. Infrastructure Staff Loading'!D18</f>
        <v>0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138">
        <f>SUM(E18:P18)</f>
        <v>0</v>
      </c>
      <c r="U18" s="44">
        <f>V18/$S$7</f>
        <v>0</v>
      </c>
      <c r="V18" s="44">
        <f>Q18/12</f>
        <v>0</v>
      </c>
      <c r="X18" s="44">
        <f t="shared" si="6"/>
        <v>0</v>
      </c>
      <c r="Y18" s="44">
        <f t="shared" si="7"/>
        <v>0</v>
      </c>
      <c r="Z18" s="223">
        <f>T18/12</f>
        <v>0</v>
      </c>
    </row>
    <row r="19" spans="1:27" ht="14.1" thickBot="1">
      <c r="A19" s="103"/>
      <c r="B19" s="104" t="s">
        <v>28</v>
      </c>
      <c r="C19" s="105"/>
      <c r="D19" s="187"/>
      <c r="E19" s="107">
        <f>SUM(E9:E18)</f>
        <v>370.874985165</v>
      </c>
      <c r="F19" s="107">
        <f t="shared" ref="F19:P19" si="8">SUM(F9:F18)</f>
        <v>370.874985165</v>
      </c>
      <c r="G19" s="107">
        <f t="shared" si="8"/>
        <v>370.874985165</v>
      </c>
      <c r="H19" s="107">
        <f t="shared" si="8"/>
        <v>370.874985165</v>
      </c>
      <c r="I19" s="107">
        <f t="shared" si="8"/>
        <v>370.874985165</v>
      </c>
      <c r="J19" s="107">
        <f t="shared" si="8"/>
        <v>370.874985165</v>
      </c>
      <c r="K19" s="107">
        <f t="shared" si="8"/>
        <v>370.874985165</v>
      </c>
      <c r="L19" s="107">
        <f t="shared" si="8"/>
        <v>370.874985165</v>
      </c>
      <c r="M19" s="107">
        <f t="shared" si="8"/>
        <v>370.874985165</v>
      </c>
      <c r="N19" s="107">
        <f t="shared" si="8"/>
        <v>370.874985165</v>
      </c>
      <c r="O19" s="107">
        <f t="shared" si="8"/>
        <v>370.874985165</v>
      </c>
      <c r="P19" s="107">
        <f t="shared" si="8"/>
        <v>370.874985165</v>
      </c>
      <c r="Q19" s="107">
        <f>SUM(Q9:Q18)</f>
        <v>4450.4998219800009</v>
      </c>
      <c r="R19" s="35"/>
      <c r="S19" s="35"/>
      <c r="T19" s="35"/>
      <c r="U19" s="209">
        <f>SUM(U9:U18)</f>
        <v>2.2431954747883065</v>
      </c>
      <c r="V19" s="106">
        <f>SUM(V9:V18)</f>
        <v>370.87498516500006</v>
      </c>
      <c r="W19" s="35"/>
      <c r="X19" s="106">
        <f>SUM(X9:X18)</f>
        <v>0</v>
      </c>
      <c r="Y19" s="106">
        <f>SUM(Y9:Y18)</f>
        <v>4450.4998219800009</v>
      </c>
      <c r="Z19" s="224">
        <f>X19/(X19+Y19)</f>
        <v>0</v>
      </c>
      <c r="AA19" s="35"/>
    </row>
    <row r="20" spans="1:27">
      <c r="A20" s="135">
        <v>1.2</v>
      </c>
      <c r="B20" s="136" t="s">
        <v>29</v>
      </c>
      <c r="C20" s="207">
        <f>'3. Infrastructure Staff Loading'!C20</f>
        <v>0</v>
      </c>
      <c r="D20" s="208">
        <f>'3. Infrastructure Staff Loading'!D20</f>
        <v>0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139">
        <f>SUM(E20:P20)</f>
        <v>0</v>
      </c>
      <c r="U20" s="44">
        <f>V20/$S$7</f>
        <v>0</v>
      </c>
      <c r="V20" s="44">
        <f>Q20/12</f>
        <v>0</v>
      </c>
      <c r="X20" s="44">
        <f>IF($D20="Y",$Q20,0)</f>
        <v>0</v>
      </c>
      <c r="Y20" s="44">
        <f>IF($D20="N",$Q20,0)</f>
        <v>0</v>
      </c>
      <c r="Z20" s="223">
        <f>T20/12</f>
        <v>0</v>
      </c>
    </row>
    <row r="21" spans="1:27">
      <c r="A21" s="133"/>
      <c r="B21" s="137"/>
      <c r="C21" s="207" t="str">
        <f>'3. Infrastructure Staff Loading'!C21</f>
        <v>Service Delivery</v>
      </c>
      <c r="D21" s="208" t="str">
        <f>'3. Infrastructure Staff Loading'!D21</f>
        <v>N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139">
        <f>SUM(E21:P21)</f>
        <v>0</v>
      </c>
      <c r="U21" s="44">
        <f>V21/$S$7</f>
        <v>0</v>
      </c>
      <c r="V21" s="44">
        <f>Q21/12</f>
        <v>0</v>
      </c>
      <c r="X21" s="44">
        <f t="shared" ref="X21:X24" si="9">IF($D21="Y",$Q21,0)</f>
        <v>0</v>
      </c>
      <c r="Y21" s="44">
        <f t="shared" ref="Y21:Y24" si="10">IF($D21="N",$Q21,0)</f>
        <v>0</v>
      </c>
      <c r="Z21" s="223">
        <f>T21/12</f>
        <v>0</v>
      </c>
    </row>
    <row r="22" spans="1:27">
      <c r="A22" s="133"/>
      <c r="B22" s="137"/>
      <c r="C22" s="207" t="str">
        <f>'3. Infrastructure Staff Loading'!C22</f>
        <v>Project Manager</v>
      </c>
      <c r="D22" s="208" t="str">
        <f>'3. Infrastructure Staff Loading'!D22</f>
        <v>N</v>
      </c>
      <c r="E22" s="45">
        <v>329.66667325999987</v>
      </c>
      <c r="F22" s="45">
        <v>329.66667325999987</v>
      </c>
      <c r="G22" s="45">
        <v>329.66667325999987</v>
      </c>
      <c r="H22" s="45">
        <v>329.66667325999987</v>
      </c>
      <c r="I22" s="45">
        <v>329.66667325999987</v>
      </c>
      <c r="J22" s="45">
        <v>329.66667325999987</v>
      </c>
      <c r="K22" s="45">
        <v>329.66667325999987</v>
      </c>
      <c r="L22" s="45">
        <v>329.66667325999987</v>
      </c>
      <c r="M22" s="45">
        <v>329.66667325999987</v>
      </c>
      <c r="N22" s="45">
        <v>329.66667325999987</v>
      </c>
      <c r="O22" s="45">
        <v>329.66667325999987</v>
      </c>
      <c r="P22" s="45">
        <v>329.66667325999987</v>
      </c>
      <c r="Q22" s="139">
        <f>SUM(E22:P22)</f>
        <v>3956.0000791199977</v>
      </c>
      <c r="U22" s="44">
        <f>V22/$S$7</f>
        <v>1.9939516527822567</v>
      </c>
      <c r="V22" s="44">
        <f>Q22/12</f>
        <v>329.66667325999981</v>
      </c>
      <c r="X22" s="44">
        <f t="shared" si="9"/>
        <v>0</v>
      </c>
      <c r="Y22" s="44">
        <f t="shared" si="10"/>
        <v>3956.0000791199977</v>
      </c>
      <c r="Z22" s="223">
        <f>T22/12</f>
        <v>0</v>
      </c>
    </row>
    <row r="23" spans="1:27">
      <c r="A23" s="133"/>
      <c r="B23" s="137"/>
      <c r="C23" s="207">
        <f>'3. Infrastructure Staff Loading'!C23</f>
        <v>0</v>
      </c>
      <c r="D23" s="208">
        <f>'3. Infrastructure Staff Loading'!D23</f>
        <v>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139">
        <f>SUM(E23:P23)</f>
        <v>0</v>
      </c>
      <c r="U23" s="44">
        <f>V23/$S$7</f>
        <v>0</v>
      </c>
      <c r="V23" s="44">
        <f>Q23/12</f>
        <v>0</v>
      </c>
      <c r="X23" s="44">
        <f t="shared" si="9"/>
        <v>0</v>
      </c>
      <c r="Y23" s="44">
        <f t="shared" si="10"/>
        <v>0</v>
      </c>
      <c r="Z23" s="223">
        <f>T23/12</f>
        <v>0</v>
      </c>
    </row>
    <row r="24" spans="1:27">
      <c r="A24" s="133"/>
      <c r="B24" s="137"/>
      <c r="C24" s="207">
        <f>'3. Infrastructure Staff Loading'!C24</f>
        <v>0</v>
      </c>
      <c r="D24" s="208">
        <f>'3. Infrastructure Staff Loading'!D24</f>
        <v>0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139">
        <f>SUM(E24:P24)</f>
        <v>0</v>
      </c>
      <c r="U24" s="44">
        <f>V24/$S$7</f>
        <v>0</v>
      </c>
      <c r="V24" s="44">
        <f>Q24/12</f>
        <v>0</v>
      </c>
      <c r="X24" s="44">
        <f t="shared" si="9"/>
        <v>0</v>
      </c>
      <c r="Y24" s="44">
        <f t="shared" si="10"/>
        <v>0</v>
      </c>
      <c r="Z24" s="223">
        <f>T24/12</f>
        <v>0</v>
      </c>
    </row>
    <row r="25" spans="1:27" ht="14.1" thickBot="1">
      <c r="A25" s="103"/>
      <c r="B25" s="104" t="s">
        <v>31</v>
      </c>
      <c r="C25" s="108"/>
      <c r="D25" s="189"/>
      <c r="E25" s="107">
        <f>SUM(E20:E24)</f>
        <v>329.66667325999987</v>
      </c>
      <c r="F25" s="107">
        <f t="shared" ref="F25:Q25" si="11">SUM(F20:F24)</f>
        <v>329.66667325999987</v>
      </c>
      <c r="G25" s="107">
        <f t="shared" si="11"/>
        <v>329.66667325999987</v>
      </c>
      <c r="H25" s="107">
        <f t="shared" si="11"/>
        <v>329.66667325999987</v>
      </c>
      <c r="I25" s="107">
        <f t="shared" si="11"/>
        <v>329.66667325999987</v>
      </c>
      <c r="J25" s="107">
        <f t="shared" si="11"/>
        <v>329.66667325999987</v>
      </c>
      <c r="K25" s="107">
        <f t="shared" si="11"/>
        <v>329.66667325999987</v>
      </c>
      <c r="L25" s="107">
        <f t="shared" si="11"/>
        <v>329.66667325999987</v>
      </c>
      <c r="M25" s="107">
        <f t="shared" si="11"/>
        <v>329.66667325999987</v>
      </c>
      <c r="N25" s="107">
        <f t="shared" si="11"/>
        <v>329.66667325999987</v>
      </c>
      <c r="O25" s="107">
        <f t="shared" si="11"/>
        <v>329.66667325999987</v>
      </c>
      <c r="P25" s="107">
        <f t="shared" si="11"/>
        <v>329.66667325999987</v>
      </c>
      <c r="Q25" s="107">
        <f t="shared" si="11"/>
        <v>3956.0000791199977</v>
      </c>
      <c r="U25" s="109">
        <f>SUM(U20:U24)</f>
        <v>1.9939516527822567</v>
      </c>
      <c r="V25" s="109">
        <f>SUM(V20:V24)</f>
        <v>329.66667325999981</v>
      </c>
      <c r="X25" s="106">
        <f>SUM(X20:X24)</f>
        <v>0</v>
      </c>
      <c r="Y25" s="106">
        <f>SUM(Y20:Y24)</f>
        <v>3956.0000791199977</v>
      </c>
      <c r="Z25" s="224">
        <f>X25/(X25+Y25)</f>
        <v>0</v>
      </c>
    </row>
    <row r="26" spans="1:27">
      <c r="A26" s="135">
        <v>1.3</v>
      </c>
      <c r="B26" s="136" t="s">
        <v>32</v>
      </c>
      <c r="C26" s="207">
        <f>'3. Infrastructure Staff Loading'!C26</f>
        <v>0</v>
      </c>
      <c r="D26" s="208">
        <f>'3. Infrastructure Staff Loading'!D26</f>
        <v>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139">
        <f t="shared" ref="Q26:Q31" si="12">SUM(E26:P26)</f>
        <v>0</v>
      </c>
      <c r="U26" s="44">
        <f t="shared" ref="U26:U31" si="13">V26/$S$7</f>
        <v>0</v>
      </c>
      <c r="V26" s="44">
        <f t="shared" ref="V26:V31" si="14">Q26/12</f>
        <v>0</v>
      </c>
      <c r="X26" s="44">
        <f>IF($D26="Y",$Q26,0)</f>
        <v>0</v>
      </c>
      <c r="Y26" s="44">
        <f>IF($D26="N",$Q26,0)</f>
        <v>0</v>
      </c>
      <c r="Z26" s="223">
        <f t="shared" ref="Z26:Z31" si="15">T26/12</f>
        <v>0</v>
      </c>
    </row>
    <row r="27" spans="1:27">
      <c r="A27" s="133"/>
      <c r="B27" s="137"/>
      <c r="C27" s="207" t="str">
        <f>'3. Infrastructure Staff Loading'!C27</f>
        <v>Infrastructure Project Support</v>
      </c>
      <c r="D27" s="208" t="str">
        <f>'3. Infrastructure Staff Loading'!D27</f>
        <v>Y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139">
        <f t="shared" si="12"/>
        <v>0</v>
      </c>
      <c r="U27" s="44">
        <f t="shared" si="13"/>
        <v>0</v>
      </c>
      <c r="V27" s="44">
        <f t="shared" si="14"/>
        <v>0</v>
      </c>
      <c r="X27" s="44">
        <f t="shared" ref="X27:X31" si="16">IF($D27="Y",$Q27,0)</f>
        <v>0</v>
      </c>
      <c r="Y27" s="44">
        <f t="shared" ref="Y27:Y31" si="17">IF($D27="N",$Q27,0)</f>
        <v>0</v>
      </c>
      <c r="Z27" s="223">
        <f t="shared" si="15"/>
        <v>0</v>
      </c>
    </row>
    <row r="28" spans="1:27">
      <c r="A28" s="133"/>
      <c r="B28" s="137"/>
      <c r="C28" s="207" t="str">
        <f>'3. Infrastructure Staff Loading'!C28</f>
        <v>Infrastructure Project Support</v>
      </c>
      <c r="D28" s="208" t="str">
        <f>'3. Infrastructure Staff Loading'!D28</f>
        <v>Y</v>
      </c>
      <c r="E28" s="45">
        <v>121.94042537083335</v>
      </c>
      <c r="F28" s="45">
        <v>121.94042537083335</v>
      </c>
      <c r="G28" s="45">
        <v>121.94042537083335</v>
      </c>
      <c r="H28" s="45">
        <v>121.94042537083335</v>
      </c>
      <c r="I28" s="45">
        <v>121.94042537083335</v>
      </c>
      <c r="J28" s="45">
        <v>121.94042537083335</v>
      </c>
      <c r="K28" s="45">
        <v>121.94042537083335</v>
      </c>
      <c r="L28" s="45">
        <v>121.94042537083335</v>
      </c>
      <c r="M28" s="45">
        <v>121.94042537083335</v>
      </c>
      <c r="N28" s="45">
        <v>121.94042537083335</v>
      </c>
      <c r="O28" s="45">
        <v>121.94042537083335</v>
      </c>
      <c r="P28" s="45">
        <v>121.94042537083335</v>
      </c>
      <c r="Q28" s="139">
        <f t="shared" si="12"/>
        <v>1463.2851044500001</v>
      </c>
      <c r="U28" s="44">
        <f t="shared" si="13"/>
        <v>0.7375428953881048</v>
      </c>
      <c r="V28" s="44">
        <f t="shared" si="14"/>
        <v>121.94042537083334</v>
      </c>
      <c r="X28" s="44">
        <f t="shared" si="16"/>
        <v>1463.2851044500001</v>
      </c>
      <c r="Y28" s="44">
        <f t="shared" si="17"/>
        <v>0</v>
      </c>
      <c r="Z28" s="223">
        <f t="shared" si="15"/>
        <v>0</v>
      </c>
    </row>
    <row r="29" spans="1:27">
      <c r="A29" s="133"/>
      <c r="B29" s="137"/>
      <c r="C29" s="207" t="str">
        <f>'3. Infrastructure Staff Loading'!C29</f>
        <v>Infrastructure Project Management Office PMO Lead</v>
      </c>
      <c r="D29" s="208" t="str">
        <f>'3. Infrastructure Staff Loading'!D29</f>
        <v>N</v>
      </c>
      <c r="E29" s="45">
        <v>164.83332673999999</v>
      </c>
      <c r="F29" s="45">
        <v>164.83332673999999</v>
      </c>
      <c r="G29" s="45">
        <v>164.83332673999999</v>
      </c>
      <c r="H29" s="45">
        <v>164.83332673999999</v>
      </c>
      <c r="I29" s="45">
        <v>164.83332673999999</v>
      </c>
      <c r="J29" s="45">
        <v>164.83332673999999</v>
      </c>
      <c r="K29" s="45">
        <v>164.83332673999999</v>
      </c>
      <c r="L29" s="45">
        <v>164.83332673999999</v>
      </c>
      <c r="M29" s="45">
        <v>164.83332673999999</v>
      </c>
      <c r="N29" s="45">
        <v>164.83332673999999</v>
      </c>
      <c r="O29" s="45">
        <v>164.83332673999999</v>
      </c>
      <c r="P29" s="45">
        <v>164.83332673999999</v>
      </c>
      <c r="Q29" s="139">
        <f t="shared" si="12"/>
        <v>1977.9999208800002</v>
      </c>
      <c r="U29" s="44">
        <f t="shared" si="13"/>
        <v>0.99697576657258069</v>
      </c>
      <c r="V29" s="44">
        <f t="shared" si="14"/>
        <v>164.83332674000002</v>
      </c>
      <c r="X29" s="44">
        <f t="shared" si="16"/>
        <v>0</v>
      </c>
      <c r="Y29" s="44">
        <f t="shared" si="17"/>
        <v>1977.9999208800002</v>
      </c>
      <c r="Z29" s="223">
        <f t="shared" si="15"/>
        <v>0</v>
      </c>
    </row>
    <row r="30" spans="1:27">
      <c r="A30" s="133"/>
      <c r="B30" s="137"/>
      <c r="C30" s="207" t="str">
        <f>'3. Infrastructure Staff Loading'!C30</f>
        <v>Infrastructure Project Support</v>
      </c>
      <c r="D30" s="208" t="str">
        <f>'3. Infrastructure Staff Loading'!D30</f>
        <v>N</v>
      </c>
      <c r="E30" s="45">
        <v>163.66348149666666</v>
      </c>
      <c r="F30" s="45">
        <v>163.66348149666666</v>
      </c>
      <c r="G30" s="45">
        <v>163.66348149666666</v>
      </c>
      <c r="H30" s="45">
        <v>163.66348149666666</v>
      </c>
      <c r="I30" s="45">
        <v>163.66348149666666</v>
      </c>
      <c r="J30" s="45">
        <v>163.66348149666666</v>
      </c>
      <c r="K30" s="45">
        <v>163.66348149666666</v>
      </c>
      <c r="L30" s="45">
        <v>163.66348149666666</v>
      </c>
      <c r="M30" s="45">
        <v>163.66348149666666</v>
      </c>
      <c r="N30" s="45">
        <v>163.66348149666666</v>
      </c>
      <c r="O30" s="45">
        <v>163.66348149666666</v>
      </c>
      <c r="P30" s="45">
        <v>163.66348149666666</v>
      </c>
      <c r="Q30" s="139">
        <f t="shared" si="12"/>
        <v>1963.9617779600001</v>
      </c>
      <c r="U30" s="44">
        <f t="shared" si="13"/>
        <v>0.98990008969758059</v>
      </c>
      <c r="V30" s="44">
        <f t="shared" si="14"/>
        <v>163.66348149666666</v>
      </c>
      <c r="X30" s="44">
        <f t="shared" si="16"/>
        <v>0</v>
      </c>
      <c r="Y30" s="44">
        <f t="shared" si="17"/>
        <v>1963.9617779600001</v>
      </c>
      <c r="Z30" s="223">
        <f t="shared" si="15"/>
        <v>0</v>
      </c>
    </row>
    <row r="31" spans="1:27">
      <c r="A31" s="133"/>
      <c r="B31" s="137"/>
      <c r="C31" s="207">
        <f>'3. Infrastructure Staff Loading'!C31</f>
        <v>0</v>
      </c>
      <c r="D31" s="208">
        <f>'3. Infrastructure Staff Loading'!D31</f>
        <v>0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139">
        <f t="shared" si="12"/>
        <v>0</v>
      </c>
      <c r="U31" s="44">
        <f t="shared" si="13"/>
        <v>0</v>
      </c>
      <c r="V31" s="44">
        <f t="shared" si="14"/>
        <v>0</v>
      </c>
      <c r="X31" s="44">
        <f t="shared" si="16"/>
        <v>0</v>
      </c>
      <c r="Y31" s="44">
        <f t="shared" si="17"/>
        <v>0</v>
      </c>
      <c r="Z31" s="223">
        <f t="shared" si="15"/>
        <v>0</v>
      </c>
    </row>
    <row r="32" spans="1:27" ht="14.1" thickBot="1">
      <c r="A32" s="103"/>
      <c r="B32" s="104" t="s">
        <v>35</v>
      </c>
      <c r="C32" s="108"/>
      <c r="D32" s="189"/>
      <c r="E32" s="107">
        <f>SUM(E26:E31)</f>
        <v>450.43723360750005</v>
      </c>
      <c r="F32" s="107">
        <f t="shared" ref="F32:P32" si="18">SUM(F26:F31)</f>
        <v>450.43723360750005</v>
      </c>
      <c r="G32" s="107">
        <f t="shared" si="18"/>
        <v>450.43723360750005</v>
      </c>
      <c r="H32" s="107">
        <f t="shared" si="18"/>
        <v>450.43723360750005</v>
      </c>
      <c r="I32" s="107">
        <f t="shared" si="18"/>
        <v>450.43723360750005</v>
      </c>
      <c r="J32" s="107">
        <f t="shared" si="18"/>
        <v>450.43723360750005</v>
      </c>
      <c r="K32" s="107">
        <f t="shared" si="18"/>
        <v>450.43723360750005</v>
      </c>
      <c r="L32" s="107">
        <f t="shared" si="18"/>
        <v>450.43723360750005</v>
      </c>
      <c r="M32" s="107">
        <f t="shared" si="18"/>
        <v>450.43723360750005</v>
      </c>
      <c r="N32" s="107">
        <f t="shared" si="18"/>
        <v>450.43723360750005</v>
      </c>
      <c r="O32" s="107">
        <f t="shared" si="18"/>
        <v>450.43723360750005</v>
      </c>
      <c r="P32" s="107">
        <f t="shared" si="18"/>
        <v>450.43723360750005</v>
      </c>
      <c r="Q32" s="107">
        <f>SUM(Q26:Q31)</f>
        <v>5405.2468032900006</v>
      </c>
      <c r="U32" s="109">
        <f>SUM(U26:U31)</f>
        <v>2.7244187516582659</v>
      </c>
      <c r="V32" s="109">
        <f>SUM(V26:V31)</f>
        <v>450.43723360750005</v>
      </c>
      <c r="X32" s="106">
        <f>SUM(X26:X31)</f>
        <v>1463.2851044500001</v>
      </c>
      <c r="Y32" s="106">
        <f>SUM(Y26:Y31)</f>
        <v>3941.9616988400003</v>
      </c>
      <c r="Z32" s="224">
        <f>X32/(X32+Y32)</f>
        <v>0.27071568749818148</v>
      </c>
    </row>
    <row r="33" spans="1:27">
      <c r="A33" s="135">
        <v>1.4</v>
      </c>
      <c r="B33" s="136" t="s">
        <v>36</v>
      </c>
      <c r="C33" s="207">
        <f>'3. Infrastructure Staff Loading'!C33</f>
        <v>0</v>
      </c>
      <c r="D33" s="208">
        <f>'3. Infrastructure Staff Loading'!D33</f>
        <v>0</v>
      </c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139">
        <f>SUM(E33:P33)</f>
        <v>0</v>
      </c>
      <c r="U33" s="44">
        <f>V33/$S$7</f>
        <v>0</v>
      </c>
      <c r="V33" s="44">
        <f>Q33/12</f>
        <v>0</v>
      </c>
      <c r="X33" s="44">
        <f>IF($D33="Y",$Q33,0)</f>
        <v>0</v>
      </c>
      <c r="Y33" s="44">
        <f>IF($D33="N",$Q33,0)</f>
        <v>0</v>
      </c>
      <c r="Z33" s="223">
        <f>T33/12</f>
        <v>0</v>
      </c>
    </row>
    <row r="34" spans="1:27">
      <c r="A34" s="133"/>
      <c r="B34" s="137"/>
      <c r="C34" s="207" t="str">
        <f>'3. Infrastructure Staff Loading'!C34</f>
        <v>Procurement Support</v>
      </c>
      <c r="D34" s="208" t="str">
        <f>'3. Infrastructure Staff Loading'!D34</f>
        <v>N</v>
      </c>
      <c r="E34" s="45">
        <v>470.12179285000002</v>
      </c>
      <c r="F34" s="45">
        <v>470.12179285000002</v>
      </c>
      <c r="G34" s="45">
        <v>470.12179285000002</v>
      </c>
      <c r="H34" s="45">
        <v>470.12179285000002</v>
      </c>
      <c r="I34" s="45">
        <v>470.12179285000002</v>
      </c>
      <c r="J34" s="45">
        <v>470.12179285000002</v>
      </c>
      <c r="K34" s="45">
        <v>470.12179285000002</v>
      </c>
      <c r="L34" s="45">
        <v>470.12179285000002</v>
      </c>
      <c r="M34" s="45">
        <v>470.12179285000002</v>
      </c>
      <c r="N34" s="45">
        <v>470.12179285000002</v>
      </c>
      <c r="O34" s="45">
        <v>470.12179285000002</v>
      </c>
      <c r="P34" s="45">
        <v>470.12179285000002</v>
      </c>
      <c r="Q34" s="139">
        <f>SUM(E34:P34)</f>
        <v>5641.4615142000002</v>
      </c>
      <c r="U34" s="44">
        <f>V34/$S$7</f>
        <v>2.8434785857862903</v>
      </c>
      <c r="V34" s="44">
        <f>Q34/12</f>
        <v>470.12179285000002</v>
      </c>
      <c r="X34" s="44">
        <f t="shared" ref="X34:X37" si="19">IF($D34="Y",$Q34,0)</f>
        <v>0</v>
      </c>
      <c r="Y34" s="44">
        <f t="shared" ref="Y34:Y37" si="20">IF($D34="N",$Q34,0)</f>
        <v>5641.4615142000002</v>
      </c>
      <c r="Z34" s="223">
        <f>T34/12</f>
        <v>0</v>
      </c>
    </row>
    <row r="35" spans="1:27">
      <c r="A35" s="133"/>
      <c r="B35" s="137"/>
      <c r="C35" s="207">
        <f>'3. Infrastructure Staff Loading'!C35</f>
        <v>0</v>
      </c>
      <c r="D35" s="208">
        <f>'3. Infrastructure Staff Loading'!D35</f>
        <v>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139">
        <f>SUM(E35:P35)</f>
        <v>0</v>
      </c>
      <c r="U35" s="44">
        <f>V35/$S$7</f>
        <v>0</v>
      </c>
      <c r="V35" s="44">
        <f>Q35/12</f>
        <v>0</v>
      </c>
      <c r="X35" s="44">
        <f t="shared" si="19"/>
        <v>0</v>
      </c>
      <c r="Y35" s="44">
        <f t="shared" si="20"/>
        <v>0</v>
      </c>
      <c r="Z35" s="223">
        <f>T35/12</f>
        <v>0</v>
      </c>
    </row>
    <row r="36" spans="1:27">
      <c r="A36" s="133"/>
      <c r="B36" s="137"/>
      <c r="C36" s="207">
        <f>'3. Infrastructure Staff Loading'!C36</f>
        <v>0</v>
      </c>
      <c r="D36" s="208">
        <f>'3. Infrastructure Staff Loading'!D36</f>
        <v>0</v>
      </c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139">
        <f>SUM(E36:P36)</f>
        <v>0</v>
      </c>
      <c r="U36" s="44">
        <f>V36/$S$7</f>
        <v>0</v>
      </c>
      <c r="V36" s="44">
        <f>Q36/12</f>
        <v>0</v>
      </c>
      <c r="X36" s="44">
        <f t="shared" si="19"/>
        <v>0</v>
      </c>
      <c r="Y36" s="44">
        <f t="shared" si="20"/>
        <v>0</v>
      </c>
      <c r="Z36" s="223">
        <f>T36/12</f>
        <v>0</v>
      </c>
    </row>
    <row r="37" spans="1:27">
      <c r="A37" s="133"/>
      <c r="B37" s="137"/>
      <c r="C37" s="207">
        <f>'3. Infrastructure Staff Loading'!C37</f>
        <v>0</v>
      </c>
      <c r="D37" s="208">
        <f>'3. Infrastructure Staff Loading'!D37</f>
        <v>0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139">
        <f>SUM(E37:P37)</f>
        <v>0</v>
      </c>
      <c r="U37" s="44">
        <f>V37/$S$7</f>
        <v>0</v>
      </c>
      <c r="V37" s="44">
        <f>Q37/12</f>
        <v>0</v>
      </c>
      <c r="X37" s="44">
        <f t="shared" si="19"/>
        <v>0</v>
      </c>
      <c r="Y37" s="44">
        <f t="shared" si="20"/>
        <v>0</v>
      </c>
      <c r="Z37" s="223">
        <f>T37/12</f>
        <v>0</v>
      </c>
    </row>
    <row r="38" spans="1:27" ht="14.1" thickBot="1">
      <c r="A38" s="124"/>
      <c r="B38" s="125" t="s">
        <v>38</v>
      </c>
      <c r="C38" s="126"/>
      <c r="D38" s="190"/>
      <c r="E38" s="128">
        <f>SUM(E33:E37)</f>
        <v>470.12179285000002</v>
      </c>
      <c r="F38" s="128">
        <f t="shared" ref="F38:P38" si="21">SUM(F33:F37)</f>
        <v>470.12179285000002</v>
      </c>
      <c r="G38" s="128">
        <f t="shared" si="21"/>
        <v>470.12179285000002</v>
      </c>
      <c r="H38" s="128">
        <f t="shared" si="21"/>
        <v>470.12179285000002</v>
      </c>
      <c r="I38" s="128">
        <f t="shared" si="21"/>
        <v>470.12179285000002</v>
      </c>
      <c r="J38" s="128">
        <f t="shared" si="21"/>
        <v>470.12179285000002</v>
      </c>
      <c r="K38" s="128">
        <f t="shared" si="21"/>
        <v>470.12179285000002</v>
      </c>
      <c r="L38" s="128">
        <f t="shared" si="21"/>
        <v>470.12179285000002</v>
      </c>
      <c r="M38" s="128">
        <f t="shared" si="21"/>
        <v>470.12179285000002</v>
      </c>
      <c r="N38" s="128">
        <f t="shared" si="21"/>
        <v>470.12179285000002</v>
      </c>
      <c r="O38" s="128">
        <f t="shared" si="21"/>
        <v>470.12179285000002</v>
      </c>
      <c r="P38" s="128">
        <f t="shared" si="21"/>
        <v>470.12179285000002</v>
      </c>
      <c r="Q38" s="128">
        <f>SUM(Q33:Q37)</f>
        <v>5641.4615142000002</v>
      </c>
      <c r="U38" s="127">
        <f>SUM(U33:U37)</f>
        <v>2.8434785857862903</v>
      </c>
      <c r="V38" s="127">
        <f>SUM(V33:V37)</f>
        <v>470.12179285000002</v>
      </c>
      <c r="X38" s="106">
        <f>SUM(X33:X37)</f>
        <v>0</v>
      </c>
      <c r="Y38" s="106">
        <f>SUM(Y33:Y37)</f>
        <v>5641.4615142000002</v>
      </c>
      <c r="Z38" s="224">
        <f>X38/(X38+Y38)</f>
        <v>0</v>
      </c>
    </row>
    <row r="39" spans="1:27" ht="14.1" thickBot="1">
      <c r="A39" s="129"/>
      <c r="B39" s="130" t="s">
        <v>28</v>
      </c>
      <c r="C39" s="131"/>
      <c r="D39" s="191"/>
      <c r="E39" s="132">
        <f>SUM(E19,E25,E32,E38)</f>
        <v>1621.1006848825</v>
      </c>
      <c r="F39" s="132">
        <f t="shared" ref="F39:P39" si="22">SUM(F19,F25,F32,F38)</f>
        <v>1621.1006848825</v>
      </c>
      <c r="G39" s="132">
        <f t="shared" si="22"/>
        <v>1621.1006848825</v>
      </c>
      <c r="H39" s="132">
        <f t="shared" si="22"/>
        <v>1621.1006848825</v>
      </c>
      <c r="I39" s="132">
        <f t="shared" si="22"/>
        <v>1621.1006848825</v>
      </c>
      <c r="J39" s="132">
        <f t="shared" si="22"/>
        <v>1621.1006848825</v>
      </c>
      <c r="K39" s="132">
        <f t="shared" si="22"/>
        <v>1621.1006848825</v>
      </c>
      <c r="L39" s="132">
        <f t="shared" si="22"/>
        <v>1621.1006848825</v>
      </c>
      <c r="M39" s="132">
        <f t="shared" si="22"/>
        <v>1621.1006848825</v>
      </c>
      <c r="N39" s="132">
        <f t="shared" si="22"/>
        <v>1621.1006848825</v>
      </c>
      <c r="O39" s="132">
        <f t="shared" si="22"/>
        <v>1621.1006848825</v>
      </c>
      <c r="P39" s="132">
        <f t="shared" si="22"/>
        <v>1621.1006848825</v>
      </c>
      <c r="Q39" s="132">
        <f>SUM(Q19,Q25,Q32,Q38)</f>
        <v>19453.20821859</v>
      </c>
      <c r="R39" s="35"/>
      <c r="S39" s="35"/>
      <c r="T39" s="35"/>
      <c r="U39" s="132">
        <f>SUM(U19,U25,U32,U38)</f>
        <v>9.8050444650151185</v>
      </c>
      <c r="V39" s="132">
        <f>SUM(V19,V25,V32,V38)</f>
        <v>1621.1006848825</v>
      </c>
      <c r="W39" s="35"/>
      <c r="X39" s="132">
        <f>SUM(X19,X25,X32,X38)</f>
        <v>1463.2851044500001</v>
      </c>
      <c r="Y39" s="132">
        <f>SUM(Y19,Y25,Y32,Y38)</f>
        <v>17989.923114139998</v>
      </c>
      <c r="Z39" s="225">
        <f>X39/(X39+Y39)</f>
        <v>7.5220759887392061E-2</v>
      </c>
      <c r="AA39" s="35"/>
    </row>
    <row r="40" spans="1:27">
      <c r="A40" s="99"/>
      <c r="B40" s="100"/>
      <c r="C40" s="101"/>
      <c r="D40" s="19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U40" s="101"/>
      <c r="V40" s="101"/>
      <c r="X40" s="101"/>
      <c r="Y40" s="101"/>
      <c r="Z40" s="226"/>
    </row>
    <row r="41" spans="1:27" ht="14.1">
      <c r="A41" s="114">
        <v>2</v>
      </c>
      <c r="B41" s="115" t="s">
        <v>39</v>
      </c>
      <c r="C41" s="116"/>
      <c r="D41" s="152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3"/>
      <c r="R41" s="34"/>
      <c r="S41" s="34"/>
      <c r="T41" s="34"/>
      <c r="U41" s="116"/>
      <c r="V41" s="116"/>
      <c r="W41" s="34"/>
      <c r="X41" s="116"/>
      <c r="Y41" s="116"/>
      <c r="Z41" s="227"/>
      <c r="AA41" s="34"/>
    </row>
    <row r="42" spans="1:27">
      <c r="A42" s="133">
        <v>2.1</v>
      </c>
      <c r="B42" s="134" t="s">
        <v>40</v>
      </c>
      <c r="C42" s="207">
        <f>'3. Infrastructure Staff Loading'!C42</f>
        <v>0</v>
      </c>
      <c r="D42" s="208">
        <f>'3. Infrastructure Staff Loading'!D42</f>
        <v>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138">
        <f t="shared" ref="Q42:Q48" si="23">SUM(E42:P42)</f>
        <v>0</v>
      </c>
      <c r="U42" s="44">
        <f>V42/$S$7</f>
        <v>0</v>
      </c>
      <c r="V42" s="44">
        <f>Q42/12</f>
        <v>0</v>
      </c>
      <c r="X42" s="44">
        <f>IF($D42="Y",$Q42,0)</f>
        <v>0</v>
      </c>
      <c r="Y42" s="44">
        <f>IF($D42="N",$Q42,0)</f>
        <v>0</v>
      </c>
      <c r="Z42" s="223">
        <f>T42/12</f>
        <v>0</v>
      </c>
    </row>
    <row r="43" spans="1:27">
      <c r="A43" s="133"/>
      <c r="B43" s="134"/>
      <c r="C43" s="207" t="str">
        <f>'3. Infrastructure Staff Loading'!C43</f>
        <v>Team Management</v>
      </c>
      <c r="D43" s="208" t="str">
        <f>'3. Infrastructure Staff Loading'!D43</f>
        <v>N</v>
      </c>
      <c r="E43" s="45">
        <v>16.483326739999999</v>
      </c>
      <c r="F43" s="45">
        <v>16.483326739999999</v>
      </c>
      <c r="G43" s="45">
        <v>16.483326739999999</v>
      </c>
      <c r="H43" s="45">
        <v>16.483326739999999</v>
      </c>
      <c r="I43" s="45">
        <v>16.483326739999999</v>
      </c>
      <c r="J43" s="45">
        <v>16.483326739999999</v>
      </c>
      <c r="K43" s="45">
        <v>16.483326739999999</v>
      </c>
      <c r="L43" s="45">
        <v>16.483326739999999</v>
      </c>
      <c r="M43" s="45">
        <v>16.483326739999999</v>
      </c>
      <c r="N43" s="45">
        <v>16.483326739999999</v>
      </c>
      <c r="O43" s="45">
        <v>16.483326739999999</v>
      </c>
      <c r="P43" s="45">
        <v>16.483326739999999</v>
      </c>
      <c r="Q43" s="138">
        <f t="shared" si="23"/>
        <v>197.79992087999997</v>
      </c>
      <c r="U43" s="44">
        <f>V43/$S$7</f>
        <v>9.9697540766129022E-2</v>
      </c>
      <c r="V43" s="44">
        <f>Q43/12</f>
        <v>16.483326739999999</v>
      </c>
      <c r="X43" s="44">
        <f t="shared" ref="X43:X46" si="24">IF($D43="Y",$Q43,0)</f>
        <v>0</v>
      </c>
      <c r="Y43" s="44">
        <f t="shared" ref="Y43:Y46" si="25">IF($D43="N",$Q43,0)</f>
        <v>197.79992087999997</v>
      </c>
      <c r="Z43" s="223">
        <f>T43/12</f>
        <v>0</v>
      </c>
    </row>
    <row r="44" spans="1:27">
      <c r="A44" s="133"/>
      <c r="B44" s="134"/>
      <c r="C44" s="207">
        <f>'3. Infrastructure Staff Loading'!C44</f>
        <v>0</v>
      </c>
      <c r="D44" s="208">
        <f>'3. Infrastructure Staff Loading'!D44</f>
        <v>0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138">
        <f>SUM(E44:P44)</f>
        <v>0</v>
      </c>
      <c r="U44" s="44">
        <f>V44/$S$7</f>
        <v>0</v>
      </c>
      <c r="V44" s="44">
        <f>Q44/12</f>
        <v>0</v>
      </c>
      <c r="X44" s="44">
        <f t="shared" si="24"/>
        <v>0</v>
      </c>
      <c r="Y44" s="44">
        <f t="shared" si="25"/>
        <v>0</v>
      </c>
      <c r="Z44" s="223">
        <f>T44/12</f>
        <v>0</v>
      </c>
    </row>
    <row r="45" spans="1:27">
      <c r="A45" s="133"/>
      <c r="B45" s="134"/>
      <c r="C45" s="207">
        <f>'3. Infrastructure Staff Loading'!C45</f>
        <v>0</v>
      </c>
      <c r="D45" s="208">
        <f>'3. Infrastructure Staff Loading'!D45</f>
        <v>0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138">
        <f t="shared" si="23"/>
        <v>0</v>
      </c>
      <c r="U45" s="44">
        <f>V45/$S$7</f>
        <v>0</v>
      </c>
      <c r="V45" s="44">
        <f>Q45/12</f>
        <v>0</v>
      </c>
      <c r="X45" s="44">
        <f t="shared" si="24"/>
        <v>0</v>
      </c>
      <c r="Y45" s="44">
        <f t="shared" si="25"/>
        <v>0</v>
      </c>
      <c r="Z45" s="223">
        <f>T45/12</f>
        <v>0</v>
      </c>
    </row>
    <row r="46" spans="1:27">
      <c r="A46" s="133"/>
      <c r="B46" s="134"/>
      <c r="C46" s="207">
        <f>'3. Infrastructure Staff Loading'!C46</f>
        <v>0</v>
      </c>
      <c r="D46" s="208">
        <f>'3. Infrastructure Staff Loading'!D46</f>
        <v>0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138">
        <f t="shared" si="23"/>
        <v>0</v>
      </c>
      <c r="U46" s="44">
        <f>V46/$S$7</f>
        <v>0</v>
      </c>
      <c r="V46" s="44">
        <f>Q46/12</f>
        <v>0</v>
      </c>
      <c r="X46" s="44">
        <f t="shared" si="24"/>
        <v>0</v>
      </c>
      <c r="Y46" s="44">
        <f t="shared" si="25"/>
        <v>0</v>
      </c>
      <c r="Z46" s="223">
        <f>T46/12</f>
        <v>0</v>
      </c>
    </row>
    <row r="47" spans="1:27" ht="14.1" thickBot="1">
      <c r="A47" s="103"/>
      <c r="B47" s="104" t="s">
        <v>42</v>
      </c>
      <c r="C47" s="105"/>
      <c r="D47" s="187"/>
      <c r="E47" s="107">
        <f>SUM(E42:E46)</f>
        <v>16.483326739999999</v>
      </c>
      <c r="F47" s="107">
        <f t="shared" ref="F47:Q47" si="26">SUM(F42:F46)</f>
        <v>16.483326739999999</v>
      </c>
      <c r="G47" s="107">
        <f t="shared" si="26"/>
        <v>16.483326739999999</v>
      </c>
      <c r="H47" s="107">
        <f t="shared" si="26"/>
        <v>16.483326739999999</v>
      </c>
      <c r="I47" s="107">
        <f t="shared" si="26"/>
        <v>16.483326739999999</v>
      </c>
      <c r="J47" s="107">
        <f t="shared" si="26"/>
        <v>16.483326739999999</v>
      </c>
      <c r="K47" s="107">
        <f t="shared" si="26"/>
        <v>16.483326739999999</v>
      </c>
      <c r="L47" s="107">
        <f t="shared" si="26"/>
        <v>16.483326739999999</v>
      </c>
      <c r="M47" s="107">
        <f t="shared" si="26"/>
        <v>16.483326739999999</v>
      </c>
      <c r="N47" s="107">
        <f t="shared" si="26"/>
        <v>16.483326739999999</v>
      </c>
      <c r="O47" s="107">
        <f t="shared" si="26"/>
        <v>16.483326739999999</v>
      </c>
      <c r="P47" s="107">
        <f t="shared" si="26"/>
        <v>16.483326739999999</v>
      </c>
      <c r="Q47" s="107">
        <f t="shared" si="26"/>
        <v>197.79992087999997</v>
      </c>
      <c r="R47" s="35"/>
      <c r="S47" s="35"/>
      <c r="T47" s="35"/>
      <c r="U47" s="109">
        <f>SUM(U42:U46)</f>
        <v>9.9697540766129022E-2</v>
      </c>
      <c r="V47" s="109">
        <f>SUM(V42:V46)</f>
        <v>16.483326739999999</v>
      </c>
      <c r="W47" s="35"/>
      <c r="X47" s="106">
        <f>SUM(X42:X46)</f>
        <v>0</v>
      </c>
      <c r="Y47" s="106">
        <f>SUM(Y42:Y46)</f>
        <v>197.79992087999997</v>
      </c>
      <c r="Z47" s="224">
        <f>X47/(X47+Y47)</f>
        <v>0</v>
      </c>
      <c r="AA47" s="35"/>
    </row>
    <row r="48" spans="1:27">
      <c r="A48" s="133">
        <v>2.2000000000000002</v>
      </c>
      <c r="B48" s="134" t="s">
        <v>43</v>
      </c>
      <c r="C48" s="207">
        <f>'3. Infrastructure Staff Loading'!C48</f>
        <v>0</v>
      </c>
      <c r="D48" s="208">
        <f>'3. Infrastructure Staff Loading'!D48</f>
        <v>0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138">
        <f t="shared" si="23"/>
        <v>0</v>
      </c>
      <c r="U48" s="44">
        <f t="shared" ref="U48:U53" si="27">V48/$S$7</f>
        <v>0</v>
      </c>
      <c r="V48" s="44">
        <f t="shared" ref="V48:V53" si="28">Q48/12</f>
        <v>0</v>
      </c>
      <c r="X48" s="44">
        <f>IF($D48="Y",$Q48,0)</f>
        <v>0</v>
      </c>
      <c r="Y48" s="44">
        <f>IF($D48="N",$Q48,0)</f>
        <v>0</v>
      </c>
      <c r="Z48" s="223">
        <f t="shared" ref="Z48:Z53" si="29">T48/12</f>
        <v>0</v>
      </c>
    </row>
    <row r="49" spans="1:27">
      <c r="A49" s="133"/>
      <c r="B49" s="134"/>
      <c r="C49" s="207" t="str">
        <f>'3. Infrastructure Staff Loading'!C49</f>
        <v>Infrastructure Project Support</v>
      </c>
      <c r="D49" s="208" t="str">
        <f>'3. Infrastructure Staff Loading'!D49</f>
        <v>N</v>
      </c>
      <c r="E49" s="45">
        <v>2281.9363745400001</v>
      </c>
      <c r="F49" s="45">
        <v>2281.9363745400001</v>
      </c>
      <c r="G49" s="45">
        <v>2281.9363745400001</v>
      </c>
      <c r="H49" s="45">
        <v>2281.9363745400001</v>
      </c>
      <c r="I49" s="45">
        <v>2281.9363745400001</v>
      </c>
      <c r="J49" s="45">
        <v>2281.9363745400001</v>
      </c>
      <c r="K49" s="45">
        <v>2281.9363745400001</v>
      </c>
      <c r="L49" s="45">
        <v>2281.9363745400001</v>
      </c>
      <c r="M49" s="45">
        <v>2281.9363745400001</v>
      </c>
      <c r="N49" s="45">
        <v>2281.9363745400001</v>
      </c>
      <c r="O49" s="45">
        <v>2281.9363745400001</v>
      </c>
      <c r="P49" s="45">
        <v>2281.9363745400001</v>
      </c>
      <c r="Q49" s="138">
        <f>SUM(E49:P49)</f>
        <v>27383.236494480003</v>
      </c>
      <c r="U49" s="44">
        <f t="shared" si="27"/>
        <v>13.80203452342742</v>
      </c>
      <c r="V49" s="44">
        <f t="shared" si="28"/>
        <v>2281.9363745400001</v>
      </c>
      <c r="X49" s="44">
        <f t="shared" ref="X49:X53" si="30">IF($D49="Y",$Q49,0)</f>
        <v>0</v>
      </c>
      <c r="Y49" s="44">
        <f t="shared" ref="Y49:Y53" si="31">IF($D49="N",$Q49,0)</f>
        <v>27383.236494480003</v>
      </c>
      <c r="Z49" s="223">
        <f t="shared" si="29"/>
        <v>0</v>
      </c>
    </row>
    <row r="50" spans="1:27">
      <c r="A50" s="133"/>
      <c r="B50" s="134"/>
      <c r="C50" s="207" t="str">
        <f>'3. Infrastructure Staff Loading'!C50</f>
        <v>Infrastructure Support</v>
      </c>
      <c r="D50" s="208" t="str">
        <f>'3. Infrastructure Staff Loading'!D50</f>
        <v>N</v>
      </c>
      <c r="E50" s="45">
        <v>729.10286415166672</v>
      </c>
      <c r="F50" s="45">
        <v>729.10286415166672</v>
      </c>
      <c r="G50" s="45">
        <v>729.10286415166672</v>
      </c>
      <c r="H50" s="45">
        <v>729.10286415166672</v>
      </c>
      <c r="I50" s="45">
        <v>729.10286415166672</v>
      </c>
      <c r="J50" s="45">
        <v>729.10286415166672</v>
      </c>
      <c r="K50" s="45">
        <v>729.10286415166672</v>
      </c>
      <c r="L50" s="45">
        <v>729.10286415166672</v>
      </c>
      <c r="M50" s="45">
        <v>729.10286415166672</v>
      </c>
      <c r="N50" s="45">
        <v>729.10286415166672</v>
      </c>
      <c r="O50" s="45">
        <v>729.10286415166672</v>
      </c>
      <c r="P50" s="45">
        <v>729.10286415166672</v>
      </c>
      <c r="Q50" s="138">
        <f>SUM(E50:P50)</f>
        <v>8749.2343698200002</v>
      </c>
      <c r="U50" s="44">
        <f t="shared" si="27"/>
        <v>4.4098963557560484</v>
      </c>
      <c r="V50" s="44">
        <f t="shared" si="28"/>
        <v>729.10286415166672</v>
      </c>
      <c r="X50" s="44">
        <f t="shared" si="30"/>
        <v>0</v>
      </c>
      <c r="Y50" s="44">
        <f t="shared" si="31"/>
        <v>8749.2343698200002</v>
      </c>
      <c r="Z50" s="223">
        <f t="shared" si="29"/>
        <v>0</v>
      </c>
    </row>
    <row r="51" spans="1:27">
      <c r="A51" s="133"/>
      <c r="B51" s="134"/>
      <c r="C51" s="207" t="str">
        <f>'3. Infrastructure Staff Loading'!C51</f>
        <v>Service Delivery</v>
      </c>
      <c r="D51" s="208" t="str">
        <f>'3. Infrastructure Staff Loading'!D51</f>
        <v>N</v>
      </c>
      <c r="E51" s="45">
        <v>659.33332673999985</v>
      </c>
      <c r="F51" s="45">
        <v>659.33332673999985</v>
      </c>
      <c r="G51" s="45">
        <v>659.33332673999985</v>
      </c>
      <c r="H51" s="45">
        <v>659.33332673999985</v>
      </c>
      <c r="I51" s="45">
        <v>659.33332673999985</v>
      </c>
      <c r="J51" s="45">
        <v>659.33332673999985</v>
      </c>
      <c r="K51" s="45">
        <v>659.33332673999985</v>
      </c>
      <c r="L51" s="45">
        <v>659.33332673999985</v>
      </c>
      <c r="M51" s="45">
        <v>659.33332673999985</v>
      </c>
      <c r="N51" s="45">
        <v>659.33332673999985</v>
      </c>
      <c r="O51" s="45">
        <v>659.33332673999985</v>
      </c>
      <c r="P51" s="45">
        <v>659.33332673999985</v>
      </c>
      <c r="Q51" s="138">
        <f>SUM(E51:P51)</f>
        <v>7911.9999208799964</v>
      </c>
      <c r="U51" s="44">
        <f t="shared" si="27"/>
        <v>3.9879031859274177</v>
      </c>
      <c r="V51" s="44">
        <f t="shared" si="28"/>
        <v>659.33332673999973</v>
      </c>
      <c r="X51" s="44">
        <f t="shared" si="30"/>
        <v>0</v>
      </c>
      <c r="Y51" s="44">
        <f t="shared" si="31"/>
        <v>7911.9999208799964</v>
      </c>
      <c r="Z51" s="223">
        <f t="shared" si="29"/>
        <v>0</v>
      </c>
    </row>
    <row r="52" spans="1:27">
      <c r="A52" s="133"/>
      <c r="B52" s="134"/>
      <c r="C52" s="207" t="str">
        <f>'3. Infrastructure Staff Loading'!C52</f>
        <v>Infrastructure Support</v>
      </c>
      <c r="D52" s="208" t="str">
        <f>'3. Infrastructure Staff Loading'!D52</f>
        <v>N</v>
      </c>
      <c r="E52" s="45">
        <v>82.41667326000001</v>
      </c>
      <c r="F52" s="45">
        <v>82.41667326000001</v>
      </c>
      <c r="G52" s="45">
        <v>82.41667326000001</v>
      </c>
      <c r="H52" s="45">
        <v>82.41667326000001</v>
      </c>
      <c r="I52" s="45">
        <v>82.41667326000001</v>
      </c>
      <c r="J52" s="45">
        <v>82.41667326000001</v>
      </c>
      <c r="K52" s="45">
        <v>82.41667326000001</v>
      </c>
      <c r="L52" s="45">
        <v>82.41667326000001</v>
      </c>
      <c r="M52" s="45">
        <v>82.41667326000001</v>
      </c>
      <c r="N52" s="45">
        <v>82.41667326000001</v>
      </c>
      <c r="O52" s="45">
        <v>82.41667326000001</v>
      </c>
      <c r="P52" s="45">
        <v>82.41667326000001</v>
      </c>
      <c r="Q52" s="138">
        <f>SUM(E52:P52)</f>
        <v>989.00007912000035</v>
      </c>
      <c r="U52" s="44">
        <f t="shared" si="27"/>
        <v>0.49848794310483885</v>
      </c>
      <c r="V52" s="44">
        <f t="shared" si="28"/>
        <v>82.416673260000024</v>
      </c>
      <c r="X52" s="44">
        <f t="shared" si="30"/>
        <v>0</v>
      </c>
      <c r="Y52" s="44">
        <f t="shared" si="31"/>
        <v>989.00007912000035</v>
      </c>
      <c r="Z52" s="223">
        <f t="shared" si="29"/>
        <v>0</v>
      </c>
    </row>
    <row r="53" spans="1:27">
      <c r="A53" s="133"/>
      <c r="B53" s="134"/>
      <c r="C53" s="207">
        <f>'3. Infrastructure Staff Loading'!C53</f>
        <v>0</v>
      </c>
      <c r="D53" s="208">
        <f>'3. Infrastructure Staff Loading'!D53</f>
        <v>0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138">
        <f>SUM(E53:P53)</f>
        <v>0</v>
      </c>
      <c r="U53" s="44">
        <f t="shared" si="27"/>
        <v>0</v>
      </c>
      <c r="V53" s="44">
        <f t="shared" si="28"/>
        <v>0</v>
      </c>
      <c r="X53" s="44">
        <f t="shared" si="30"/>
        <v>0</v>
      </c>
      <c r="Y53" s="44">
        <f t="shared" si="31"/>
        <v>0</v>
      </c>
      <c r="Z53" s="223">
        <f t="shared" si="29"/>
        <v>0</v>
      </c>
    </row>
    <row r="54" spans="1:27" ht="14.1" thickBot="1">
      <c r="A54" s="103"/>
      <c r="B54" s="104" t="s">
        <v>45</v>
      </c>
      <c r="C54" s="105"/>
      <c r="D54" s="187"/>
      <c r="E54" s="107">
        <f>SUM(E48:E53)</f>
        <v>3752.7892386916669</v>
      </c>
      <c r="F54" s="107">
        <f t="shared" ref="F54:Q54" si="32">SUM(F48:F53)</f>
        <v>3752.7892386916669</v>
      </c>
      <c r="G54" s="107">
        <f t="shared" si="32"/>
        <v>3752.7892386916669</v>
      </c>
      <c r="H54" s="107">
        <f t="shared" si="32"/>
        <v>3752.7892386916669</v>
      </c>
      <c r="I54" s="107">
        <f t="shared" si="32"/>
        <v>3752.7892386916669</v>
      </c>
      <c r="J54" s="107">
        <f t="shared" si="32"/>
        <v>3752.7892386916669</v>
      </c>
      <c r="K54" s="107">
        <f t="shared" si="32"/>
        <v>3752.7892386916669</v>
      </c>
      <c r="L54" s="107">
        <f t="shared" si="32"/>
        <v>3752.7892386916669</v>
      </c>
      <c r="M54" s="107">
        <f t="shared" si="32"/>
        <v>3752.7892386916669</v>
      </c>
      <c r="N54" s="107">
        <f t="shared" si="32"/>
        <v>3752.7892386916669</v>
      </c>
      <c r="O54" s="107">
        <f t="shared" si="32"/>
        <v>3752.7892386916669</v>
      </c>
      <c r="P54" s="107">
        <f t="shared" si="32"/>
        <v>3752.7892386916669</v>
      </c>
      <c r="Q54" s="107">
        <f t="shared" si="32"/>
        <v>45033.470864300005</v>
      </c>
      <c r="R54" s="35"/>
      <c r="S54" s="35"/>
      <c r="T54" s="35"/>
      <c r="U54" s="109">
        <f>SUM(U48:U53)</f>
        <v>22.698322008215726</v>
      </c>
      <c r="V54" s="127">
        <f>SUM(V48:V53)</f>
        <v>3752.7892386916669</v>
      </c>
      <c r="W54" s="35"/>
      <c r="X54" s="106">
        <f>SUM(X48:X53)</f>
        <v>0</v>
      </c>
      <c r="Y54" s="106">
        <f>SUM(Y48:Y53)</f>
        <v>45033.470864300005</v>
      </c>
      <c r="Z54" s="224">
        <f>X54/(X54+Y54)</f>
        <v>0</v>
      </c>
      <c r="AA54" s="35"/>
    </row>
    <row r="55" spans="1:27" ht="14.1" thickBot="1">
      <c r="A55" s="129"/>
      <c r="B55" s="130" t="s">
        <v>46</v>
      </c>
      <c r="C55" s="131"/>
      <c r="D55" s="191"/>
      <c r="E55" s="132">
        <f t="shared" ref="E55:Q55" si="33">SUM(,E54,E47)</f>
        <v>3769.2725654316669</v>
      </c>
      <c r="F55" s="132">
        <f t="shared" si="33"/>
        <v>3769.2725654316669</v>
      </c>
      <c r="G55" s="132">
        <f t="shared" si="33"/>
        <v>3769.2725654316669</v>
      </c>
      <c r="H55" s="132">
        <f t="shared" si="33"/>
        <v>3769.2725654316669</v>
      </c>
      <c r="I55" s="132">
        <f t="shared" si="33"/>
        <v>3769.2725654316669</v>
      </c>
      <c r="J55" s="132">
        <f t="shared" si="33"/>
        <v>3769.2725654316669</v>
      </c>
      <c r="K55" s="132">
        <f t="shared" si="33"/>
        <v>3769.2725654316669</v>
      </c>
      <c r="L55" s="132">
        <f t="shared" si="33"/>
        <v>3769.2725654316669</v>
      </c>
      <c r="M55" s="132">
        <f t="shared" si="33"/>
        <v>3769.2725654316669</v>
      </c>
      <c r="N55" s="132">
        <f t="shared" si="33"/>
        <v>3769.2725654316669</v>
      </c>
      <c r="O55" s="132">
        <f t="shared" si="33"/>
        <v>3769.2725654316669</v>
      </c>
      <c r="P55" s="132">
        <f t="shared" si="33"/>
        <v>3769.2725654316669</v>
      </c>
      <c r="Q55" s="132">
        <f t="shared" si="33"/>
        <v>45231.270785180008</v>
      </c>
      <c r="R55" s="35"/>
      <c r="S55" s="35"/>
      <c r="T55" s="35"/>
      <c r="U55" s="132">
        <f>SUM(U54,U47)</f>
        <v>22.798019548981856</v>
      </c>
      <c r="V55" s="165">
        <f>SUM(V54,V47)</f>
        <v>3769.2725654316669</v>
      </c>
      <c r="W55" s="35"/>
      <c r="X55" s="132">
        <f>SUM(X35,X41,X47,X54)</f>
        <v>0</v>
      </c>
      <c r="Y55" s="132">
        <f>SUM(Y35,Y41,Y47,Y54)</f>
        <v>45231.270785180008</v>
      </c>
      <c r="Z55" s="225">
        <f>X55/(X55+Y55)</f>
        <v>0</v>
      </c>
      <c r="AA55" s="35"/>
    </row>
    <row r="56" spans="1:27">
      <c r="A56" s="41"/>
      <c r="B56" s="48"/>
      <c r="C56" s="49"/>
      <c r="D56" s="194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U56" s="50"/>
      <c r="V56" s="50"/>
      <c r="X56" s="50"/>
      <c r="Y56" s="50"/>
      <c r="Z56" s="228"/>
    </row>
    <row r="57" spans="1:27" ht="14.1">
      <c r="A57" s="110">
        <v>3</v>
      </c>
      <c r="B57" s="118" t="s">
        <v>47</v>
      </c>
      <c r="C57" s="112"/>
      <c r="D57" s="152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3"/>
      <c r="R57" s="34"/>
      <c r="S57" s="34"/>
      <c r="T57" s="34"/>
      <c r="U57" s="112"/>
      <c r="V57" s="112"/>
      <c r="W57" s="34"/>
      <c r="X57" s="112"/>
      <c r="Y57" s="112"/>
      <c r="Z57" s="222"/>
      <c r="AA57" s="34"/>
    </row>
    <row r="58" spans="1:27">
      <c r="A58" s="133">
        <v>3.1</v>
      </c>
      <c r="B58" s="134" t="s">
        <v>48</v>
      </c>
      <c r="C58" s="207">
        <f>'3. Infrastructure Staff Loading'!C58</f>
        <v>0</v>
      </c>
      <c r="D58" s="208">
        <f>'3. Infrastructure Staff Loading'!D58</f>
        <v>0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138">
        <f>SUM(E58:P58)</f>
        <v>0</v>
      </c>
      <c r="U58" s="44">
        <f>V58/$S$7</f>
        <v>0</v>
      </c>
      <c r="V58" s="44">
        <f>Q58/12</f>
        <v>0</v>
      </c>
      <c r="X58" s="44">
        <f>IF($D58="Y",$Q58,0)</f>
        <v>0</v>
      </c>
      <c r="Y58" s="44">
        <f>IF($D58="N",$Q58,0)</f>
        <v>0</v>
      </c>
      <c r="Z58" s="223">
        <f>T58/12</f>
        <v>0</v>
      </c>
    </row>
    <row r="59" spans="1:27">
      <c r="A59" s="133"/>
      <c r="B59" s="134"/>
      <c r="C59" s="207" t="str">
        <f>'3. Infrastructure Staff Loading'!C59</f>
        <v>Infrastructure Security Manager</v>
      </c>
      <c r="D59" s="208" t="str">
        <f>'3. Infrastructure Staff Loading'!D59</f>
        <v>N</v>
      </c>
      <c r="E59" s="45">
        <v>164.83332673999999</v>
      </c>
      <c r="F59" s="45">
        <v>164.83332673999999</v>
      </c>
      <c r="G59" s="45">
        <v>164.83332673999999</v>
      </c>
      <c r="H59" s="45">
        <v>164.83332673999999</v>
      </c>
      <c r="I59" s="45">
        <v>164.83332673999999</v>
      </c>
      <c r="J59" s="45">
        <v>164.83332673999999</v>
      </c>
      <c r="K59" s="45">
        <v>164.83332673999999</v>
      </c>
      <c r="L59" s="45">
        <v>164.83332673999999</v>
      </c>
      <c r="M59" s="45">
        <v>164.83332673999999</v>
      </c>
      <c r="N59" s="45">
        <v>164.83332673999999</v>
      </c>
      <c r="O59" s="45">
        <v>164.83332673999999</v>
      </c>
      <c r="P59" s="45">
        <v>164.83332673999999</v>
      </c>
      <c r="Q59" s="138">
        <f>SUM(E59:P59)</f>
        <v>1977.9999208800002</v>
      </c>
      <c r="U59" s="44">
        <f>V59/$S$7</f>
        <v>0.99697576657258069</v>
      </c>
      <c r="V59" s="44">
        <f>Q59/12</f>
        <v>164.83332674000002</v>
      </c>
      <c r="X59" s="44">
        <f t="shared" ref="X59:X62" si="34">IF($D59="Y",$Q59,0)</f>
        <v>0</v>
      </c>
      <c r="Y59" s="44">
        <f t="shared" ref="Y59:Y62" si="35">IF($D59="N",$Q59,0)</f>
        <v>1977.9999208800002</v>
      </c>
      <c r="Z59" s="223">
        <f>T59/12</f>
        <v>0</v>
      </c>
    </row>
    <row r="60" spans="1:27">
      <c r="A60" s="133"/>
      <c r="B60" s="134"/>
      <c r="C60" s="207" t="str">
        <f>'3. Infrastructure Staff Loading'!C60</f>
        <v>Infrastructure Project Manager</v>
      </c>
      <c r="D60" s="208" t="str">
        <f>'3. Infrastructure Staff Loading'!D60</f>
        <v>N</v>
      </c>
      <c r="E60" s="45">
        <v>41.208326740000011</v>
      </c>
      <c r="F60" s="45">
        <v>41.208326740000011</v>
      </c>
      <c r="G60" s="45">
        <v>41.208326740000011</v>
      </c>
      <c r="H60" s="45">
        <v>41.208326740000011</v>
      </c>
      <c r="I60" s="45">
        <v>41.208326740000011</v>
      </c>
      <c r="J60" s="45">
        <v>41.208326740000011</v>
      </c>
      <c r="K60" s="45">
        <v>41.208326740000011</v>
      </c>
      <c r="L60" s="45">
        <v>41.208326740000011</v>
      </c>
      <c r="M60" s="45">
        <v>41.208326740000011</v>
      </c>
      <c r="N60" s="45">
        <v>41.208326740000011</v>
      </c>
      <c r="O60" s="45">
        <v>41.208326740000011</v>
      </c>
      <c r="P60" s="45">
        <v>41.208326740000011</v>
      </c>
      <c r="Q60" s="138">
        <f>SUM(E60:P60)</f>
        <v>494.49992088000016</v>
      </c>
      <c r="U60" s="44">
        <f>V60/$S$7</f>
        <v>0.24924391173387103</v>
      </c>
      <c r="V60" s="44">
        <f>Q60/12</f>
        <v>41.208326740000011</v>
      </c>
      <c r="X60" s="44">
        <f t="shared" si="34"/>
        <v>0</v>
      </c>
      <c r="Y60" s="44">
        <f t="shared" si="35"/>
        <v>494.49992088000016</v>
      </c>
      <c r="Z60" s="223">
        <f>T60/12</f>
        <v>0</v>
      </c>
    </row>
    <row r="61" spans="1:27">
      <c r="A61" s="133"/>
      <c r="B61" s="134"/>
      <c r="C61" s="207">
        <f>'3. Infrastructure Staff Loading'!C61</f>
        <v>0</v>
      </c>
      <c r="D61" s="208">
        <f>'3. Infrastructure Staff Loading'!D61</f>
        <v>0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138">
        <f>SUM(E61:P61)</f>
        <v>0</v>
      </c>
      <c r="U61" s="44">
        <f>V61/$S$7</f>
        <v>0</v>
      </c>
      <c r="V61" s="44">
        <f>Q61/12</f>
        <v>0</v>
      </c>
      <c r="X61" s="44">
        <f t="shared" si="34"/>
        <v>0</v>
      </c>
      <c r="Y61" s="44">
        <f t="shared" si="35"/>
        <v>0</v>
      </c>
      <c r="Z61" s="223">
        <f>T61/12</f>
        <v>0</v>
      </c>
    </row>
    <row r="62" spans="1:27">
      <c r="A62" s="133"/>
      <c r="B62" s="134"/>
      <c r="C62" s="207">
        <f>'3. Infrastructure Staff Loading'!C62</f>
        <v>0</v>
      </c>
      <c r="D62" s="208">
        <f>'3. Infrastructure Staff Loading'!D62</f>
        <v>0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138">
        <f>SUM(E62:P62)</f>
        <v>0</v>
      </c>
      <c r="U62" s="44">
        <f>V62/$S$7</f>
        <v>0</v>
      </c>
      <c r="V62" s="44">
        <f>Q62/12</f>
        <v>0</v>
      </c>
      <c r="X62" s="44">
        <f t="shared" si="34"/>
        <v>0</v>
      </c>
      <c r="Y62" s="44">
        <f t="shared" si="35"/>
        <v>0</v>
      </c>
      <c r="Z62" s="223">
        <f>T62/12</f>
        <v>0</v>
      </c>
    </row>
    <row r="63" spans="1:27" ht="14.1" thickBot="1">
      <c r="A63" s="103"/>
      <c r="B63" s="104" t="s">
        <v>50</v>
      </c>
      <c r="C63" s="105"/>
      <c r="D63" s="187"/>
      <c r="E63" s="107">
        <f>SUM(E58:E62)</f>
        <v>206.04165348000001</v>
      </c>
      <c r="F63" s="107">
        <f t="shared" ref="F63:Q63" si="36">SUM(F58:F62)</f>
        <v>206.04165348000001</v>
      </c>
      <c r="G63" s="107">
        <f t="shared" si="36"/>
        <v>206.04165348000001</v>
      </c>
      <c r="H63" s="107">
        <f t="shared" si="36"/>
        <v>206.04165348000001</v>
      </c>
      <c r="I63" s="107">
        <f t="shared" si="36"/>
        <v>206.04165348000001</v>
      </c>
      <c r="J63" s="107">
        <f t="shared" si="36"/>
        <v>206.04165348000001</v>
      </c>
      <c r="K63" s="107">
        <f t="shared" si="36"/>
        <v>206.04165348000001</v>
      </c>
      <c r="L63" s="107">
        <f t="shared" si="36"/>
        <v>206.04165348000001</v>
      </c>
      <c r="M63" s="107">
        <f t="shared" si="36"/>
        <v>206.04165348000001</v>
      </c>
      <c r="N63" s="107">
        <f t="shared" si="36"/>
        <v>206.04165348000001</v>
      </c>
      <c r="O63" s="107">
        <f t="shared" si="36"/>
        <v>206.04165348000001</v>
      </c>
      <c r="P63" s="107">
        <f t="shared" si="36"/>
        <v>206.04165348000001</v>
      </c>
      <c r="Q63" s="107">
        <f t="shared" si="36"/>
        <v>2472.4998417600004</v>
      </c>
      <c r="R63" s="35"/>
      <c r="S63" s="35"/>
      <c r="T63" s="35"/>
      <c r="U63" s="109">
        <f>SUM(U58:U62)</f>
        <v>1.2462196783064516</v>
      </c>
      <c r="V63" s="109">
        <f>SUM(V58:V62)</f>
        <v>206.04165348000004</v>
      </c>
      <c r="W63" s="35"/>
      <c r="X63" s="106">
        <f>SUM(X58:X62)</f>
        <v>0</v>
      </c>
      <c r="Y63" s="106">
        <f>SUM(Y58:Y62)</f>
        <v>2472.4998417600004</v>
      </c>
      <c r="Z63" s="224">
        <f>X63/(X63+Y63)</f>
        <v>0</v>
      </c>
      <c r="AA63" s="35"/>
    </row>
    <row r="64" spans="1:27">
      <c r="A64" s="133"/>
      <c r="B64" s="134"/>
      <c r="C64" s="207"/>
      <c r="D64" s="210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138"/>
      <c r="U64" s="44"/>
      <c r="V64" s="44"/>
      <c r="X64" s="44"/>
      <c r="Y64" s="44"/>
      <c r="Z64" s="223"/>
    </row>
    <row r="65" spans="1:27">
      <c r="A65" s="133">
        <v>3.2</v>
      </c>
      <c r="B65" s="134" t="s">
        <v>51</v>
      </c>
      <c r="C65" s="207">
        <f>'3. Infrastructure Staff Loading'!C65</f>
        <v>0</v>
      </c>
      <c r="D65" s="208">
        <f>'3. Infrastructure Staff Loading'!D65</f>
        <v>0</v>
      </c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138">
        <f t="shared" ref="Q65:Q83" si="37">SUM(E65:P65)</f>
        <v>0</v>
      </c>
      <c r="R65" s="35"/>
      <c r="S65" s="35"/>
      <c r="T65" s="35"/>
      <c r="U65" s="44">
        <f>V65/$S$7</f>
        <v>0</v>
      </c>
      <c r="V65" s="44">
        <f>Q65/12</f>
        <v>0</v>
      </c>
      <c r="W65" s="35"/>
      <c r="X65" s="44">
        <f>IF($D65="Y",$Q65,0)</f>
        <v>0</v>
      </c>
      <c r="Y65" s="44">
        <f>IF($D65="N",$Q65,0)</f>
        <v>0</v>
      </c>
      <c r="Z65" s="223">
        <f>T65/12</f>
        <v>0</v>
      </c>
      <c r="AA65" s="35"/>
    </row>
    <row r="66" spans="1:27">
      <c r="A66" s="133"/>
      <c r="B66" s="134"/>
      <c r="C66" s="207" t="str">
        <f>'3. Infrastructure Staff Loading'!C66</f>
        <v>Security Analyst</v>
      </c>
      <c r="D66" s="208" t="str">
        <f>'3. Infrastructure Staff Loading'!D66</f>
        <v>Y</v>
      </c>
      <c r="E66" s="45">
        <v>168.51304166666668</v>
      </c>
      <c r="F66" s="45">
        <v>168.51304166666668</v>
      </c>
      <c r="G66" s="45">
        <v>168.51304166666668</v>
      </c>
      <c r="H66" s="45">
        <v>168.51304166666668</v>
      </c>
      <c r="I66" s="45">
        <v>168.51304166666668</v>
      </c>
      <c r="J66" s="45">
        <v>168.51304166666668</v>
      </c>
      <c r="K66" s="45">
        <v>168.51304166666668</v>
      </c>
      <c r="L66" s="45">
        <v>168.51304166666668</v>
      </c>
      <c r="M66" s="45">
        <v>168.51304166666668</v>
      </c>
      <c r="N66" s="45">
        <v>168.51304166666668</v>
      </c>
      <c r="O66" s="45">
        <v>168.51304166666668</v>
      </c>
      <c r="P66" s="45">
        <v>168.51304166666668</v>
      </c>
      <c r="Q66" s="138">
        <f t="shared" si="37"/>
        <v>2022.1564999999998</v>
      </c>
      <c r="U66" s="44">
        <f>V66/$S$7</f>
        <v>1.0192321068548387</v>
      </c>
      <c r="V66" s="44">
        <f>Q66/12</f>
        <v>168.51304166666665</v>
      </c>
      <c r="X66" s="44">
        <f t="shared" ref="X66:X69" si="38">IF($D66="Y",$Q66,0)</f>
        <v>2022.1564999999998</v>
      </c>
      <c r="Y66" s="44">
        <f t="shared" ref="Y66:Y69" si="39">IF($D66="N",$Q66,0)</f>
        <v>0</v>
      </c>
      <c r="Z66" s="223">
        <f>T66/12</f>
        <v>0</v>
      </c>
    </row>
    <row r="67" spans="1:27">
      <c r="A67" s="133"/>
      <c r="B67" s="134"/>
      <c r="C67" s="207" t="str">
        <f>'3. Infrastructure Staff Loading'!C67</f>
        <v>Security Analyst</v>
      </c>
      <c r="D67" s="208" t="str">
        <f>'3. Infrastructure Staff Loading'!D67</f>
        <v>N</v>
      </c>
      <c r="E67" s="45">
        <v>170.14937975999996</v>
      </c>
      <c r="F67" s="45">
        <v>170.14937975999996</v>
      </c>
      <c r="G67" s="45">
        <v>170.14937975999996</v>
      </c>
      <c r="H67" s="45">
        <v>170.14937975999996</v>
      </c>
      <c r="I67" s="45">
        <v>170.14937975999996</v>
      </c>
      <c r="J67" s="45">
        <v>170.14937975999996</v>
      </c>
      <c r="K67" s="45">
        <v>170.14937975999996</v>
      </c>
      <c r="L67" s="45">
        <v>170.14937975999996</v>
      </c>
      <c r="M67" s="45">
        <v>170.14937975999996</v>
      </c>
      <c r="N67" s="45">
        <v>170.14937975999996</v>
      </c>
      <c r="O67" s="45">
        <v>170.14937975999996</v>
      </c>
      <c r="P67" s="45">
        <v>170.14937975999996</v>
      </c>
      <c r="Q67" s="138">
        <f>SUM(E67:P67)</f>
        <v>2041.7925571199992</v>
      </c>
      <c r="U67" s="44">
        <f>V67/$S$7</f>
        <v>1.0291293130645156</v>
      </c>
      <c r="V67" s="44">
        <f>Q67/12</f>
        <v>170.14937975999993</v>
      </c>
      <c r="X67" s="44">
        <f t="shared" si="38"/>
        <v>0</v>
      </c>
      <c r="Y67" s="44">
        <f t="shared" si="39"/>
        <v>2041.7925571199992</v>
      </c>
      <c r="Z67" s="223">
        <f>T67/12</f>
        <v>0</v>
      </c>
    </row>
    <row r="68" spans="1:27">
      <c r="A68" s="133"/>
      <c r="B68" s="134"/>
      <c r="C68" s="207">
        <f>'3. Infrastructure Staff Loading'!C68</f>
        <v>0</v>
      </c>
      <c r="D68" s="208">
        <f>'3. Infrastructure Staff Loading'!D68</f>
        <v>0</v>
      </c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138">
        <f t="shared" si="37"/>
        <v>0</v>
      </c>
      <c r="U68" s="44">
        <f>V68/$S$7</f>
        <v>0</v>
      </c>
      <c r="V68" s="44">
        <f>Q68/12</f>
        <v>0</v>
      </c>
      <c r="X68" s="44">
        <f t="shared" si="38"/>
        <v>0</v>
      </c>
      <c r="Y68" s="44">
        <f t="shared" si="39"/>
        <v>0</v>
      </c>
      <c r="Z68" s="223">
        <f>T68/12</f>
        <v>0</v>
      </c>
    </row>
    <row r="69" spans="1:27">
      <c r="A69" s="133"/>
      <c r="B69" s="134"/>
      <c r="C69" s="207">
        <f>'3. Infrastructure Staff Loading'!C69</f>
        <v>0</v>
      </c>
      <c r="D69" s="208">
        <f>'3. Infrastructure Staff Loading'!D69</f>
        <v>0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138">
        <f t="shared" si="37"/>
        <v>0</v>
      </c>
      <c r="U69" s="44">
        <f>V69/$S$7</f>
        <v>0</v>
      </c>
      <c r="V69" s="44">
        <f>Q69/12</f>
        <v>0</v>
      </c>
      <c r="X69" s="44">
        <f t="shared" si="38"/>
        <v>0</v>
      </c>
      <c r="Y69" s="44">
        <f t="shared" si="39"/>
        <v>0</v>
      </c>
      <c r="Z69" s="223">
        <f>T69/12</f>
        <v>0</v>
      </c>
    </row>
    <row r="70" spans="1:27" ht="14.1" thickBot="1">
      <c r="A70" s="103"/>
      <c r="B70" s="104" t="s">
        <v>53</v>
      </c>
      <c r="C70" s="105"/>
      <c r="D70" s="187"/>
      <c r="E70" s="107">
        <f>SUM(E65:E69)</f>
        <v>338.66242142666664</v>
      </c>
      <c r="F70" s="107">
        <f t="shared" ref="F70:Q70" si="40">SUM(F65:F69)</f>
        <v>338.66242142666664</v>
      </c>
      <c r="G70" s="107">
        <f t="shared" si="40"/>
        <v>338.66242142666664</v>
      </c>
      <c r="H70" s="107">
        <f t="shared" si="40"/>
        <v>338.66242142666664</v>
      </c>
      <c r="I70" s="107">
        <f t="shared" si="40"/>
        <v>338.66242142666664</v>
      </c>
      <c r="J70" s="107">
        <f t="shared" si="40"/>
        <v>338.66242142666664</v>
      </c>
      <c r="K70" s="107">
        <f t="shared" si="40"/>
        <v>338.66242142666664</v>
      </c>
      <c r="L70" s="107">
        <f t="shared" si="40"/>
        <v>338.66242142666664</v>
      </c>
      <c r="M70" s="107">
        <f t="shared" si="40"/>
        <v>338.66242142666664</v>
      </c>
      <c r="N70" s="107">
        <f t="shared" si="40"/>
        <v>338.66242142666664</v>
      </c>
      <c r="O70" s="107">
        <f t="shared" si="40"/>
        <v>338.66242142666664</v>
      </c>
      <c r="P70" s="107">
        <f t="shared" si="40"/>
        <v>338.66242142666664</v>
      </c>
      <c r="Q70" s="107">
        <f t="shared" si="40"/>
        <v>4063.949057119999</v>
      </c>
      <c r="R70" s="35"/>
      <c r="S70" s="35"/>
      <c r="T70" s="35"/>
      <c r="U70" s="109">
        <f>SUM(U65:U69)</f>
        <v>2.0483614199193543</v>
      </c>
      <c r="V70" s="109">
        <f>SUM(V65:V69)</f>
        <v>338.66242142666658</v>
      </c>
      <c r="W70" s="35"/>
      <c r="X70" s="106">
        <f>SUM(X65:X69)</f>
        <v>2022.1564999999998</v>
      </c>
      <c r="Y70" s="106">
        <f>SUM(Y65:Y69)</f>
        <v>2041.7925571199992</v>
      </c>
      <c r="Z70" s="224">
        <f>X70/(X70+Y70)</f>
        <v>0.49758411623226462</v>
      </c>
      <c r="AA70" s="35"/>
    </row>
    <row r="71" spans="1:27">
      <c r="A71" s="133"/>
      <c r="B71" s="134"/>
      <c r="C71" s="207"/>
      <c r="D71" s="210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138"/>
      <c r="R71" s="35"/>
      <c r="S71" s="35"/>
      <c r="T71" s="35"/>
      <c r="U71" s="44"/>
      <c r="V71" s="44"/>
      <c r="W71" s="35"/>
      <c r="X71" s="44"/>
      <c r="Y71" s="44"/>
      <c r="Z71" s="223"/>
      <c r="AA71" s="35"/>
    </row>
    <row r="72" spans="1:27">
      <c r="A72" s="133">
        <v>3.3</v>
      </c>
      <c r="B72" s="134" t="s">
        <v>54</v>
      </c>
      <c r="C72" s="207">
        <f>'3. Infrastructure Staff Loading'!C72</f>
        <v>0</v>
      </c>
      <c r="D72" s="208">
        <f>'3. Infrastructure Staff Loading'!D72</f>
        <v>0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138">
        <f t="shared" si="37"/>
        <v>0</v>
      </c>
      <c r="U72" s="44">
        <f>V72/$S$7</f>
        <v>0</v>
      </c>
      <c r="V72" s="44">
        <f>Q72/12</f>
        <v>0</v>
      </c>
      <c r="X72" s="44">
        <f>IF($D72="Y",$Q72,0)</f>
        <v>0</v>
      </c>
      <c r="Y72" s="44">
        <f>IF($D72="N",$Q72,0)</f>
        <v>0</v>
      </c>
      <c r="Z72" s="223">
        <f>T72/12</f>
        <v>0</v>
      </c>
    </row>
    <row r="73" spans="1:27">
      <c r="A73" s="133"/>
      <c r="B73" s="134"/>
      <c r="C73" s="207" t="str">
        <f>'3. Infrastructure Staff Loading'!C73</f>
        <v>Security Analyst</v>
      </c>
      <c r="D73" s="208" t="str">
        <f>'3. Infrastructure Staff Loading'!D73</f>
        <v>N</v>
      </c>
      <c r="E73" s="45">
        <v>2441.6748776700001</v>
      </c>
      <c r="F73" s="45">
        <v>2441.6748776700001</v>
      </c>
      <c r="G73" s="45">
        <v>2441.6748776700001</v>
      </c>
      <c r="H73" s="45">
        <v>2441.6748776700001</v>
      </c>
      <c r="I73" s="45">
        <v>2441.6748776700001</v>
      </c>
      <c r="J73" s="45">
        <v>2441.6748776700001</v>
      </c>
      <c r="K73" s="45">
        <v>2441.6748776700001</v>
      </c>
      <c r="L73" s="45">
        <v>2441.6748776700001</v>
      </c>
      <c r="M73" s="45">
        <v>2441.6748776700001</v>
      </c>
      <c r="N73" s="45">
        <v>2441.6748776700001</v>
      </c>
      <c r="O73" s="45">
        <v>2441.6748776700001</v>
      </c>
      <c r="P73" s="45">
        <v>2441.6748776700001</v>
      </c>
      <c r="Q73" s="138">
        <f>SUM(E73:P73)</f>
        <v>29300.098532040003</v>
      </c>
      <c r="U73" s="44">
        <f>V73/$S$7</f>
        <v>14.768194824616936</v>
      </c>
      <c r="V73" s="44">
        <f>Q73/12</f>
        <v>2441.6748776700001</v>
      </c>
      <c r="X73" s="44">
        <f t="shared" ref="X73:X76" si="41">IF($D73="Y",$Q73,0)</f>
        <v>0</v>
      </c>
      <c r="Y73" s="44">
        <f t="shared" ref="Y73:Y76" si="42">IF($D73="N",$Q73,0)</f>
        <v>29300.098532040003</v>
      </c>
      <c r="Z73" s="223">
        <f>T73/12</f>
        <v>0</v>
      </c>
    </row>
    <row r="74" spans="1:27">
      <c r="A74" s="133"/>
      <c r="B74" s="134"/>
      <c r="C74" s="207">
        <f>'3. Infrastructure Staff Loading'!C74</f>
        <v>0</v>
      </c>
      <c r="D74" s="208">
        <f>'3. Infrastructure Staff Loading'!D74</f>
        <v>0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138">
        <f t="shared" si="37"/>
        <v>0</v>
      </c>
      <c r="U74" s="44">
        <f>V74/$S$7</f>
        <v>0</v>
      </c>
      <c r="V74" s="44">
        <f>Q74/12</f>
        <v>0</v>
      </c>
      <c r="X74" s="44">
        <f t="shared" si="41"/>
        <v>0</v>
      </c>
      <c r="Y74" s="44">
        <f t="shared" si="42"/>
        <v>0</v>
      </c>
      <c r="Z74" s="223">
        <f>T74/12</f>
        <v>0</v>
      </c>
    </row>
    <row r="75" spans="1:27">
      <c r="A75" s="133"/>
      <c r="B75" s="134"/>
      <c r="C75" s="207">
        <f>'3. Infrastructure Staff Loading'!C75</f>
        <v>0</v>
      </c>
      <c r="D75" s="208">
        <f>'3. Infrastructure Staff Loading'!D75</f>
        <v>0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138">
        <f>SUM(E75:P75)</f>
        <v>0</v>
      </c>
      <c r="U75" s="44">
        <f>V75/$S$7</f>
        <v>0</v>
      </c>
      <c r="V75" s="44">
        <f>Q75/12</f>
        <v>0</v>
      </c>
      <c r="X75" s="44">
        <f t="shared" si="41"/>
        <v>0</v>
      </c>
      <c r="Y75" s="44">
        <f t="shared" si="42"/>
        <v>0</v>
      </c>
      <c r="Z75" s="223">
        <f>T75/12</f>
        <v>0</v>
      </c>
    </row>
    <row r="76" spans="1:27">
      <c r="A76" s="133"/>
      <c r="B76" s="134"/>
      <c r="C76" s="207">
        <f>'3. Infrastructure Staff Loading'!C76</f>
        <v>0</v>
      </c>
      <c r="D76" s="208">
        <f>'3. Infrastructure Staff Loading'!D76</f>
        <v>0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138">
        <f>SUM(E76:P76)</f>
        <v>0</v>
      </c>
      <c r="U76" s="44">
        <f>V76/$S$7</f>
        <v>0</v>
      </c>
      <c r="V76" s="44">
        <f>Q76/12</f>
        <v>0</v>
      </c>
      <c r="X76" s="44">
        <f t="shared" si="41"/>
        <v>0</v>
      </c>
      <c r="Y76" s="44">
        <f t="shared" si="42"/>
        <v>0</v>
      </c>
      <c r="Z76" s="223">
        <f>T76/12</f>
        <v>0</v>
      </c>
    </row>
    <row r="77" spans="1:27" ht="14.1" thickBot="1">
      <c r="A77" s="103"/>
      <c r="B77" s="104" t="s">
        <v>55</v>
      </c>
      <c r="C77" s="105"/>
      <c r="D77" s="187"/>
      <c r="E77" s="107">
        <f>SUM(E72:E76)</f>
        <v>2441.6748776700001</v>
      </c>
      <c r="F77" s="107">
        <f t="shared" ref="F77:Q77" si="43">SUM(F72:F76)</f>
        <v>2441.6748776700001</v>
      </c>
      <c r="G77" s="107">
        <f t="shared" si="43"/>
        <v>2441.6748776700001</v>
      </c>
      <c r="H77" s="107">
        <f t="shared" si="43"/>
        <v>2441.6748776700001</v>
      </c>
      <c r="I77" s="107">
        <f t="shared" si="43"/>
        <v>2441.6748776700001</v>
      </c>
      <c r="J77" s="107">
        <f t="shared" si="43"/>
        <v>2441.6748776700001</v>
      </c>
      <c r="K77" s="107">
        <f t="shared" si="43"/>
        <v>2441.6748776700001</v>
      </c>
      <c r="L77" s="107">
        <f t="shared" si="43"/>
        <v>2441.6748776700001</v>
      </c>
      <c r="M77" s="107">
        <f t="shared" si="43"/>
        <v>2441.6748776700001</v>
      </c>
      <c r="N77" s="107">
        <f t="shared" si="43"/>
        <v>2441.6748776700001</v>
      </c>
      <c r="O77" s="107">
        <f t="shared" si="43"/>
        <v>2441.6748776700001</v>
      </c>
      <c r="P77" s="107">
        <f t="shared" si="43"/>
        <v>2441.6748776700001</v>
      </c>
      <c r="Q77" s="107">
        <f t="shared" si="43"/>
        <v>29300.098532040003</v>
      </c>
      <c r="R77" s="35"/>
      <c r="S77" s="35"/>
      <c r="T77" s="35"/>
      <c r="U77" s="109">
        <f>SUM(U72:U76)</f>
        <v>14.768194824616936</v>
      </c>
      <c r="V77" s="109">
        <f>SUM(V72:V76)</f>
        <v>2441.6748776700001</v>
      </c>
      <c r="W77" s="35"/>
      <c r="X77" s="106">
        <f>SUM(X72:X76)</f>
        <v>0</v>
      </c>
      <c r="Y77" s="106">
        <f>SUM(Y72:Y76)</f>
        <v>29300.098532040003</v>
      </c>
      <c r="Z77" s="224">
        <f>X77/(X77+Y77)</f>
        <v>0</v>
      </c>
      <c r="AA77" s="35"/>
    </row>
    <row r="78" spans="1:27">
      <c r="A78" s="133"/>
      <c r="B78" s="134"/>
      <c r="C78" s="207"/>
      <c r="D78" s="210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138"/>
      <c r="U78" s="44"/>
      <c r="V78" s="44"/>
      <c r="X78" s="44">
        <f t="shared" ref="X78" si="44">Y78/$N$7</f>
        <v>0</v>
      </c>
      <c r="Y78" s="44">
        <f t="shared" ref="Y78:Z78" si="45">S78/12</f>
        <v>0</v>
      </c>
      <c r="Z78" s="223">
        <f t="shared" si="45"/>
        <v>0</v>
      </c>
    </row>
    <row r="79" spans="1:27">
      <c r="A79" s="133">
        <v>3.4</v>
      </c>
      <c r="B79" s="134" t="s">
        <v>56</v>
      </c>
      <c r="C79" s="207">
        <f>'3. Infrastructure Staff Loading'!C79</f>
        <v>0</v>
      </c>
      <c r="D79" s="208">
        <f>'3. Infrastructure Staff Loading'!D79</f>
        <v>0</v>
      </c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138">
        <f t="shared" si="37"/>
        <v>0</v>
      </c>
      <c r="R79" s="35"/>
      <c r="S79" s="35"/>
      <c r="T79" s="35"/>
      <c r="U79" s="44">
        <f>V79/$S$7</f>
        <v>0</v>
      </c>
      <c r="V79" s="44">
        <f>Q79/12</f>
        <v>0</v>
      </c>
      <c r="W79" s="35"/>
      <c r="X79" s="44">
        <f>IF($D79="Y",$Q79,0)</f>
        <v>0</v>
      </c>
      <c r="Y79" s="44">
        <f>IF($D79="N",$Q79,0)</f>
        <v>0</v>
      </c>
      <c r="Z79" s="223">
        <f>T79/12</f>
        <v>0</v>
      </c>
      <c r="AA79" s="35"/>
    </row>
    <row r="80" spans="1:27">
      <c r="A80" s="133"/>
      <c r="B80" s="134"/>
      <c r="C80" s="207" t="str">
        <f>'3. Infrastructure Staff Loading'!C80</f>
        <v>Security Analyst</v>
      </c>
      <c r="D80" s="208" t="str">
        <f>'3. Infrastructure Staff Loading'!D80</f>
        <v>Y</v>
      </c>
      <c r="E80" s="45">
        <v>2063.7779934333334</v>
      </c>
      <c r="F80" s="45">
        <v>2063.7779934333334</v>
      </c>
      <c r="G80" s="45">
        <v>2063.7779934333334</v>
      </c>
      <c r="H80" s="45">
        <v>2063.7779934333334</v>
      </c>
      <c r="I80" s="45">
        <v>2063.7779934333334</v>
      </c>
      <c r="J80" s="45">
        <v>2063.7779934333334</v>
      </c>
      <c r="K80" s="45">
        <v>2063.7779934333334</v>
      </c>
      <c r="L80" s="45">
        <v>2063.7779934333334</v>
      </c>
      <c r="M80" s="45">
        <v>2063.7779934333334</v>
      </c>
      <c r="N80" s="45">
        <v>2063.7779934333334</v>
      </c>
      <c r="O80" s="45">
        <v>2063.7779934333334</v>
      </c>
      <c r="P80" s="45">
        <v>2063.7779934333334</v>
      </c>
      <c r="Q80" s="138">
        <f t="shared" si="37"/>
        <v>24765.335921200003</v>
      </c>
      <c r="U80" s="44">
        <f>V80/$S$7</f>
        <v>12.482528186088709</v>
      </c>
      <c r="V80" s="44">
        <f>Q80/12</f>
        <v>2063.7779934333334</v>
      </c>
      <c r="X80" s="44">
        <f t="shared" ref="X80:X83" si="46">IF($D80="Y",$Q80,0)</f>
        <v>24765.335921200003</v>
      </c>
      <c r="Y80" s="44">
        <f t="shared" ref="Y80:Y83" si="47">IF($D80="N",$Q80,0)</f>
        <v>0</v>
      </c>
      <c r="Z80" s="223">
        <f>T80/12</f>
        <v>0</v>
      </c>
    </row>
    <row r="81" spans="1:27">
      <c r="A81" s="133"/>
      <c r="B81" s="134"/>
      <c r="C81" s="207" t="str">
        <f>'3. Infrastructure Staff Loading'!C81</f>
        <v>Security Analyst</v>
      </c>
      <c r="D81" s="208" t="str">
        <f>'3. Infrastructure Staff Loading'!D81</f>
        <v>N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138">
        <f>SUM(E81:P81)</f>
        <v>0</v>
      </c>
      <c r="U81" s="44">
        <f>V81/$S$7</f>
        <v>0</v>
      </c>
      <c r="V81" s="44">
        <f>Q81/12</f>
        <v>0</v>
      </c>
      <c r="X81" s="44">
        <f t="shared" si="46"/>
        <v>0</v>
      </c>
      <c r="Y81" s="44">
        <f t="shared" si="47"/>
        <v>0</v>
      </c>
      <c r="Z81" s="223">
        <f>T81/12</f>
        <v>0</v>
      </c>
    </row>
    <row r="82" spans="1:27">
      <c r="A82" s="133"/>
      <c r="B82" s="134"/>
      <c r="C82" s="207">
        <f>'3. Infrastructure Staff Loading'!C82</f>
        <v>0</v>
      </c>
      <c r="D82" s="208">
        <f>'3. Infrastructure Staff Loading'!D82</f>
        <v>0</v>
      </c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138">
        <f t="shared" si="37"/>
        <v>0</v>
      </c>
      <c r="U82" s="44">
        <f>V82/$S$7</f>
        <v>0</v>
      </c>
      <c r="V82" s="44">
        <f>Q82/12</f>
        <v>0</v>
      </c>
      <c r="X82" s="44">
        <f t="shared" si="46"/>
        <v>0</v>
      </c>
      <c r="Y82" s="44">
        <f t="shared" si="47"/>
        <v>0</v>
      </c>
      <c r="Z82" s="223">
        <f>T82/12</f>
        <v>0</v>
      </c>
    </row>
    <row r="83" spans="1:27">
      <c r="A83" s="133"/>
      <c r="B83" s="134"/>
      <c r="C83" s="207">
        <f>'3. Infrastructure Staff Loading'!C83</f>
        <v>0</v>
      </c>
      <c r="D83" s="208">
        <f>'3. Infrastructure Staff Loading'!D83</f>
        <v>0</v>
      </c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138">
        <f t="shared" si="37"/>
        <v>0</v>
      </c>
      <c r="U83" s="44">
        <f>V83/$S$7</f>
        <v>0</v>
      </c>
      <c r="V83" s="44">
        <f>Q83/12</f>
        <v>0</v>
      </c>
      <c r="X83" s="44">
        <f t="shared" si="46"/>
        <v>0</v>
      </c>
      <c r="Y83" s="44">
        <f t="shared" si="47"/>
        <v>0</v>
      </c>
      <c r="Z83" s="223">
        <f>T83/12</f>
        <v>0</v>
      </c>
    </row>
    <row r="84" spans="1:27" ht="14.1" thickBot="1">
      <c r="A84" s="103"/>
      <c r="B84" s="104" t="s">
        <v>57</v>
      </c>
      <c r="C84" s="105"/>
      <c r="D84" s="187"/>
      <c r="E84" s="107">
        <f>SUM(E79:E83)</f>
        <v>2063.7779934333334</v>
      </c>
      <c r="F84" s="107">
        <f t="shared" ref="F84:Q84" si="48">SUM(F79:F83)</f>
        <v>2063.7779934333334</v>
      </c>
      <c r="G84" s="107">
        <f t="shared" si="48"/>
        <v>2063.7779934333334</v>
      </c>
      <c r="H84" s="107">
        <f t="shared" si="48"/>
        <v>2063.7779934333334</v>
      </c>
      <c r="I84" s="107">
        <f t="shared" si="48"/>
        <v>2063.7779934333334</v>
      </c>
      <c r="J84" s="107">
        <f t="shared" si="48"/>
        <v>2063.7779934333334</v>
      </c>
      <c r="K84" s="107">
        <f t="shared" si="48"/>
        <v>2063.7779934333334</v>
      </c>
      <c r="L84" s="107">
        <f t="shared" si="48"/>
        <v>2063.7779934333334</v>
      </c>
      <c r="M84" s="107">
        <f t="shared" si="48"/>
        <v>2063.7779934333334</v>
      </c>
      <c r="N84" s="107">
        <f t="shared" si="48"/>
        <v>2063.7779934333334</v>
      </c>
      <c r="O84" s="107">
        <f t="shared" si="48"/>
        <v>2063.7779934333334</v>
      </c>
      <c r="P84" s="107">
        <f t="shared" si="48"/>
        <v>2063.7779934333334</v>
      </c>
      <c r="Q84" s="107">
        <f t="shared" si="48"/>
        <v>24765.335921200003</v>
      </c>
      <c r="R84" s="35"/>
      <c r="S84" s="35"/>
      <c r="T84" s="35"/>
      <c r="U84" s="109">
        <f>SUM(U79:U83)</f>
        <v>12.482528186088709</v>
      </c>
      <c r="V84" s="109">
        <f>SUM(V79:V83)</f>
        <v>2063.7779934333334</v>
      </c>
      <c r="W84" s="35"/>
      <c r="X84" s="106">
        <f>SUM(X79:X83)</f>
        <v>24765.335921200003</v>
      </c>
      <c r="Y84" s="106">
        <f>SUM(Y79:Y83)</f>
        <v>0</v>
      </c>
      <c r="Z84" s="224">
        <f>X84/(X84+Y84)</f>
        <v>1</v>
      </c>
      <c r="AA84" s="35"/>
    </row>
    <row r="85" spans="1:27">
      <c r="A85" s="41"/>
      <c r="B85" s="42"/>
      <c r="C85" s="51"/>
      <c r="D85" s="186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35"/>
      <c r="S85" s="35"/>
      <c r="T85" s="35"/>
      <c r="U85" s="44"/>
      <c r="V85" s="44"/>
      <c r="W85" s="35"/>
      <c r="X85" s="44"/>
      <c r="Y85" s="44"/>
      <c r="Z85" s="223"/>
      <c r="AA85" s="35"/>
    </row>
    <row r="86" spans="1:27" ht="14.1" thickBot="1">
      <c r="A86" s="129"/>
      <c r="B86" s="130" t="s">
        <v>50</v>
      </c>
      <c r="C86" s="131"/>
      <c r="D86" s="191"/>
      <c r="E86" s="132">
        <f>SUM(E63,E70,E77,E84)</f>
        <v>5050.15694601</v>
      </c>
      <c r="F86" s="132">
        <f t="shared" ref="F86:Q86" si="49">SUM(F63,F70,F77,F84)</f>
        <v>5050.15694601</v>
      </c>
      <c r="G86" s="132">
        <f t="shared" si="49"/>
        <v>5050.15694601</v>
      </c>
      <c r="H86" s="132">
        <f t="shared" si="49"/>
        <v>5050.15694601</v>
      </c>
      <c r="I86" s="132">
        <f t="shared" si="49"/>
        <v>5050.15694601</v>
      </c>
      <c r="J86" s="132">
        <f t="shared" si="49"/>
        <v>5050.15694601</v>
      </c>
      <c r="K86" s="132">
        <f t="shared" si="49"/>
        <v>5050.15694601</v>
      </c>
      <c r="L86" s="132">
        <f t="shared" si="49"/>
        <v>5050.15694601</v>
      </c>
      <c r="M86" s="132">
        <f t="shared" si="49"/>
        <v>5050.15694601</v>
      </c>
      <c r="N86" s="132">
        <f t="shared" si="49"/>
        <v>5050.15694601</v>
      </c>
      <c r="O86" s="132">
        <f t="shared" si="49"/>
        <v>5050.15694601</v>
      </c>
      <c r="P86" s="132">
        <f t="shared" si="49"/>
        <v>5050.15694601</v>
      </c>
      <c r="Q86" s="132">
        <f t="shared" si="49"/>
        <v>60601.883352119999</v>
      </c>
      <c r="R86" s="35"/>
      <c r="S86" s="35"/>
      <c r="T86" s="35"/>
      <c r="U86" s="132">
        <f>SUM(U63,U70,U77,U84)</f>
        <v>30.545304108931454</v>
      </c>
      <c r="V86" s="132">
        <f>SUM(V63,V70,V77,V84)</f>
        <v>5050.15694601</v>
      </c>
      <c r="W86" s="35"/>
      <c r="X86" s="132">
        <f>SUM(X63,X70,X77,X84)</f>
        <v>26787.492421200004</v>
      </c>
      <c r="Y86" s="132">
        <f>SUM(Y63,Y70,Y77,Y84)</f>
        <v>33814.390930920003</v>
      </c>
      <c r="Z86" s="225">
        <f>X86/(X86+Y86)</f>
        <v>0.44202409132327586</v>
      </c>
      <c r="AA86" s="35"/>
    </row>
    <row r="87" spans="1:27">
      <c r="A87" s="52"/>
      <c r="B87" s="42"/>
      <c r="C87" s="43"/>
      <c r="D87" s="200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U87" s="43"/>
      <c r="V87" s="43"/>
      <c r="X87" s="43"/>
      <c r="Y87" s="43"/>
      <c r="Z87" s="223"/>
    </row>
    <row r="88" spans="1:27">
      <c r="A88" s="110">
        <v>4</v>
      </c>
      <c r="B88" s="119" t="s">
        <v>58</v>
      </c>
      <c r="C88" s="112"/>
      <c r="D88" s="152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3"/>
      <c r="R88" s="34"/>
      <c r="S88" s="34"/>
      <c r="T88" s="34"/>
      <c r="U88" s="112"/>
      <c r="V88" s="112"/>
      <c r="W88" s="34"/>
      <c r="X88" s="112"/>
      <c r="Y88" s="112"/>
      <c r="Z88" s="222"/>
      <c r="AA88" s="34"/>
    </row>
    <row r="89" spans="1:27">
      <c r="A89" s="133">
        <v>4.0999999999999996</v>
      </c>
      <c r="B89" s="134" t="s">
        <v>59</v>
      </c>
      <c r="C89" s="207">
        <f>'3. Infrastructure Staff Loading'!C89</f>
        <v>0</v>
      </c>
      <c r="D89" s="208">
        <f>'3. Infrastructure Staff Loading'!D89</f>
        <v>0</v>
      </c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138">
        <f>SUM(E89:P89)</f>
        <v>0</v>
      </c>
      <c r="U89" s="44">
        <f>V89/$S$7</f>
        <v>0</v>
      </c>
      <c r="V89" s="44">
        <f>Q89/12</f>
        <v>0</v>
      </c>
      <c r="X89" s="44">
        <f>IF($D89="Y",$Q89,0)</f>
        <v>0</v>
      </c>
      <c r="Y89" s="44">
        <f>IF($D89="N",$Q89,0)</f>
        <v>0</v>
      </c>
      <c r="Z89" s="223">
        <f>T89/12</f>
        <v>0</v>
      </c>
    </row>
    <row r="90" spans="1:27">
      <c r="A90" s="133"/>
      <c r="B90" s="134"/>
      <c r="C90" s="207" t="str">
        <f>'3. Infrastructure Staff Loading'!C90</f>
        <v>Architect</v>
      </c>
      <c r="D90" s="208" t="str">
        <f>'3. Infrastructure Staff Loading'!D90</f>
        <v>N</v>
      </c>
      <c r="E90" s="45">
        <v>41.208326740000011</v>
      </c>
      <c r="F90" s="45">
        <v>41.208326740000011</v>
      </c>
      <c r="G90" s="45">
        <v>41.208326740000011</v>
      </c>
      <c r="H90" s="45">
        <v>41.208326740000011</v>
      </c>
      <c r="I90" s="45">
        <v>41.208326740000011</v>
      </c>
      <c r="J90" s="45">
        <v>41.208326740000011</v>
      </c>
      <c r="K90" s="45">
        <v>41.208326740000011</v>
      </c>
      <c r="L90" s="45">
        <v>41.208326740000011</v>
      </c>
      <c r="M90" s="45">
        <v>41.208326740000011</v>
      </c>
      <c r="N90" s="45">
        <v>41.208326740000011</v>
      </c>
      <c r="O90" s="45">
        <v>41.208326740000011</v>
      </c>
      <c r="P90" s="45">
        <v>41.208326740000011</v>
      </c>
      <c r="Q90" s="138">
        <f>SUM(E90:P90)</f>
        <v>494.49992088000016</v>
      </c>
      <c r="U90" s="44">
        <f>V90/$S$7</f>
        <v>0.24924391173387103</v>
      </c>
      <c r="V90" s="44">
        <f>Q90/12</f>
        <v>41.208326740000011</v>
      </c>
      <c r="X90" s="44">
        <f t="shared" ref="X90:X93" si="50">IF($D90="Y",$Q90,0)</f>
        <v>0</v>
      </c>
      <c r="Y90" s="44">
        <f t="shared" ref="Y90:Y93" si="51">IF($D90="N",$Q90,0)</f>
        <v>494.49992088000016</v>
      </c>
      <c r="Z90" s="223">
        <f>T90/12</f>
        <v>0</v>
      </c>
    </row>
    <row r="91" spans="1:27">
      <c r="A91" s="133"/>
      <c r="B91" s="134"/>
      <c r="C91" s="207" t="str">
        <f>'3. Infrastructure Staff Loading'!C91</f>
        <v>Team Management</v>
      </c>
      <c r="D91" s="208" t="str">
        <f>'3. Infrastructure Staff Loading'!D91</f>
        <v>N</v>
      </c>
      <c r="E91" s="45">
        <v>162.56687500000001</v>
      </c>
      <c r="F91" s="45">
        <v>162.56687500000001</v>
      </c>
      <c r="G91" s="45">
        <v>162.56687500000001</v>
      </c>
      <c r="H91" s="45">
        <v>162.56687500000001</v>
      </c>
      <c r="I91" s="45">
        <v>162.56687500000001</v>
      </c>
      <c r="J91" s="45">
        <v>162.56687500000001</v>
      </c>
      <c r="K91" s="45">
        <v>162.56687500000001</v>
      </c>
      <c r="L91" s="45">
        <v>162.56687500000001</v>
      </c>
      <c r="M91" s="45">
        <v>162.56687500000001</v>
      </c>
      <c r="N91" s="45">
        <v>162.56687500000001</v>
      </c>
      <c r="O91" s="45">
        <v>162.56687500000001</v>
      </c>
      <c r="P91" s="45">
        <v>162.56687500000001</v>
      </c>
      <c r="Q91" s="138">
        <f>SUM(E91:P91)</f>
        <v>1950.8025</v>
      </c>
      <c r="U91" s="44">
        <f>V91/$S$7</f>
        <v>0.98326738911290323</v>
      </c>
      <c r="V91" s="44">
        <f>Q91/12</f>
        <v>162.56687500000001</v>
      </c>
      <c r="X91" s="44">
        <f t="shared" si="50"/>
        <v>0</v>
      </c>
      <c r="Y91" s="44">
        <f t="shared" si="51"/>
        <v>1950.8025</v>
      </c>
      <c r="Z91" s="223">
        <f>T91/12</f>
        <v>0</v>
      </c>
    </row>
    <row r="92" spans="1:27">
      <c r="A92" s="133"/>
      <c r="B92" s="134"/>
      <c r="C92" s="207">
        <f>'3. Infrastructure Staff Loading'!C92</f>
        <v>0</v>
      </c>
      <c r="D92" s="208">
        <f>'3. Infrastructure Staff Loading'!D92</f>
        <v>0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138">
        <f>SUM(E92:P92)</f>
        <v>0</v>
      </c>
      <c r="U92" s="44">
        <f>V92/$S$7</f>
        <v>0</v>
      </c>
      <c r="V92" s="44">
        <f>Q92/12</f>
        <v>0</v>
      </c>
      <c r="X92" s="44">
        <f t="shared" si="50"/>
        <v>0</v>
      </c>
      <c r="Y92" s="44">
        <f t="shared" si="51"/>
        <v>0</v>
      </c>
      <c r="Z92" s="223">
        <f>T92/12</f>
        <v>0</v>
      </c>
    </row>
    <row r="93" spans="1:27">
      <c r="A93" s="133"/>
      <c r="B93" s="134"/>
      <c r="C93" s="207">
        <f>'3. Infrastructure Staff Loading'!C93</f>
        <v>0</v>
      </c>
      <c r="D93" s="208">
        <f>'3. Infrastructure Staff Loading'!D93</f>
        <v>0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138">
        <f>SUM(E93:P93)</f>
        <v>0</v>
      </c>
      <c r="U93" s="44">
        <f>V93/$S$7</f>
        <v>0</v>
      </c>
      <c r="V93" s="44">
        <f>Q93/12</f>
        <v>0</v>
      </c>
      <c r="X93" s="44">
        <f t="shared" si="50"/>
        <v>0</v>
      </c>
      <c r="Y93" s="44">
        <f t="shared" si="51"/>
        <v>0</v>
      </c>
      <c r="Z93" s="223">
        <f>T93/12</f>
        <v>0</v>
      </c>
    </row>
    <row r="94" spans="1:27" ht="14.1" thickBot="1">
      <c r="A94" s="103"/>
      <c r="B94" s="104" t="s">
        <v>61</v>
      </c>
      <c r="C94" s="105"/>
      <c r="D94" s="187"/>
      <c r="E94" s="107">
        <f>SUM(E89:E93)</f>
        <v>203.77520174000003</v>
      </c>
      <c r="F94" s="107">
        <f t="shared" ref="F94:Q94" si="52">SUM(F89:F93)</f>
        <v>203.77520174000003</v>
      </c>
      <c r="G94" s="107">
        <f t="shared" si="52"/>
        <v>203.77520174000003</v>
      </c>
      <c r="H94" s="107">
        <f t="shared" si="52"/>
        <v>203.77520174000003</v>
      </c>
      <c r="I94" s="107">
        <f t="shared" si="52"/>
        <v>203.77520174000003</v>
      </c>
      <c r="J94" s="107">
        <f t="shared" si="52"/>
        <v>203.77520174000003</v>
      </c>
      <c r="K94" s="107">
        <f t="shared" si="52"/>
        <v>203.77520174000003</v>
      </c>
      <c r="L94" s="107">
        <f t="shared" si="52"/>
        <v>203.77520174000003</v>
      </c>
      <c r="M94" s="107">
        <f t="shared" si="52"/>
        <v>203.77520174000003</v>
      </c>
      <c r="N94" s="107">
        <f t="shared" si="52"/>
        <v>203.77520174000003</v>
      </c>
      <c r="O94" s="107">
        <f t="shared" si="52"/>
        <v>203.77520174000003</v>
      </c>
      <c r="P94" s="107">
        <f t="shared" si="52"/>
        <v>203.77520174000003</v>
      </c>
      <c r="Q94" s="107">
        <f t="shared" si="52"/>
        <v>2445.3024208800002</v>
      </c>
      <c r="R94" s="35"/>
      <c r="S94" s="35"/>
      <c r="T94" s="35"/>
      <c r="U94" s="109">
        <f>SUM(U89:U93)</f>
        <v>1.2325113008467743</v>
      </c>
      <c r="V94" s="107">
        <f>SUM(V89:V93)</f>
        <v>203.77520174000003</v>
      </c>
      <c r="W94" s="35"/>
      <c r="X94" s="106">
        <f>SUM(X89:X93)</f>
        <v>0</v>
      </c>
      <c r="Y94" s="106">
        <f>SUM(Y89:Y93)</f>
        <v>2445.3024208800002</v>
      </c>
      <c r="Z94" s="224">
        <f>X94/(X94+Y94)</f>
        <v>0</v>
      </c>
      <c r="AA94" s="35"/>
    </row>
    <row r="95" spans="1:27">
      <c r="A95" s="133"/>
      <c r="B95" s="134"/>
      <c r="C95" s="207"/>
      <c r="D95" s="210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138"/>
      <c r="U95" s="44"/>
      <c r="V95" s="44"/>
      <c r="X95" s="44"/>
      <c r="Y95" s="44">
        <f>IF($D96="N",$Q96,0)</f>
        <v>0</v>
      </c>
      <c r="Z95" s="223"/>
    </row>
    <row r="96" spans="1:27">
      <c r="A96" s="133">
        <v>4.2</v>
      </c>
      <c r="B96" s="134" t="s">
        <v>62</v>
      </c>
      <c r="C96" s="207">
        <f>'3. Infrastructure Staff Loading'!C96</f>
        <v>0</v>
      </c>
      <c r="D96" s="208">
        <f>'3. Infrastructure Staff Loading'!D96</f>
        <v>0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138">
        <f>SUM(E96:P96)</f>
        <v>0</v>
      </c>
      <c r="R96" s="35"/>
      <c r="S96" s="35"/>
      <c r="T96" s="35"/>
      <c r="U96" s="44">
        <f>V96/$S$7</f>
        <v>0</v>
      </c>
      <c r="V96" s="44">
        <f>Q96/12</f>
        <v>0</v>
      </c>
      <c r="W96" s="35"/>
      <c r="X96" s="44">
        <f>IF($D96="Y",$Q96,0)</f>
        <v>0</v>
      </c>
      <c r="Z96" s="223">
        <f>T96/12</f>
        <v>0</v>
      </c>
      <c r="AA96" s="35"/>
    </row>
    <row r="97" spans="1:27">
      <c r="A97" s="133"/>
      <c r="B97" s="134"/>
      <c r="C97" s="207" t="str">
        <f>'3. Infrastructure Staff Loading'!C97</f>
        <v>Infrastructure Support</v>
      </c>
      <c r="D97" s="208" t="str">
        <f>'3. Infrastructure Staff Loading'!D97</f>
        <v>N</v>
      </c>
      <c r="E97" s="45">
        <v>659.33332673999985</v>
      </c>
      <c r="F97" s="45">
        <v>659.33332673999985</v>
      </c>
      <c r="G97" s="45">
        <v>659.33332673999985</v>
      </c>
      <c r="H97" s="45">
        <v>659.33332673999985</v>
      </c>
      <c r="I97" s="45">
        <v>659.33332673999985</v>
      </c>
      <c r="J97" s="45">
        <v>659.33332673999985</v>
      </c>
      <c r="K97" s="45">
        <v>659.33332673999985</v>
      </c>
      <c r="L97" s="45">
        <v>659.33332673999985</v>
      </c>
      <c r="M97" s="45">
        <v>659.33332673999985</v>
      </c>
      <c r="N97" s="45">
        <v>659.33332673999985</v>
      </c>
      <c r="O97" s="45">
        <v>659.33332673999985</v>
      </c>
      <c r="P97" s="45">
        <v>659.33332673999985</v>
      </c>
      <c r="Q97" s="138">
        <f>SUM(E97:P97)</f>
        <v>7911.9999208799964</v>
      </c>
      <c r="U97" s="44">
        <f>V97/$S$7</f>
        <v>3.9879031859274177</v>
      </c>
      <c r="V97" s="44">
        <f>Q97/12</f>
        <v>659.33332673999973</v>
      </c>
      <c r="X97" s="44">
        <f>IF($D97="Y",$Q97,0)</f>
        <v>0</v>
      </c>
      <c r="Y97" s="44">
        <f>IF($D97="N",$Q97,0)</f>
        <v>7911.9999208799964</v>
      </c>
      <c r="Z97" s="223">
        <f>T97/12</f>
        <v>0</v>
      </c>
    </row>
    <row r="98" spans="1:27">
      <c r="A98" s="133"/>
      <c r="B98" s="134"/>
      <c r="C98" s="207">
        <f>'3. Infrastructure Staff Loading'!C98</f>
        <v>0</v>
      </c>
      <c r="D98" s="208">
        <f>'3. Infrastructure Staff Loading'!D98</f>
        <v>0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138">
        <f>SUM(E98:P98)</f>
        <v>0</v>
      </c>
      <c r="U98" s="44">
        <f>V98/$S$7</f>
        <v>0</v>
      </c>
      <c r="V98" s="44">
        <f>Q98/12</f>
        <v>0</v>
      </c>
      <c r="X98" s="44">
        <f>IF($D98="Y",$Q98,0)</f>
        <v>0</v>
      </c>
      <c r="Y98" s="44">
        <f>IF($D98="N",$Q98,0)</f>
        <v>0</v>
      </c>
      <c r="Z98" s="223">
        <f>T98/12</f>
        <v>0</v>
      </c>
    </row>
    <row r="99" spans="1:27">
      <c r="A99" s="133"/>
      <c r="B99" s="134"/>
      <c r="C99" s="207">
        <f>'3. Infrastructure Staff Loading'!C99</f>
        <v>0</v>
      </c>
      <c r="D99" s="208">
        <f>'3. Infrastructure Staff Loading'!D99</f>
        <v>0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138">
        <f>SUM(E99:P99)</f>
        <v>0</v>
      </c>
      <c r="U99" s="44">
        <f>V99/$S$7</f>
        <v>0</v>
      </c>
      <c r="V99" s="44">
        <f>Q99/12</f>
        <v>0</v>
      </c>
      <c r="X99" s="44">
        <f>IF($D99="Y",$Q99,0)</f>
        <v>0</v>
      </c>
      <c r="Y99" s="44">
        <f>IF($D99="N",$Q99,0)</f>
        <v>0</v>
      </c>
      <c r="Z99" s="223">
        <f>T99/12</f>
        <v>0</v>
      </c>
    </row>
    <row r="100" spans="1:27">
      <c r="A100" s="133"/>
      <c r="B100" s="134"/>
      <c r="C100" s="207">
        <f>'3. Infrastructure Staff Loading'!C100</f>
        <v>0</v>
      </c>
      <c r="D100" s="208">
        <f>'3. Infrastructure Staff Loading'!D100</f>
        <v>0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138">
        <f>SUM(E100:P100)</f>
        <v>0</v>
      </c>
      <c r="U100" s="44">
        <f>V100/$S$7</f>
        <v>0</v>
      </c>
      <c r="V100" s="44">
        <f>Q100/12</f>
        <v>0</v>
      </c>
      <c r="X100" s="44">
        <f>IF($D100="Y",$Q100,0)</f>
        <v>0</v>
      </c>
      <c r="Y100" s="44">
        <f>IF($D100="N",$Q100,0)</f>
        <v>0</v>
      </c>
      <c r="Z100" s="223">
        <f>T100/12</f>
        <v>0</v>
      </c>
    </row>
    <row r="101" spans="1:27" ht="14.1" thickBot="1">
      <c r="A101" s="103"/>
      <c r="B101" s="104" t="s">
        <v>63</v>
      </c>
      <c r="C101" s="105"/>
      <c r="D101" s="187"/>
      <c r="E101" s="107">
        <f>SUM(E96:E100)</f>
        <v>659.33332673999985</v>
      </c>
      <c r="F101" s="107">
        <f t="shared" ref="F101:Q101" si="53">SUM(F96:F100)</f>
        <v>659.33332673999985</v>
      </c>
      <c r="G101" s="107">
        <f t="shared" si="53"/>
        <v>659.33332673999985</v>
      </c>
      <c r="H101" s="107">
        <f t="shared" si="53"/>
        <v>659.33332673999985</v>
      </c>
      <c r="I101" s="107">
        <f t="shared" si="53"/>
        <v>659.33332673999985</v>
      </c>
      <c r="J101" s="107">
        <f t="shared" si="53"/>
        <v>659.33332673999985</v>
      </c>
      <c r="K101" s="107">
        <f t="shared" si="53"/>
        <v>659.33332673999985</v>
      </c>
      <c r="L101" s="107">
        <f t="shared" si="53"/>
        <v>659.33332673999985</v>
      </c>
      <c r="M101" s="107">
        <f t="shared" si="53"/>
        <v>659.33332673999985</v>
      </c>
      <c r="N101" s="107">
        <f t="shared" si="53"/>
        <v>659.33332673999985</v>
      </c>
      <c r="O101" s="107">
        <f t="shared" si="53"/>
        <v>659.33332673999985</v>
      </c>
      <c r="P101" s="107">
        <f t="shared" si="53"/>
        <v>659.33332673999985</v>
      </c>
      <c r="Q101" s="107">
        <f t="shared" si="53"/>
        <v>7911.9999208799964</v>
      </c>
      <c r="R101" s="35"/>
      <c r="S101" s="35"/>
      <c r="T101" s="35"/>
      <c r="U101" s="109">
        <f>SUM(U96:U100)</f>
        <v>3.9879031859274177</v>
      </c>
      <c r="V101" s="107">
        <f>SUM(V96:V100)</f>
        <v>659.33332673999973</v>
      </c>
      <c r="W101" s="35"/>
      <c r="X101" s="106">
        <f>SUM(X96:X100)</f>
        <v>0</v>
      </c>
      <c r="Y101" s="106">
        <f>SUM(Y95:Y100)</f>
        <v>7911.9999208799964</v>
      </c>
      <c r="Z101" s="224">
        <f>X101/(X101+Y101)</f>
        <v>0</v>
      </c>
      <c r="AA101" s="35"/>
    </row>
    <row r="102" spans="1:27">
      <c r="A102" s="41"/>
      <c r="B102" s="42"/>
      <c r="C102" s="43"/>
      <c r="D102" s="186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35"/>
      <c r="S102" s="35"/>
      <c r="T102" s="35"/>
      <c r="U102" s="44"/>
      <c r="V102" s="44"/>
      <c r="W102" s="35"/>
      <c r="X102" s="44"/>
      <c r="Y102" s="44"/>
      <c r="Z102" s="223"/>
      <c r="AA102" s="35"/>
    </row>
    <row r="103" spans="1:27" ht="14.1" thickBot="1">
      <c r="A103" s="129"/>
      <c r="B103" s="130" t="s">
        <v>64</v>
      </c>
      <c r="C103" s="131"/>
      <c r="D103" s="191"/>
      <c r="E103" s="132">
        <f t="shared" ref="E103:Q103" si="54">SUM(E94,E101)</f>
        <v>863.1085284799999</v>
      </c>
      <c r="F103" s="132">
        <f t="shared" si="54"/>
        <v>863.1085284799999</v>
      </c>
      <c r="G103" s="132">
        <f t="shared" si="54"/>
        <v>863.1085284799999</v>
      </c>
      <c r="H103" s="132">
        <f t="shared" si="54"/>
        <v>863.1085284799999</v>
      </c>
      <c r="I103" s="132">
        <f t="shared" si="54"/>
        <v>863.1085284799999</v>
      </c>
      <c r="J103" s="132">
        <f t="shared" si="54"/>
        <v>863.1085284799999</v>
      </c>
      <c r="K103" s="132">
        <f t="shared" si="54"/>
        <v>863.1085284799999</v>
      </c>
      <c r="L103" s="132">
        <f t="shared" si="54"/>
        <v>863.1085284799999</v>
      </c>
      <c r="M103" s="132">
        <f t="shared" si="54"/>
        <v>863.1085284799999</v>
      </c>
      <c r="N103" s="132">
        <f t="shared" si="54"/>
        <v>863.1085284799999</v>
      </c>
      <c r="O103" s="132">
        <f t="shared" si="54"/>
        <v>863.1085284799999</v>
      </c>
      <c r="P103" s="132">
        <f t="shared" si="54"/>
        <v>863.1085284799999</v>
      </c>
      <c r="Q103" s="132">
        <f t="shared" si="54"/>
        <v>10357.302341759996</v>
      </c>
      <c r="R103" s="35"/>
      <c r="S103" s="35"/>
      <c r="T103" s="35"/>
      <c r="U103" s="132">
        <f>SUM(U94,U101)</f>
        <v>5.2204144867741924</v>
      </c>
      <c r="V103" s="132">
        <f>SUM(V94,V101)</f>
        <v>863.10852847999979</v>
      </c>
      <c r="W103" s="35"/>
      <c r="X103" s="132">
        <f>SUM(X94,X101)</f>
        <v>0</v>
      </c>
      <c r="Y103" s="132">
        <f>SUM(Y94,Y101)</f>
        <v>10357.302341759996</v>
      </c>
      <c r="Z103" s="225">
        <f>X103/(X103+Y103)</f>
        <v>0</v>
      </c>
      <c r="AA103" s="35"/>
    </row>
    <row r="104" spans="1:27">
      <c r="A104" s="52"/>
      <c r="B104" s="42"/>
      <c r="C104" s="43"/>
      <c r="D104" s="200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U104" s="43"/>
      <c r="V104" s="43"/>
      <c r="X104" s="43"/>
      <c r="Y104" s="43"/>
      <c r="Z104" s="223"/>
    </row>
    <row r="105" spans="1:27">
      <c r="A105" s="110">
        <v>5</v>
      </c>
      <c r="B105" s="119" t="s">
        <v>65</v>
      </c>
      <c r="C105" s="112"/>
      <c r="D105" s="152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3"/>
      <c r="R105" s="34"/>
      <c r="S105" s="34"/>
      <c r="T105" s="34"/>
      <c r="U105" s="112"/>
      <c r="V105" s="112"/>
      <c r="W105" s="34"/>
      <c r="X105" s="112"/>
      <c r="Y105" s="112"/>
      <c r="Z105" s="222"/>
      <c r="AA105" s="34"/>
    </row>
    <row r="106" spans="1:27">
      <c r="A106" s="133">
        <v>5.0999999999999996</v>
      </c>
      <c r="B106" s="134" t="s">
        <v>66</v>
      </c>
      <c r="C106" s="207">
        <f>'3. Infrastructure Staff Loading'!C106</f>
        <v>0</v>
      </c>
      <c r="D106" s="208">
        <f>'3. Infrastructure Staff Loading'!D106</f>
        <v>0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138">
        <f>SUM(E106:P106)</f>
        <v>0</v>
      </c>
      <c r="U106" s="44">
        <f>V106/$S$7</f>
        <v>0</v>
      </c>
      <c r="V106" s="44">
        <f>Q106/12</f>
        <v>0</v>
      </c>
      <c r="X106" s="44">
        <f>IF($D106="Y",$Q106,0)</f>
        <v>0</v>
      </c>
      <c r="Y106" s="44">
        <f>IF($D106="N",$Q106,0)</f>
        <v>0</v>
      </c>
      <c r="Z106" s="223">
        <f>T106/12</f>
        <v>0</v>
      </c>
    </row>
    <row r="107" spans="1:27">
      <c r="A107" s="133"/>
      <c r="B107" s="134"/>
      <c r="C107" s="207" t="str">
        <f>'3. Infrastructure Staff Loading'!C107</f>
        <v>Architect</v>
      </c>
      <c r="D107" s="208" t="str">
        <f>'3. Infrastructure Staff Loading'!D107</f>
        <v>N</v>
      </c>
      <c r="E107" s="45">
        <v>537.56270833333326</v>
      </c>
      <c r="F107" s="45">
        <v>537.56270833333326</v>
      </c>
      <c r="G107" s="45">
        <v>537.56270833333326</v>
      </c>
      <c r="H107" s="45">
        <v>537.56270833333326</v>
      </c>
      <c r="I107" s="45">
        <v>537.56270833333326</v>
      </c>
      <c r="J107" s="45">
        <v>537.56270833333326</v>
      </c>
      <c r="K107" s="45">
        <v>537.56270833333326</v>
      </c>
      <c r="L107" s="45">
        <v>537.56270833333326</v>
      </c>
      <c r="M107" s="45">
        <v>537.56270833333326</v>
      </c>
      <c r="N107" s="45">
        <v>537.56270833333326</v>
      </c>
      <c r="O107" s="45">
        <v>537.56270833333326</v>
      </c>
      <c r="P107" s="45">
        <v>537.56270833333326</v>
      </c>
      <c r="Q107" s="138">
        <f>SUM(E107:P107)</f>
        <v>6450.7524999999978</v>
      </c>
      <c r="U107" s="44">
        <f>V107/$S$7</f>
        <v>3.2513873487903213</v>
      </c>
      <c r="V107" s="44">
        <f>Q107/12</f>
        <v>537.56270833333315</v>
      </c>
      <c r="X107" s="44">
        <f>IF($D107="Y",$Q107,0)</f>
        <v>0</v>
      </c>
      <c r="Y107" s="44">
        <f>IF($D107="N",$Q107,0)</f>
        <v>6450.7524999999978</v>
      </c>
      <c r="Z107" s="223">
        <f>T107/12</f>
        <v>0</v>
      </c>
    </row>
    <row r="108" spans="1:27">
      <c r="A108" s="133"/>
      <c r="B108" s="134"/>
      <c r="C108" s="207" t="str">
        <f>'3. Infrastructure Staff Loading'!C108</f>
        <v>System Admin and Management</v>
      </c>
      <c r="D108" s="208" t="str">
        <f>'3. Infrastructure Staff Loading'!D108</f>
        <v>N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138">
        <f>SUM(E108:P108)</f>
        <v>0</v>
      </c>
      <c r="U108" s="44">
        <f>V108/$S$7</f>
        <v>0</v>
      </c>
      <c r="V108" s="44">
        <f>Q108/12</f>
        <v>0</v>
      </c>
      <c r="X108" s="44">
        <f>IF($D108="Y",$Q108,0)</f>
        <v>0</v>
      </c>
      <c r="Y108" s="44">
        <f>IF($D108="N",$Q108,0)</f>
        <v>0</v>
      </c>
      <c r="Z108" s="223">
        <f>T108/12</f>
        <v>0</v>
      </c>
    </row>
    <row r="109" spans="1:27">
      <c r="A109" s="133"/>
      <c r="B109" s="134"/>
      <c r="C109" s="207">
        <f>'3. Infrastructure Staff Loading'!C109</f>
        <v>0</v>
      </c>
      <c r="D109" s="208">
        <f>'3. Infrastructure Staff Loading'!D109</f>
        <v>0</v>
      </c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138">
        <f>SUM(E109:P109)</f>
        <v>0</v>
      </c>
      <c r="U109" s="44">
        <f>V109/$S$7</f>
        <v>0</v>
      </c>
      <c r="V109" s="44">
        <f>Q109/12</f>
        <v>0</v>
      </c>
      <c r="X109" s="44">
        <f>IF($D109="Y",$Q109,0)</f>
        <v>0</v>
      </c>
      <c r="Y109" s="44">
        <f>IF($D109="N",$Q109,0)</f>
        <v>0</v>
      </c>
      <c r="Z109" s="223">
        <f>T109/12</f>
        <v>0</v>
      </c>
    </row>
    <row r="110" spans="1:27">
      <c r="A110" s="133"/>
      <c r="B110" s="134"/>
      <c r="C110" s="207">
        <f>'3. Infrastructure Staff Loading'!C110</f>
        <v>0</v>
      </c>
      <c r="D110" s="208">
        <f>'3. Infrastructure Staff Loading'!D110</f>
        <v>0</v>
      </c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138">
        <f>SUM(E110:P110)</f>
        <v>0</v>
      </c>
      <c r="U110" s="44">
        <f>V110/$S$7</f>
        <v>0</v>
      </c>
      <c r="V110" s="44">
        <f>Q110/12</f>
        <v>0</v>
      </c>
      <c r="X110" s="44">
        <f>IF($D110="Y",$Q110,0)</f>
        <v>0</v>
      </c>
      <c r="Y110" s="44">
        <f>IF($D110="N",$Q110,0)</f>
        <v>0</v>
      </c>
      <c r="Z110" s="223">
        <f>T110/12</f>
        <v>0</v>
      </c>
    </row>
    <row r="111" spans="1:27" ht="14.1" thickBot="1">
      <c r="A111" s="103"/>
      <c r="B111" s="104" t="s">
        <v>68</v>
      </c>
      <c r="C111" s="105"/>
      <c r="D111" s="187"/>
      <c r="E111" s="107">
        <f>SUM(E106:E110)</f>
        <v>537.56270833333326</v>
      </c>
      <c r="F111" s="107">
        <f t="shared" ref="F111:Q111" si="55">SUM(F106:F110)</f>
        <v>537.56270833333326</v>
      </c>
      <c r="G111" s="107">
        <f t="shared" si="55"/>
        <v>537.56270833333326</v>
      </c>
      <c r="H111" s="107">
        <f t="shared" si="55"/>
        <v>537.56270833333326</v>
      </c>
      <c r="I111" s="107">
        <f t="shared" si="55"/>
        <v>537.56270833333326</v>
      </c>
      <c r="J111" s="107">
        <f t="shared" si="55"/>
        <v>537.56270833333326</v>
      </c>
      <c r="K111" s="107">
        <f t="shared" si="55"/>
        <v>537.56270833333326</v>
      </c>
      <c r="L111" s="107">
        <f t="shared" si="55"/>
        <v>537.56270833333326</v>
      </c>
      <c r="M111" s="107">
        <f t="shared" si="55"/>
        <v>537.56270833333326</v>
      </c>
      <c r="N111" s="107">
        <f t="shared" si="55"/>
        <v>537.56270833333326</v>
      </c>
      <c r="O111" s="107">
        <f t="shared" si="55"/>
        <v>537.56270833333326</v>
      </c>
      <c r="P111" s="107">
        <f t="shared" si="55"/>
        <v>537.56270833333326</v>
      </c>
      <c r="Q111" s="107">
        <f t="shared" si="55"/>
        <v>6450.7524999999978</v>
      </c>
      <c r="R111" s="35"/>
      <c r="S111" s="35"/>
      <c r="T111" s="35"/>
      <c r="U111" s="109">
        <f>SUM(U106:U110)</f>
        <v>3.2513873487903213</v>
      </c>
      <c r="V111" s="107">
        <f>SUM(V106:V110)</f>
        <v>537.56270833333315</v>
      </c>
      <c r="W111" s="35"/>
      <c r="X111" s="106">
        <f>SUM(X106:X110)</f>
        <v>0</v>
      </c>
      <c r="Y111" s="106">
        <f>SUM(Y106:Y110)</f>
        <v>6450.7524999999978</v>
      </c>
      <c r="Z111" s="224">
        <f>X111/(X111+Y111)</f>
        <v>0</v>
      </c>
      <c r="AA111" s="35"/>
    </row>
    <row r="112" spans="1:27">
      <c r="A112" s="133"/>
      <c r="B112" s="134"/>
      <c r="C112" s="207"/>
      <c r="D112" s="210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138"/>
      <c r="U112" s="44"/>
      <c r="V112" s="44"/>
      <c r="X112" s="44"/>
      <c r="Y112" s="44"/>
      <c r="Z112" s="223"/>
    </row>
    <row r="113" spans="1:27">
      <c r="A113" s="133">
        <v>5.2</v>
      </c>
      <c r="B113" s="134" t="s">
        <v>65</v>
      </c>
      <c r="C113" s="207">
        <f>'3. Infrastructure Staff Loading'!C113</f>
        <v>0</v>
      </c>
      <c r="D113" s="208">
        <f>'3. Infrastructure Staff Loading'!D113</f>
        <v>0</v>
      </c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138">
        <f>SUM(E113:P113)</f>
        <v>0</v>
      </c>
      <c r="R113" s="35"/>
      <c r="S113" s="35"/>
      <c r="T113" s="35"/>
      <c r="U113" s="44">
        <f>V113/$S$7</f>
        <v>0</v>
      </c>
      <c r="V113" s="44">
        <f>Q113/12</f>
        <v>0</v>
      </c>
      <c r="W113" s="35"/>
      <c r="X113" s="44">
        <f>IF($D113="Y",$Q113,0)</f>
        <v>0</v>
      </c>
      <c r="Y113" s="44">
        <f>IF($D113="N",$Q113,0)</f>
        <v>0</v>
      </c>
      <c r="Z113" s="223">
        <f>T113/12</f>
        <v>0</v>
      </c>
      <c r="AA113" s="35"/>
    </row>
    <row r="114" spans="1:27">
      <c r="A114" s="133"/>
      <c r="B114" s="134"/>
      <c r="C114" s="207" t="str">
        <f>'3. Infrastructure Staff Loading'!C114</f>
        <v>Architect</v>
      </c>
      <c r="D114" s="208" t="str">
        <f>'3. Infrastructure Staff Loading'!D114</f>
        <v>N</v>
      </c>
      <c r="E114" s="45">
        <v>54.049250545000014</v>
      </c>
      <c r="F114" s="45">
        <v>54.049250545000014</v>
      </c>
      <c r="G114" s="45">
        <v>54.049250545000014</v>
      </c>
      <c r="H114" s="45">
        <v>54.049250545000014</v>
      </c>
      <c r="I114" s="45">
        <v>54.049250545000014</v>
      </c>
      <c r="J114" s="45">
        <v>54.049250545000014</v>
      </c>
      <c r="K114" s="45">
        <v>54.049250545000014</v>
      </c>
      <c r="L114" s="45">
        <v>54.049250545000014</v>
      </c>
      <c r="M114" s="45">
        <v>54.049250545000014</v>
      </c>
      <c r="N114" s="45">
        <v>54.049250545000014</v>
      </c>
      <c r="O114" s="45">
        <v>54.049250545000014</v>
      </c>
      <c r="P114" s="45">
        <v>54.049250545000014</v>
      </c>
      <c r="Q114" s="138">
        <f>SUM(E114:P114)</f>
        <v>648.59100654000031</v>
      </c>
      <c r="U114" s="44">
        <f>V114/$S$7</f>
        <v>0.32691078958669367</v>
      </c>
      <c r="V114" s="44">
        <f>Q114/12</f>
        <v>54.049250545000028</v>
      </c>
      <c r="X114" s="44">
        <f>IF($D114="Y",$Q114,0)</f>
        <v>0</v>
      </c>
      <c r="Y114" s="44">
        <f>IF($D114="N",$Q114,0)</f>
        <v>648.59100654000031</v>
      </c>
      <c r="Z114" s="223">
        <f>T114/12</f>
        <v>0</v>
      </c>
    </row>
    <row r="115" spans="1:27">
      <c r="A115" s="133"/>
      <c r="B115" s="134"/>
      <c r="C115" s="207" t="str">
        <f>'3. Infrastructure Staff Loading'!C115</f>
        <v>Architect</v>
      </c>
      <c r="D115" s="208" t="str">
        <f>'3. Infrastructure Staff Loading'!D115</f>
        <v>Y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138">
        <f>SUM(E115:P115)</f>
        <v>0</v>
      </c>
      <c r="U115" s="44">
        <f>V115/$S$7</f>
        <v>0</v>
      </c>
      <c r="V115" s="44">
        <f>Q115/12</f>
        <v>0</v>
      </c>
      <c r="X115" s="44">
        <f>IF($D115="Y",$Q115,0)</f>
        <v>0</v>
      </c>
      <c r="Y115" s="44">
        <f>IF($D115="N",$Q115,0)</f>
        <v>0</v>
      </c>
      <c r="Z115" s="223">
        <f>T115/12</f>
        <v>0</v>
      </c>
    </row>
    <row r="116" spans="1:27">
      <c r="A116" s="133"/>
      <c r="B116" s="134"/>
      <c r="C116" s="207">
        <f>'3. Infrastructure Staff Loading'!C116</f>
        <v>0</v>
      </c>
      <c r="D116" s="208">
        <f>'3. Infrastructure Staff Loading'!D116</f>
        <v>0</v>
      </c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138">
        <f>SUM(E116:P116)</f>
        <v>0</v>
      </c>
      <c r="U116" s="44">
        <f>V116/$S$7</f>
        <v>0</v>
      </c>
      <c r="V116" s="44">
        <f>Q116/12</f>
        <v>0</v>
      </c>
      <c r="X116" s="44">
        <f>IF($D116="Y",$Q116,0)</f>
        <v>0</v>
      </c>
      <c r="Y116" s="44">
        <f>IF($D116="N",$Q116,0)</f>
        <v>0</v>
      </c>
      <c r="Z116" s="223">
        <f>T116/12</f>
        <v>0</v>
      </c>
    </row>
    <row r="117" spans="1:27">
      <c r="A117" s="133"/>
      <c r="B117" s="134"/>
      <c r="C117" s="207">
        <f>'3. Infrastructure Staff Loading'!C117</f>
        <v>0</v>
      </c>
      <c r="D117" s="208">
        <f>'3. Infrastructure Staff Loading'!D117</f>
        <v>0</v>
      </c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138">
        <f>SUM(E117:P117)</f>
        <v>0</v>
      </c>
      <c r="U117" s="44">
        <f>V117/$S$7</f>
        <v>0</v>
      </c>
      <c r="V117" s="44">
        <f>Q117/12</f>
        <v>0</v>
      </c>
      <c r="X117" s="44">
        <f>IF($D117="Y",$Q117,0)</f>
        <v>0</v>
      </c>
      <c r="Y117" s="44">
        <f>IF($D117="N",$Q117,0)</f>
        <v>0</v>
      </c>
      <c r="Z117" s="223">
        <f>T117/12</f>
        <v>0</v>
      </c>
    </row>
    <row r="118" spans="1:27" ht="14.1" thickBot="1">
      <c r="A118" s="103"/>
      <c r="B118" s="104" t="s">
        <v>69</v>
      </c>
      <c r="C118" s="105"/>
      <c r="D118" s="187"/>
      <c r="E118" s="107">
        <f>SUM(E113:E117)</f>
        <v>54.049250545000014</v>
      </c>
      <c r="F118" s="107">
        <f t="shared" ref="F118:Q118" si="56">SUM(F113:F117)</f>
        <v>54.049250545000014</v>
      </c>
      <c r="G118" s="107">
        <f t="shared" si="56"/>
        <v>54.049250545000014</v>
      </c>
      <c r="H118" s="107">
        <f t="shared" si="56"/>
        <v>54.049250545000014</v>
      </c>
      <c r="I118" s="107">
        <f t="shared" si="56"/>
        <v>54.049250545000014</v>
      </c>
      <c r="J118" s="107">
        <f t="shared" si="56"/>
        <v>54.049250545000014</v>
      </c>
      <c r="K118" s="107">
        <f t="shared" si="56"/>
        <v>54.049250545000014</v>
      </c>
      <c r="L118" s="107">
        <f t="shared" si="56"/>
        <v>54.049250545000014</v>
      </c>
      <c r="M118" s="107">
        <f t="shared" si="56"/>
        <v>54.049250545000014</v>
      </c>
      <c r="N118" s="107">
        <f t="shared" si="56"/>
        <v>54.049250545000014</v>
      </c>
      <c r="O118" s="107">
        <f t="shared" si="56"/>
        <v>54.049250545000014</v>
      </c>
      <c r="P118" s="107">
        <f t="shared" si="56"/>
        <v>54.049250545000014</v>
      </c>
      <c r="Q118" s="107">
        <f t="shared" si="56"/>
        <v>648.59100654000031</v>
      </c>
      <c r="R118" s="35"/>
      <c r="S118" s="35"/>
      <c r="T118" s="35"/>
      <c r="U118" s="109">
        <f>SUM(U113:U117)</f>
        <v>0.32691078958669367</v>
      </c>
      <c r="V118" s="107">
        <f>SUM(V113:V117)</f>
        <v>54.049250545000028</v>
      </c>
      <c r="W118" s="35"/>
      <c r="X118" s="106">
        <f>SUM(X113:X117)</f>
        <v>0</v>
      </c>
      <c r="Y118" s="106">
        <f>SUM(Y113:Y117)</f>
        <v>648.59100654000031</v>
      </c>
      <c r="Z118" s="224">
        <f>X118/(X118+Y118)</f>
        <v>0</v>
      </c>
      <c r="AA118" s="35"/>
    </row>
    <row r="119" spans="1:27">
      <c r="A119" s="41"/>
      <c r="B119" s="42"/>
      <c r="C119" s="43"/>
      <c r="D119" s="186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35"/>
      <c r="S119" s="35"/>
      <c r="T119" s="35"/>
      <c r="U119" s="44"/>
      <c r="V119" s="44"/>
      <c r="W119" s="35"/>
      <c r="X119" s="44"/>
      <c r="Y119" s="44"/>
      <c r="Z119" s="223"/>
      <c r="AA119" s="35"/>
    </row>
    <row r="120" spans="1:27" ht="14.1" thickBot="1">
      <c r="A120" s="129"/>
      <c r="B120" s="130" t="s">
        <v>69</v>
      </c>
      <c r="C120" s="131"/>
      <c r="D120" s="191"/>
      <c r="E120" s="132">
        <f t="shared" ref="E120:Q120" si="57">SUM(E111,E118)</f>
        <v>591.61195887833333</v>
      </c>
      <c r="F120" s="132">
        <f t="shared" si="57"/>
        <v>591.61195887833333</v>
      </c>
      <c r="G120" s="132">
        <f t="shared" si="57"/>
        <v>591.61195887833333</v>
      </c>
      <c r="H120" s="132">
        <f t="shared" si="57"/>
        <v>591.61195887833333</v>
      </c>
      <c r="I120" s="132">
        <f t="shared" si="57"/>
        <v>591.61195887833333</v>
      </c>
      <c r="J120" s="132">
        <f t="shared" si="57"/>
        <v>591.61195887833333</v>
      </c>
      <c r="K120" s="132">
        <f t="shared" si="57"/>
        <v>591.61195887833333</v>
      </c>
      <c r="L120" s="132">
        <f t="shared" si="57"/>
        <v>591.61195887833333</v>
      </c>
      <c r="M120" s="132">
        <f t="shared" si="57"/>
        <v>591.61195887833333</v>
      </c>
      <c r="N120" s="132">
        <f t="shared" si="57"/>
        <v>591.61195887833333</v>
      </c>
      <c r="O120" s="132">
        <f t="shared" si="57"/>
        <v>591.61195887833333</v>
      </c>
      <c r="P120" s="132">
        <f t="shared" si="57"/>
        <v>591.61195887833333</v>
      </c>
      <c r="Q120" s="132">
        <f t="shared" si="57"/>
        <v>7099.3435065399981</v>
      </c>
      <c r="R120" s="35"/>
      <c r="S120" s="35"/>
      <c r="T120" s="35"/>
      <c r="U120" s="132">
        <f>SUM(U111,U118)</f>
        <v>3.5782981383770149</v>
      </c>
      <c r="V120" s="132">
        <f>SUM(V111,V118)</f>
        <v>591.61195887833321</v>
      </c>
      <c r="W120" s="35"/>
      <c r="X120" s="132">
        <f>SUM(X111,X118)</f>
        <v>0</v>
      </c>
      <c r="Y120" s="132">
        <f>SUM(Y111,Y118)</f>
        <v>7099.3435065399981</v>
      </c>
      <c r="Z120" s="225">
        <f>X120/(X120+Y120)</f>
        <v>0</v>
      </c>
      <c r="AA120" s="35"/>
    </row>
    <row r="121" spans="1:27">
      <c r="A121" s="52"/>
      <c r="B121" s="42"/>
      <c r="C121" s="43"/>
      <c r="D121" s="200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U121" s="43"/>
      <c r="V121" s="43"/>
      <c r="X121" s="43"/>
      <c r="Y121" s="43"/>
      <c r="Z121" s="223"/>
    </row>
    <row r="122" spans="1:27">
      <c r="A122" s="110">
        <v>6</v>
      </c>
      <c r="B122" s="119" t="s">
        <v>70</v>
      </c>
      <c r="C122" s="112"/>
      <c r="D122" s="152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3"/>
      <c r="R122" s="34"/>
      <c r="S122" s="34"/>
      <c r="T122" s="34"/>
      <c r="U122" s="112"/>
      <c r="V122" s="112"/>
      <c r="W122" s="34"/>
      <c r="X122" s="112"/>
      <c r="Y122" s="112"/>
      <c r="Z122" s="222"/>
      <c r="AA122" s="34"/>
    </row>
    <row r="123" spans="1:27">
      <c r="A123" s="133">
        <v>6.1</v>
      </c>
      <c r="B123" s="134" t="s">
        <v>71</v>
      </c>
      <c r="C123" s="207">
        <f>'3. Infrastructure Staff Loading'!C123</f>
        <v>0</v>
      </c>
      <c r="D123" s="208">
        <f>'3. Infrastructure Staff Loading'!D123</f>
        <v>0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138">
        <f>SUM(E123:P123)</f>
        <v>0</v>
      </c>
      <c r="U123" s="44">
        <f>V123/$S$7</f>
        <v>0</v>
      </c>
      <c r="V123" s="44">
        <f>Q123/12</f>
        <v>0</v>
      </c>
      <c r="X123" s="44">
        <f>IF($D123="Y",$Q123,0)</f>
        <v>0</v>
      </c>
      <c r="Y123" s="44">
        <f>IF($D123="N",$Q123,0)</f>
        <v>0</v>
      </c>
      <c r="Z123" s="223">
        <f>T123/12</f>
        <v>0</v>
      </c>
    </row>
    <row r="124" spans="1:27">
      <c r="A124" s="133"/>
      <c r="B124" s="134"/>
      <c r="C124" s="207" t="str">
        <f>'3. Infrastructure Staff Loading'!C124</f>
        <v>System Admin and Management</v>
      </c>
      <c r="D124" s="208" t="str">
        <f>'3. Infrastructure Staff Loading'!D124</f>
        <v>Y</v>
      </c>
      <c r="E124" s="45">
        <v>6206.6666732000003</v>
      </c>
      <c r="F124" s="45">
        <v>6206.6666732000003</v>
      </c>
      <c r="G124" s="45">
        <v>6206.6666732000003</v>
      </c>
      <c r="H124" s="45">
        <v>6206.6666732000003</v>
      </c>
      <c r="I124" s="45">
        <v>6206.6666732000003</v>
      </c>
      <c r="J124" s="45">
        <v>6206.6666732000003</v>
      </c>
      <c r="K124" s="45">
        <v>6206.6666732000003</v>
      </c>
      <c r="L124" s="45">
        <v>6206.6666732000003</v>
      </c>
      <c r="M124" s="45">
        <v>6206.6666732000003</v>
      </c>
      <c r="N124" s="45">
        <v>6206.6666732000003</v>
      </c>
      <c r="O124" s="45">
        <v>6206.6666732000003</v>
      </c>
      <c r="P124" s="45">
        <v>6206.6666732000003</v>
      </c>
      <c r="Q124" s="138">
        <f t="shared" ref="Q124:Q125" si="58">SUM(E124:P124)</f>
        <v>74480.0000784</v>
      </c>
      <c r="U124" s="44">
        <f t="shared" ref="U124:U125" si="59">V124/$S$7</f>
        <v>37.540322620161291</v>
      </c>
      <c r="V124" s="44">
        <f t="shared" ref="V124:V125" si="60">Q124/12</f>
        <v>6206.6666732000003</v>
      </c>
      <c r="X124" s="44">
        <f t="shared" ref="X124:X125" si="61">IF($D124="Y",$Q124,0)</f>
        <v>74480.0000784</v>
      </c>
      <c r="Y124" s="44">
        <f t="shared" ref="Y124:Y125" si="62">IF($D124="N",$Q124,0)</f>
        <v>0</v>
      </c>
      <c r="Z124" s="223">
        <f t="shared" ref="Z124:Z125" si="63">T124/12</f>
        <v>0</v>
      </c>
    </row>
    <row r="125" spans="1:27">
      <c r="A125" s="133"/>
      <c r="B125" s="134"/>
      <c r="C125" s="207" t="str">
        <f>'3. Infrastructure Staff Loading'!C125</f>
        <v>Service Delivery Management</v>
      </c>
      <c r="D125" s="208" t="str">
        <f>'3. Infrastructure Staff Loading'!D125</f>
        <v>Y</v>
      </c>
      <c r="E125" s="45">
        <v>0</v>
      </c>
      <c r="F125" s="45">
        <v>0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138">
        <f t="shared" si="58"/>
        <v>0</v>
      </c>
      <c r="U125" s="44">
        <f t="shared" si="59"/>
        <v>0</v>
      </c>
      <c r="V125" s="44">
        <f t="shared" si="60"/>
        <v>0</v>
      </c>
      <c r="X125" s="44">
        <f t="shared" si="61"/>
        <v>0</v>
      </c>
      <c r="Y125" s="44">
        <f t="shared" si="62"/>
        <v>0</v>
      </c>
      <c r="Z125" s="223">
        <f t="shared" si="63"/>
        <v>0</v>
      </c>
    </row>
    <row r="126" spans="1:27">
      <c r="A126" s="133"/>
      <c r="B126" s="134"/>
      <c r="C126" s="207" t="str">
        <f>'3. Infrastructure Staff Loading'!C126</f>
        <v>AWS Manager</v>
      </c>
      <c r="D126" s="208" t="str">
        <f>'3. Infrastructure Staff Loading'!D126</f>
        <v>N</v>
      </c>
      <c r="E126" s="45">
        <v>164.83332673999999</v>
      </c>
      <c r="F126" s="45">
        <v>164.83332673999999</v>
      </c>
      <c r="G126" s="45">
        <v>164.83332673999999</v>
      </c>
      <c r="H126" s="45">
        <v>164.83332673999999</v>
      </c>
      <c r="I126" s="45">
        <v>164.83332673999999</v>
      </c>
      <c r="J126" s="45">
        <v>164.83332673999999</v>
      </c>
      <c r="K126" s="45">
        <v>164.83332673999999</v>
      </c>
      <c r="L126" s="45">
        <v>164.83332673999999</v>
      </c>
      <c r="M126" s="45">
        <v>164.83332673999999</v>
      </c>
      <c r="N126" s="45">
        <v>164.83332673999999</v>
      </c>
      <c r="O126" s="45">
        <v>164.83332673999999</v>
      </c>
      <c r="P126" s="45">
        <v>164.83332673999999</v>
      </c>
      <c r="Q126" s="138">
        <f>SUM(E126:P126)</f>
        <v>1977.9999208800002</v>
      </c>
      <c r="U126" s="44">
        <f>V126/$S$7</f>
        <v>0.99697576657258069</v>
      </c>
      <c r="V126" s="44">
        <f>Q126/12</f>
        <v>164.83332674000002</v>
      </c>
      <c r="X126" s="44">
        <f>IF($D126="Y",$Q126,0)</f>
        <v>0</v>
      </c>
      <c r="Y126" s="44">
        <f>IF($D126="N",$Q126,0)</f>
        <v>1977.9999208800002</v>
      </c>
      <c r="Z126" s="223">
        <f>T126/12</f>
        <v>0</v>
      </c>
    </row>
    <row r="127" spans="1:27">
      <c r="A127" s="133"/>
      <c r="B127" s="134"/>
      <c r="C127" s="207" t="str">
        <f>'3. Infrastructure Staff Loading'!C127</f>
        <v>System Admin and Management</v>
      </c>
      <c r="D127" s="208" t="str">
        <f>'3. Infrastructure Staff Loading'!D127</f>
        <v>N</v>
      </c>
      <c r="E127" s="45">
        <v>5932.8379480766671</v>
      </c>
      <c r="F127" s="45">
        <v>5932.8379480766671</v>
      </c>
      <c r="G127" s="45">
        <v>5932.8379480766671</v>
      </c>
      <c r="H127" s="45">
        <v>5932.8379480766671</v>
      </c>
      <c r="I127" s="45">
        <v>5932.8379480766671</v>
      </c>
      <c r="J127" s="45">
        <v>5932.8379480766671</v>
      </c>
      <c r="K127" s="45">
        <v>5932.8379480766671</v>
      </c>
      <c r="L127" s="45">
        <v>5932.8379480766671</v>
      </c>
      <c r="M127" s="45">
        <v>5932.8379480766671</v>
      </c>
      <c r="N127" s="45">
        <v>5932.8379480766671</v>
      </c>
      <c r="O127" s="45">
        <v>5932.8379480766671</v>
      </c>
      <c r="P127" s="45">
        <v>5932.8379480766671</v>
      </c>
      <c r="Q127" s="138">
        <f>SUM(E127:P127)</f>
        <v>71194.055376920005</v>
      </c>
      <c r="U127" s="44">
        <f>V127/$S$7</f>
        <v>35.884100492399192</v>
      </c>
      <c r="V127" s="44">
        <f>Q127/12</f>
        <v>5932.8379480766671</v>
      </c>
      <c r="X127" s="44">
        <f>IF($D127="Y",$Q127,0)</f>
        <v>0</v>
      </c>
      <c r="Y127" s="44">
        <f>IF($D127="N",$Q127,0)</f>
        <v>71194.055376920005</v>
      </c>
      <c r="Z127" s="223">
        <f>T127/12</f>
        <v>0</v>
      </c>
    </row>
    <row r="128" spans="1:27">
      <c r="A128" s="133"/>
      <c r="B128" s="134"/>
      <c r="C128" s="207" t="str">
        <f>'3. Infrastructure Staff Loading'!C128</f>
        <v>Project Manager</v>
      </c>
      <c r="D128" s="208" t="str">
        <f>'3. Infrastructure Staff Loading'!D128</f>
        <v>Y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138">
        <f>SUM(E128:P128)</f>
        <v>0</v>
      </c>
      <c r="U128" s="44">
        <f>V128/$S$7</f>
        <v>0</v>
      </c>
      <c r="V128" s="44">
        <f>Q128/12</f>
        <v>0</v>
      </c>
      <c r="X128" s="44">
        <f>IF($D128="Y",$Q128,0)</f>
        <v>0</v>
      </c>
      <c r="Y128" s="44">
        <f>IF($D128="N",$Q128,0)</f>
        <v>0</v>
      </c>
      <c r="Z128" s="223">
        <f>T128/12</f>
        <v>0</v>
      </c>
    </row>
    <row r="129" spans="1:27">
      <c r="A129" s="133"/>
      <c r="B129" s="134"/>
      <c r="C129" s="207">
        <f>'3. Infrastructure Staff Loading'!C129</f>
        <v>0</v>
      </c>
      <c r="D129" s="208">
        <f>'3. Infrastructure Staff Loading'!D129</f>
        <v>0</v>
      </c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138">
        <f>SUM(E129:P129)</f>
        <v>0</v>
      </c>
      <c r="U129" s="44">
        <f>V129/$S$7</f>
        <v>0</v>
      </c>
      <c r="V129" s="44">
        <f>Q129/12</f>
        <v>0</v>
      </c>
      <c r="X129" s="44">
        <f>IF($D129="Y",$Q129,0)</f>
        <v>0</v>
      </c>
      <c r="Y129" s="44">
        <f>IF($D129="N",$Q129,0)</f>
        <v>0</v>
      </c>
      <c r="Z129" s="223">
        <f>T129/12</f>
        <v>0</v>
      </c>
    </row>
    <row r="130" spans="1:27" ht="14.1" thickBot="1">
      <c r="A130" s="103"/>
      <c r="B130" s="104" t="s">
        <v>73</v>
      </c>
      <c r="C130" s="105"/>
      <c r="D130" s="187"/>
      <c r="E130" s="107">
        <f>SUM(E123:E129)</f>
        <v>12304.337948016668</v>
      </c>
      <c r="F130" s="107">
        <f t="shared" ref="F130:Q130" si="64">SUM(F123:F129)</f>
        <v>12304.337948016668</v>
      </c>
      <c r="G130" s="107">
        <f t="shared" si="64"/>
        <v>12304.337948016668</v>
      </c>
      <c r="H130" s="107">
        <f t="shared" si="64"/>
        <v>12304.337948016668</v>
      </c>
      <c r="I130" s="107">
        <f t="shared" si="64"/>
        <v>12304.337948016668</v>
      </c>
      <c r="J130" s="107">
        <f t="shared" si="64"/>
        <v>12304.337948016668</v>
      </c>
      <c r="K130" s="107">
        <f t="shared" si="64"/>
        <v>12304.337948016668</v>
      </c>
      <c r="L130" s="107">
        <f t="shared" si="64"/>
        <v>12304.337948016668</v>
      </c>
      <c r="M130" s="107">
        <f t="shared" si="64"/>
        <v>12304.337948016668</v>
      </c>
      <c r="N130" s="107">
        <f t="shared" si="64"/>
        <v>12304.337948016668</v>
      </c>
      <c r="O130" s="107">
        <f t="shared" si="64"/>
        <v>12304.337948016668</v>
      </c>
      <c r="P130" s="107">
        <f t="shared" si="64"/>
        <v>12304.337948016668</v>
      </c>
      <c r="Q130" s="107">
        <f t="shared" si="64"/>
        <v>147652.05537620001</v>
      </c>
      <c r="R130" s="35"/>
      <c r="S130" s="35"/>
      <c r="T130" s="35"/>
      <c r="U130" s="109">
        <f>SUM(U123:U129)</f>
        <v>74.421398879133065</v>
      </c>
      <c r="V130" s="107">
        <f>SUM(V123:V129)</f>
        <v>12304.337948016668</v>
      </c>
      <c r="W130" s="35"/>
      <c r="X130" s="106">
        <f>SUM(X123:X129)</f>
        <v>74480.0000784</v>
      </c>
      <c r="Y130" s="106">
        <f>SUM(Y123:Y129)</f>
        <v>73172.055297800005</v>
      </c>
      <c r="Z130" s="224">
        <f>X130/(X130+Y130)</f>
        <v>0.5044291451861862</v>
      </c>
      <c r="AA130" s="35"/>
    </row>
    <row r="131" spans="1:27">
      <c r="A131" s="133"/>
      <c r="B131" s="134"/>
      <c r="C131" s="207"/>
      <c r="D131" s="210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138"/>
      <c r="U131" s="44"/>
      <c r="V131" s="44"/>
      <c r="X131" s="44"/>
      <c r="Y131" s="44"/>
      <c r="Z131" s="223"/>
    </row>
    <row r="132" spans="1:27">
      <c r="A132" s="133">
        <v>6.2</v>
      </c>
      <c r="B132" s="134" t="s">
        <v>74</v>
      </c>
      <c r="C132" s="207">
        <f>'3. Infrastructure Staff Loading'!C132</f>
        <v>0</v>
      </c>
      <c r="D132" s="208">
        <f>'3. Infrastructure Staff Loading'!D132</f>
        <v>0</v>
      </c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138">
        <f>SUM(E132:P132)</f>
        <v>0</v>
      </c>
      <c r="R132" s="35"/>
      <c r="S132" s="35"/>
      <c r="T132" s="35"/>
      <c r="U132" s="44">
        <f>V132/$S$7</f>
        <v>0</v>
      </c>
      <c r="V132" s="44">
        <f>Q132/12</f>
        <v>0</v>
      </c>
      <c r="W132" s="35"/>
      <c r="X132" s="44">
        <f>IF($D132="Y",$Q132,0)</f>
        <v>0</v>
      </c>
      <c r="Y132" s="44">
        <f>IF($D132="N",$Q132,0)</f>
        <v>0</v>
      </c>
      <c r="Z132" s="223">
        <f>T132/12</f>
        <v>0</v>
      </c>
      <c r="AA132" s="35"/>
    </row>
    <row r="133" spans="1:27">
      <c r="A133" s="133"/>
      <c r="B133" s="134"/>
      <c r="C133" s="207" t="str">
        <f>'3. Infrastructure Staff Loading'!C133</f>
        <v>Service Delivery</v>
      </c>
      <c r="D133" s="208" t="str">
        <f>'3. Infrastructure Staff Loading'!D133</f>
        <v>Y</v>
      </c>
      <c r="E133" s="45">
        <v>1305.1185951375001</v>
      </c>
      <c r="F133" s="45">
        <v>1305.1185951375001</v>
      </c>
      <c r="G133" s="45">
        <v>1305.1185951375001</v>
      </c>
      <c r="H133" s="45">
        <v>1305.1185951375001</v>
      </c>
      <c r="I133" s="45">
        <v>1305.1185951375001</v>
      </c>
      <c r="J133" s="45">
        <v>1305.1185951375001</v>
      </c>
      <c r="K133" s="45">
        <v>1305.1185951375001</v>
      </c>
      <c r="L133" s="45">
        <v>1305.1185951375001</v>
      </c>
      <c r="M133" s="45">
        <v>1305.1185951375001</v>
      </c>
      <c r="N133" s="45">
        <v>1305.1185951375001</v>
      </c>
      <c r="O133" s="45">
        <v>1305.1185951375001</v>
      </c>
      <c r="P133" s="45">
        <v>1305.1185951375001</v>
      </c>
      <c r="Q133" s="138">
        <f>SUM(E133:P133)</f>
        <v>15661.423141650004</v>
      </c>
      <c r="U133" s="44">
        <f>V133/$S$7</f>
        <v>7.8938624705897187</v>
      </c>
      <c r="V133" s="44">
        <f>Q133/12</f>
        <v>1305.1185951375003</v>
      </c>
      <c r="X133" s="44">
        <f>IF($D133="Y",$Q133,0)</f>
        <v>15661.423141650004</v>
      </c>
      <c r="Y133" s="44">
        <f>IF($D133="N",$Q133,0)</f>
        <v>0</v>
      </c>
      <c r="Z133" s="223">
        <f>T133/12</f>
        <v>0</v>
      </c>
    </row>
    <row r="134" spans="1:27">
      <c r="A134" s="133"/>
      <c r="B134" s="134"/>
      <c r="C134" s="207" t="str">
        <f>'3. Infrastructure Staff Loading'!C134</f>
        <v>Service Delivery</v>
      </c>
      <c r="D134" s="208" t="str">
        <f>'3. Infrastructure Staff Loading'!D134</f>
        <v>N</v>
      </c>
      <c r="E134" s="45">
        <v>164.83332673999999</v>
      </c>
      <c r="F134" s="45">
        <v>164.83332673999999</v>
      </c>
      <c r="G134" s="45">
        <v>164.83332673999999</v>
      </c>
      <c r="H134" s="45">
        <v>164.83332673999999</v>
      </c>
      <c r="I134" s="45">
        <v>164.83332673999999</v>
      </c>
      <c r="J134" s="45">
        <v>164.83332673999999</v>
      </c>
      <c r="K134" s="45">
        <v>164.83332673999999</v>
      </c>
      <c r="L134" s="45">
        <v>164.83332673999999</v>
      </c>
      <c r="M134" s="45">
        <v>164.83332673999999</v>
      </c>
      <c r="N134" s="45">
        <v>164.83332673999999</v>
      </c>
      <c r="O134" s="45">
        <v>164.83332673999999</v>
      </c>
      <c r="P134" s="45">
        <v>164.83332673999999</v>
      </c>
      <c r="Q134" s="138">
        <f>SUM(E134:P134)</f>
        <v>1977.9999208800002</v>
      </c>
      <c r="U134" s="44">
        <f>V134/$S$7</f>
        <v>0.99697576657258069</v>
      </c>
      <c r="V134" s="44">
        <f>Q134/12</f>
        <v>164.83332674000002</v>
      </c>
      <c r="X134" s="44">
        <f>IF($D134="Y",$Q134,0)</f>
        <v>0</v>
      </c>
      <c r="Y134" s="44">
        <f>IF($D134="N",$Q134,0)</f>
        <v>1977.9999208800002</v>
      </c>
      <c r="Z134" s="223">
        <f>T134/12</f>
        <v>0</v>
      </c>
    </row>
    <row r="135" spans="1:27">
      <c r="A135" s="133"/>
      <c r="B135" s="134"/>
      <c r="C135" s="207">
        <f>'3. Infrastructure Staff Loading'!C135</f>
        <v>0</v>
      </c>
      <c r="D135" s="208">
        <f>'3. Infrastructure Staff Loading'!D135</f>
        <v>0</v>
      </c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138">
        <f>SUM(E135:P135)</f>
        <v>0</v>
      </c>
      <c r="U135" s="44">
        <f>V135/$S$7</f>
        <v>0</v>
      </c>
      <c r="V135" s="44">
        <f>Q135/12</f>
        <v>0</v>
      </c>
      <c r="X135" s="44">
        <f>IF($D135="Y",$Q135,0)</f>
        <v>0</v>
      </c>
      <c r="Y135" s="44">
        <f>IF($D135="N",$Q135,0)</f>
        <v>0</v>
      </c>
      <c r="Z135" s="223">
        <f>T135/12</f>
        <v>0</v>
      </c>
    </row>
    <row r="136" spans="1:27">
      <c r="A136" s="133"/>
      <c r="B136" s="134"/>
      <c r="C136" s="207">
        <f>'3. Infrastructure Staff Loading'!C136</f>
        <v>0</v>
      </c>
      <c r="D136" s="208">
        <f>'3. Infrastructure Staff Loading'!D136</f>
        <v>0</v>
      </c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138">
        <f>SUM(E136:P136)</f>
        <v>0</v>
      </c>
      <c r="U136" s="44">
        <f>V136/$S$7</f>
        <v>0</v>
      </c>
      <c r="V136" s="44">
        <f>Q136/12</f>
        <v>0</v>
      </c>
      <c r="X136" s="44">
        <f>IF($D136="Y",$Q136,0)</f>
        <v>0</v>
      </c>
      <c r="Y136" s="44">
        <f>IF($D136="N",$Q136,0)</f>
        <v>0</v>
      </c>
      <c r="Z136" s="223">
        <f>T136/12</f>
        <v>0</v>
      </c>
    </row>
    <row r="137" spans="1:27" ht="14.1" thickBot="1">
      <c r="A137" s="103"/>
      <c r="B137" s="104" t="s">
        <v>75</v>
      </c>
      <c r="C137" s="105"/>
      <c r="D137" s="187"/>
      <c r="E137" s="107">
        <f>SUM(E132:E136)</f>
        <v>1469.9519218775001</v>
      </c>
      <c r="F137" s="107">
        <f t="shared" ref="F137:Q137" si="65">SUM(F132:F136)</f>
        <v>1469.9519218775001</v>
      </c>
      <c r="G137" s="107">
        <f t="shared" si="65"/>
        <v>1469.9519218775001</v>
      </c>
      <c r="H137" s="107">
        <f t="shared" si="65"/>
        <v>1469.9519218775001</v>
      </c>
      <c r="I137" s="107">
        <f t="shared" si="65"/>
        <v>1469.9519218775001</v>
      </c>
      <c r="J137" s="107">
        <f t="shared" si="65"/>
        <v>1469.9519218775001</v>
      </c>
      <c r="K137" s="107">
        <f t="shared" si="65"/>
        <v>1469.9519218775001</v>
      </c>
      <c r="L137" s="107">
        <f t="shared" si="65"/>
        <v>1469.9519218775001</v>
      </c>
      <c r="M137" s="107">
        <f t="shared" si="65"/>
        <v>1469.9519218775001</v>
      </c>
      <c r="N137" s="107">
        <f t="shared" si="65"/>
        <v>1469.9519218775001</v>
      </c>
      <c r="O137" s="107">
        <f t="shared" si="65"/>
        <v>1469.9519218775001</v>
      </c>
      <c r="P137" s="107">
        <f t="shared" si="65"/>
        <v>1469.9519218775001</v>
      </c>
      <c r="Q137" s="107">
        <f t="shared" si="65"/>
        <v>17639.423062530004</v>
      </c>
      <c r="R137" s="35"/>
      <c r="S137" s="35"/>
      <c r="T137" s="35"/>
      <c r="U137" s="109">
        <f>SUM(U132:U136)</f>
        <v>8.8908382371622992</v>
      </c>
      <c r="V137" s="107">
        <f>SUM(V132:V136)</f>
        <v>1469.9519218775004</v>
      </c>
      <c r="W137" s="35"/>
      <c r="X137" s="106">
        <f>SUM(X132:X136)</f>
        <v>15661.423141650004</v>
      </c>
      <c r="Y137" s="106">
        <f>SUM(Y132:Y136)</f>
        <v>1977.9999208800002</v>
      </c>
      <c r="Z137" s="224">
        <f>X137/(X137+Y137)</f>
        <v>0.88786481769453651</v>
      </c>
      <c r="AA137" s="35"/>
    </row>
    <row r="138" spans="1:27">
      <c r="A138" s="133"/>
      <c r="B138" s="134"/>
      <c r="C138" s="207"/>
      <c r="D138" s="210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138"/>
      <c r="U138" s="44"/>
      <c r="V138" s="44"/>
      <c r="X138" s="44"/>
      <c r="Y138" s="44"/>
      <c r="Z138" s="223"/>
    </row>
    <row r="139" spans="1:27">
      <c r="A139" s="133">
        <v>6.3</v>
      </c>
      <c r="B139" s="134" t="s">
        <v>76</v>
      </c>
      <c r="C139" s="207">
        <f>'3. Infrastructure Staff Loading'!C139</f>
        <v>0</v>
      </c>
      <c r="D139" s="208">
        <f>'3. Infrastructure Staff Loading'!D139</f>
        <v>0</v>
      </c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138">
        <f>SUM(E139:P139)</f>
        <v>0</v>
      </c>
      <c r="R139" s="35"/>
      <c r="S139" s="35"/>
      <c r="T139" s="35"/>
      <c r="U139" s="44">
        <f>V139/$S$7</f>
        <v>0</v>
      </c>
      <c r="V139" s="44">
        <f>Q139/12</f>
        <v>0</v>
      </c>
      <c r="W139" s="35"/>
      <c r="X139" s="44">
        <f>IF($D139="Y",$Q139,0)</f>
        <v>0</v>
      </c>
      <c r="Y139" s="44">
        <f>IF($D139="N",$Q139,0)</f>
        <v>0</v>
      </c>
      <c r="Z139" s="223">
        <f>T139/12</f>
        <v>0</v>
      </c>
      <c r="AA139" s="35"/>
    </row>
    <row r="140" spans="1:27">
      <c r="A140" s="133"/>
      <c r="B140" s="134"/>
      <c r="C140" s="207" t="str">
        <f>'3. Infrastructure Staff Loading'!C140</f>
        <v>Network Management</v>
      </c>
      <c r="D140" s="208" t="str">
        <f>'3. Infrastructure Staff Loading'!D140</f>
        <v>Y</v>
      </c>
      <c r="E140" s="45"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138">
        <f>SUM(E140:P140)</f>
        <v>0</v>
      </c>
      <c r="U140" s="44">
        <f>V140/$S$7</f>
        <v>0</v>
      </c>
      <c r="V140" s="44">
        <f>Q140/12</f>
        <v>0</v>
      </c>
      <c r="X140" s="44">
        <f>IF($D140="Y",$Q140,0)</f>
        <v>0</v>
      </c>
      <c r="Y140" s="44">
        <f>IF($D140="N",$Q140,0)</f>
        <v>0</v>
      </c>
      <c r="Z140" s="223">
        <f>T140/12</f>
        <v>0</v>
      </c>
    </row>
    <row r="141" spans="1:27">
      <c r="A141" s="133"/>
      <c r="B141" s="134"/>
      <c r="C141" s="207" t="str">
        <f>'3. Infrastructure Staff Loading'!C141</f>
        <v>Network Management</v>
      </c>
      <c r="D141" s="208" t="str">
        <f>'3. Infrastructure Staff Loading'!D141</f>
        <v>N</v>
      </c>
      <c r="E141" s="45">
        <v>164.83332673999999</v>
      </c>
      <c r="F141" s="45">
        <v>164.83332673999999</v>
      </c>
      <c r="G141" s="45">
        <v>164.83332673999999</v>
      </c>
      <c r="H141" s="45">
        <v>164.83332673999999</v>
      </c>
      <c r="I141" s="45">
        <v>164.83332673999999</v>
      </c>
      <c r="J141" s="45">
        <v>164.83332673999999</v>
      </c>
      <c r="K141" s="45">
        <v>164.83332673999999</v>
      </c>
      <c r="L141" s="45">
        <v>164.83332673999999</v>
      </c>
      <c r="M141" s="45">
        <v>164.83332673999999</v>
      </c>
      <c r="N141" s="45">
        <v>164.83332673999999</v>
      </c>
      <c r="O141" s="45">
        <v>164.83332673999999</v>
      </c>
      <c r="P141" s="45">
        <v>164.83332673999999</v>
      </c>
      <c r="Q141" s="138">
        <f>SUM(E141:P141)</f>
        <v>1977.9999208800002</v>
      </c>
      <c r="U141" s="44">
        <f>V141/$S$7</f>
        <v>0.99697576657258069</v>
      </c>
      <c r="V141" s="44">
        <f>Q141/12</f>
        <v>164.83332674000002</v>
      </c>
      <c r="X141" s="44">
        <f>IF($D141="Y",$Q141,0)</f>
        <v>0</v>
      </c>
      <c r="Y141" s="44">
        <f>IF($D141="N",$Q141,0)</f>
        <v>1977.9999208800002</v>
      </c>
      <c r="Z141" s="223">
        <f>T141/12</f>
        <v>0</v>
      </c>
    </row>
    <row r="142" spans="1:27">
      <c r="A142" s="133"/>
      <c r="B142" s="134"/>
      <c r="C142" s="207" t="str">
        <f>'3. Infrastructure Staff Loading'!C142</f>
        <v>Network Management</v>
      </c>
      <c r="D142" s="208" t="str">
        <f>'3. Infrastructure Staff Loading'!D142</f>
        <v>Y</v>
      </c>
      <c r="E142" s="45">
        <v>3004.9930528333334</v>
      </c>
      <c r="F142" s="45">
        <v>3004.9930528333334</v>
      </c>
      <c r="G142" s="45">
        <v>3004.9930528333334</v>
      </c>
      <c r="H142" s="45">
        <v>3004.9930528333334</v>
      </c>
      <c r="I142" s="45">
        <v>3004.9930528333334</v>
      </c>
      <c r="J142" s="45">
        <v>3004.9930528333334</v>
      </c>
      <c r="K142" s="45">
        <v>3004.9930528333334</v>
      </c>
      <c r="L142" s="45">
        <v>3004.9930528333334</v>
      </c>
      <c r="M142" s="45">
        <v>3004.9930528333334</v>
      </c>
      <c r="N142" s="45">
        <v>3004.9930528333334</v>
      </c>
      <c r="O142" s="45">
        <v>3004.9930528333334</v>
      </c>
      <c r="P142" s="45">
        <v>3004.9930528333334</v>
      </c>
      <c r="Q142" s="138">
        <f>SUM(E142:P142)</f>
        <v>36059.916634000008</v>
      </c>
      <c r="U142" s="44">
        <f>V142/$S$7</f>
        <v>18.175361206653228</v>
      </c>
      <c r="V142" s="44">
        <f>Q142/12</f>
        <v>3004.9930528333339</v>
      </c>
      <c r="X142" s="44">
        <f>IF($D142="Y",$Q142,0)</f>
        <v>36059.916634000008</v>
      </c>
      <c r="Y142" s="44">
        <f>IF($D142="N",$Q142,0)</f>
        <v>0</v>
      </c>
      <c r="Z142" s="223">
        <f>T142/12</f>
        <v>0</v>
      </c>
    </row>
    <row r="143" spans="1:27">
      <c r="A143" s="133"/>
      <c r="B143" s="134"/>
      <c r="C143" s="207">
        <f>'3. Infrastructure Staff Loading'!C143</f>
        <v>0</v>
      </c>
      <c r="D143" s="208">
        <f>'3. Infrastructure Staff Loading'!D143</f>
        <v>0</v>
      </c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138">
        <f>SUM(E143:P143)</f>
        <v>0</v>
      </c>
      <c r="U143" s="44">
        <f>V143/$S$7</f>
        <v>0</v>
      </c>
      <c r="V143" s="44">
        <f>Q143/12</f>
        <v>0</v>
      </c>
      <c r="X143" s="44">
        <f>IF($D143="Y",$Q143,0)</f>
        <v>0</v>
      </c>
      <c r="Y143" s="44">
        <f>IF($D143="N",$Q143,0)</f>
        <v>0</v>
      </c>
      <c r="Z143" s="223">
        <f>T143/12</f>
        <v>0</v>
      </c>
    </row>
    <row r="144" spans="1:27" ht="14.1" thickBot="1">
      <c r="A144" s="103"/>
      <c r="B144" s="104" t="s">
        <v>77</v>
      </c>
      <c r="C144" s="105"/>
      <c r="D144" s="187"/>
      <c r="E144" s="107">
        <f>SUM(E139:E143)</f>
        <v>3169.8263795733333</v>
      </c>
      <c r="F144" s="107">
        <f t="shared" ref="F144:Q144" si="66">SUM(F139:F143)</f>
        <v>3169.8263795733333</v>
      </c>
      <c r="G144" s="107">
        <f t="shared" si="66"/>
        <v>3169.8263795733333</v>
      </c>
      <c r="H144" s="107">
        <f t="shared" si="66"/>
        <v>3169.8263795733333</v>
      </c>
      <c r="I144" s="107">
        <f t="shared" si="66"/>
        <v>3169.8263795733333</v>
      </c>
      <c r="J144" s="107">
        <f t="shared" si="66"/>
        <v>3169.8263795733333</v>
      </c>
      <c r="K144" s="107">
        <f t="shared" si="66"/>
        <v>3169.8263795733333</v>
      </c>
      <c r="L144" s="107">
        <f t="shared" si="66"/>
        <v>3169.8263795733333</v>
      </c>
      <c r="M144" s="107">
        <f t="shared" si="66"/>
        <v>3169.8263795733333</v>
      </c>
      <c r="N144" s="107">
        <f t="shared" si="66"/>
        <v>3169.8263795733333</v>
      </c>
      <c r="O144" s="107">
        <f t="shared" si="66"/>
        <v>3169.8263795733333</v>
      </c>
      <c r="P144" s="107">
        <f t="shared" si="66"/>
        <v>3169.8263795733333</v>
      </c>
      <c r="Q144" s="107">
        <f t="shared" si="66"/>
        <v>38037.916554880008</v>
      </c>
      <c r="R144" s="35"/>
      <c r="S144" s="35"/>
      <c r="T144" s="35"/>
      <c r="U144" s="109">
        <f>SUM(U139:U143)</f>
        <v>19.172336973225811</v>
      </c>
      <c r="V144" s="107">
        <f>SUM(V139:V143)</f>
        <v>3169.8263795733337</v>
      </c>
      <c r="W144" s="35"/>
      <c r="X144" s="106">
        <f>SUM(X139:X143)</f>
        <v>36059.916634000008</v>
      </c>
      <c r="Y144" s="106">
        <f>SUM(Y139:Y143)</f>
        <v>1977.9999208800002</v>
      </c>
      <c r="Z144" s="224">
        <f>X144/(X144+Y144)</f>
        <v>0.94799925705641108</v>
      </c>
      <c r="AA144" s="35"/>
    </row>
    <row r="145" spans="1:27">
      <c r="A145" s="133"/>
      <c r="B145" s="134"/>
      <c r="C145" s="207"/>
      <c r="D145" s="210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138"/>
      <c r="U145" s="44"/>
      <c r="V145" s="44"/>
      <c r="X145" s="44"/>
      <c r="Y145" s="44"/>
      <c r="Z145" s="223"/>
    </row>
    <row r="146" spans="1:27">
      <c r="A146" s="133">
        <v>6.4</v>
      </c>
      <c r="B146" s="134" t="s">
        <v>78</v>
      </c>
      <c r="C146" s="207">
        <f>'3. Infrastructure Staff Loading'!C146</f>
        <v>0</v>
      </c>
      <c r="D146" s="208">
        <f>'3. Infrastructure Staff Loading'!D146</f>
        <v>0</v>
      </c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138">
        <f>SUM(E146:P146)</f>
        <v>0</v>
      </c>
      <c r="R146" s="35"/>
      <c r="S146" s="35"/>
      <c r="T146" s="35"/>
      <c r="U146" s="44">
        <f>V146/$S$7</f>
        <v>0</v>
      </c>
      <c r="V146" s="44">
        <f>Q146/12</f>
        <v>0</v>
      </c>
      <c r="W146" s="35"/>
      <c r="X146" s="44">
        <f>IF($D146="Y",$Q146,0)</f>
        <v>0</v>
      </c>
      <c r="Y146" s="44">
        <f>IF($D146="N",$Q146,0)</f>
        <v>0</v>
      </c>
      <c r="Z146" s="223">
        <f>T146/12</f>
        <v>0</v>
      </c>
      <c r="AA146" s="35"/>
    </row>
    <row r="147" spans="1:27">
      <c r="A147" s="133"/>
      <c r="B147" s="134"/>
      <c r="C147" s="207" t="str">
        <f>'3. Infrastructure Staff Loading'!C147</f>
        <v>Performance Management</v>
      </c>
      <c r="D147" s="208" t="str">
        <f>'3. Infrastructure Staff Loading'!D147</f>
        <v>Y</v>
      </c>
      <c r="E147" s="45">
        <v>583.41403119999995</v>
      </c>
      <c r="F147" s="45">
        <v>583.41403119999995</v>
      </c>
      <c r="G147" s="45">
        <v>583.41403119999995</v>
      </c>
      <c r="H147" s="45">
        <v>583.41403119999995</v>
      </c>
      <c r="I147" s="45">
        <v>583.41403119999995</v>
      </c>
      <c r="J147" s="45">
        <v>583.41403119999995</v>
      </c>
      <c r="K147" s="45">
        <v>583.41403119999995</v>
      </c>
      <c r="L147" s="45">
        <v>583.41403119999995</v>
      </c>
      <c r="M147" s="45">
        <v>583.41403119999995</v>
      </c>
      <c r="N147" s="45">
        <v>583.41403119999995</v>
      </c>
      <c r="O147" s="45">
        <v>583.41403119999995</v>
      </c>
      <c r="P147" s="45">
        <v>583.41403119999995</v>
      </c>
      <c r="Q147" s="138">
        <f>SUM(E147:P147)</f>
        <v>7000.9683743999994</v>
      </c>
      <c r="U147" s="44">
        <f>V147/$S$7</f>
        <v>3.5287138983870965</v>
      </c>
      <c r="V147" s="44">
        <f>Q147/12</f>
        <v>583.41403119999995</v>
      </c>
      <c r="X147" s="44">
        <f>IF($D147="Y",$Q147,0)</f>
        <v>7000.9683743999994</v>
      </c>
      <c r="Y147" s="44">
        <f>IF($D147="N",$Q147,0)</f>
        <v>0</v>
      </c>
      <c r="Z147" s="223">
        <f>T147/12</f>
        <v>0</v>
      </c>
    </row>
    <row r="148" spans="1:27">
      <c r="A148" s="133"/>
      <c r="B148" s="134"/>
      <c r="C148" s="207" t="str">
        <f>'3. Infrastructure Staff Loading'!C148</f>
        <v>Performance Management</v>
      </c>
      <c r="D148" s="208" t="str">
        <f>'3. Infrastructure Staff Loading'!D148</f>
        <v>Y</v>
      </c>
      <c r="E148" s="45">
        <v>827.74096594583318</v>
      </c>
      <c r="F148" s="45">
        <v>827.74096594583318</v>
      </c>
      <c r="G148" s="45">
        <v>827.74096594583318</v>
      </c>
      <c r="H148" s="45">
        <v>827.74096594583318</v>
      </c>
      <c r="I148" s="45">
        <v>827.74096594583318</v>
      </c>
      <c r="J148" s="45">
        <v>827.74096594583318</v>
      </c>
      <c r="K148" s="45">
        <v>827.74096594583318</v>
      </c>
      <c r="L148" s="45">
        <v>827.74096594583318</v>
      </c>
      <c r="M148" s="45">
        <v>827.74096594583318</v>
      </c>
      <c r="N148" s="45">
        <v>827.74096594583318</v>
      </c>
      <c r="O148" s="45">
        <v>827.74096594583318</v>
      </c>
      <c r="P148" s="45">
        <v>827.74096594583318</v>
      </c>
      <c r="Q148" s="138">
        <f>SUM(E148:P148)</f>
        <v>9932.8915913500005</v>
      </c>
      <c r="U148" s="44">
        <f>V148/$S$7</f>
        <v>5.0064977778981854</v>
      </c>
      <c r="V148" s="44">
        <f>Q148/12</f>
        <v>827.74096594583341</v>
      </c>
      <c r="X148" s="44">
        <f>IF($D148="Y",$Q148,0)</f>
        <v>9932.8915913500005</v>
      </c>
      <c r="Y148" s="44">
        <f>IF($D148="N",$Q148,0)</f>
        <v>0</v>
      </c>
      <c r="Z148" s="223">
        <f>T148/12</f>
        <v>0</v>
      </c>
    </row>
    <row r="149" spans="1:27">
      <c r="A149" s="133"/>
      <c r="B149" s="134"/>
      <c r="C149" s="207">
        <f>'3. Infrastructure Staff Loading'!C149</f>
        <v>0</v>
      </c>
      <c r="D149" s="208">
        <f>'3. Infrastructure Staff Loading'!D149</f>
        <v>0</v>
      </c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138">
        <f>SUM(E149:P149)</f>
        <v>0</v>
      </c>
      <c r="U149" s="44">
        <f>V149/$S$7</f>
        <v>0</v>
      </c>
      <c r="V149" s="44">
        <f>Q149/12</f>
        <v>0</v>
      </c>
      <c r="X149" s="44">
        <f>IF($D149="Y",$Q149,0)</f>
        <v>0</v>
      </c>
      <c r="Y149" s="44">
        <f>IF($D149="N",$Q149,0)</f>
        <v>0</v>
      </c>
      <c r="Z149" s="223">
        <f>T149/12</f>
        <v>0</v>
      </c>
    </row>
    <row r="150" spans="1:27">
      <c r="A150" s="133"/>
      <c r="B150" s="134"/>
      <c r="C150" s="207">
        <f>'3. Infrastructure Staff Loading'!C150</f>
        <v>0</v>
      </c>
      <c r="D150" s="208">
        <f>'3. Infrastructure Staff Loading'!D150</f>
        <v>0</v>
      </c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138">
        <f>SUM(E150:P150)</f>
        <v>0</v>
      </c>
      <c r="U150" s="44">
        <f>V150/$S$7</f>
        <v>0</v>
      </c>
      <c r="V150" s="44">
        <f>Q150/12</f>
        <v>0</v>
      </c>
      <c r="X150" s="44">
        <f>IF($D150="Y",$Q150,0)</f>
        <v>0</v>
      </c>
      <c r="Y150" s="44">
        <f>IF($D150="N",$Q150,0)</f>
        <v>0</v>
      </c>
      <c r="Z150" s="223">
        <f>T150/12</f>
        <v>0</v>
      </c>
    </row>
    <row r="151" spans="1:27" ht="14.1" thickBot="1">
      <c r="A151" s="103"/>
      <c r="B151" s="104" t="s">
        <v>79</v>
      </c>
      <c r="C151" s="105"/>
      <c r="D151" s="187"/>
      <c r="E151" s="107">
        <f>SUM(E146:E150)</f>
        <v>1411.154997145833</v>
      </c>
      <c r="F151" s="107">
        <f t="shared" ref="F151:Q151" si="67">SUM(F146:F150)</f>
        <v>1411.154997145833</v>
      </c>
      <c r="G151" s="107">
        <f t="shared" si="67"/>
        <v>1411.154997145833</v>
      </c>
      <c r="H151" s="107">
        <f t="shared" si="67"/>
        <v>1411.154997145833</v>
      </c>
      <c r="I151" s="107">
        <f t="shared" si="67"/>
        <v>1411.154997145833</v>
      </c>
      <c r="J151" s="107">
        <f t="shared" si="67"/>
        <v>1411.154997145833</v>
      </c>
      <c r="K151" s="107">
        <f t="shared" si="67"/>
        <v>1411.154997145833</v>
      </c>
      <c r="L151" s="107">
        <f t="shared" si="67"/>
        <v>1411.154997145833</v>
      </c>
      <c r="M151" s="107">
        <f t="shared" si="67"/>
        <v>1411.154997145833</v>
      </c>
      <c r="N151" s="107">
        <f t="shared" si="67"/>
        <v>1411.154997145833</v>
      </c>
      <c r="O151" s="107">
        <f t="shared" si="67"/>
        <v>1411.154997145833</v>
      </c>
      <c r="P151" s="107">
        <f t="shared" si="67"/>
        <v>1411.154997145833</v>
      </c>
      <c r="Q151" s="107">
        <f t="shared" si="67"/>
        <v>16933.859965750002</v>
      </c>
      <c r="R151" s="35"/>
      <c r="S151" s="35"/>
      <c r="T151" s="35"/>
      <c r="U151" s="109">
        <f>SUM(U146:U150)</f>
        <v>8.5352116762852823</v>
      </c>
      <c r="V151" s="107">
        <f>SUM(V146:V150)</f>
        <v>1411.1549971458335</v>
      </c>
      <c r="W151" s="35"/>
      <c r="X151" s="106">
        <f>SUM(X146:X150)</f>
        <v>16933.859965750002</v>
      </c>
      <c r="Y151" s="106">
        <f>SUM(Y146:Y150)</f>
        <v>0</v>
      </c>
      <c r="Z151" s="224">
        <f>X151/(X151+Y151)</f>
        <v>1</v>
      </c>
      <c r="AA151" s="35"/>
    </row>
    <row r="152" spans="1:27">
      <c r="A152" s="133"/>
      <c r="B152" s="134"/>
      <c r="C152" s="207"/>
      <c r="D152" s="210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138"/>
      <c r="U152" s="44"/>
      <c r="V152" s="44"/>
      <c r="X152" s="44"/>
      <c r="Y152" s="44"/>
      <c r="Z152" s="223"/>
    </row>
    <row r="153" spans="1:27">
      <c r="A153" s="133">
        <v>6.5</v>
      </c>
      <c r="B153" s="134" t="s">
        <v>80</v>
      </c>
      <c r="C153" s="207">
        <f>'3. Infrastructure Staff Loading'!C153</f>
        <v>0</v>
      </c>
      <c r="D153" s="208">
        <f>'3. Infrastructure Staff Loading'!D153</f>
        <v>0</v>
      </c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138">
        <f>SUM(E153:P153)</f>
        <v>0</v>
      </c>
      <c r="R153" s="35"/>
      <c r="S153" s="35"/>
      <c r="T153" s="35"/>
      <c r="U153" s="44">
        <f>V153/$S$7</f>
        <v>0</v>
      </c>
      <c r="V153" s="44">
        <f>Q153/12</f>
        <v>0</v>
      </c>
      <c r="W153" s="35"/>
      <c r="X153" s="44">
        <f>IF($D153="Y",$Q153,0)</f>
        <v>0</v>
      </c>
      <c r="Y153" s="44">
        <f>IF($D153="N",$Q153,0)</f>
        <v>0</v>
      </c>
      <c r="Z153" s="223">
        <f>T153/12</f>
        <v>0</v>
      </c>
      <c r="AA153" s="35"/>
    </row>
    <row r="154" spans="1:27">
      <c r="A154" s="133"/>
      <c r="B154" s="134"/>
      <c r="C154" s="207" t="str">
        <f>'3. Infrastructure Staff Loading'!C154</f>
        <v>Infratructure Operations Manager</v>
      </c>
      <c r="D154" s="208" t="str">
        <f>'3. Infrastructure Staff Loading'!D154</f>
        <v>N</v>
      </c>
      <c r="E154" s="45">
        <v>164.83332673999999</v>
      </c>
      <c r="F154" s="45">
        <v>164.83332673999999</v>
      </c>
      <c r="G154" s="45">
        <v>164.83332673999999</v>
      </c>
      <c r="H154" s="45">
        <v>164.83332673999999</v>
      </c>
      <c r="I154" s="45">
        <v>164.83332673999999</v>
      </c>
      <c r="J154" s="45">
        <v>164.83332673999999</v>
      </c>
      <c r="K154" s="45">
        <v>164.83332673999999</v>
      </c>
      <c r="L154" s="45">
        <v>164.83332673999999</v>
      </c>
      <c r="M154" s="45">
        <v>164.83332673999999</v>
      </c>
      <c r="N154" s="45">
        <v>164.83332673999999</v>
      </c>
      <c r="O154" s="45">
        <v>164.83332673999999</v>
      </c>
      <c r="P154" s="45">
        <v>164.83332673999999</v>
      </c>
      <c r="Q154" s="138">
        <f>SUM(E154:P154)</f>
        <v>1977.9999208800002</v>
      </c>
      <c r="U154" s="44">
        <f>V154/$S$7</f>
        <v>0.99697576657258069</v>
      </c>
      <c r="V154" s="44">
        <f>Q154/12</f>
        <v>164.83332674000002</v>
      </c>
      <c r="X154" s="44">
        <f>IF($D154="Y",$Q154,0)</f>
        <v>0</v>
      </c>
      <c r="Y154" s="44">
        <f>IF($D154="N",$Q154,0)</f>
        <v>1977.9999208800002</v>
      </c>
      <c r="Z154" s="223">
        <f>T154/12</f>
        <v>0</v>
      </c>
    </row>
    <row r="155" spans="1:27">
      <c r="A155" s="133"/>
      <c r="B155" s="134"/>
      <c r="C155" s="207" t="str">
        <f>'3. Infrastructure Staff Loading'!C155</f>
        <v>Infrastructure Support</v>
      </c>
      <c r="D155" s="208" t="str">
        <f>'3. Infrastructure Staff Loading'!D155</f>
        <v>N</v>
      </c>
      <c r="E155" s="45">
        <v>1487.9943720400004</v>
      </c>
      <c r="F155" s="45">
        <v>1487.9943720400004</v>
      </c>
      <c r="G155" s="45">
        <v>1487.9943720400004</v>
      </c>
      <c r="H155" s="45">
        <v>1487.9943720400004</v>
      </c>
      <c r="I155" s="45">
        <v>1487.9943720400004</v>
      </c>
      <c r="J155" s="45">
        <v>1487.9943720400004</v>
      </c>
      <c r="K155" s="45">
        <v>1487.9943720400004</v>
      </c>
      <c r="L155" s="45">
        <v>1487.9943720400004</v>
      </c>
      <c r="M155" s="45">
        <v>1487.9943720400004</v>
      </c>
      <c r="N155" s="45">
        <v>1487.9943720400004</v>
      </c>
      <c r="O155" s="45">
        <v>1487.9943720400004</v>
      </c>
      <c r="P155" s="45">
        <v>1487.9943720400004</v>
      </c>
      <c r="Q155" s="138">
        <f>SUM(E155:P155)</f>
        <v>17855.932464480004</v>
      </c>
      <c r="U155" s="44">
        <f>V155/$S$7</f>
        <v>8.999965959919356</v>
      </c>
      <c r="V155" s="44">
        <f>Q155/12</f>
        <v>1487.9943720400004</v>
      </c>
      <c r="X155" s="44">
        <f>IF($D155="Y",$Q155,0)</f>
        <v>0</v>
      </c>
      <c r="Y155" s="44">
        <f>IF($D155="N",$Q155,0)</f>
        <v>17855.932464480004</v>
      </c>
      <c r="Z155" s="223">
        <f>T155/12</f>
        <v>0</v>
      </c>
    </row>
    <row r="156" spans="1:27">
      <c r="A156" s="133"/>
      <c r="B156" s="134"/>
      <c r="C156" s="207">
        <f>'3. Infrastructure Staff Loading'!C156</f>
        <v>0</v>
      </c>
      <c r="D156" s="208">
        <f>'3. Infrastructure Staff Loading'!D156</f>
        <v>0</v>
      </c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138">
        <f>SUM(E156:P156)</f>
        <v>0</v>
      </c>
      <c r="U156" s="44">
        <f>V156/$S$7</f>
        <v>0</v>
      </c>
      <c r="V156" s="44">
        <f>Q156/12</f>
        <v>0</v>
      </c>
      <c r="X156" s="44">
        <f>IF($D156="Y",$Q156,0)</f>
        <v>0</v>
      </c>
      <c r="Y156" s="44">
        <f>IF($D156="N",$Q156,0)</f>
        <v>0</v>
      </c>
      <c r="Z156" s="223">
        <f>T156/12</f>
        <v>0</v>
      </c>
    </row>
    <row r="157" spans="1:27">
      <c r="A157" s="133"/>
      <c r="B157" s="134"/>
      <c r="C157" s="207">
        <f>'3. Infrastructure Staff Loading'!C157</f>
        <v>0</v>
      </c>
      <c r="D157" s="208">
        <f>'3. Infrastructure Staff Loading'!D157</f>
        <v>0</v>
      </c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138">
        <f>SUM(E157:P157)</f>
        <v>0</v>
      </c>
      <c r="U157" s="44">
        <f>V157/$S$7</f>
        <v>0</v>
      </c>
      <c r="V157" s="44">
        <f>Q157/12</f>
        <v>0</v>
      </c>
      <c r="X157" s="44">
        <f>IF($D157="Y",$Q157,0)</f>
        <v>0</v>
      </c>
      <c r="Y157" s="44">
        <f>IF($D157="N",$Q157,0)</f>
        <v>0</v>
      </c>
      <c r="Z157" s="223">
        <f>T157/12</f>
        <v>0</v>
      </c>
    </row>
    <row r="158" spans="1:27" ht="14.1" thickBot="1">
      <c r="A158" s="103"/>
      <c r="B158" s="104" t="s">
        <v>82</v>
      </c>
      <c r="C158" s="105"/>
      <c r="D158" s="187"/>
      <c r="E158" s="107">
        <f>SUM(E153:E157)</f>
        <v>1652.8276987800004</v>
      </c>
      <c r="F158" s="107">
        <f t="shared" ref="F158:Q158" si="68">SUM(F153:F157)</f>
        <v>1652.8276987800004</v>
      </c>
      <c r="G158" s="107">
        <f t="shared" si="68"/>
        <v>1652.8276987800004</v>
      </c>
      <c r="H158" s="107">
        <f t="shared" si="68"/>
        <v>1652.8276987800004</v>
      </c>
      <c r="I158" s="107">
        <f t="shared" si="68"/>
        <v>1652.8276987800004</v>
      </c>
      <c r="J158" s="107">
        <f t="shared" si="68"/>
        <v>1652.8276987800004</v>
      </c>
      <c r="K158" s="107">
        <f t="shared" si="68"/>
        <v>1652.8276987800004</v>
      </c>
      <c r="L158" s="107">
        <f t="shared" si="68"/>
        <v>1652.8276987800004</v>
      </c>
      <c r="M158" s="107">
        <f t="shared" si="68"/>
        <v>1652.8276987800004</v>
      </c>
      <c r="N158" s="107">
        <f t="shared" si="68"/>
        <v>1652.8276987800004</v>
      </c>
      <c r="O158" s="107">
        <f t="shared" si="68"/>
        <v>1652.8276987800004</v>
      </c>
      <c r="P158" s="107">
        <f t="shared" si="68"/>
        <v>1652.8276987800004</v>
      </c>
      <c r="Q158" s="107">
        <f t="shared" si="68"/>
        <v>19833.932385360004</v>
      </c>
      <c r="R158" s="35"/>
      <c r="S158" s="35"/>
      <c r="T158" s="35"/>
      <c r="U158" s="109">
        <f>SUM(U153:U157)</f>
        <v>9.9969417264919365</v>
      </c>
      <c r="V158" s="107">
        <f>SUM(V153:V157)</f>
        <v>1652.8276987800004</v>
      </c>
      <c r="W158" s="35"/>
      <c r="X158" s="106">
        <f>SUM(X153:X157)</f>
        <v>0</v>
      </c>
      <c r="Y158" s="106">
        <f>SUM(Y153:Y157)</f>
        <v>19833.932385360004</v>
      </c>
      <c r="Z158" s="224">
        <f>X158/(X158+Y158)</f>
        <v>0</v>
      </c>
      <c r="AA158" s="35"/>
    </row>
    <row r="159" spans="1:27">
      <c r="A159" s="41"/>
      <c r="B159" s="42"/>
      <c r="C159" s="43"/>
      <c r="D159" s="186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35"/>
      <c r="S159" s="35"/>
      <c r="T159" s="35"/>
      <c r="U159" s="44"/>
      <c r="V159" s="44"/>
      <c r="W159" s="35"/>
      <c r="X159" s="44"/>
      <c r="Y159" s="44"/>
      <c r="Z159" s="223"/>
      <c r="AA159" s="35"/>
    </row>
    <row r="160" spans="1:27" ht="14.1" thickBot="1">
      <c r="A160" s="129"/>
      <c r="B160" s="130" t="s">
        <v>83</v>
      </c>
      <c r="C160" s="131"/>
      <c r="D160" s="191"/>
      <c r="E160" s="132">
        <f>SUM(E130,E137,E144,E151,E158)</f>
        <v>20008.098945393336</v>
      </c>
      <c r="F160" s="132">
        <f t="shared" ref="F160:Q160" si="69">SUM(F130,F137,F144,F151,F158)</f>
        <v>20008.098945393336</v>
      </c>
      <c r="G160" s="132">
        <f t="shared" si="69"/>
        <v>20008.098945393336</v>
      </c>
      <c r="H160" s="132">
        <f t="shared" si="69"/>
        <v>20008.098945393336</v>
      </c>
      <c r="I160" s="132">
        <f t="shared" si="69"/>
        <v>20008.098945393336</v>
      </c>
      <c r="J160" s="132">
        <f t="shared" si="69"/>
        <v>20008.098945393336</v>
      </c>
      <c r="K160" s="132">
        <f t="shared" si="69"/>
        <v>20008.098945393336</v>
      </c>
      <c r="L160" s="132">
        <f t="shared" si="69"/>
        <v>20008.098945393336</v>
      </c>
      <c r="M160" s="132">
        <f t="shared" si="69"/>
        <v>20008.098945393336</v>
      </c>
      <c r="N160" s="132">
        <f t="shared" si="69"/>
        <v>20008.098945393336</v>
      </c>
      <c r="O160" s="132">
        <f t="shared" si="69"/>
        <v>20008.098945393336</v>
      </c>
      <c r="P160" s="132">
        <f t="shared" si="69"/>
        <v>20008.098945393336</v>
      </c>
      <c r="Q160" s="132">
        <f t="shared" si="69"/>
        <v>240097.18734472001</v>
      </c>
      <c r="R160" s="35"/>
      <c r="S160" s="35"/>
      <c r="T160" s="35"/>
      <c r="U160" s="132">
        <f t="shared" ref="U160:V160" si="70">SUM(U130,U137,U144,U151,U158)</f>
        <v>121.0167274922984</v>
      </c>
      <c r="V160" s="132">
        <f t="shared" si="70"/>
        <v>20008.098945393336</v>
      </c>
      <c r="W160" s="35"/>
      <c r="X160" s="132">
        <f>SUM(X130,X137,X144,X151,X158)</f>
        <v>143135.19981980001</v>
      </c>
      <c r="Y160" s="132">
        <f t="shared" ref="Y160" si="71">SUM(Y130,Y137,Y144,Y151,Y158)</f>
        <v>96961.987524920012</v>
      </c>
      <c r="Z160" s="225">
        <f>X160/(X160+Y160)</f>
        <v>0.59615525447323703</v>
      </c>
      <c r="AA160" s="35"/>
    </row>
    <row r="161" spans="1:27">
      <c r="A161" s="52"/>
      <c r="B161" s="42"/>
      <c r="C161" s="43"/>
      <c r="D161" s="52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U161" s="43"/>
      <c r="V161" s="43"/>
      <c r="X161" s="50"/>
      <c r="Y161" s="50"/>
      <c r="Z161" s="228"/>
    </row>
    <row r="162" spans="1:27">
      <c r="A162" s="110">
        <v>7</v>
      </c>
      <c r="B162" s="119" t="s">
        <v>84</v>
      </c>
      <c r="C162" s="112"/>
      <c r="D162" s="152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3"/>
      <c r="R162" s="34"/>
      <c r="S162" s="34"/>
      <c r="T162" s="34"/>
      <c r="U162" s="112"/>
      <c r="V162" s="112"/>
      <c r="W162" s="34"/>
      <c r="X162" s="112"/>
      <c r="Y162" s="112"/>
      <c r="Z162" s="222"/>
      <c r="AA162" s="34"/>
    </row>
    <row r="163" spans="1:27">
      <c r="A163" s="133">
        <v>7.1</v>
      </c>
      <c r="B163" s="134" t="s">
        <v>85</v>
      </c>
      <c r="C163" s="207">
        <f>'3. Infrastructure Staff Loading'!C163</f>
        <v>0</v>
      </c>
      <c r="D163" s="208">
        <f>'3. Infrastructure Staff Loading'!D163</f>
        <v>0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138">
        <f>SUM(E163:P163)</f>
        <v>0</v>
      </c>
      <c r="U163" s="44">
        <f>V163/$S$7</f>
        <v>0</v>
      </c>
      <c r="V163" s="44">
        <f>Q163/12</f>
        <v>0</v>
      </c>
      <c r="X163" s="44">
        <f>IF($D163="Y",$Q163,0)</f>
        <v>0</v>
      </c>
      <c r="Y163" s="44">
        <f>IF($D163="N",$Q163,0)</f>
        <v>0</v>
      </c>
      <c r="Z163" s="223">
        <f>T163/12</f>
        <v>0</v>
      </c>
    </row>
    <row r="164" spans="1:27">
      <c r="A164" s="133"/>
      <c r="B164" s="134"/>
      <c r="C164" s="207" t="str">
        <f>'3. Infrastructure Staff Loading'!C164</f>
        <v>Infrastructure Operations Service Desk Lead</v>
      </c>
      <c r="D164" s="208" t="str">
        <f>'3. Infrastructure Staff Loading'!D164</f>
        <v>N</v>
      </c>
      <c r="E164" s="45">
        <v>164.83332673999999</v>
      </c>
      <c r="F164" s="45">
        <v>164.83332673999999</v>
      </c>
      <c r="G164" s="45">
        <v>164.83332673999999</v>
      </c>
      <c r="H164" s="45">
        <v>164.83332673999999</v>
      </c>
      <c r="I164" s="45">
        <v>164.83332673999999</v>
      </c>
      <c r="J164" s="45">
        <v>164.83332673999999</v>
      </c>
      <c r="K164" s="45">
        <v>164.83332673999999</v>
      </c>
      <c r="L164" s="45">
        <v>164.83332673999999</v>
      </c>
      <c r="M164" s="45">
        <v>164.83332673999999</v>
      </c>
      <c r="N164" s="45">
        <v>164.83332673999999</v>
      </c>
      <c r="O164" s="45">
        <v>164.83332673999999</v>
      </c>
      <c r="P164" s="45">
        <v>164.83332673999999</v>
      </c>
      <c r="Q164" s="138">
        <f>SUM(E164:P164)</f>
        <v>1977.9999208800002</v>
      </c>
      <c r="U164" s="44">
        <f>V164/$S$7</f>
        <v>0.99697576657258069</v>
      </c>
      <c r="V164" s="44">
        <f>Q164/12</f>
        <v>164.83332674000002</v>
      </c>
      <c r="X164" s="44">
        <f>IF($D164="Y",$Q164,0)</f>
        <v>0</v>
      </c>
      <c r="Y164" s="44">
        <f>IF($D164="N",$Q164,0)</f>
        <v>1977.9999208800002</v>
      </c>
      <c r="Z164" s="223">
        <f>T164/12</f>
        <v>0</v>
      </c>
    </row>
    <row r="165" spans="1:27">
      <c r="A165" s="133"/>
      <c r="B165" s="134"/>
      <c r="C165" s="207">
        <f>'3. Infrastructure Staff Loading'!C165</f>
        <v>0</v>
      </c>
      <c r="D165" s="208">
        <f>'3. Infrastructure Staff Loading'!D165</f>
        <v>0</v>
      </c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138">
        <f>SUM(E165:P165)</f>
        <v>0</v>
      </c>
      <c r="U165" s="44">
        <f>V165/$S$7</f>
        <v>0</v>
      </c>
      <c r="V165" s="44">
        <f>Q165/12</f>
        <v>0</v>
      </c>
      <c r="X165" s="44">
        <f>IF($D165="Y",$Q165,0)</f>
        <v>0</v>
      </c>
      <c r="Y165" s="44">
        <f>IF($D165="N",$Q165,0)</f>
        <v>0</v>
      </c>
      <c r="Z165" s="223">
        <f>T165/12</f>
        <v>0</v>
      </c>
    </row>
    <row r="166" spans="1:27">
      <c r="A166" s="133"/>
      <c r="B166" s="134"/>
      <c r="C166" s="207">
        <f>'3. Infrastructure Staff Loading'!C166</f>
        <v>0</v>
      </c>
      <c r="D166" s="208">
        <f>'3. Infrastructure Staff Loading'!D166</f>
        <v>0</v>
      </c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138">
        <f>SUM(E166:P166)</f>
        <v>0</v>
      </c>
      <c r="U166" s="44">
        <f>V166/$S$7</f>
        <v>0</v>
      </c>
      <c r="V166" s="44">
        <f>Q166/12</f>
        <v>0</v>
      </c>
      <c r="X166" s="44">
        <f>IF($D166="Y",$Q166,0)</f>
        <v>0</v>
      </c>
      <c r="Y166" s="44">
        <f>IF($D166="N",$Q166,0)</f>
        <v>0</v>
      </c>
      <c r="Z166" s="223">
        <f>T166/12</f>
        <v>0</v>
      </c>
    </row>
    <row r="167" spans="1:27">
      <c r="A167" s="133"/>
      <c r="B167" s="134"/>
      <c r="C167" s="207">
        <f>'3. Infrastructure Staff Loading'!C167</f>
        <v>0</v>
      </c>
      <c r="D167" s="208">
        <f>'3. Infrastructure Staff Loading'!D167</f>
        <v>0</v>
      </c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138">
        <f>SUM(E167:P167)</f>
        <v>0</v>
      </c>
      <c r="U167" s="44">
        <f>V167/$S$7</f>
        <v>0</v>
      </c>
      <c r="V167" s="44">
        <f>Q167/12</f>
        <v>0</v>
      </c>
      <c r="X167" s="44">
        <f>IF($D167="Y",$Q167,0)</f>
        <v>0</v>
      </c>
      <c r="Y167" s="44">
        <f>IF($D167="N",$Q167,0)</f>
        <v>0</v>
      </c>
      <c r="Z167" s="223">
        <f>T167/12</f>
        <v>0</v>
      </c>
    </row>
    <row r="168" spans="1:27" ht="14.1" thickBot="1">
      <c r="A168" s="103"/>
      <c r="B168" s="104" t="s">
        <v>87</v>
      </c>
      <c r="C168" s="105"/>
      <c r="D168" s="187"/>
      <c r="E168" s="107">
        <f>SUM(E163:E167)</f>
        <v>164.83332673999999</v>
      </c>
      <c r="F168" s="107">
        <f t="shared" ref="F168:Q168" si="72">SUM(F163:F167)</f>
        <v>164.83332673999999</v>
      </c>
      <c r="G168" s="107">
        <f t="shared" si="72"/>
        <v>164.83332673999999</v>
      </c>
      <c r="H168" s="107">
        <f t="shared" si="72"/>
        <v>164.83332673999999</v>
      </c>
      <c r="I168" s="107">
        <f t="shared" si="72"/>
        <v>164.83332673999999</v>
      </c>
      <c r="J168" s="107">
        <f t="shared" si="72"/>
        <v>164.83332673999999</v>
      </c>
      <c r="K168" s="107">
        <f t="shared" si="72"/>
        <v>164.83332673999999</v>
      </c>
      <c r="L168" s="107">
        <f t="shared" si="72"/>
        <v>164.83332673999999</v>
      </c>
      <c r="M168" s="107">
        <f t="shared" si="72"/>
        <v>164.83332673999999</v>
      </c>
      <c r="N168" s="107">
        <f t="shared" si="72"/>
        <v>164.83332673999999</v>
      </c>
      <c r="O168" s="107">
        <f t="shared" si="72"/>
        <v>164.83332673999999</v>
      </c>
      <c r="P168" s="107">
        <f t="shared" si="72"/>
        <v>164.83332673999999</v>
      </c>
      <c r="Q168" s="107">
        <f t="shared" si="72"/>
        <v>1977.9999208800002</v>
      </c>
      <c r="R168" s="35"/>
      <c r="S168" s="35"/>
      <c r="T168" s="35"/>
      <c r="U168" s="109">
        <f>SUM(U163:U167)</f>
        <v>0.99697576657258069</v>
      </c>
      <c r="V168" s="107">
        <f>SUM(V163:V167)</f>
        <v>164.83332674000002</v>
      </c>
      <c r="W168" s="35"/>
      <c r="X168" s="106">
        <f>SUM(X163:X167)</f>
        <v>0</v>
      </c>
      <c r="Y168" s="106">
        <f>SUM(Y163:Y167)</f>
        <v>1977.9999208800002</v>
      </c>
      <c r="Z168" s="224">
        <f>X168/(X168+Y168)</f>
        <v>0</v>
      </c>
      <c r="AA168" s="35"/>
    </row>
    <row r="169" spans="1:27">
      <c r="A169" s="133"/>
      <c r="B169" s="134"/>
      <c r="C169" s="207"/>
      <c r="D169" s="210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138"/>
      <c r="U169" s="44"/>
      <c r="V169" s="44"/>
      <c r="X169" s="44"/>
      <c r="Y169" s="44"/>
      <c r="Z169" s="223"/>
    </row>
    <row r="170" spans="1:27">
      <c r="A170" s="133">
        <v>7.2</v>
      </c>
      <c r="B170" s="134" t="s">
        <v>88</v>
      </c>
      <c r="C170" s="207">
        <f>'3. Infrastructure Staff Loading'!C170</f>
        <v>0</v>
      </c>
      <c r="D170" s="208">
        <f>'3. Infrastructure Staff Loading'!D170</f>
        <v>0</v>
      </c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138">
        <f>SUM(E170:P170)</f>
        <v>0</v>
      </c>
      <c r="R170" s="35"/>
      <c r="S170" s="35"/>
      <c r="T170" s="35"/>
      <c r="U170" s="44">
        <f>V170/$S$7</f>
        <v>0</v>
      </c>
      <c r="V170" s="44">
        <f>Q170/12</f>
        <v>0</v>
      </c>
      <c r="W170" s="35"/>
      <c r="X170" s="44">
        <f>IF($D170="Y",$Q170,0)</f>
        <v>0</v>
      </c>
      <c r="Y170" s="44">
        <f>IF($D170="N",$Q170,0)</f>
        <v>0</v>
      </c>
      <c r="Z170" s="223">
        <f>T170/12</f>
        <v>0</v>
      </c>
      <c r="AA170" s="35"/>
    </row>
    <row r="171" spans="1:27">
      <c r="A171" s="133"/>
      <c r="B171" s="134"/>
      <c r="C171" s="207" t="str">
        <f>'3. Infrastructure Staff Loading'!C171</f>
        <v>Service Desk Tier 1</v>
      </c>
      <c r="D171" s="208" t="str">
        <f>'3. Infrastructure Staff Loading'!D171</f>
        <v>N</v>
      </c>
      <c r="E171" s="45">
        <v>3799.1878671016671</v>
      </c>
      <c r="F171" s="45">
        <v>3799.1878671016671</v>
      </c>
      <c r="G171" s="45">
        <v>3799.1878671016671</v>
      </c>
      <c r="H171" s="45">
        <v>3799.1878671016671</v>
      </c>
      <c r="I171" s="45">
        <v>3799.1878671016671</v>
      </c>
      <c r="J171" s="45">
        <v>3799.1878671016671</v>
      </c>
      <c r="K171" s="45">
        <v>3799.1878671016671</v>
      </c>
      <c r="L171" s="45">
        <v>3799.1878671016671</v>
      </c>
      <c r="M171" s="45">
        <v>3799.1878671016671</v>
      </c>
      <c r="N171" s="45">
        <v>3799.1878671016671</v>
      </c>
      <c r="O171" s="45">
        <v>3799.1878671016671</v>
      </c>
      <c r="P171" s="45">
        <v>3799.1878671016671</v>
      </c>
      <c r="Q171" s="138">
        <f>SUM(E171:P171)</f>
        <v>45590.254405220003</v>
      </c>
      <c r="U171" s="44">
        <f>V171/$S$7</f>
        <v>22.978958873598792</v>
      </c>
      <c r="V171" s="44">
        <f>Q171/12</f>
        <v>3799.1878671016671</v>
      </c>
      <c r="X171" s="44">
        <f>IF($D171="Y",$Q171,0)</f>
        <v>0</v>
      </c>
      <c r="Y171" s="44">
        <f>IF($D171="N",$Q171,0)</f>
        <v>45590.254405220003</v>
      </c>
      <c r="Z171" s="223">
        <f>T171/12</f>
        <v>0</v>
      </c>
    </row>
    <row r="172" spans="1:27">
      <c r="A172" s="133"/>
      <c r="B172" s="134"/>
      <c r="C172" s="207">
        <f>'3. Infrastructure Staff Loading'!C172</f>
        <v>0</v>
      </c>
      <c r="D172" s="208">
        <f>'3. Infrastructure Staff Loading'!D172</f>
        <v>0</v>
      </c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138">
        <f>SUM(E172:P172)</f>
        <v>0</v>
      </c>
      <c r="U172" s="44">
        <f>V172/$S$7</f>
        <v>0</v>
      </c>
      <c r="V172" s="44">
        <f>Q172/12</f>
        <v>0</v>
      </c>
      <c r="X172" s="44">
        <f>IF($D172="Y",$Q172,0)</f>
        <v>0</v>
      </c>
      <c r="Y172" s="44">
        <f>IF($D172="N",$Q172,0)</f>
        <v>0</v>
      </c>
      <c r="Z172" s="223">
        <f>T172/12</f>
        <v>0</v>
      </c>
    </row>
    <row r="173" spans="1:27">
      <c r="A173" s="133"/>
      <c r="B173" s="134"/>
      <c r="C173" s="207">
        <f>'3. Infrastructure Staff Loading'!C173</f>
        <v>0</v>
      </c>
      <c r="D173" s="208">
        <f>'3. Infrastructure Staff Loading'!D173</f>
        <v>0</v>
      </c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138">
        <f>SUM(E173:P173)</f>
        <v>0</v>
      </c>
      <c r="U173" s="44">
        <f>V173/$S$7</f>
        <v>0</v>
      </c>
      <c r="V173" s="44">
        <f>Q173/12</f>
        <v>0</v>
      </c>
      <c r="X173" s="44">
        <f>IF($D173="Y",$Q173,0)</f>
        <v>0</v>
      </c>
      <c r="Y173" s="44">
        <f>IF($D173="N",$Q173,0)</f>
        <v>0</v>
      </c>
      <c r="Z173" s="223">
        <f>T173/12</f>
        <v>0</v>
      </c>
    </row>
    <row r="174" spans="1:27">
      <c r="A174" s="133"/>
      <c r="B174" s="134"/>
      <c r="C174" s="207">
        <f>'3. Infrastructure Staff Loading'!C174</f>
        <v>0</v>
      </c>
      <c r="D174" s="208">
        <f>'3. Infrastructure Staff Loading'!D174</f>
        <v>0</v>
      </c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138">
        <f>SUM(E174:P174)</f>
        <v>0</v>
      </c>
      <c r="U174" s="44">
        <f>V174/$S$7</f>
        <v>0</v>
      </c>
      <c r="V174" s="44">
        <f>Q174/12</f>
        <v>0</v>
      </c>
      <c r="X174" s="44">
        <f>IF($D174="Y",$Q174,0)</f>
        <v>0</v>
      </c>
      <c r="Y174" s="44">
        <f>IF($D174="N",$Q174,0)</f>
        <v>0</v>
      </c>
      <c r="Z174" s="223">
        <f>T174/12</f>
        <v>0</v>
      </c>
    </row>
    <row r="175" spans="1:27" ht="14.1" thickBot="1">
      <c r="A175" s="103"/>
      <c r="B175" s="104" t="s">
        <v>90</v>
      </c>
      <c r="C175" s="105"/>
      <c r="D175" s="187"/>
      <c r="E175" s="107">
        <f>SUM(E170:E174)</f>
        <v>3799.1878671016671</v>
      </c>
      <c r="F175" s="107">
        <f t="shared" ref="F175:Q175" si="73">SUM(F170:F174)</f>
        <v>3799.1878671016671</v>
      </c>
      <c r="G175" s="107">
        <f t="shared" si="73"/>
        <v>3799.1878671016671</v>
      </c>
      <c r="H175" s="107">
        <f t="shared" si="73"/>
        <v>3799.1878671016671</v>
      </c>
      <c r="I175" s="107">
        <f t="shared" si="73"/>
        <v>3799.1878671016671</v>
      </c>
      <c r="J175" s="107">
        <f t="shared" si="73"/>
        <v>3799.1878671016671</v>
      </c>
      <c r="K175" s="107">
        <f t="shared" si="73"/>
        <v>3799.1878671016671</v>
      </c>
      <c r="L175" s="107">
        <f t="shared" si="73"/>
        <v>3799.1878671016671</v>
      </c>
      <c r="M175" s="107">
        <f t="shared" si="73"/>
        <v>3799.1878671016671</v>
      </c>
      <c r="N175" s="107">
        <f t="shared" si="73"/>
        <v>3799.1878671016671</v>
      </c>
      <c r="O175" s="107">
        <f t="shared" si="73"/>
        <v>3799.1878671016671</v>
      </c>
      <c r="P175" s="107">
        <f t="shared" si="73"/>
        <v>3799.1878671016671</v>
      </c>
      <c r="Q175" s="107">
        <f t="shared" si="73"/>
        <v>45590.254405220003</v>
      </c>
      <c r="R175" s="35"/>
      <c r="S175" s="35"/>
      <c r="T175" s="35"/>
      <c r="U175" s="109">
        <f>SUM(U170:U174)</f>
        <v>22.978958873598792</v>
      </c>
      <c r="V175" s="107">
        <f>SUM(V170:V174)</f>
        <v>3799.1878671016671</v>
      </c>
      <c r="W175" s="35"/>
      <c r="X175" s="106">
        <f>SUM(X170:X174)</f>
        <v>0</v>
      </c>
      <c r="Y175" s="106">
        <f>SUM(Y170:Y174)</f>
        <v>45590.254405220003</v>
      </c>
      <c r="Z175" s="224">
        <f>X175/(X175+Y175)</f>
        <v>0</v>
      </c>
      <c r="AA175" s="35"/>
    </row>
    <row r="176" spans="1:27">
      <c r="A176" s="124"/>
      <c r="B176" s="125"/>
      <c r="C176" s="198"/>
      <c r="D176" s="199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R176" s="35"/>
      <c r="S176" s="35"/>
      <c r="T176" s="35"/>
      <c r="U176" s="127"/>
      <c r="V176" s="128"/>
      <c r="W176" s="35"/>
      <c r="X176" s="44"/>
      <c r="Y176" s="44"/>
      <c r="Z176" s="223"/>
      <c r="AA176" s="35"/>
    </row>
    <row r="177" spans="1:27">
      <c r="A177" s="133">
        <v>7.3</v>
      </c>
      <c r="B177" s="134" t="s">
        <v>91</v>
      </c>
      <c r="C177" s="207">
        <f>'3. Infrastructure Staff Loading'!C177</f>
        <v>0</v>
      </c>
      <c r="D177" s="208">
        <f>'3. Infrastructure Staff Loading'!D177</f>
        <v>0</v>
      </c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138">
        <f>SUM(E177:P177)</f>
        <v>0</v>
      </c>
      <c r="R177" s="35"/>
      <c r="S177" s="35"/>
      <c r="T177" s="35"/>
      <c r="U177" s="44">
        <f>V177/$S$7</f>
        <v>0</v>
      </c>
      <c r="V177" s="44">
        <f>Q177/12</f>
        <v>0</v>
      </c>
      <c r="W177" s="35"/>
      <c r="X177" s="44">
        <f>IF($D177="Y",$Q177,0)</f>
        <v>0</v>
      </c>
      <c r="Y177" s="44">
        <f>IF($D177="N",$Q177,0)</f>
        <v>0</v>
      </c>
      <c r="Z177" s="223">
        <f>T177/12</f>
        <v>0</v>
      </c>
      <c r="AA177" s="35"/>
    </row>
    <row r="178" spans="1:27">
      <c r="A178" s="133"/>
      <c r="B178" s="134"/>
      <c r="C178" s="207" t="str">
        <f>'3. Infrastructure Staff Loading'!C178</f>
        <v>Service Desk Tier 2</v>
      </c>
      <c r="D178" s="208" t="str">
        <f>'3. Infrastructure Staff Loading'!D178</f>
        <v>N</v>
      </c>
      <c r="E178" s="45">
        <v>2049.4206349999999</v>
      </c>
      <c r="F178" s="45">
        <v>2049.4206349999999</v>
      </c>
      <c r="G178" s="45">
        <v>2049.4206349999999</v>
      </c>
      <c r="H178" s="45">
        <v>2049.4206349999999</v>
      </c>
      <c r="I178" s="45">
        <v>2049.4206349999999</v>
      </c>
      <c r="J178" s="45">
        <v>2049.4206349999999</v>
      </c>
      <c r="K178" s="45">
        <v>2049.4206349999999</v>
      </c>
      <c r="L178" s="45">
        <v>2049.4206349999999</v>
      </c>
      <c r="M178" s="45">
        <v>2049.4206349999999</v>
      </c>
      <c r="N178" s="45">
        <v>2049.4206349999999</v>
      </c>
      <c r="O178" s="45">
        <v>2049.4206349999999</v>
      </c>
      <c r="P178" s="45">
        <v>2049.4206349999999</v>
      </c>
      <c r="Q178" s="138">
        <f>SUM(E178:P178)</f>
        <v>24593.047619999994</v>
      </c>
      <c r="U178" s="44">
        <f>V178/$S$7</f>
        <v>12.39568932459677</v>
      </c>
      <c r="V178" s="44">
        <f>Q178/12</f>
        <v>2049.4206349999995</v>
      </c>
      <c r="X178" s="44">
        <f>IF($D178="Y",$Q178,0)</f>
        <v>0</v>
      </c>
      <c r="Y178" s="44">
        <f>IF($D178="N",$Q178,0)</f>
        <v>24593.047619999994</v>
      </c>
      <c r="Z178" s="223">
        <f>T178/12</f>
        <v>0</v>
      </c>
    </row>
    <row r="179" spans="1:27">
      <c r="A179" s="133"/>
      <c r="B179" s="134"/>
      <c r="C179" s="207">
        <f>'3. Infrastructure Staff Loading'!C179</f>
        <v>0</v>
      </c>
      <c r="D179" s="208">
        <f>'3. Infrastructure Staff Loading'!D179</f>
        <v>0</v>
      </c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138">
        <f>SUM(E179:P179)</f>
        <v>0</v>
      </c>
      <c r="U179" s="44">
        <f>V179/$S$7</f>
        <v>0</v>
      </c>
      <c r="V179" s="44">
        <f>Q179/12</f>
        <v>0</v>
      </c>
      <c r="X179" s="44">
        <f>IF($D179="Y",$Q179,0)</f>
        <v>0</v>
      </c>
      <c r="Y179" s="44">
        <f>IF($D179="N",$Q179,0)</f>
        <v>0</v>
      </c>
      <c r="Z179" s="223">
        <f>T179/12</f>
        <v>0</v>
      </c>
    </row>
    <row r="180" spans="1:27">
      <c r="A180" s="133"/>
      <c r="B180" s="134"/>
      <c r="C180" s="207">
        <f>'3. Infrastructure Staff Loading'!C180</f>
        <v>0</v>
      </c>
      <c r="D180" s="208">
        <f>'3. Infrastructure Staff Loading'!D180</f>
        <v>0</v>
      </c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138">
        <f>SUM(E180:P180)</f>
        <v>0</v>
      </c>
      <c r="U180" s="44">
        <f>V180/$S$7</f>
        <v>0</v>
      </c>
      <c r="V180" s="44">
        <f>Q180/12</f>
        <v>0</v>
      </c>
      <c r="X180" s="44">
        <f>IF($D180="Y",$Q180,0)</f>
        <v>0</v>
      </c>
      <c r="Y180" s="44">
        <f>IF($D180="N",$Q180,0)</f>
        <v>0</v>
      </c>
      <c r="Z180" s="223">
        <f>T180/12</f>
        <v>0</v>
      </c>
    </row>
    <row r="181" spans="1:27">
      <c r="A181" s="133"/>
      <c r="B181" s="134"/>
      <c r="C181" s="207">
        <f>'3. Infrastructure Staff Loading'!C181</f>
        <v>0</v>
      </c>
      <c r="D181" s="208">
        <f>'3. Infrastructure Staff Loading'!D181</f>
        <v>0</v>
      </c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138">
        <f>SUM(E181:P181)</f>
        <v>0</v>
      </c>
      <c r="U181" s="44">
        <f>V181/$S$7</f>
        <v>0</v>
      </c>
      <c r="V181" s="44">
        <f>Q181/12</f>
        <v>0</v>
      </c>
      <c r="X181" s="44">
        <f>IF($D181="Y",$Q181,0)</f>
        <v>0</v>
      </c>
      <c r="Y181" s="44">
        <f>IF($D181="N",$Q181,0)</f>
        <v>0</v>
      </c>
      <c r="Z181" s="223">
        <f>T181/12</f>
        <v>0</v>
      </c>
    </row>
    <row r="182" spans="1:27" ht="14.1" thickBot="1">
      <c r="A182" s="103"/>
      <c r="B182" s="104" t="s">
        <v>93</v>
      </c>
      <c r="C182" s="105"/>
      <c r="D182" s="187"/>
      <c r="E182" s="107">
        <f>SUM(E177:E181)</f>
        <v>2049.4206349999999</v>
      </c>
      <c r="F182" s="107">
        <f t="shared" ref="F182:Q182" si="74">SUM(F177:F181)</f>
        <v>2049.4206349999999</v>
      </c>
      <c r="G182" s="107">
        <f t="shared" si="74"/>
        <v>2049.4206349999999</v>
      </c>
      <c r="H182" s="107">
        <f t="shared" si="74"/>
        <v>2049.4206349999999</v>
      </c>
      <c r="I182" s="107">
        <f t="shared" si="74"/>
        <v>2049.4206349999999</v>
      </c>
      <c r="J182" s="107">
        <f t="shared" si="74"/>
        <v>2049.4206349999999</v>
      </c>
      <c r="K182" s="107">
        <f t="shared" si="74"/>
        <v>2049.4206349999999</v>
      </c>
      <c r="L182" s="107">
        <f t="shared" si="74"/>
        <v>2049.4206349999999</v>
      </c>
      <c r="M182" s="107">
        <f t="shared" si="74"/>
        <v>2049.4206349999999</v>
      </c>
      <c r="N182" s="107">
        <f t="shared" si="74"/>
        <v>2049.4206349999999</v>
      </c>
      <c r="O182" s="107">
        <f t="shared" si="74"/>
        <v>2049.4206349999999</v>
      </c>
      <c r="P182" s="107">
        <f t="shared" si="74"/>
        <v>2049.4206349999999</v>
      </c>
      <c r="Q182" s="107">
        <f t="shared" si="74"/>
        <v>24593.047619999994</v>
      </c>
      <c r="R182" s="35"/>
      <c r="S182" s="35"/>
      <c r="T182" s="35"/>
      <c r="U182" s="109">
        <f>SUM(U177:U181)</f>
        <v>12.39568932459677</v>
      </c>
      <c r="V182" s="107">
        <f>SUM(V177:V181)</f>
        <v>2049.4206349999995</v>
      </c>
      <c r="W182" s="35"/>
      <c r="X182" s="106">
        <f>SUM(X177:X181)</f>
        <v>0</v>
      </c>
      <c r="Y182" s="106">
        <f>SUM(Y177:Y181)</f>
        <v>24593.047619999994</v>
      </c>
      <c r="Z182" s="224">
        <f>X182/(X182+Y182)</f>
        <v>0</v>
      </c>
      <c r="AA182" s="35"/>
    </row>
    <row r="183" spans="1:27">
      <c r="A183" s="124"/>
      <c r="B183" s="125"/>
      <c r="C183" s="198"/>
      <c r="D183" s="199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R183" s="35"/>
      <c r="S183" s="35"/>
      <c r="T183" s="35"/>
      <c r="U183" s="127"/>
      <c r="V183" s="128"/>
      <c r="W183" s="35"/>
      <c r="X183" s="44"/>
      <c r="Y183" s="44"/>
      <c r="Z183" s="223"/>
      <c r="AA183" s="35"/>
    </row>
    <row r="184" spans="1:27">
      <c r="A184" s="133">
        <v>7.4</v>
      </c>
      <c r="B184" s="134" t="s">
        <v>102</v>
      </c>
      <c r="C184" s="207">
        <f>'3. Infrastructure Staff Loading'!C184</f>
        <v>0</v>
      </c>
      <c r="D184" s="208">
        <f>'3. Infrastructure Staff Loading'!D184</f>
        <v>0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138">
        <f>SUM(E184:P184)</f>
        <v>0</v>
      </c>
      <c r="R184" s="35"/>
      <c r="S184" s="35"/>
      <c r="T184" s="35"/>
      <c r="U184" s="44">
        <f>V184/$S$7</f>
        <v>0</v>
      </c>
      <c r="V184" s="44">
        <f>Q184/12</f>
        <v>0</v>
      </c>
      <c r="W184" s="35"/>
      <c r="X184" s="44">
        <f>IF($D184="Y",$Q184,0)</f>
        <v>0</v>
      </c>
      <c r="Y184" s="44">
        <f>IF($D184="N",$Q184,0)</f>
        <v>0</v>
      </c>
      <c r="Z184" s="223">
        <f>T184/12</f>
        <v>0</v>
      </c>
      <c r="AA184" s="35"/>
    </row>
    <row r="185" spans="1:27">
      <c r="A185" s="133"/>
      <c r="B185" s="134"/>
      <c r="C185" s="207" t="str">
        <f>'3. Infrastructure Staff Loading'!C185</f>
        <v>Service Desk Remote</v>
      </c>
      <c r="D185" s="208" t="str">
        <f>'3. Infrastructure Staff Loading'!D185</f>
        <v>N</v>
      </c>
      <c r="E185" s="45">
        <v>736.05726325333342</v>
      </c>
      <c r="F185" s="45">
        <v>736.05726325333342</v>
      </c>
      <c r="G185" s="45">
        <v>736.05726325333342</v>
      </c>
      <c r="H185" s="45">
        <v>736.05726325333342</v>
      </c>
      <c r="I185" s="45">
        <v>736.05726325333342</v>
      </c>
      <c r="J185" s="45">
        <v>736.05726325333342</v>
      </c>
      <c r="K185" s="45">
        <v>736.05726325333342</v>
      </c>
      <c r="L185" s="45">
        <v>736.05726325333342</v>
      </c>
      <c r="M185" s="45">
        <v>736.05726325333342</v>
      </c>
      <c r="N185" s="45">
        <v>736.05726325333342</v>
      </c>
      <c r="O185" s="45">
        <v>736.05726325333342</v>
      </c>
      <c r="P185" s="45">
        <v>736.05726325333342</v>
      </c>
      <c r="Q185" s="138">
        <f>SUM(E185:P185)</f>
        <v>8832.6871590399987</v>
      </c>
      <c r="U185" s="44">
        <f>V185/$S$7</f>
        <v>4.4519592535483863</v>
      </c>
      <c r="V185" s="44">
        <f>Q185/12</f>
        <v>736.05726325333319</v>
      </c>
      <c r="X185" s="44">
        <f>IF($D185="Y",$Q185,0)</f>
        <v>0</v>
      </c>
      <c r="Y185" s="44">
        <f>IF($D185="N",$Q185,0)</f>
        <v>8832.6871590399987</v>
      </c>
      <c r="Z185" s="223">
        <f>T185/12</f>
        <v>0</v>
      </c>
    </row>
    <row r="186" spans="1:27">
      <c r="A186" s="133"/>
      <c r="B186" s="134"/>
      <c r="C186" s="207">
        <f>'3. Infrastructure Staff Loading'!C186</f>
        <v>0</v>
      </c>
      <c r="D186" s="208">
        <f>'3. Infrastructure Staff Loading'!D186</f>
        <v>0</v>
      </c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138">
        <f>SUM(E186:P186)</f>
        <v>0</v>
      </c>
      <c r="U186" s="44">
        <f>V186/$S$7</f>
        <v>0</v>
      </c>
      <c r="V186" s="44">
        <f>Q186/12</f>
        <v>0</v>
      </c>
      <c r="X186" s="44">
        <f>IF($D186="Y",$Q186,0)</f>
        <v>0</v>
      </c>
      <c r="Y186" s="44">
        <f>IF($D186="N",$Q186,0)</f>
        <v>0</v>
      </c>
      <c r="Z186" s="223">
        <f>T186/12</f>
        <v>0</v>
      </c>
    </row>
    <row r="187" spans="1:27">
      <c r="A187" s="133"/>
      <c r="B187" s="134"/>
      <c r="C187" s="207">
        <f>'3. Infrastructure Staff Loading'!C187</f>
        <v>0</v>
      </c>
      <c r="D187" s="208">
        <f>'3. Infrastructure Staff Loading'!D187</f>
        <v>0</v>
      </c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138">
        <f>SUM(E187:P187)</f>
        <v>0</v>
      </c>
      <c r="U187" s="44">
        <f>V187/$S$7</f>
        <v>0</v>
      </c>
      <c r="V187" s="44">
        <f>Q187/12</f>
        <v>0</v>
      </c>
      <c r="X187" s="44">
        <f>IF($D187="Y",$Q187,0)</f>
        <v>0</v>
      </c>
      <c r="Y187" s="44">
        <f>IF($D187="N",$Q187,0)</f>
        <v>0</v>
      </c>
      <c r="Z187" s="223">
        <f>T187/12</f>
        <v>0</v>
      </c>
    </row>
    <row r="188" spans="1:27">
      <c r="A188" s="133"/>
      <c r="B188" s="134"/>
      <c r="C188" s="207">
        <f>'3. Infrastructure Staff Loading'!C188</f>
        <v>0</v>
      </c>
      <c r="D188" s="208">
        <f>'3. Infrastructure Staff Loading'!D188</f>
        <v>0</v>
      </c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138">
        <f>SUM(E188:P188)</f>
        <v>0</v>
      </c>
      <c r="U188" s="44">
        <f>V188/$S$7</f>
        <v>0</v>
      </c>
      <c r="V188" s="44">
        <f>Q188/12</f>
        <v>0</v>
      </c>
      <c r="X188" s="44">
        <f>IF($D188="Y",$Q188,0)</f>
        <v>0</v>
      </c>
      <c r="Y188" s="44">
        <f>IF($D188="N",$Q188,0)</f>
        <v>0</v>
      </c>
      <c r="Z188" s="223">
        <f>T188/12</f>
        <v>0</v>
      </c>
    </row>
    <row r="189" spans="1:27" ht="14.1" thickBot="1">
      <c r="A189" s="103"/>
      <c r="B189" s="104" t="s">
        <v>103</v>
      </c>
      <c r="C189" s="105"/>
      <c r="D189" s="187"/>
      <c r="E189" s="107">
        <f>SUM(E184:E188)</f>
        <v>736.05726325333342</v>
      </c>
      <c r="F189" s="107">
        <f t="shared" ref="F189:Q189" si="75">SUM(F184:F188)</f>
        <v>736.05726325333342</v>
      </c>
      <c r="G189" s="107">
        <f t="shared" si="75"/>
        <v>736.05726325333342</v>
      </c>
      <c r="H189" s="107">
        <f t="shared" si="75"/>
        <v>736.05726325333342</v>
      </c>
      <c r="I189" s="107">
        <f t="shared" si="75"/>
        <v>736.05726325333342</v>
      </c>
      <c r="J189" s="107">
        <f t="shared" si="75"/>
        <v>736.05726325333342</v>
      </c>
      <c r="K189" s="107">
        <f t="shared" si="75"/>
        <v>736.05726325333342</v>
      </c>
      <c r="L189" s="107">
        <f t="shared" si="75"/>
        <v>736.05726325333342</v>
      </c>
      <c r="M189" s="107">
        <f t="shared" si="75"/>
        <v>736.05726325333342</v>
      </c>
      <c r="N189" s="107">
        <f t="shared" si="75"/>
        <v>736.05726325333342</v>
      </c>
      <c r="O189" s="107">
        <f t="shared" si="75"/>
        <v>736.05726325333342</v>
      </c>
      <c r="P189" s="107">
        <f t="shared" si="75"/>
        <v>736.05726325333342</v>
      </c>
      <c r="Q189" s="107">
        <f t="shared" si="75"/>
        <v>8832.6871590399987</v>
      </c>
      <c r="R189" s="35"/>
      <c r="S189" s="35"/>
      <c r="T189" s="35"/>
      <c r="U189" s="109">
        <f>SUM(U184:U188)</f>
        <v>4.4519592535483863</v>
      </c>
      <c r="V189" s="107">
        <f>SUM(V184:V188)</f>
        <v>736.05726325333319</v>
      </c>
      <c r="W189" s="35"/>
      <c r="X189" s="106">
        <f>SUM(X184:X188)</f>
        <v>0</v>
      </c>
      <c r="Y189" s="106">
        <f>SUM(Y184:Y188)</f>
        <v>8832.6871590399987</v>
      </c>
      <c r="Z189" s="224">
        <f>X189/(X189+Y189)</f>
        <v>0</v>
      </c>
      <c r="AA189" s="35"/>
    </row>
    <row r="190" spans="1:27">
      <c r="A190" s="41"/>
      <c r="B190" s="42"/>
      <c r="C190" s="43"/>
      <c r="D190" s="186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35"/>
      <c r="S190" s="35"/>
      <c r="T190" s="35"/>
      <c r="U190" s="44"/>
      <c r="V190" s="44"/>
      <c r="W190" s="35"/>
      <c r="X190" s="44"/>
      <c r="Y190" s="44"/>
      <c r="Z190" s="223"/>
      <c r="AA190" s="35"/>
    </row>
    <row r="191" spans="1:27" ht="14.1" thickBot="1">
      <c r="A191" s="129"/>
      <c r="B191" s="130" t="s">
        <v>97</v>
      </c>
      <c r="C191" s="131"/>
      <c r="D191" s="191"/>
      <c r="E191" s="132">
        <f>SUM(E168,E175, E182, E189)</f>
        <v>6749.4990920950004</v>
      </c>
      <c r="F191" s="132">
        <f t="shared" ref="F191:Q191" si="76">SUM(F168,F175, F182, F189)</f>
        <v>6749.4990920950004</v>
      </c>
      <c r="G191" s="132">
        <f t="shared" si="76"/>
        <v>6749.4990920950004</v>
      </c>
      <c r="H191" s="132">
        <f t="shared" si="76"/>
        <v>6749.4990920950004</v>
      </c>
      <c r="I191" s="132">
        <f t="shared" si="76"/>
        <v>6749.4990920950004</v>
      </c>
      <c r="J191" s="132">
        <f t="shared" si="76"/>
        <v>6749.4990920950004</v>
      </c>
      <c r="K191" s="132">
        <f t="shared" si="76"/>
        <v>6749.4990920950004</v>
      </c>
      <c r="L191" s="132">
        <f t="shared" si="76"/>
        <v>6749.4990920950004</v>
      </c>
      <c r="M191" s="132">
        <f t="shared" si="76"/>
        <v>6749.4990920950004</v>
      </c>
      <c r="N191" s="132">
        <f t="shared" si="76"/>
        <v>6749.4990920950004</v>
      </c>
      <c r="O191" s="132">
        <f t="shared" si="76"/>
        <v>6749.4990920950004</v>
      </c>
      <c r="P191" s="132">
        <f t="shared" si="76"/>
        <v>6749.4990920950004</v>
      </c>
      <c r="Q191" s="132">
        <f t="shared" si="76"/>
        <v>80993.98910513999</v>
      </c>
      <c r="R191" s="35"/>
      <c r="S191" s="35"/>
      <c r="T191" s="35"/>
      <c r="U191" s="132">
        <f t="shared" ref="U191:V191" si="77">SUM(U168,U175, U182, U189)</f>
        <v>40.823583218316536</v>
      </c>
      <c r="V191" s="132">
        <f t="shared" si="77"/>
        <v>6749.4990920949995</v>
      </c>
      <c r="W191" s="35"/>
      <c r="X191" s="132">
        <f>SUM(X168,X175,X182,X189)</f>
        <v>0</v>
      </c>
      <c r="Y191" s="132">
        <f>SUM(Y168,Y175,Y182,Y189)</f>
        <v>80993.98910513999</v>
      </c>
      <c r="Z191" s="225">
        <f>X191/(X191+Y191)</f>
        <v>0</v>
      </c>
      <c r="AA191" s="35"/>
    </row>
    <row r="192" spans="1:27">
      <c r="A192" s="52"/>
      <c r="B192" s="42"/>
      <c r="C192" s="43"/>
      <c r="D192" s="200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U192" s="43"/>
      <c r="V192" s="43"/>
      <c r="X192" s="44"/>
      <c r="Y192" s="44"/>
      <c r="Z192" s="223"/>
    </row>
    <row r="193" spans="1:27">
      <c r="A193" s="120"/>
      <c r="B193" s="121" t="s">
        <v>98</v>
      </c>
      <c r="C193" s="122"/>
      <c r="D193" s="202"/>
      <c r="E193" s="123">
        <f t="shared" ref="E193:Q193" si="78">SUM(E39,E55,E86,E103,E120,E160,E191)</f>
        <v>38652.848721170834</v>
      </c>
      <c r="F193" s="123">
        <f t="shared" si="78"/>
        <v>38652.848721170834</v>
      </c>
      <c r="G193" s="123">
        <f t="shared" si="78"/>
        <v>38652.848721170834</v>
      </c>
      <c r="H193" s="123">
        <f t="shared" si="78"/>
        <v>38652.848721170834</v>
      </c>
      <c r="I193" s="123">
        <f t="shared" si="78"/>
        <v>38652.848721170834</v>
      </c>
      <c r="J193" s="123">
        <f t="shared" si="78"/>
        <v>38652.848721170834</v>
      </c>
      <c r="K193" s="123">
        <f t="shared" si="78"/>
        <v>38652.848721170834</v>
      </c>
      <c r="L193" s="123">
        <f t="shared" si="78"/>
        <v>38652.848721170834</v>
      </c>
      <c r="M193" s="123">
        <f t="shared" si="78"/>
        <v>38652.848721170834</v>
      </c>
      <c r="N193" s="123">
        <f t="shared" si="78"/>
        <v>38652.848721170834</v>
      </c>
      <c r="O193" s="123">
        <f t="shared" si="78"/>
        <v>38652.848721170834</v>
      </c>
      <c r="P193" s="123">
        <f t="shared" si="78"/>
        <v>38652.848721170834</v>
      </c>
      <c r="Q193" s="123">
        <f t="shared" si="78"/>
        <v>463834.18465404998</v>
      </c>
      <c r="R193" s="38"/>
      <c r="S193" s="38"/>
      <c r="T193" s="38"/>
      <c r="U193" s="123">
        <f t="shared" ref="U193:Y193" si="79">SUM(U39,U55,U86,U103,U120,U160,U191)</f>
        <v>233.78739145869457</v>
      </c>
      <c r="V193" s="123">
        <f t="shared" si="79"/>
        <v>38652.848721170834</v>
      </c>
      <c r="W193" s="38"/>
      <c r="X193" s="123">
        <f t="shared" si="79"/>
        <v>171385.97734545002</v>
      </c>
      <c r="Y193" s="123">
        <f t="shared" si="79"/>
        <v>292448.20730859996</v>
      </c>
      <c r="Z193" s="220">
        <f>X193/(X193+Y193)</f>
        <v>0.36949837466869329</v>
      </c>
      <c r="AA193" s="38"/>
    </row>
    <row r="194" spans="1:27">
      <c r="A194" s="55"/>
      <c r="B194" s="56"/>
      <c r="C194" s="57"/>
      <c r="D194" s="203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U194" s="57"/>
      <c r="V194" s="57"/>
    </row>
    <row r="195" spans="1:27">
      <c r="U195" s="37"/>
      <c r="V195" s="37"/>
    </row>
    <row r="196" spans="1:27">
      <c r="A196" s="8"/>
      <c r="B196" s="247" t="s">
        <v>5</v>
      </c>
      <c r="C196" s="248"/>
      <c r="D196" s="205"/>
    </row>
    <row r="197" spans="1:27">
      <c r="A197" s="174">
        <v>1</v>
      </c>
      <c r="B197" s="242"/>
      <c r="C197" s="243"/>
      <c r="D197" s="175"/>
    </row>
    <row r="198" spans="1:27">
      <c r="A198" s="176">
        <v>2</v>
      </c>
      <c r="B198" s="240"/>
      <c r="C198" s="241"/>
      <c r="D198" s="177"/>
    </row>
    <row r="199" spans="1:27">
      <c r="A199" s="176">
        <v>3</v>
      </c>
      <c r="B199" s="240"/>
      <c r="C199" s="241"/>
      <c r="D199" s="177"/>
    </row>
    <row r="200" spans="1:27">
      <c r="A200" s="176">
        <v>4</v>
      </c>
      <c r="B200" s="240"/>
      <c r="C200" s="241"/>
      <c r="D200" s="177"/>
    </row>
    <row r="201" spans="1:27">
      <c r="A201" s="176">
        <v>5</v>
      </c>
      <c r="B201" s="240"/>
      <c r="C201" s="241"/>
      <c r="D201" s="177"/>
    </row>
    <row r="202" spans="1:27">
      <c r="A202" s="176">
        <v>6</v>
      </c>
      <c r="B202" s="240"/>
      <c r="C202" s="241"/>
      <c r="D202" s="177"/>
    </row>
    <row r="203" spans="1:27">
      <c r="A203" s="176">
        <v>7</v>
      </c>
      <c r="B203" s="242"/>
      <c r="C203" s="243"/>
      <c r="D203" s="175"/>
    </row>
    <row r="204" spans="1:27">
      <c r="A204" s="176">
        <v>8</v>
      </c>
      <c r="B204" s="240"/>
      <c r="C204" s="241"/>
      <c r="D204" s="177"/>
    </row>
    <row r="205" spans="1:27">
      <c r="A205" s="176">
        <v>9</v>
      </c>
      <c r="B205" s="240"/>
      <c r="C205" s="241"/>
      <c r="D205" s="177"/>
    </row>
    <row r="206" spans="1:27">
      <c r="A206" s="176">
        <v>10</v>
      </c>
      <c r="B206" s="240"/>
      <c r="C206" s="241"/>
      <c r="D206" s="177"/>
    </row>
  </sheetData>
  <mergeCells count="26">
    <mergeCell ref="A1:Q1"/>
    <mergeCell ref="A2:Q2"/>
    <mergeCell ref="A3:Q3"/>
    <mergeCell ref="S3:S6"/>
    <mergeCell ref="E4:P4"/>
    <mergeCell ref="A5:A7"/>
    <mergeCell ref="B5:B7"/>
    <mergeCell ref="C5:C7"/>
    <mergeCell ref="Y5:Y7"/>
    <mergeCell ref="Z5:Z7"/>
    <mergeCell ref="B196:C196"/>
    <mergeCell ref="B197:C197"/>
    <mergeCell ref="B198:C198"/>
    <mergeCell ref="D5:D7"/>
    <mergeCell ref="Q5:Q6"/>
    <mergeCell ref="U5:U7"/>
    <mergeCell ref="V5:V7"/>
    <mergeCell ref="X5:X7"/>
    <mergeCell ref="B205:C205"/>
    <mergeCell ref="B206:C206"/>
    <mergeCell ref="B199:C199"/>
    <mergeCell ref="B200:C200"/>
    <mergeCell ref="B201:C201"/>
    <mergeCell ref="B202:C202"/>
    <mergeCell ref="B203:C203"/>
    <mergeCell ref="B204:C204"/>
  </mergeCells>
  <pageMargins left="0.7" right="0.7" top="0.75" bottom="0.75" header="0.3" footer="0.3"/>
  <ignoredErrors>
    <ignoredError sqref="Q19 U19:V19 X19:Z19 Q25 U25:V25 X25:Y25 Q32 U32:V32 X32:Y32 Q47 U47:V47 X47:Y47" formula="1"/>
    <ignoredError sqref="Z38 Z54:Z55 Z63 Z70 Z84 Z86 Z94 Z101 Z103 Z111 Z118 Z120 Z130 Z137 Z144 Z151 Z158 Z160 Z168 Z175 Z182 Z189 Z191" evalError="1"/>
    <ignoredError sqref="Z25 Z32 Z47 Z77" evalError="1" formula="1"/>
  </ignoredErrors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0B874-A469-4246-A415-203D285D924C}">
  <dimension ref="A1:AA206"/>
  <sheetViews>
    <sheetView topLeftCell="A133" zoomScaleNormal="100" workbookViewId="0">
      <selection activeCell="Y96" sqref="X96:Y188"/>
    </sheetView>
  </sheetViews>
  <sheetFormatPr defaultColWidth="8.85546875" defaultRowHeight="12.95"/>
  <cols>
    <col min="1" max="1" width="6.7109375" style="31" customWidth="1"/>
    <col min="2" max="2" width="35.7109375" style="32" customWidth="1"/>
    <col min="3" max="3" width="20.7109375" style="37" customWidth="1"/>
    <col min="4" max="4" width="13.7109375" style="204" customWidth="1"/>
    <col min="5" max="16" width="10.28515625" style="33" customWidth="1"/>
    <col min="17" max="17" width="13.7109375" style="33" customWidth="1"/>
    <col min="18" max="18" width="9.140625" style="32"/>
    <col min="19" max="19" width="10.7109375" style="32" customWidth="1"/>
    <col min="20" max="20" width="9.140625" style="32"/>
    <col min="21" max="22" width="10.7109375" style="32" customWidth="1"/>
    <col min="23" max="23" width="9" style="32"/>
    <col min="24" max="24" width="13.140625" style="32" customWidth="1"/>
    <col min="25" max="25" width="12.7109375" style="32" customWidth="1"/>
    <col min="26" max="26" width="9" style="221"/>
    <col min="27" max="27" width="9" style="32"/>
  </cols>
  <sheetData>
    <row r="1" spans="1:27" ht="18">
      <c r="A1" s="255" t="s">
        <v>109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</row>
    <row r="2" spans="1:27" ht="18">
      <c r="A2" s="255" t="s">
        <v>110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</row>
    <row r="3" spans="1:27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S3" s="250" t="s">
        <v>10</v>
      </c>
    </row>
    <row r="4" spans="1:27" ht="14.1">
      <c r="B4" s="31"/>
      <c r="C4" s="31"/>
      <c r="D4" s="31"/>
      <c r="E4" s="257" t="s">
        <v>8</v>
      </c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  <c r="Q4" s="219"/>
      <c r="S4" s="250"/>
      <c r="U4" s="31"/>
      <c r="V4" s="31"/>
    </row>
    <row r="5" spans="1:27" ht="13.35" customHeight="1">
      <c r="A5" s="244" t="s">
        <v>11</v>
      </c>
      <c r="B5" s="244" t="s">
        <v>12</v>
      </c>
      <c r="C5" s="244" t="s">
        <v>106</v>
      </c>
      <c r="D5" s="244" t="s">
        <v>107</v>
      </c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262" t="s">
        <v>108</v>
      </c>
      <c r="R5" s="34"/>
      <c r="S5" s="250"/>
      <c r="T5" s="34"/>
      <c r="U5" s="244" t="s">
        <v>15</v>
      </c>
      <c r="V5" s="244" t="s">
        <v>16</v>
      </c>
      <c r="W5" s="34"/>
      <c r="X5" s="244" t="s">
        <v>17</v>
      </c>
      <c r="Y5" s="244" t="s">
        <v>18</v>
      </c>
      <c r="Z5" s="259" t="s">
        <v>19</v>
      </c>
      <c r="AA5" s="34"/>
    </row>
    <row r="6" spans="1:27">
      <c r="A6" s="245"/>
      <c r="B6" s="245"/>
      <c r="C6" s="245"/>
      <c r="D6" s="245"/>
      <c r="E6" s="59">
        <v>46054</v>
      </c>
      <c r="F6" s="59">
        <v>46082</v>
      </c>
      <c r="G6" s="59">
        <v>46113</v>
      </c>
      <c r="H6" s="59">
        <v>46143</v>
      </c>
      <c r="I6" s="59">
        <v>46174</v>
      </c>
      <c r="J6" s="59">
        <v>46204</v>
      </c>
      <c r="K6" s="59">
        <v>46235</v>
      </c>
      <c r="L6" s="59">
        <v>46266</v>
      </c>
      <c r="M6" s="59">
        <v>46296</v>
      </c>
      <c r="N6" s="59">
        <v>46327</v>
      </c>
      <c r="O6" s="59">
        <v>46357</v>
      </c>
      <c r="P6" s="59">
        <v>46388</v>
      </c>
      <c r="Q6" s="263"/>
      <c r="S6" s="251"/>
      <c r="U6" s="245"/>
      <c r="V6" s="245"/>
      <c r="X6" s="245"/>
      <c r="Y6" s="245"/>
      <c r="Z6" s="260"/>
    </row>
    <row r="7" spans="1:27" ht="24.75" customHeight="1">
      <c r="A7" s="246"/>
      <c r="B7" s="246"/>
      <c r="C7" s="246"/>
      <c r="D7" s="246"/>
      <c r="E7" s="40">
        <v>152</v>
      </c>
      <c r="F7" s="40">
        <v>176</v>
      </c>
      <c r="G7" s="40">
        <v>176</v>
      </c>
      <c r="H7" s="40">
        <v>160</v>
      </c>
      <c r="I7" s="40">
        <v>168</v>
      </c>
      <c r="J7" s="40">
        <v>176</v>
      </c>
      <c r="K7" s="40">
        <v>168</v>
      </c>
      <c r="L7" s="40">
        <v>168</v>
      </c>
      <c r="M7" s="40">
        <v>168</v>
      </c>
      <c r="N7" s="40">
        <f>18*8</f>
        <v>144</v>
      </c>
      <c r="O7" s="40">
        <v>176</v>
      </c>
      <c r="P7" s="40">
        <v>152</v>
      </c>
      <c r="Q7" s="206">
        <f>SUM(E7:P7)</f>
        <v>1984</v>
      </c>
      <c r="S7" s="145">
        <f>AVERAGE(E7:P7)</f>
        <v>165.33333333333334</v>
      </c>
      <c r="U7" s="246"/>
      <c r="V7" s="246"/>
      <c r="X7" s="246"/>
      <c r="Y7" s="246"/>
      <c r="Z7" s="261"/>
    </row>
    <row r="8" spans="1:27" ht="14.1">
      <c r="A8" s="110">
        <v>1</v>
      </c>
      <c r="B8" s="111" t="s">
        <v>20</v>
      </c>
      <c r="C8" s="112"/>
      <c r="D8" s="15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34"/>
      <c r="S8" s="34"/>
      <c r="T8" s="34"/>
      <c r="U8" s="112"/>
      <c r="V8" s="112"/>
      <c r="W8" s="34"/>
      <c r="X8" s="112"/>
      <c r="Y8" s="112"/>
      <c r="Z8" s="222"/>
      <c r="AA8" s="34"/>
    </row>
    <row r="9" spans="1:27">
      <c r="A9" s="133">
        <v>1.1000000000000001</v>
      </c>
      <c r="B9" s="134" t="s">
        <v>20</v>
      </c>
      <c r="C9" s="207">
        <f>'3. Infrastructure Staff Loading'!C9</f>
        <v>0</v>
      </c>
      <c r="D9" s="208">
        <f>'3. Infrastructure Staff Loading'!D9</f>
        <v>0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138">
        <f>SUM(E9:P9)</f>
        <v>0</v>
      </c>
      <c r="U9" s="44">
        <f>V9/$S$7</f>
        <v>0</v>
      </c>
      <c r="V9" s="44">
        <f>Q9/12</f>
        <v>0</v>
      </c>
      <c r="X9" s="44">
        <f>IF($D9="Y",$Q9,0)</f>
        <v>0</v>
      </c>
      <c r="Y9" s="44">
        <f>IF($D9="N",$Q9,0)</f>
        <v>0</v>
      </c>
      <c r="Z9" s="223">
        <f>T9/12</f>
        <v>0</v>
      </c>
    </row>
    <row r="10" spans="1:27">
      <c r="A10" s="133"/>
      <c r="B10" s="134"/>
      <c r="C10" s="207" t="str">
        <f>'3. Infrastructure Staff Loading'!C10</f>
        <v>Project Manager</v>
      </c>
      <c r="D10" s="208" t="str">
        <f>'3. Infrastructure Staff Loading'!D10</f>
        <v>Y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138">
        <f t="shared" ref="Q10:Q13" si="0">SUM(E10:P10)</f>
        <v>0</v>
      </c>
      <c r="U10" s="44">
        <f t="shared" ref="U10:U13" si="1">V10/$S$7</f>
        <v>0</v>
      </c>
      <c r="V10" s="44">
        <f t="shared" ref="V10:V13" si="2">Q10/12</f>
        <v>0</v>
      </c>
      <c r="X10" s="44">
        <f t="shared" ref="X10:X13" si="3">IF($D10="Y",$Q10,0)</f>
        <v>0</v>
      </c>
      <c r="Y10" s="44">
        <f t="shared" ref="Y10:Y13" si="4">IF($D10="N",$Q10,0)</f>
        <v>0</v>
      </c>
      <c r="Z10" s="223">
        <f t="shared" ref="Z10:Z13" si="5">T10/12</f>
        <v>0</v>
      </c>
    </row>
    <row r="11" spans="1:27">
      <c r="A11" s="133"/>
      <c r="B11" s="134"/>
      <c r="C11" s="207" t="str">
        <f>'3. Infrastructure Staff Loading'!C11</f>
        <v>Service Delivery Management</v>
      </c>
      <c r="D11" s="208" t="str">
        <f>'3. Infrastructure Staff Loading'!D11</f>
        <v>Y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38">
        <f t="shared" si="0"/>
        <v>0</v>
      </c>
      <c r="U11" s="44">
        <f t="shared" si="1"/>
        <v>0</v>
      </c>
      <c r="V11" s="44">
        <f t="shared" si="2"/>
        <v>0</v>
      </c>
      <c r="X11" s="44">
        <f t="shared" si="3"/>
        <v>0</v>
      </c>
      <c r="Y11" s="44">
        <f t="shared" si="4"/>
        <v>0</v>
      </c>
      <c r="Z11" s="223">
        <f t="shared" si="5"/>
        <v>0</v>
      </c>
    </row>
    <row r="12" spans="1:27">
      <c r="A12" s="133"/>
      <c r="B12" s="134"/>
      <c r="C12" s="207" t="str">
        <f>'3. Infrastructure Staff Loading'!C12</f>
        <v>Infrastructure Delivery Integration Office Manager</v>
      </c>
      <c r="D12" s="208" t="str">
        <f>'3. Infrastructure Staff Loading'!D12</f>
        <v>N</v>
      </c>
      <c r="E12" s="45">
        <v>164.83332673999999</v>
      </c>
      <c r="F12" s="45">
        <v>164.83332673999999</v>
      </c>
      <c r="G12" s="45">
        <v>164.83332673999999</v>
      </c>
      <c r="H12" s="45">
        <v>164.83332673999999</v>
      </c>
      <c r="I12" s="45">
        <v>164.83332673999999</v>
      </c>
      <c r="J12" s="45">
        <v>164.83332673999999</v>
      </c>
      <c r="K12" s="45">
        <v>164.83332673999999</v>
      </c>
      <c r="L12" s="45">
        <v>164.83332673999999</v>
      </c>
      <c r="M12" s="45">
        <v>164.83332673999999</v>
      </c>
      <c r="N12" s="45">
        <v>164.83332673999999</v>
      </c>
      <c r="O12" s="45">
        <v>164.83332673999999</v>
      </c>
      <c r="P12" s="45">
        <v>164.83332673999999</v>
      </c>
      <c r="Q12" s="138">
        <f t="shared" si="0"/>
        <v>1977.9999208800002</v>
      </c>
      <c r="U12" s="44">
        <f t="shared" si="1"/>
        <v>0.99697576657258069</v>
      </c>
      <c r="V12" s="44">
        <f t="shared" si="2"/>
        <v>164.83332674000002</v>
      </c>
      <c r="X12" s="44">
        <f t="shared" si="3"/>
        <v>0</v>
      </c>
      <c r="Y12" s="44">
        <f t="shared" si="4"/>
        <v>1977.9999208800002</v>
      </c>
      <c r="Z12" s="223">
        <f t="shared" si="5"/>
        <v>0</v>
      </c>
    </row>
    <row r="13" spans="1:27">
      <c r="A13" s="133"/>
      <c r="B13" s="134"/>
      <c r="C13" s="207" t="str">
        <f>'3. Infrastructure Staff Loading'!C13</f>
        <v>Infrastructure Project Manager</v>
      </c>
      <c r="D13" s="208" t="str">
        <f>'3. Infrastructure Staff Loading'!D13</f>
        <v>N</v>
      </c>
      <c r="E13" s="45">
        <v>164.83332673999999</v>
      </c>
      <c r="F13" s="45">
        <v>164.83332673999999</v>
      </c>
      <c r="G13" s="45">
        <v>164.83332673999999</v>
      </c>
      <c r="H13" s="45">
        <v>164.83332673999999</v>
      </c>
      <c r="I13" s="45">
        <v>164.83332673999999</v>
      </c>
      <c r="J13" s="45">
        <v>164.83332673999999</v>
      </c>
      <c r="K13" s="45">
        <v>164.83332673999999</v>
      </c>
      <c r="L13" s="45">
        <v>164.83332673999999</v>
      </c>
      <c r="M13" s="45">
        <v>164.83332673999999</v>
      </c>
      <c r="N13" s="45">
        <v>164.83332673999999</v>
      </c>
      <c r="O13" s="45">
        <v>164.83332673999999</v>
      </c>
      <c r="P13" s="45">
        <v>164.83332673999999</v>
      </c>
      <c r="Q13" s="138">
        <f t="shared" si="0"/>
        <v>1977.9999208800002</v>
      </c>
      <c r="U13" s="44">
        <f t="shared" si="1"/>
        <v>0.99697576657258069</v>
      </c>
      <c r="V13" s="44">
        <f t="shared" si="2"/>
        <v>164.83332674000002</v>
      </c>
      <c r="X13" s="44">
        <f t="shared" si="3"/>
        <v>0</v>
      </c>
      <c r="Y13" s="44">
        <f t="shared" si="4"/>
        <v>1977.9999208800002</v>
      </c>
      <c r="Z13" s="223">
        <f t="shared" si="5"/>
        <v>0</v>
      </c>
    </row>
    <row r="14" spans="1:27">
      <c r="A14" s="133"/>
      <c r="B14" s="134"/>
      <c r="C14" s="207" t="str">
        <f>'3. Infrastructure Staff Loading'!C14</f>
        <v>Infrastructure Transition Manager</v>
      </c>
      <c r="D14" s="208" t="str">
        <f>'3. Infrastructure Staff Loading'!D14</f>
        <v>N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138">
        <f>SUM(E14:P14)</f>
        <v>0</v>
      </c>
      <c r="U14" s="44">
        <f>V14/$S$7</f>
        <v>0</v>
      </c>
      <c r="V14" s="44">
        <f>Q14/12</f>
        <v>0</v>
      </c>
      <c r="X14" s="44">
        <f t="shared" ref="X14:X18" si="6">IF($D14="Y",$Q14,0)</f>
        <v>0</v>
      </c>
      <c r="Y14" s="44">
        <f t="shared" ref="Y14:Y18" si="7">IF($D14="N",$Q14,0)</f>
        <v>0</v>
      </c>
      <c r="Z14" s="223">
        <f>T14/12</f>
        <v>0</v>
      </c>
    </row>
    <row r="15" spans="1:27">
      <c r="A15" s="133"/>
      <c r="B15" s="134"/>
      <c r="C15" s="207" t="str">
        <f>'3. Infrastructure Staff Loading'!C15</f>
        <v>Project Manager</v>
      </c>
      <c r="D15" s="208" t="str">
        <f>'3. Infrastructure Staff Loading'!D15</f>
        <v>N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138">
        <f>SUM(E15:P15)</f>
        <v>0</v>
      </c>
      <c r="U15" s="44">
        <f>V15/$S$7</f>
        <v>0</v>
      </c>
      <c r="V15" s="44">
        <f>Q15/12</f>
        <v>0</v>
      </c>
      <c r="X15" s="44">
        <f t="shared" si="6"/>
        <v>0</v>
      </c>
      <c r="Y15" s="44">
        <f t="shared" si="7"/>
        <v>0</v>
      </c>
      <c r="Z15" s="223">
        <f>T15/12</f>
        <v>0</v>
      </c>
    </row>
    <row r="16" spans="1:27">
      <c r="A16" s="133"/>
      <c r="B16" s="134"/>
      <c r="C16" s="207" t="str">
        <f>'3. Infrastructure Staff Loading'!C16</f>
        <v>Service Delivery Management</v>
      </c>
      <c r="D16" s="208" t="str">
        <f>'3. Infrastructure Staff Loading'!D16</f>
        <v>N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138">
        <f>SUM(E16:P16)</f>
        <v>0</v>
      </c>
      <c r="U16" s="44">
        <f>V16/$S$7</f>
        <v>0</v>
      </c>
      <c r="V16" s="44">
        <f>Q16/12</f>
        <v>0</v>
      </c>
      <c r="X16" s="44">
        <f t="shared" si="6"/>
        <v>0</v>
      </c>
      <c r="Y16" s="44">
        <f t="shared" si="7"/>
        <v>0</v>
      </c>
      <c r="Z16" s="223">
        <f>T16/12</f>
        <v>0</v>
      </c>
    </row>
    <row r="17" spans="1:27">
      <c r="A17" s="133"/>
      <c r="B17" s="134"/>
      <c r="C17" s="207" t="str">
        <f>'3. Infrastructure Staff Loading'!C16</f>
        <v>Service Delivery Management</v>
      </c>
      <c r="D17" s="208" t="str">
        <f>'3. Infrastructure Staff Loading'!D16</f>
        <v>N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138">
        <f>SUM(E17:P17)</f>
        <v>0</v>
      </c>
      <c r="U17" s="44">
        <f>V17/$S$7</f>
        <v>0</v>
      </c>
      <c r="V17" s="44">
        <f>Q17/12</f>
        <v>0</v>
      </c>
      <c r="X17" s="44">
        <f t="shared" si="6"/>
        <v>0</v>
      </c>
      <c r="Y17" s="44">
        <f t="shared" si="7"/>
        <v>0</v>
      </c>
      <c r="Z17" s="223">
        <f>T17/12</f>
        <v>0</v>
      </c>
    </row>
    <row r="18" spans="1:27">
      <c r="A18" s="133"/>
      <c r="B18" s="134"/>
      <c r="C18" s="207">
        <f>'3. Infrastructure Staff Loading'!C18</f>
        <v>0</v>
      </c>
      <c r="D18" s="208">
        <f>'3. Infrastructure Staff Loading'!D18</f>
        <v>0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138">
        <f>SUM(E18:P18)</f>
        <v>0</v>
      </c>
      <c r="U18" s="44">
        <f>V18/$S$7</f>
        <v>0</v>
      </c>
      <c r="V18" s="44">
        <f>Q18/12</f>
        <v>0</v>
      </c>
      <c r="X18" s="44">
        <f t="shared" si="6"/>
        <v>0</v>
      </c>
      <c r="Y18" s="44">
        <f t="shared" si="7"/>
        <v>0</v>
      </c>
      <c r="Z18" s="223">
        <f>T18/12</f>
        <v>0</v>
      </c>
    </row>
    <row r="19" spans="1:27" ht="14.1" thickBot="1">
      <c r="A19" s="103"/>
      <c r="B19" s="104" t="s">
        <v>28</v>
      </c>
      <c r="C19" s="105"/>
      <c r="D19" s="187"/>
      <c r="E19" s="107">
        <f>SUM(E9:E18)</f>
        <v>329.66665347999998</v>
      </c>
      <c r="F19" s="107">
        <f t="shared" ref="F19:P19" si="8">SUM(F9:F18)</f>
        <v>329.66665347999998</v>
      </c>
      <c r="G19" s="107">
        <f t="shared" si="8"/>
        <v>329.66665347999998</v>
      </c>
      <c r="H19" s="107">
        <f t="shared" si="8"/>
        <v>329.66665347999998</v>
      </c>
      <c r="I19" s="107">
        <f t="shared" si="8"/>
        <v>329.66665347999998</v>
      </c>
      <c r="J19" s="107">
        <f t="shared" si="8"/>
        <v>329.66665347999998</v>
      </c>
      <c r="K19" s="107">
        <f t="shared" si="8"/>
        <v>329.66665347999998</v>
      </c>
      <c r="L19" s="107">
        <f t="shared" si="8"/>
        <v>329.66665347999998</v>
      </c>
      <c r="M19" s="107">
        <f t="shared" si="8"/>
        <v>329.66665347999998</v>
      </c>
      <c r="N19" s="107">
        <f t="shared" si="8"/>
        <v>329.66665347999998</v>
      </c>
      <c r="O19" s="107">
        <f t="shared" si="8"/>
        <v>329.66665347999998</v>
      </c>
      <c r="P19" s="107">
        <f t="shared" si="8"/>
        <v>329.66665347999998</v>
      </c>
      <c r="Q19" s="107">
        <f>SUM(Q9:Q18)</f>
        <v>3955.9998417600004</v>
      </c>
      <c r="R19" s="35"/>
      <c r="S19" s="35"/>
      <c r="T19" s="35"/>
      <c r="U19" s="106">
        <f>SUM(U9:U18)</f>
        <v>1.9939515331451614</v>
      </c>
      <c r="V19" s="106">
        <f>SUM(V9:V18)</f>
        <v>329.66665348000004</v>
      </c>
      <c r="W19" s="35"/>
      <c r="X19" s="106">
        <f>SUM(X9:X18)</f>
        <v>0</v>
      </c>
      <c r="Y19" s="106">
        <f>SUM(Y9:Y18)</f>
        <v>3955.9998417600004</v>
      </c>
      <c r="Z19" s="224">
        <f>X19/(X19+Y19)</f>
        <v>0</v>
      </c>
      <c r="AA19" s="35"/>
    </row>
    <row r="20" spans="1:27">
      <c r="A20" s="135">
        <v>1.2</v>
      </c>
      <c r="B20" s="136" t="s">
        <v>29</v>
      </c>
      <c r="C20" s="207">
        <f>'3. Infrastructure Staff Loading'!C20</f>
        <v>0</v>
      </c>
      <c r="D20" s="208">
        <f>'3. Infrastructure Staff Loading'!D20</f>
        <v>0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139">
        <f>SUM(E20:P20)</f>
        <v>0</v>
      </c>
      <c r="U20" s="44">
        <f>V20/$S$7</f>
        <v>0</v>
      </c>
      <c r="V20" s="44">
        <f>Q20/12</f>
        <v>0</v>
      </c>
      <c r="X20" s="44">
        <f>IF($D20="Y",$Q20,0)</f>
        <v>0</v>
      </c>
      <c r="Y20" s="44">
        <f>IF($D20="N",$Q20,0)</f>
        <v>0</v>
      </c>
      <c r="Z20" s="223">
        <f>T20/12</f>
        <v>0</v>
      </c>
    </row>
    <row r="21" spans="1:27">
      <c r="A21" s="133"/>
      <c r="B21" s="137"/>
      <c r="C21" s="207" t="str">
        <f>'3. Infrastructure Staff Loading'!C21</f>
        <v>Service Delivery</v>
      </c>
      <c r="D21" s="208" t="str">
        <f>'3. Infrastructure Staff Loading'!D21</f>
        <v>N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139">
        <f>SUM(E21:P21)</f>
        <v>0</v>
      </c>
      <c r="U21" s="44">
        <f>V21/$S$7</f>
        <v>0</v>
      </c>
      <c r="V21" s="44">
        <f>Q21/12</f>
        <v>0</v>
      </c>
      <c r="X21" s="44">
        <f t="shared" ref="X21:X24" si="9">IF($D21="Y",$Q21,0)</f>
        <v>0</v>
      </c>
      <c r="Y21" s="44">
        <f t="shared" ref="Y21:Y24" si="10">IF($D21="N",$Q21,0)</f>
        <v>0</v>
      </c>
      <c r="Z21" s="223">
        <f>T21/12</f>
        <v>0</v>
      </c>
    </row>
    <row r="22" spans="1:27">
      <c r="A22" s="133"/>
      <c r="B22" s="137"/>
      <c r="C22" s="207" t="str">
        <f>'3. Infrastructure Staff Loading'!C22</f>
        <v>Project Manager</v>
      </c>
      <c r="D22" s="208" t="str">
        <f>'3. Infrastructure Staff Loading'!D22</f>
        <v>N</v>
      </c>
      <c r="E22" s="45">
        <v>329.66667325999987</v>
      </c>
      <c r="F22" s="45">
        <v>329.66667325999987</v>
      </c>
      <c r="G22" s="45">
        <v>329.66667325999987</v>
      </c>
      <c r="H22" s="45">
        <v>329.66667325999987</v>
      </c>
      <c r="I22" s="45">
        <v>329.66667325999987</v>
      </c>
      <c r="J22" s="45">
        <v>329.66667325999987</v>
      </c>
      <c r="K22" s="45">
        <v>329.66667325999987</v>
      </c>
      <c r="L22" s="45">
        <v>329.66667325999987</v>
      </c>
      <c r="M22" s="45">
        <v>329.66667325999987</v>
      </c>
      <c r="N22" s="45">
        <v>329.66667325999987</v>
      </c>
      <c r="O22" s="45">
        <v>329.66667325999987</v>
      </c>
      <c r="P22" s="45">
        <v>329.66667325999987</v>
      </c>
      <c r="Q22" s="139">
        <f>SUM(E22:P22)</f>
        <v>3956.0000791199977</v>
      </c>
      <c r="U22" s="44">
        <f>V22/$S$7</f>
        <v>1.9939516527822567</v>
      </c>
      <c r="V22" s="44">
        <f>Q22/12</f>
        <v>329.66667325999981</v>
      </c>
      <c r="X22" s="44">
        <f t="shared" si="9"/>
        <v>0</v>
      </c>
      <c r="Y22" s="44">
        <f t="shared" si="10"/>
        <v>3956.0000791199977</v>
      </c>
      <c r="Z22" s="223">
        <f>T22/12</f>
        <v>0</v>
      </c>
    </row>
    <row r="23" spans="1:27">
      <c r="A23" s="133"/>
      <c r="B23" s="137"/>
      <c r="C23" s="207">
        <f>'3. Infrastructure Staff Loading'!C23</f>
        <v>0</v>
      </c>
      <c r="D23" s="208">
        <f>'3. Infrastructure Staff Loading'!D23</f>
        <v>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139">
        <f>SUM(E23:P23)</f>
        <v>0</v>
      </c>
      <c r="U23" s="44">
        <f>V23/$S$7</f>
        <v>0</v>
      </c>
      <c r="V23" s="44">
        <f>Q23/12</f>
        <v>0</v>
      </c>
      <c r="X23" s="44">
        <f t="shared" si="9"/>
        <v>0</v>
      </c>
      <c r="Y23" s="44">
        <f t="shared" si="10"/>
        <v>0</v>
      </c>
      <c r="Z23" s="223">
        <f>T23/12</f>
        <v>0</v>
      </c>
    </row>
    <row r="24" spans="1:27">
      <c r="A24" s="133"/>
      <c r="B24" s="137"/>
      <c r="C24" s="207">
        <f>'3. Infrastructure Staff Loading'!C24</f>
        <v>0</v>
      </c>
      <c r="D24" s="208">
        <f>'3. Infrastructure Staff Loading'!D24</f>
        <v>0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139">
        <f>SUM(E24:P24)</f>
        <v>0</v>
      </c>
      <c r="U24" s="44">
        <f>V24/$S$7</f>
        <v>0</v>
      </c>
      <c r="V24" s="44">
        <f>Q24/12</f>
        <v>0</v>
      </c>
      <c r="X24" s="44">
        <f t="shared" si="9"/>
        <v>0</v>
      </c>
      <c r="Y24" s="44">
        <f t="shared" si="10"/>
        <v>0</v>
      </c>
      <c r="Z24" s="223">
        <f>T24/12</f>
        <v>0</v>
      </c>
    </row>
    <row r="25" spans="1:27" ht="14.1" thickBot="1">
      <c r="A25" s="103"/>
      <c r="B25" s="104" t="s">
        <v>31</v>
      </c>
      <c r="C25" s="108"/>
      <c r="D25" s="189"/>
      <c r="E25" s="107">
        <f>SUM(E20:E24)</f>
        <v>329.66667325999987</v>
      </c>
      <c r="F25" s="107">
        <f t="shared" ref="F25:Q25" si="11">SUM(F20:F24)</f>
        <v>329.66667325999987</v>
      </c>
      <c r="G25" s="107">
        <f t="shared" si="11"/>
        <v>329.66667325999987</v>
      </c>
      <c r="H25" s="107">
        <f t="shared" si="11"/>
        <v>329.66667325999987</v>
      </c>
      <c r="I25" s="107">
        <f t="shared" si="11"/>
        <v>329.66667325999987</v>
      </c>
      <c r="J25" s="107">
        <f t="shared" si="11"/>
        <v>329.66667325999987</v>
      </c>
      <c r="K25" s="107">
        <f t="shared" si="11"/>
        <v>329.66667325999987</v>
      </c>
      <c r="L25" s="107">
        <f t="shared" si="11"/>
        <v>329.66667325999987</v>
      </c>
      <c r="M25" s="107">
        <f t="shared" si="11"/>
        <v>329.66667325999987</v>
      </c>
      <c r="N25" s="107">
        <f t="shared" si="11"/>
        <v>329.66667325999987</v>
      </c>
      <c r="O25" s="107">
        <f t="shared" si="11"/>
        <v>329.66667325999987</v>
      </c>
      <c r="P25" s="107">
        <f t="shared" si="11"/>
        <v>329.66667325999987</v>
      </c>
      <c r="Q25" s="107">
        <f t="shared" si="11"/>
        <v>3956.0000791199977</v>
      </c>
      <c r="U25" s="109">
        <f>SUM(U20:U24)</f>
        <v>1.9939516527822567</v>
      </c>
      <c r="V25" s="109">
        <f>SUM(V20:V24)</f>
        <v>329.66667325999981</v>
      </c>
      <c r="X25" s="106">
        <f>SUM(X20:X24)</f>
        <v>0</v>
      </c>
      <c r="Y25" s="106">
        <f>SUM(Y20:Y24)</f>
        <v>3956.0000791199977</v>
      </c>
      <c r="Z25" s="224">
        <f>X25/(X25+Y25)</f>
        <v>0</v>
      </c>
    </row>
    <row r="26" spans="1:27">
      <c r="A26" s="135">
        <v>1.3</v>
      </c>
      <c r="B26" s="136" t="s">
        <v>32</v>
      </c>
      <c r="C26" s="207">
        <f>'3. Infrastructure Staff Loading'!C26</f>
        <v>0</v>
      </c>
      <c r="D26" s="208">
        <f>'3. Infrastructure Staff Loading'!D26</f>
        <v>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139">
        <f t="shared" ref="Q26:Q31" si="12">SUM(E26:P26)</f>
        <v>0</v>
      </c>
      <c r="U26" s="44">
        <f t="shared" ref="U26:U31" si="13">V26/$S$7</f>
        <v>0</v>
      </c>
      <c r="V26" s="44">
        <f t="shared" ref="V26:V31" si="14">Q26/12</f>
        <v>0</v>
      </c>
      <c r="X26" s="44">
        <f>IF($D26="Y",$Q26,0)</f>
        <v>0</v>
      </c>
      <c r="Y26" s="44">
        <f>IF($D26="N",$Q26,0)</f>
        <v>0</v>
      </c>
      <c r="Z26" s="223">
        <f t="shared" ref="Z26:Z31" si="15">T26/12</f>
        <v>0</v>
      </c>
    </row>
    <row r="27" spans="1:27">
      <c r="A27" s="133"/>
      <c r="B27" s="137"/>
      <c r="C27" s="207" t="str">
        <f>'3. Infrastructure Staff Loading'!C27</f>
        <v>Infrastructure Project Support</v>
      </c>
      <c r="D27" s="208" t="str">
        <f>'3. Infrastructure Staff Loading'!D27</f>
        <v>Y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139">
        <f t="shared" si="12"/>
        <v>0</v>
      </c>
      <c r="U27" s="44">
        <f t="shared" si="13"/>
        <v>0</v>
      </c>
      <c r="V27" s="44">
        <f t="shared" si="14"/>
        <v>0</v>
      </c>
      <c r="X27" s="44">
        <f t="shared" ref="X27:X31" si="16">IF($D27="Y",$Q27,0)</f>
        <v>0</v>
      </c>
      <c r="Y27" s="44">
        <f t="shared" ref="Y27:Y31" si="17">IF($D27="N",$Q27,0)</f>
        <v>0</v>
      </c>
      <c r="Z27" s="223">
        <f t="shared" si="15"/>
        <v>0</v>
      </c>
    </row>
    <row r="28" spans="1:27">
      <c r="A28" s="133"/>
      <c r="B28" s="137"/>
      <c r="C28" s="207" t="str">
        <f>'3. Infrastructure Staff Loading'!C28</f>
        <v>Infrastructure Project Support</v>
      </c>
      <c r="D28" s="208" t="str">
        <f>'3. Infrastructure Staff Loading'!D28</f>
        <v>Y</v>
      </c>
      <c r="E28" s="45">
        <v>114.45208222500003</v>
      </c>
      <c r="F28" s="45">
        <v>114.45208222500003</v>
      </c>
      <c r="G28" s="45">
        <v>114.45208222500003</v>
      </c>
      <c r="H28" s="45">
        <v>114.45208222500003</v>
      </c>
      <c r="I28" s="45">
        <v>114.45208222500003</v>
      </c>
      <c r="J28" s="45">
        <v>114.45208222500003</v>
      </c>
      <c r="K28" s="45">
        <v>114.45208222500003</v>
      </c>
      <c r="L28" s="45">
        <v>114.45208222500003</v>
      </c>
      <c r="M28" s="45">
        <v>114.45208222500003</v>
      </c>
      <c r="N28" s="45">
        <v>114.45208222500003</v>
      </c>
      <c r="O28" s="45">
        <v>114.45208222500003</v>
      </c>
      <c r="P28" s="45">
        <v>114.45208222500003</v>
      </c>
      <c r="Q28" s="139">
        <f t="shared" si="12"/>
        <v>1373.4249867000008</v>
      </c>
      <c r="U28" s="44">
        <f t="shared" si="13"/>
        <v>0.69225049732862942</v>
      </c>
      <c r="V28" s="44">
        <f t="shared" si="14"/>
        <v>114.45208222500007</v>
      </c>
      <c r="X28" s="44">
        <f t="shared" si="16"/>
        <v>1373.4249867000008</v>
      </c>
      <c r="Y28" s="44">
        <f t="shared" si="17"/>
        <v>0</v>
      </c>
      <c r="Z28" s="223">
        <f t="shared" si="15"/>
        <v>0</v>
      </c>
    </row>
    <row r="29" spans="1:27">
      <c r="A29" s="133"/>
      <c r="B29" s="137"/>
      <c r="C29" s="207" t="str">
        <f>'3. Infrastructure Staff Loading'!C29</f>
        <v>Infrastructure Project Management Office PMO Lead</v>
      </c>
      <c r="D29" s="208" t="str">
        <f>'3. Infrastructure Staff Loading'!D29</f>
        <v>N</v>
      </c>
      <c r="E29" s="45">
        <v>164.83332673999999</v>
      </c>
      <c r="F29" s="45">
        <v>164.83332673999999</v>
      </c>
      <c r="G29" s="45">
        <v>164.83332673999999</v>
      </c>
      <c r="H29" s="45">
        <v>164.83332673999999</v>
      </c>
      <c r="I29" s="45">
        <v>164.83332673999999</v>
      </c>
      <c r="J29" s="45">
        <v>164.83332673999999</v>
      </c>
      <c r="K29" s="45">
        <v>164.83332673999999</v>
      </c>
      <c r="L29" s="45">
        <v>164.83332673999999</v>
      </c>
      <c r="M29" s="45">
        <v>164.83332673999999</v>
      </c>
      <c r="N29" s="45">
        <v>164.83332673999999</v>
      </c>
      <c r="O29" s="45">
        <v>164.83332673999999</v>
      </c>
      <c r="P29" s="45">
        <v>164.83332673999999</v>
      </c>
      <c r="Q29" s="139">
        <f t="shared" si="12"/>
        <v>1977.9999208800002</v>
      </c>
      <c r="U29" s="44">
        <f t="shared" si="13"/>
        <v>0.99697576657258069</v>
      </c>
      <c r="V29" s="44">
        <f t="shared" si="14"/>
        <v>164.83332674000002</v>
      </c>
      <c r="X29" s="44">
        <f t="shared" si="16"/>
        <v>0</v>
      </c>
      <c r="Y29" s="44">
        <f t="shared" si="17"/>
        <v>1977.9999208800002</v>
      </c>
      <c r="Z29" s="223">
        <f t="shared" si="15"/>
        <v>0</v>
      </c>
    </row>
    <row r="30" spans="1:27">
      <c r="A30" s="133"/>
      <c r="B30" s="137"/>
      <c r="C30" s="207" t="str">
        <f>'3. Infrastructure Staff Loading'!C30</f>
        <v>Infrastructure Project Support</v>
      </c>
      <c r="D30" s="208" t="str">
        <f>'3. Infrastructure Staff Loading'!D30</f>
        <v>N</v>
      </c>
      <c r="E30" s="45">
        <v>153.00314280333333</v>
      </c>
      <c r="F30" s="45">
        <v>153.00314280333333</v>
      </c>
      <c r="G30" s="45">
        <v>153.00314280333333</v>
      </c>
      <c r="H30" s="45">
        <v>153.00314280333333</v>
      </c>
      <c r="I30" s="45">
        <v>153.00314280333333</v>
      </c>
      <c r="J30" s="45">
        <v>153.00314280333333</v>
      </c>
      <c r="K30" s="45">
        <v>153.00314280333333</v>
      </c>
      <c r="L30" s="45">
        <v>153.00314280333333</v>
      </c>
      <c r="M30" s="45">
        <v>153.00314280333333</v>
      </c>
      <c r="N30" s="45">
        <v>153.00314280333333</v>
      </c>
      <c r="O30" s="45">
        <v>153.00314280333333</v>
      </c>
      <c r="P30" s="45">
        <v>153.00314280333333</v>
      </c>
      <c r="Q30" s="139">
        <f t="shared" si="12"/>
        <v>1836.0377136399995</v>
      </c>
      <c r="U30" s="44">
        <f t="shared" si="13"/>
        <v>0.92542223469758045</v>
      </c>
      <c r="V30" s="44">
        <f t="shared" si="14"/>
        <v>153.0031428033333</v>
      </c>
      <c r="X30" s="44">
        <f t="shared" si="16"/>
        <v>0</v>
      </c>
      <c r="Y30" s="44">
        <f t="shared" si="17"/>
        <v>1836.0377136399995</v>
      </c>
      <c r="Z30" s="223">
        <f t="shared" si="15"/>
        <v>0</v>
      </c>
    </row>
    <row r="31" spans="1:27">
      <c r="A31" s="133"/>
      <c r="B31" s="137"/>
      <c r="C31" s="207">
        <f>'3. Infrastructure Staff Loading'!C31</f>
        <v>0</v>
      </c>
      <c r="D31" s="208">
        <f>'3. Infrastructure Staff Loading'!D31</f>
        <v>0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139">
        <f t="shared" si="12"/>
        <v>0</v>
      </c>
      <c r="U31" s="44">
        <f t="shared" si="13"/>
        <v>0</v>
      </c>
      <c r="V31" s="44">
        <f t="shared" si="14"/>
        <v>0</v>
      </c>
      <c r="X31" s="44">
        <f t="shared" si="16"/>
        <v>0</v>
      </c>
      <c r="Y31" s="44">
        <f t="shared" si="17"/>
        <v>0</v>
      </c>
      <c r="Z31" s="223">
        <f t="shared" si="15"/>
        <v>0</v>
      </c>
    </row>
    <row r="32" spans="1:27" ht="14.1" thickBot="1">
      <c r="A32" s="103"/>
      <c r="B32" s="104" t="s">
        <v>35</v>
      </c>
      <c r="C32" s="108"/>
      <c r="D32" s="189"/>
      <c r="E32" s="107">
        <f>SUM(E26:E31)</f>
        <v>432.28855176833332</v>
      </c>
      <c r="F32" s="107">
        <f t="shared" ref="F32:P32" si="18">SUM(F26:F31)</f>
        <v>432.28855176833332</v>
      </c>
      <c r="G32" s="107">
        <f t="shared" si="18"/>
        <v>432.28855176833332</v>
      </c>
      <c r="H32" s="107">
        <f t="shared" si="18"/>
        <v>432.28855176833332</v>
      </c>
      <c r="I32" s="107">
        <f t="shared" si="18"/>
        <v>432.28855176833332</v>
      </c>
      <c r="J32" s="107">
        <f t="shared" si="18"/>
        <v>432.28855176833332</v>
      </c>
      <c r="K32" s="107">
        <f t="shared" si="18"/>
        <v>432.28855176833332</v>
      </c>
      <c r="L32" s="107">
        <f t="shared" si="18"/>
        <v>432.28855176833332</v>
      </c>
      <c r="M32" s="107">
        <f t="shared" si="18"/>
        <v>432.28855176833332</v>
      </c>
      <c r="N32" s="107">
        <f t="shared" si="18"/>
        <v>432.28855176833332</v>
      </c>
      <c r="O32" s="107">
        <f t="shared" si="18"/>
        <v>432.28855176833332</v>
      </c>
      <c r="P32" s="107">
        <f t="shared" si="18"/>
        <v>432.28855176833332</v>
      </c>
      <c r="Q32" s="107">
        <f>SUM(Q26:Q31)</f>
        <v>5187.4626212200001</v>
      </c>
      <c r="U32" s="109">
        <f>SUM(U26:U31)</f>
        <v>2.6146484985987906</v>
      </c>
      <c r="V32" s="109">
        <f>SUM(V26:V31)</f>
        <v>432.28855176833338</v>
      </c>
      <c r="X32" s="106">
        <f>SUM(X26:X31)</f>
        <v>1373.4249867000008</v>
      </c>
      <c r="Y32" s="106">
        <f>SUM(Y26:Y31)</f>
        <v>3814.0376345199998</v>
      </c>
      <c r="Z32" s="224">
        <f>X32/(X32+Y32)</f>
        <v>0.26475853167246444</v>
      </c>
    </row>
    <row r="33" spans="1:27">
      <c r="A33" s="135">
        <v>1.4</v>
      </c>
      <c r="B33" s="136" t="s">
        <v>36</v>
      </c>
      <c r="C33" s="207">
        <f>'3. Infrastructure Staff Loading'!C33</f>
        <v>0</v>
      </c>
      <c r="D33" s="208">
        <f>'3. Infrastructure Staff Loading'!D33</f>
        <v>0</v>
      </c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139">
        <f>SUM(E33:P33)</f>
        <v>0</v>
      </c>
      <c r="U33" s="44">
        <f>V33/$S$7</f>
        <v>0</v>
      </c>
      <c r="V33" s="44">
        <f>Q33/12</f>
        <v>0</v>
      </c>
      <c r="X33" s="44">
        <f>IF($D33="Y",$Q33,0)</f>
        <v>0</v>
      </c>
      <c r="Y33" s="44">
        <f>IF($D33="N",$Q33,0)</f>
        <v>0</v>
      </c>
      <c r="Z33" s="223">
        <f>T33/12</f>
        <v>0</v>
      </c>
    </row>
    <row r="34" spans="1:27">
      <c r="A34" s="133"/>
      <c r="B34" s="137"/>
      <c r="C34" s="207" t="str">
        <f>'3. Infrastructure Staff Loading'!C34</f>
        <v>Procurement Support</v>
      </c>
      <c r="D34" s="208" t="str">
        <f>'3. Infrastructure Staff Loading'!D34</f>
        <v>N</v>
      </c>
      <c r="E34" s="45">
        <v>465.90813857000006</v>
      </c>
      <c r="F34" s="45">
        <v>465.90813857000006</v>
      </c>
      <c r="G34" s="45">
        <v>465.90813857000006</v>
      </c>
      <c r="H34" s="45">
        <v>465.90813857000006</v>
      </c>
      <c r="I34" s="45">
        <v>465.90813857000006</v>
      </c>
      <c r="J34" s="45">
        <v>465.90813857000006</v>
      </c>
      <c r="K34" s="45">
        <v>465.90813857000006</v>
      </c>
      <c r="L34" s="45">
        <v>465.90813857000006</v>
      </c>
      <c r="M34" s="45">
        <v>465.90813857000006</v>
      </c>
      <c r="N34" s="45">
        <v>465.90813857000006</v>
      </c>
      <c r="O34" s="45">
        <v>465.90813857000006</v>
      </c>
      <c r="P34" s="45">
        <v>465.90813857000006</v>
      </c>
      <c r="Q34" s="139">
        <f>SUM(E34:P34)</f>
        <v>5590.8976628400005</v>
      </c>
      <c r="U34" s="44">
        <f>V34/$S$7</f>
        <v>2.817992773608871</v>
      </c>
      <c r="V34" s="44">
        <f>Q34/12</f>
        <v>465.90813857000006</v>
      </c>
      <c r="X34" s="44">
        <f t="shared" ref="X34:X37" si="19">IF($D34="Y",$Q34,0)</f>
        <v>0</v>
      </c>
      <c r="Y34" s="44">
        <f t="shared" ref="Y34:Y37" si="20">IF($D34="N",$Q34,0)</f>
        <v>5590.8976628400005</v>
      </c>
      <c r="Z34" s="223">
        <f>T34/12</f>
        <v>0</v>
      </c>
    </row>
    <row r="35" spans="1:27">
      <c r="A35" s="133"/>
      <c r="B35" s="137"/>
      <c r="C35" s="207">
        <f>'3. Infrastructure Staff Loading'!C35</f>
        <v>0</v>
      </c>
      <c r="D35" s="208">
        <f>'3. Infrastructure Staff Loading'!D35</f>
        <v>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139">
        <f>SUM(E35:P35)</f>
        <v>0</v>
      </c>
      <c r="U35" s="44">
        <f>V35/$S$7</f>
        <v>0</v>
      </c>
      <c r="V35" s="44">
        <f>Q35/12</f>
        <v>0</v>
      </c>
      <c r="X35" s="44">
        <f t="shared" si="19"/>
        <v>0</v>
      </c>
      <c r="Y35" s="44">
        <f t="shared" si="20"/>
        <v>0</v>
      </c>
      <c r="Z35" s="223">
        <f>T35/12</f>
        <v>0</v>
      </c>
    </row>
    <row r="36" spans="1:27">
      <c r="A36" s="133"/>
      <c r="B36" s="137"/>
      <c r="C36" s="207">
        <f>'3. Infrastructure Staff Loading'!C36</f>
        <v>0</v>
      </c>
      <c r="D36" s="208">
        <f>'3. Infrastructure Staff Loading'!D36</f>
        <v>0</v>
      </c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139">
        <f>SUM(E36:P36)</f>
        <v>0</v>
      </c>
      <c r="U36" s="44">
        <f>V36/$S$7</f>
        <v>0</v>
      </c>
      <c r="V36" s="44">
        <f>Q36/12</f>
        <v>0</v>
      </c>
      <c r="X36" s="44">
        <f t="shared" si="19"/>
        <v>0</v>
      </c>
      <c r="Y36" s="44">
        <f t="shared" si="20"/>
        <v>0</v>
      </c>
      <c r="Z36" s="223">
        <f>T36/12</f>
        <v>0</v>
      </c>
    </row>
    <row r="37" spans="1:27">
      <c r="A37" s="133"/>
      <c r="B37" s="137"/>
      <c r="C37" s="207">
        <f>'3. Infrastructure Staff Loading'!C37</f>
        <v>0</v>
      </c>
      <c r="D37" s="208">
        <f>'3. Infrastructure Staff Loading'!D37</f>
        <v>0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139">
        <f>SUM(E37:P37)</f>
        <v>0</v>
      </c>
      <c r="U37" s="44">
        <f>V37/$S$7</f>
        <v>0</v>
      </c>
      <c r="V37" s="44">
        <f>Q37/12</f>
        <v>0</v>
      </c>
      <c r="X37" s="44">
        <f t="shared" si="19"/>
        <v>0</v>
      </c>
      <c r="Y37" s="44">
        <f t="shared" si="20"/>
        <v>0</v>
      </c>
      <c r="Z37" s="223">
        <f>T37/12</f>
        <v>0</v>
      </c>
    </row>
    <row r="38" spans="1:27" ht="14.1" thickBot="1">
      <c r="A38" s="124"/>
      <c r="B38" s="125" t="s">
        <v>38</v>
      </c>
      <c r="C38" s="126"/>
      <c r="D38" s="190"/>
      <c r="E38" s="128">
        <f>SUM(E33:E37)</f>
        <v>465.90813857000006</v>
      </c>
      <c r="F38" s="128">
        <f t="shared" ref="F38:P38" si="21">SUM(F33:F37)</f>
        <v>465.90813857000006</v>
      </c>
      <c r="G38" s="128">
        <f t="shared" si="21"/>
        <v>465.90813857000006</v>
      </c>
      <c r="H38" s="128">
        <f t="shared" si="21"/>
        <v>465.90813857000006</v>
      </c>
      <c r="I38" s="128">
        <f t="shared" si="21"/>
        <v>465.90813857000006</v>
      </c>
      <c r="J38" s="128">
        <f t="shared" si="21"/>
        <v>465.90813857000006</v>
      </c>
      <c r="K38" s="128">
        <f t="shared" si="21"/>
        <v>465.90813857000006</v>
      </c>
      <c r="L38" s="128">
        <f t="shared" si="21"/>
        <v>465.90813857000006</v>
      </c>
      <c r="M38" s="128">
        <f t="shared" si="21"/>
        <v>465.90813857000006</v>
      </c>
      <c r="N38" s="128">
        <f t="shared" si="21"/>
        <v>465.90813857000006</v>
      </c>
      <c r="O38" s="128">
        <f t="shared" si="21"/>
        <v>465.90813857000006</v>
      </c>
      <c r="P38" s="128">
        <f t="shared" si="21"/>
        <v>465.90813857000006</v>
      </c>
      <c r="Q38" s="128">
        <f>SUM(Q33:Q37)</f>
        <v>5590.8976628400005</v>
      </c>
      <c r="U38" s="127">
        <f>SUM(U33:U37)</f>
        <v>2.817992773608871</v>
      </c>
      <c r="V38" s="127">
        <f>SUM(V33:V37)</f>
        <v>465.90813857000006</v>
      </c>
      <c r="X38" s="106">
        <f>SUM(X33:X37)</f>
        <v>0</v>
      </c>
      <c r="Y38" s="106">
        <f>SUM(Y33:Y37)</f>
        <v>5590.8976628400005</v>
      </c>
      <c r="Z38" s="224">
        <f>X38/(X38+Y38)</f>
        <v>0</v>
      </c>
    </row>
    <row r="39" spans="1:27" ht="14.1" thickBot="1">
      <c r="A39" s="129"/>
      <c r="B39" s="130" t="s">
        <v>28</v>
      </c>
      <c r="C39" s="131"/>
      <c r="D39" s="191"/>
      <c r="E39" s="132">
        <f>SUM(E19,E25,E32,E38)</f>
        <v>1557.5300170783332</v>
      </c>
      <c r="F39" s="132">
        <f t="shared" ref="F39:P39" si="22">SUM(F19,F25,F32,F38)</f>
        <v>1557.5300170783332</v>
      </c>
      <c r="G39" s="132">
        <f t="shared" si="22"/>
        <v>1557.5300170783332</v>
      </c>
      <c r="H39" s="132">
        <f t="shared" si="22"/>
        <v>1557.5300170783332</v>
      </c>
      <c r="I39" s="132">
        <f t="shared" si="22"/>
        <v>1557.5300170783332</v>
      </c>
      <c r="J39" s="132">
        <f t="shared" si="22"/>
        <v>1557.5300170783332</v>
      </c>
      <c r="K39" s="132">
        <f t="shared" si="22"/>
        <v>1557.5300170783332</v>
      </c>
      <c r="L39" s="132">
        <f t="shared" si="22"/>
        <v>1557.5300170783332</v>
      </c>
      <c r="M39" s="132">
        <f t="shared" si="22"/>
        <v>1557.5300170783332</v>
      </c>
      <c r="N39" s="132">
        <f t="shared" si="22"/>
        <v>1557.5300170783332</v>
      </c>
      <c r="O39" s="132">
        <f t="shared" si="22"/>
        <v>1557.5300170783332</v>
      </c>
      <c r="P39" s="132">
        <f t="shared" si="22"/>
        <v>1557.5300170783332</v>
      </c>
      <c r="Q39" s="132">
        <f>SUM(Q19,Q25,Q32,Q38)</f>
        <v>18690.36020494</v>
      </c>
      <c r="R39" s="35"/>
      <c r="S39" s="35"/>
      <c r="T39" s="35"/>
      <c r="U39" s="132">
        <f>SUM(U19,U25,U32,U38)</f>
        <v>9.4205444581350797</v>
      </c>
      <c r="V39" s="132">
        <f>SUM(V19,V25,V32,V38)</f>
        <v>1557.5300170783335</v>
      </c>
      <c r="W39" s="35"/>
      <c r="X39" s="132">
        <f>SUM(X19,X25,X32,X38)</f>
        <v>1373.4249867000008</v>
      </c>
      <c r="Y39" s="132">
        <f>SUM(Y19,Y25,Y32,Y38)</f>
        <v>17316.93521824</v>
      </c>
      <c r="Z39" s="225">
        <f>X39/(X39+Y39)</f>
        <v>7.3483066759569157E-2</v>
      </c>
      <c r="AA39" s="35"/>
    </row>
    <row r="40" spans="1:27">
      <c r="A40" s="99"/>
      <c r="B40" s="100"/>
      <c r="C40" s="101"/>
      <c r="D40" s="19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U40" s="101"/>
      <c r="V40" s="101"/>
      <c r="X40" s="101"/>
      <c r="Y40" s="101"/>
      <c r="Z40" s="226"/>
    </row>
    <row r="41" spans="1:27" ht="14.1">
      <c r="A41" s="114">
        <v>2</v>
      </c>
      <c r="B41" s="115" t="s">
        <v>39</v>
      </c>
      <c r="C41" s="116"/>
      <c r="D41" s="152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3"/>
      <c r="R41" s="34"/>
      <c r="S41" s="34"/>
      <c r="T41" s="34"/>
      <c r="U41" s="116"/>
      <c r="V41" s="116"/>
      <c r="W41" s="34"/>
      <c r="X41" s="116"/>
      <c r="Y41" s="116"/>
      <c r="Z41" s="227"/>
      <c r="AA41" s="34"/>
    </row>
    <row r="42" spans="1:27">
      <c r="A42" s="133">
        <v>2.1</v>
      </c>
      <c r="B42" s="134" t="s">
        <v>40</v>
      </c>
      <c r="C42" s="207">
        <f>'3. Infrastructure Staff Loading'!C42</f>
        <v>0</v>
      </c>
      <c r="D42" s="208">
        <f>'3. Infrastructure Staff Loading'!D42</f>
        <v>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138">
        <f t="shared" ref="Q42:Q48" si="23">SUM(E42:P42)</f>
        <v>0</v>
      </c>
      <c r="U42" s="44">
        <f>V42/$S$7</f>
        <v>0</v>
      </c>
      <c r="V42" s="44">
        <f>Q42/12</f>
        <v>0</v>
      </c>
      <c r="X42" s="44">
        <f>IF($D42="Y",$Q42,0)</f>
        <v>0</v>
      </c>
      <c r="Y42" s="44">
        <f>IF($D42="N",$Q42,0)</f>
        <v>0</v>
      </c>
      <c r="Z42" s="223">
        <f>T42/12</f>
        <v>0</v>
      </c>
    </row>
    <row r="43" spans="1:27">
      <c r="A43" s="133"/>
      <c r="B43" s="134"/>
      <c r="C43" s="207" t="str">
        <f>'3. Infrastructure Staff Loading'!C43</f>
        <v>Team Management</v>
      </c>
      <c r="D43" s="208" t="str">
        <f>'3. Infrastructure Staff Loading'!D43</f>
        <v>N</v>
      </c>
      <c r="E43" s="45">
        <v>16.483326739999999</v>
      </c>
      <c r="F43" s="45">
        <v>16.483326739999999</v>
      </c>
      <c r="G43" s="45">
        <v>16.483326739999999</v>
      </c>
      <c r="H43" s="45">
        <v>16.483326739999999</v>
      </c>
      <c r="I43" s="45">
        <v>16.483326739999999</v>
      </c>
      <c r="J43" s="45">
        <v>16.483326739999999</v>
      </c>
      <c r="K43" s="45">
        <v>16.483326739999999</v>
      </c>
      <c r="L43" s="45">
        <v>16.483326739999999</v>
      </c>
      <c r="M43" s="45">
        <v>16.483326739999999</v>
      </c>
      <c r="N43" s="45">
        <v>16.483326739999999</v>
      </c>
      <c r="O43" s="45">
        <v>16.483326739999999</v>
      </c>
      <c r="P43" s="45">
        <v>16.483326739999999</v>
      </c>
      <c r="Q43" s="138">
        <f t="shared" si="23"/>
        <v>197.79992087999997</v>
      </c>
      <c r="U43" s="44">
        <f>V43/$S$7</f>
        <v>9.9697540766129022E-2</v>
      </c>
      <c r="V43" s="44">
        <f>Q43/12</f>
        <v>16.483326739999999</v>
      </c>
      <c r="X43" s="44">
        <f t="shared" ref="X43:X46" si="24">IF($D43="Y",$Q43,0)</f>
        <v>0</v>
      </c>
      <c r="Y43" s="44">
        <f t="shared" ref="Y43:Y46" si="25">IF($D43="N",$Q43,0)</f>
        <v>197.79992087999997</v>
      </c>
      <c r="Z43" s="223">
        <f>T43/12</f>
        <v>0</v>
      </c>
    </row>
    <row r="44" spans="1:27">
      <c r="A44" s="133"/>
      <c r="B44" s="134"/>
      <c r="C44" s="207">
        <f>'3. Infrastructure Staff Loading'!C44</f>
        <v>0</v>
      </c>
      <c r="D44" s="208">
        <f>'3. Infrastructure Staff Loading'!D44</f>
        <v>0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138">
        <f>SUM(E44:P44)</f>
        <v>0</v>
      </c>
      <c r="U44" s="44">
        <f>V44/$S$7</f>
        <v>0</v>
      </c>
      <c r="V44" s="44">
        <f>Q44/12</f>
        <v>0</v>
      </c>
      <c r="X44" s="44">
        <f t="shared" si="24"/>
        <v>0</v>
      </c>
      <c r="Y44" s="44">
        <f t="shared" si="25"/>
        <v>0</v>
      </c>
      <c r="Z44" s="223">
        <f>T44/12</f>
        <v>0</v>
      </c>
    </row>
    <row r="45" spans="1:27">
      <c r="A45" s="133"/>
      <c r="B45" s="134"/>
      <c r="C45" s="207">
        <f>'3. Infrastructure Staff Loading'!C45</f>
        <v>0</v>
      </c>
      <c r="D45" s="208">
        <f>'3. Infrastructure Staff Loading'!D45</f>
        <v>0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138">
        <f t="shared" si="23"/>
        <v>0</v>
      </c>
      <c r="U45" s="44">
        <f>V45/$S$7</f>
        <v>0</v>
      </c>
      <c r="V45" s="44">
        <f>Q45/12</f>
        <v>0</v>
      </c>
      <c r="X45" s="44">
        <f t="shared" si="24"/>
        <v>0</v>
      </c>
      <c r="Y45" s="44">
        <f t="shared" si="25"/>
        <v>0</v>
      </c>
      <c r="Z45" s="223">
        <f>T45/12</f>
        <v>0</v>
      </c>
    </row>
    <row r="46" spans="1:27">
      <c r="A46" s="133"/>
      <c r="B46" s="134"/>
      <c r="C46" s="207">
        <f>'3. Infrastructure Staff Loading'!C46</f>
        <v>0</v>
      </c>
      <c r="D46" s="208">
        <f>'3. Infrastructure Staff Loading'!D46</f>
        <v>0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138">
        <f t="shared" si="23"/>
        <v>0</v>
      </c>
      <c r="U46" s="44">
        <f>V46/$S$7</f>
        <v>0</v>
      </c>
      <c r="V46" s="44">
        <f>Q46/12</f>
        <v>0</v>
      </c>
      <c r="X46" s="44">
        <f t="shared" si="24"/>
        <v>0</v>
      </c>
      <c r="Y46" s="44">
        <f t="shared" si="25"/>
        <v>0</v>
      </c>
      <c r="Z46" s="223">
        <f>T46/12</f>
        <v>0</v>
      </c>
    </row>
    <row r="47" spans="1:27" ht="14.1" thickBot="1">
      <c r="A47" s="103"/>
      <c r="B47" s="104" t="s">
        <v>42</v>
      </c>
      <c r="C47" s="105"/>
      <c r="D47" s="187"/>
      <c r="E47" s="107">
        <f>SUM(E42:E46)</f>
        <v>16.483326739999999</v>
      </c>
      <c r="F47" s="107">
        <f t="shared" ref="F47:Q47" si="26">SUM(F42:F46)</f>
        <v>16.483326739999999</v>
      </c>
      <c r="G47" s="107">
        <f t="shared" si="26"/>
        <v>16.483326739999999</v>
      </c>
      <c r="H47" s="107">
        <f t="shared" si="26"/>
        <v>16.483326739999999</v>
      </c>
      <c r="I47" s="107">
        <f t="shared" si="26"/>
        <v>16.483326739999999</v>
      </c>
      <c r="J47" s="107">
        <f t="shared" si="26"/>
        <v>16.483326739999999</v>
      </c>
      <c r="K47" s="107">
        <f t="shared" si="26"/>
        <v>16.483326739999999</v>
      </c>
      <c r="L47" s="107">
        <f t="shared" si="26"/>
        <v>16.483326739999999</v>
      </c>
      <c r="M47" s="107">
        <f t="shared" si="26"/>
        <v>16.483326739999999</v>
      </c>
      <c r="N47" s="107">
        <f t="shared" si="26"/>
        <v>16.483326739999999</v>
      </c>
      <c r="O47" s="107">
        <f t="shared" si="26"/>
        <v>16.483326739999999</v>
      </c>
      <c r="P47" s="107">
        <f t="shared" si="26"/>
        <v>16.483326739999999</v>
      </c>
      <c r="Q47" s="107">
        <f t="shared" si="26"/>
        <v>197.79992087999997</v>
      </c>
      <c r="R47" s="35"/>
      <c r="S47" s="35"/>
      <c r="T47" s="35"/>
      <c r="U47" s="109">
        <f>SUM(U42:U46)</f>
        <v>9.9697540766129022E-2</v>
      </c>
      <c r="V47" s="109">
        <f>SUM(V42:V46)</f>
        <v>16.483326739999999</v>
      </c>
      <c r="W47" s="35"/>
      <c r="X47" s="106">
        <f>SUM(X42:X46)</f>
        <v>0</v>
      </c>
      <c r="Y47" s="106">
        <f>SUM(Y42:Y46)</f>
        <v>197.79992087999997</v>
      </c>
      <c r="Z47" s="224">
        <f>X47/(X47+Y47)</f>
        <v>0</v>
      </c>
      <c r="AA47" s="35"/>
    </row>
    <row r="48" spans="1:27">
      <c r="A48" s="133">
        <v>2.2000000000000002</v>
      </c>
      <c r="B48" s="134" t="s">
        <v>43</v>
      </c>
      <c r="C48" s="207">
        <f>'3. Infrastructure Staff Loading'!C48</f>
        <v>0</v>
      </c>
      <c r="D48" s="208">
        <f>'3. Infrastructure Staff Loading'!D48</f>
        <v>0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138">
        <f t="shared" si="23"/>
        <v>0</v>
      </c>
      <c r="U48" s="44">
        <f t="shared" ref="U48:U53" si="27">V48/$S$7</f>
        <v>0</v>
      </c>
      <c r="V48" s="44">
        <f t="shared" ref="V48:V53" si="28">Q48/12</f>
        <v>0</v>
      </c>
      <c r="X48" s="44">
        <f>IF($D48="Y",$Q48,0)</f>
        <v>0</v>
      </c>
      <c r="Y48" s="44">
        <f>IF($D48="N",$Q48,0)</f>
        <v>0</v>
      </c>
      <c r="Z48" s="223">
        <f t="shared" ref="Z48:Z53" si="29">T48/12</f>
        <v>0</v>
      </c>
    </row>
    <row r="49" spans="1:27">
      <c r="A49" s="133"/>
      <c r="B49" s="134"/>
      <c r="C49" s="207" t="str">
        <f>'3. Infrastructure Staff Loading'!C49</f>
        <v>Infrastructure Project Support</v>
      </c>
      <c r="D49" s="208" t="str">
        <f>'3. Infrastructure Staff Loading'!D49</f>
        <v>N</v>
      </c>
      <c r="E49" s="45">
        <v>2166.5464923783334</v>
      </c>
      <c r="F49" s="45">
        <v>2166.5464923783334</v>
      </c>
      <c r="G49" s="45">
        <v>2166.5464923783334</v>
      </c>
      <c r="H49" s="45">
        <v>2166.5464923783334</v>
      </c>
      <c r="I49" s="45">
        <v>2166.5464923783334</v>
      </c>
      <c r="J49" s="45">
        <v>2166.5464923783334</v>
      </c>
      <c r="K49" s="45">
        <v>2166.5464923783334</v>
      </c>
      <c r="L49" s="45">
        <v>2166.5464923783334</v>
      </c>
      <c r="M49" s="45">
        <v>2166.5464923783334</v>
      </c>
      <c r="N49" s="45">
        <v>2166.5464923783334</v>
      </c>
      <c r="O49" s="45">
        <v>2166.5464923783334</v>
      </c>
      <c r="P49" s="45">
        <v>2166.5464923783334</v>
      </c>
      <c r="Q49" s="138">
        <f>SUM(E49:P49)</f>
        <v>25998.557908539999</v>
      </c>
      <c r="U49" s="44">
        <f t="shared" si="27"/>
        <v>13.1041118490625</v>
      </c>
      <c r="V49" s="44">
        <f t="shared" si="28"/>
        <v>2166.5464923783334</v>
      </c>
      <c r="X49" s="44">
        <f t="shared" ref="X49:X53" si="30">IF($D49="Y",$Q49,0)</f>
        <v>0</v>
      </c>
      <c r="Y49" s="44">
        <f t="shared" ref="Y49:Y53" si="31">IF($D49="N",$Q49,0)</f>
        <v>25998.557908539999</v>
      </c>
      <c r="Z49" s="223">
        <f t="shared" si="29"/>
        <v>0</v>
      </c>
    </row>
    <row r="50" spans="1:27">
      <c r="A50" s="133"/>
      <c r="B50" s="134"/>
      <c r="C50" s="207" t="str">
        <f>'3. Infrastructure Staff Loading'!C50</f>
        <v>Infrastructure Support</v>
      </c>
      <c r="D50" s="208" t="str">
        <f>'3. Infrastructure Staff Loading'!D50</f>
        <v>N</v>
      </c>
      <c r="E50" s="45">
        <v>707.22977751833332</v>
      </c>
      <c r="F50" s="45">
        <v>707.22977751833332</v>
      </c>
      <c r="G50" s="45">
        <v>707.22977751833332</v>
      </c>
      <c r="H50" s="45">
        <v>707.22977751833332</v>
      </c>
      <c r="I50" s="45">
        <v>707.22977751833332</v>
      </c>
      <c r="J50" s="45">
        <v>707.22977751833332</v>
      </c>
      <c r="K50" s="45">
        <v>707.22977751833332</v>
      </c>
      <c r="L50" s="45">
        <v>707.22977751833332</v>
      </c>
      <c r="M50" s="45">
        <v>707.22977751833332</v>
      </c>
      <c r="N50" s="45">
        <v>707.22977751833332</v>
      </c>
      <c r="O50" s="45">
        <v>707.22977751833332</v>
      </c>
      <c r="P50" s="45">
        <v>707.22977751833332</v>
      </c>
      <c r="Q50" s="138">
        <f>SUM(E50:P50)</f>
        <v>8486.7573302199999</v>
      </c>
      <c r="U50" s="44">
        <f t="shared" si="27"/>
        <v>4.2775994607963703</v>
      </c>
      <c r="V50" s="44">
        <f t="shared" si="28"/>
        <v>707.22977751833332</v>
      </c>
      <c r="X50" s="44">
        <f t="shared" si="30"/>
        <v>0</v>
      </c>
      <c r="Y50" s="44">
        <f t="shared" si="31"/>
        <v>8486.7573302199999</v>
      </c>
      <c r="Z50" s="223">
        <f t="shared" si="29"/>
        <v>0</v>
      </c>
    </row>
    <row r="51" spans="1:27">
      <c r="A51" s="133"/>
      <c r="B51" s="134"/>
      <c r="C51" s="207" t="str">
        <f>'3. Infrastructure Staff Loading'!C51</f>
        <v>Service Delivery</v>
      </c>
      <c r="D51" s="208" t="str">
        <f>'3. Infrastructure Staff Loading'!D51</f>
        <v>N</v>
      </c>
      <c r="E51" s="45">
        <v>576.91667326000015</v>
      </c>
      <c r="F51" s="45">
        <v>576.91667326000015</v>
      </c>
      <c r="G51" s="45">
        <v>576.91667326000015</v>
      </c>
      <c r="H51" s="45">
        <v>576.91667326000015</v>
      </c>
      <c r="I51" s="45">
        <v>576.91667326000015</v>
      </c>
      <c r="J51" s="45">
        <v>576.91667326000015</v>
      </c>
      <c r="K51" s="45">
        <v>576.91667326000015</v>
      </c>
      <c r="L51" s="45">
        <v>576.91667326000015</v>
      </c>
      <c r="M51" s="45">
        <v>576.91667326000015</v>
      </c>
      <c r="N51" s="45">
        <v>576.91667326000015</v>
      </c>
      <c r="O51" s="45">
        <v>576.91667326000015</v>
      </c>
      <c r="P51" s="45">
        <v>576.91667326000015</v>
      </c>
      <c r="Q51" s="138">
        <f>SUM(E51:P51)</f>
        <v>6923.0000791200036</v>
      </c>
      <c r="U51" s="44">
        <f t="shared" si="27"/>
        <v>3.4894153624596789</v>
      </c>
      <c r="V51" s="44">
        <f t="shared" si="28"/>
        <v>576.91667326000027</v>
      </c>
      <c r="X51" s="44">
        <f t="shared" si="30"/>
        <v>0</v>
      </c>
      <c r="Y51" s="44">
        <f t="shared" si="31"/>
        <v>6923.0000791200036</v>
      </c>
      <c r="Z51" s="223">
        <f t="shared" si="29"/>
        <v>0</v>
      </c>
    </row>
    <row r="52" spans="1:27">
      <c r="A52" s="133"/>
      <c r="B52" s="134"/>
      <c r="C52" s="207" t="str">
        <f>'3. Infrastructure Staff Loading'!C52</f>
        <v>Infrastructure Support</v>
      </c>
      <c r="D52" s="208" t="str">
        <f>'3. Infrastructure Staff Loading'!D52</f>
        <v>N</v>
      </c>
      <c r="E52" s="45">
        <v>82.41667326000001</v>
      </c>
      <c r="F52" s="45">
        <v>82.41667326000001</v>
      </c>
      <c r="G52" s="45">
        <v>82.41667326000001</v>
      </c>
      <c r="H52" s="45">
        <v>82.41667326000001</v>
      </c>
      <c r="I52" s="45">
        <v>82.41667326000001</v>
      </c>
      <c r="J52" s="45">
        <v>82.41667326000001</v>
      </c>
      <c r="K52" s="45">
        <v>82.41667326000001</v>
      </c>
      <c r="L52" s="45">
        <v>82.41667326000001</v>
      </c>
      <c r="M52" s="45">
        <v>82.41667326000001</v>
      </c>
      <c r="N52" s="45">
        <v>82.41667326000001</v>
      </c>
      <c r="O52" s="45">
        <v>82.41667326000001</v>
      </c>
      <c r="P52" s="45">
        <v>82.41667326000001</v>
      </c>
      <c r="Q52" s="138">
        <f>SUM(E52:P52)</f>
        <v>989.00007912000035</v>
      </c>
      <c r="U52" s="44">
        <f t="shared" si="27"/>
        <v>0.49848794310483885</v>
      </c>
      <c r="V52" s="44">
        <f t="shared" si="28"/>
        <v>82.416673260000024</v>
      </c>
      <c r="X52" s="44">
        <f t="shared" si="30"/>
        <v>0</v>
      </c>
      <c r="Y52" s="44">
        <f t="shared" si="31"/>
        <v>989.00007912000035</v>
      </c>
      <c r="Z52" s="223">
        <f t="shared" si="29"/>
        <v>0</v>
      </c>
    </row>
    <row r="53" spans="1:27">
      <c r="A53" s="133"/>
      <c r="B53" s="134"/>
      <c r="C53" s="207">
        <f>'3. Infrastructure Staff Loading'!C53</f>
        <v>0</v>
      </c>
      <c r="D53" s="208">
        <f>'3. Infrastructure Staff Loading'!D53</f>
        <v>0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138">
        <f>SUM(E53:P53)</f>
        <v>0</v>
      </c>
      <c r="U53" s="44">
        <f t="shared" si="27"/>
        <v>0</v>
      </c>
      <c r="V53" s="44">
        <f t="shared" si="28"/>
        <v>0</v>
      </c>
      <c r="X53" s="44">
        <f t="shared" si="30"/>
        <v>0</v>
      </c>
      <c r="Y53" s="44">
        <f t="shared" si="31"/>
        <v>0</v>
      </c>
      <c r="Z53" s="223">
        <f t="shared" si="29"/>
        <v>0</v>
      </c>
    </row>
    <row r="54" spans="1:27" ht="14.1" thickBot="1">
      <c r="A54" s="103"/>
      <c r="B54" s="104" t="s">
        <v>45</v>
      </c>
      <c r="C54" s="105"/>
      <c r="D54" s="187"/>
      <c r="E54" s="107">
        <f>SUM(E48:E53)</f>
        <v>3533.109616416667</v>
      </c>
      <c r="F54" s="107">
        <f t="shared" ref="F54:Q54" si="32">SUM(F48:F53)</f>
        <v>3533.109616416667</v>
      </c>
      <c r="G54" s="107">
        <f t="shared" si="32"/>
        <v>3533.109616416667</v>
      </c>
      <c r="H54" s="107">
        <f t="shared" si="32"/>
        <v>3533.109616416667</v>
      </c>
      <c r="I54" s="107">
        <f t="shared" si="32"/>
        <v>3533.109616416667</v>
      </c>
      <c r="J54" s="107">
        <f t="shared" si="32"/>
        <v>3533.109616416667</v>
      </c>
      <c r="K54" s="107">
        <f t="shared" si="32"/>
        <v>3533.109616416667</v>
      </c>
      <c r="L54" s="107">
        <f t="shared" si="32"/>
        <v>3533.109616416667</v>
      </c>
      <c r="M54" s="107">
        <f t="shared" si="32"/>
        <v>3533.109616416667</v>
      </c>
      <c r="N54" s="107">
        <f t="shared" si="32"/>
        <v>3533.109616416667</v>
      </c>
      <c r="O54" s="107">
        <f t="shared" si="32"/>
        <v>3533.109616416667</v>
      </c>
      <c r="P54" s="107">
        <f t="shared" si="32"/>
        <v>3533.109616416667</v>
      </c>
      <c r="Q54" s="107">
        <f t="shared" si="32"/>
        <v>42397.315396999998</v>
      </c>
      <c r="R54" s="35"/>
      <c r="S54" s="35"/>
      <c r="T54" s="35"/>
      <c r="U54" s="109">
        <f>SUM(U48:U53)</f>
        <v>21.369614615423387</v>
      </c>
      <c r="V54" s="127">
        <f>SUM(V48:V53)</f>
        <v>3533.109616416667</v>
      </c>
      <c r="W54" s="35"/>
      <c r="X54" s="106">
        <f>SUM(X48:X53)</f>
        <v>0</v>
      </c>
      <c r="Y54" s="106">
        <f>SUM(Y48:Y53)</f>
        <v>42397.315396999998</v>
      </c>
      <c r="Z54" s="224">
        <f>X54/(X54+Y54)</f>
        <v>0</v>
      </c>
      <c r="AA54" s="35"/>
    </row>
    <row r="55" spans="1:27" ht="14.1" thickBot="1">
      <c r="A55" s="129"/>
      <c r="B55" s="130" t="s">
        <v>46</v>
      </c>
      <c r="C55" s="131"/>
      <c r="D55" s="191"/>
      <c r="E55" s="132">
        <f t="shared" ref="E55:Q55" si="33">SUM(,E54,E47)</f>
        <v>3549.5929431566669</v>
      </c>
      <c r="F55" s="132">
        <f t="shared" si="33"/>
        <v>3549.5929431566669</v>
      </c>
      <c r="G55" s="132">
        <f t="shared" si="33"/>
        <v>3549.5929431566669</v>
      </c>
      <c r="H55" s="132">
        <f t="shared" si="33"/>
        <v>3549.5929431566669</v>
      </c>
      <c r="I55" s="132">
        <f t="shared" si="33"/>
        <v>3549.5929431566669</v>
      </c>
      <c r="J55" s="132">
        <f t="shared" si="33"/>
        <v>3549.5929431566669</v>
      </c>
      <c r="K55" s="132">
        <f t="shared" si="33"/>
        <v>3549.5929431566669</v>
      </c>
      <c r="L55" s="132">
        <f t="shared" si="33"/>
        <v>3549.5929431566669</v>
      </c>
      <c r="M55" s="132">
        <f t="shared" si="33"/>
        <v>3549.5929431566669</v>
      </c>
      <c r="N55" s="132">
        <f t="shared" si="33"/>
        <v>3549.5929431566669</v>
      </c>
      <c r="O55" s="132">
        <f t="shared" si="33"/>
        <v>3549.5929431566669</v>
      </c>
      <c r="P55" s="132">
        <f t="shared" si="33"/>
        <v>3549.5929431566669</v>
      </c>
      <c r="Q55" s="132">
        <f t="shared" si="33"/>
        <v>42595.115317880001</v>
      </c>
      <c r="R55" s="35"/>
      <c r="S55" s="35"/>
      <c r="T55" s="35"/>
      <c r="U55" s="132">
        <f>SUM(U54,U47)</f>
        <v>21.469312156189517</v>
      </c>
      <c r="V55" s="165">
        <f>SUM(V54,V47)</f>
        <v>3549.5929431566669</v>
      </c>
      <c r="W55" s="35"/>
      <c r="X55" s="132">
        <f>SUM(X35,X41,X47,X54)</f>
        <v>0</v>
      </c>
      <c r="Y55" s="132">
        <f>SUM(Y35,Y41,Y47,Y54)</f>
        <v>42595.115317880001</v>
      </c>
      <c r="Z55" s="225">
        <f>X55/(X55+Y55)</f>
        <v>0</v>
      </c>
      <c r="AA55" s="35"/>
    </row>
    <row r="56" spans="1:27">
      <c r="A56" s="41"/>
      <c r="B56" s="48"/>
      <c r="C56" s="49"/>
      <c r="D56" s="194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U56" s="50"/>
      <c r="V56" s="50"/>
      <c r="X56" s="50"/>
      <c r="Y56" s="50"/>
      <c r="Z56" s="228"/>
    </row>
    <row r="57" spans="1:27" ht="14.1">
      <c r="A57" s="110">
        <v>3</v>
      </c>
      <c r="B57" s="118" t="s">
        <v>47</v>
      </c>
      <c r="C57" s="112"/>
      <c r="D57" s="152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3"/>
      <c r="R57" s="34"/>
      <c r="S57" s="34"/>
      <c r="T57" s="34"/>
      <c r="U57" s="112"/>
      <c r="V57" s="112"/>
      <c r="W57" s="34"/>
      <c r="X57" s="112"/>
      <c r="Y57" s="112"/>
      <c r="Z57" s="222"/>
      <c r="AA57" s="34"/>
    </row>
    <row r="58" spans="1:27">
      <c r="A58" s="133">
        <v>3.1</v>
      </c>
      <c r="B58" s="134" t="s">
        <v>48</v>
      </c>
      <c r="C58" s="207">
        <f>'3. Infrastructure Staff Loading'!C58</f>
        <v>0</v>
      </c>
      <c r="D58" s="208">
        <f>'3. Infrastructure Staff Loading'!D58</f>
        <v>0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138">
        <f>SUM(E58:P58)</f>
        <v>0</v>
      </c>
      <c r="U58" s="44">
        <f>V58/$S$7</f>
        <v>0</v>
      </c>
      <c r="V58" s="44">
        <f>Q58/12</f>
        <v>0</v>
      </c>
      <c r="X58" s="44">
        <f>IF($D58="Y",$Q58,0)</f>
        <v>0</v>
      </c>
      <c r="Y58" s="44">
        <f>IF($D58="N",$Q58,0)</f>
        <v>0</v>
      </c>
      <c r="Z58" s="223">
        <f>T58/12</f>
        <v>0</v>
      </c>
    </row>
    <row r="59" spans="1:27">
      <c r="A59" s="133"/>
      <c r="B59" s="134"/>
      <c r="C59" s="207" t="str">
        <f>'3. Infrastructure Staff Loading'!C59</f>
        <v>Infrastructure Security Manager</v>
      </c>
      <c r="D59" s="208" t="str">
        <f>'3. Infrastructure Staff Loading'!D59</f>
        <v>N</v>
      </c>
      <c r="E59" s="45">
        <v>164.83332673999999</v>
      </c>
      <c r="F59" s="45">
        <v>164.83332673999999</v>
      </c>
      <c r="G59" s="45">
        <v>164.83332673999999</v>
      </c>
      <c r="H59" s="45">
        <v>164.83332673999999</v>
      </c>
      <c r="I59" s="45">
        <v>164.83332673999999</v>
      </c>
      <c r="J59" s="45">
        <v>164.83332673999999</v>
      </c>
      <c r="K59" s="45">
        <v>164.83332673999999</v>
      </c>
      <c r="L59" s="45">
        <v>164.83332673999999</v>
      </c>
      <c r="M59" s="45">
        <v>164.83332673999999</v>
      </c>
      <c r="N59" s="45">
        <v>164.83332673999999</v>
      </c>
      <c r="O59" s="45">
        <v>164.83332673999999</v>
      </c>
      <c r="P59" s="45">
        <v>164.83332673999999</v>
      </c>
      <c r="Q59" s="138">
        <f>SUM(E59:P59)</f>
        <v>1977.9999208800002</v>
      </c>
      <c r="U59" s="44">
        <f>V59/$S$7</f>
        <v>0.99697576657258069</v>
      </c>
      <c r="V59" s="44">
        <f>Q59/12</f>
        <v>164.83332674000002</v>
      </c>
      <c r="X59" s="44">
        <f t="shared" ref="X59:X62" si="34">IF($D59="Y",$Q59,0)</f>
        <v>0</v>
      </c>
      <c r="Y59" s="44">
        <f t="shared" ref="Y59:Y62" si="35">IF($D59="N",$Q59,0)</f>
        <v>1977.9999208800002</v>
      </c>
      <c r="Z59" s="223">
        <f>T59/12</f>
        <v>0</v>
      </c>
    </row>
    <row r="60" spans="1:27">
      <c r="A60" s="133"/>
      <c r="B60" s="134"/>
      <c r="C60" s="207" t="str">
        <f>'3. Infrastructure Staff Loading'!C60</f>
        <v>Infrastructure Project Manager</v>
      </c>
      <c r="D60" s="208" t="str">
        <f>'3. Infrastructure Staff Loading'!D60</f>
        <v>N</v>
      </c>
      <c r="E60" s="45">
        <v>41.208326740000011</v>
      </c>
      <c r="F60" s="45">
        <v>41.208326740000011</v>
      </c>
      <c r="G60" s="45">
        <v>41.208326740000011</v>
      </c>
      <c r="H60" s="45">
        <v>41.208326740000011</v>
      </c>
      <c r="I60" s="45">
        <v>41.208326740000011</v>
      </c>
      <c r="J60" s="45">
        <v>41.208326740000011</v>
      </c>
      <c r="K60" s="45">
        <v>41.208326740000011</v>
      </c>
      <c r="L60" s="45">
        <v>41.208326740000011</v>
      </c>
      <c r="M60" s="45">
        <v>41.208326740000011</v>
      </c>
      <c r="N60" s="45">
        <v>41.208326740000011</v>
      </c>
      <c r="O60" s="45">
        <v>41.208326740000011</v>
      </c>
      <c r="P60" s="45">
        <v>41.208326740000011</v>
      </c>
      <c r="Q60" s="138">
        <f>SUM(E60:P60)</f>
        <v>494.49992088000016</v>
      </c>
      <c r="U60" s="44">
        <f>V60/$S$7</f>
        <v>0.24924391173387103</v>
      </c>
      <c r="V60" s="44">
        <f>Q60/12</f>
        <v>41.208326740000011</v>
      </c>
      <c r="X60" s="44">
        <f t="shared" si="34"/>
        <v>0</v>
      </c>
      <c r="Y60" s="44">
        <f t="shared" si="35"/>
        <v>494.49992088000016</v>
      </c>
      <c r="Z60" s="223">
        <f>T60/12</f>
        <v>0</v>
      </c>
    </row>
    <row r="61" spans="1:27">
      <c r="A61" s="133"/>
      <c r="B61" s="134"/>
      <c r="C61" s="207">
        <f>'3. Infrastructure Staff Loading'!C61</f>
        <v>0</v>
      </c>
      <c r="D61" s="208">
        <f>'3. Infrastructure Staff Loading'!D61</f>
        <v>0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138">
        <f>SUM(E61:P61)</f>
        <v>0</v>
      </c>
      <c r="U61" s="44">
        <f>V61/$S$7</f>
        <v>0</v>
      </c>
      <c r="V61" s="44">
        <f>Q61/12</f>
        <v>0</v>
      </c>
      <c r="X61" s="44">
        <f t="shared" si="34"/>
        <v>0</v>
      </c>
      <c r="Y61" s="44">
        <f t="shared" si="35"/>
        <v>0</v>
      </c>
      <c r="Z61" s="223">
        <f>T61/12</f>
        <v>0</v>
      </c>
    </row>
    <row r="62" spans="1:27">
      <c r="A62" s="133"/>
      <c r="B62" s="134"/>
      <c r="C62" s="207">
        <f>'3. Infrastructure Staff Loading'!C62</f>
        <v>0</v>
      </c>
      <c r="D62" s="208">
        <f>'3. Infrastructure Staff Loading'!D62</f>
        <v>0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138">
        <f>SUM(E62:P62)</f>
        <v>0</v>
      </c>
      <c r="U62" s="44">
        <f>V62/$S$7</f>
        <v>0</v>
      </c>
      <c r="V62" s="44">
        <f>Q62/12</f>
        <v>0</v>
      </c>
      <c r="X62" s="44">
        <f t="shared" si="34"/>
        <v>0</v>
      </c>
      <c r="Y62" s="44">
        <f t="shared" si="35"/>
        <v>0</v>
      </c>
      <c r="Z62" s="223">
        <f>T62/12</f>
        <v>0</v>
      </c>
    </row>
    <row r="63" spans="1:27" ht="14.1" thickBot="1">
      <c r="A63" s="103"/>
      <c r="B63" s="104" t="s">
        <v>50</v>
      </c>
      <c r="C63" s="105"/>
      <c r="D63" s="187"/>
      <c r="E63" s="107">
        <f>SUM(E58:E62)</f>
        <v>206.04165348000001</v>
      </c>
      <c r="F63" s="107">
        <f t="shared" ref="F63:Q63" si="36">SUM(F58:F62)</f>
        <v>206.04165348000001</v>
      </c>
      <c r="G63" s="107">
        <f t="shared" si="36"/>
        <v>206.04165348000001</v>
      </c>
      <c r="H63" s="107">
        <f t="shared" si="36"/>
        <v>206.04165348000001</v>
      </c>
      <c r="I63" s="107">
        <f t="shared" si="36"/>
        <v>206.04165348000001</v>
      </c>
      <c r="J63" s="107">
        <f t="shared" si="36"/>
        <v>206.04165348000001</v>
      </c>
      <c r="K63" s="107">
        <f t="shared" si="36"/>
        <v>206.04165348000001</v>
      </c>
      <c r="L63" s="107">
        <f t="shared" si="36"/>
        <v>206.04165348000001</v>
      </c>
      <c r="M63" s="107">
        <f t="shared" si="36"/>
        <v>206.04165348000001</v>
      </c>
      <c r="N63" s="107">
        <f t="shared" si="36"/>
        <v>206.04165348000001</v>
      </c>
      <c r="O63" s="107">
        <f t="shared" si="36"/>
        <v>206.04165348000001</v>
      </c>
      <c r="P63" s="107">
        <f t="shared" si="36"/>
        <v>206.04165348000001</v>
      </c>
      <c r="Q63" s="107">
        <f t="shared" si="36"/>
        <v>2472.4998417600004</v>
      </c>
      <c r="R63" s="35"/>
      <c r="S63" s="35"/>
      <c r="T63" s="35"/>
      <c r="U63" s="109">
        <f>SUM(U58:U62)</f>
        <v>1.2462196783064516</v>
      </c>
      <c r="V63" s="109">
        <f>SUM(V58:V62)</f>
        <v>206.04165348000004</v>
      </c>
      <c r="W63" s="35"/>
      <c r="X63" s="106">
        <f>SUM(X58:X62)</f>
        <v>0</v>
      </c>
      <c r="Y63" s="106">
        <f>SUM(Y58:Y62)</f>
        <v>2472.4998417600004</v>
      </c>
      <c r="Z63" s="224">
        <f>X63/(X63+Y63)</f>
        <v>0</v>
      </c>
      <c r="AA63" s="35"/>
    </row>
    <row r="64" spans="1:27">
      <c r="A64" s="133"/>
      <c r="B64" s="134"/>
      <c r="C64" s="207"/>
      <c r="D64" s="210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138"/>
      <c r="U64" s="44"/>
      <c r="V64" s="44"/>
      <c r="X64" s="44"/>
      <c r="Y64" s="44"/>
      <c r="Z64" s="223"/>
    </row>
    <row r="65" spans="1:27">
      <c r="A65" s="133">
        <v>3.2</v>
      </c>
      <c r="B65" s="134" t="s">
        <v>51</v>
      </c>
      <c r="C65" s="207">
        <f>'3. Infrastructure Staff Loading'!C65</f>
        <v>0</v>
      </c>
      <c r="D65" s="208">
        <f>'3. Infrastructure Staff Loading'!D65</f>
        <v>0</v>
      </c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138">
        <f t="shared" ref="Q65:Q83" si="37">SUM(E65:P65)</f>
        <v>0</v>
      </c>
      <c r="R65" s="35"/>
      <c r="S65" s="35"/>
      <c r="T65" s="35"/>
      <c r="U65" s="44">
        <f>V65/$S$7</f>
        <v>0</v>
      </c>
      <c r="V65" s="44">
        <f>Q65/12</f>
        <v>0</v>
      </c>
      <c r="W65" s="35"/>
      <c r="X65" s="44">
        <f>IF($D65="Y",$Q65,0)</f>
        <v>0</v>
      </c>
      <c r="Y65" s="44">
        <f>IF($D65="N",$Q65,0)</f>
        <v>0</v>
      </c>
      <c r="Z65" s="223">
        <f>T65/12</f>
        <v>0</v>
      </c>
      <c r="AA65" s="35"/>
    </row>
    <row r="66" spans="1:27">
      <c r="A66" s="133"/>
      <c r="B66" s="134"/>
      <c r="C66" s="207" t="str">
        <f>'3. Infrastructure Staff Loading'!C66</f>
        <v>Security Analyst</v>
      </c>
      <c r="D66" s="208" t="str">
        <f>'3. Infrastructure Staff Loading'!D66</f>
        <v>Y</v>
      </c>
      <c r="E66" s="45">
        <v>162.10954526666669</v>
      </c>
      <c r="F66" s="45">
        <v>162.10954526666669</v>
      </c>
      <c r="G66" s="45">
        <v>162.10954526666669</v>
      </c>
      <c r="H66" s="45">
        <v>162.10954526666669</v>
      </c>
      <c r="I66" s="45">
        <v>162.10954526666669</v>
      </c>
      <c r="J66" s="45">
        <v>162.10954526666669</v>
      </c>
      <c r="K66" s="45">
        <v>162.10954526666669</v>
      </c>
      <c r="L66" s="45">
        <v>162.10954526666669</v>
      </c>
      <c r="M66" s="45">
        <v>162.10954526666669</v>
      </c>
      <c r="N66" s="45">
        <v>162.10954526666669</v>
      </c>
      <c r="O66" s="45">
        <v>162.10954526666669</v>
      </c>
      <c r="P66" s="45">
        <v>162.10954526666669</v>
      </c>
      <c r="Q66" s="138">
        <f t="shared" si="37"/>
        <v>1945.3145431999999</v>
      </c>
      <c r="U66" s="44">
        <f>V66/$S$7</f>
        <v>0.98050128185483865</v>
      </c>
      <c r="V66" s="44">
        <f>Q66/12</f>
        <v>162.10954526666666</v>
      </c>
      <c r="X66" s="44">
        <f t="shared" ref="X66:X69" si="38">IF($D66="Y",$Q66,0)</f>
        <v>1945.3145431999999</v>
      </c>
      <c r="Y66" s="44">
        <f t="shared" ref="Y66:Y69" si="39">IF($D66="N",$Q66,0)</f>
        <v>0</v>
      </c>
      <c r="Z66" s="223">
        <f>T66/12</f>
        <v>0</v>
      </c>
    </row>
    <row r="67" spans="1:27">
      <c r="A67" s="133"/>
      <c r="B67" s="134"/>
      <c r="C67" s="207" t="str">
        <f>'3. Infrastructure Staff Loading'!C67</f>
        <v>Security Analyst</v>
      </c>
      <c r="D67" s="208" t="str">
        <f>'3. Infrastructure Staff Loading'!D67</f>
        <v>N</v>
      </c>
      <c r="E67" s="45">
        <v>260.34465669999992</v>
      </c>
      <c r="F67" s="45">
        <v>260.34465669999992</v>
      </c>
      <c r="G67" s="45">
        <v>260.34465669999992</v>
      </c>
      <c r="H67" s="45">
        <v>260.34465669999992</v>
      </c>
      <c r="I67" s="45">
        <v>260.34465669999992</v>
      </c>
      <c r="J67" s="45">
        <v>260.34465669999992</v>
      </c>
      <c r="K67" s="45">
        <v>260.34465669999992</v>
      </c>
      <c r="L67" s="45">
        <v>260.34465669999992</v>
      </c>
      <c r="M67" s="45">
        <v>260.34465669999992</v>
      </c>
      <c r="N67" s="45">
        <v>260.34465669999992</v>
      </c>
      <c r="O67" s="45">
        <v>260.34465669999992</v>
      </c>
      <c r="P67" s="45">
        <v>260.34465669999992</v>
      </c>
      <c r="Q67" s="138">
        <f>SUM(E67:P67)</f>
        <v>3124.1358803999997</v>
      </c>
      <c r="U67" s="44">
        <f>V67/$S$7</f>
        <v>1.5746652622983868</v>
      </c>
      <c r="V67" s="44">
        <f>Q67/12</f>
        <v>260.34465669999997</v>
      </c>
      <c r="X67" s="44">
        <f t="shared" si="38"/>
        <v>0</v>
      </c>
      <c r="Y67" s="44">
        <f t="shared" si="39"/>
        <v>3124.1358803999997</v>
      </c>
      <c r="Z67" s="223">
        <f>T67/12</f>
        <v>0</v>
      </c>
    </row>
    <row r="68" spans="1:27">
      <c r="A68" s="133"/>
      <c r="B68" s="134"/>
      <c r="C68" s="207">
        <f>'3. Infrastructure Staff Loading'!C68</f>
        <v>0</v>
      </c>
      <c r="D68" s="208">
        <f>'3. Infrastructure Staff Loading'!D68</f>
        <v>0</v>
      </c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138">
        <f t="shared" si="37"/>
        <v>0</v>
      </c>
      <c r="U68" s="44">
        <f>V68/$S$7</f>
        <v>0</v>
      </c>
      <c r="V68" s="44">
        <f>Q68/12</f>
        <v>0</v>
      </c>
      <c r="X68" s="44">
        <f t="shared" si="38"/>
        <v>0</v>
      </c>
      <c r="Y68" s="44">
        <f t="shared" si="39"/>
        <v>0</v>
      </c>
      <c r="Z68" s="223">
        <f>T68/12</f>
        <v>0</v>
      </c>
    </row>
    <row r="69" spans="1:27">
      <c r="A69" s="133"/>
      <c r="B69" s="134"/>
      <c r="C69" s="207">
        <f>'3. Infrastructure Staff Loading'!C69</f>
        <v>0</v>
      </c>
      <c r="D69" s="208">
        <f>'3. Infrastructure Staff Loading'!D69</f>
        <v>0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138">
        <f t="shared" si="37"/>
        <v>0</v>
      </c>
      <c r="U69" s="44">
        <f>V69/$S$7</f>
        <v>0</v>
      </c>
      <c r="V69" s="44">
        <f>Q69/12</f>
        <v>0</v>
      </c>
      <c r="X69" s="44">
        <f t="shared" si="38"/>
        <v>0</v>
      </c>
      <c r="Y69" s="44">
        <f t="shared" si="39"/>
        <v>0</v>
      </c>
      <c r="Z69" s="223">
        <f>T69/12</f>
        <v>0</v>
      </c>
    </row>
    <row r="70" spans="1:27" ht="14.1" thickBot="1">
      <c r="A70" s="103"/>
      <c r="B70" s="104" t="s">
        <v>53</v>
      </c>
      <c r="C70" s="105"/>
      <c r="D70" s="187"/>
      <c r="E70" s="107">
        <f>SUM(E65:E69)</f>
        <v>422.45420196666657</v>
      </c>
      <c r="F70" s="107">
        <f t="shared" ref="F70:Q70" si="40">SUM(F65:F69)</f>
        <v>422.45420196666657</v>
      </c>
      <c r="G70" s="107">
        <f t="shared" si="40"/>
        <v>422.45420196666657</v>
      </c>
      <c r="H70" s="107">
        <f t="shared" si="40"/>
        <v>422.45420196666657</v>
      </c>
      <c r="I70" s="107">
        <f t="shared" si="40"/>
        <v>422.45420196666657</v>
      </c>
      <c r="J70" s="107">
        <f t="shared" si="40"/>
        <v>422.45420196666657</v>
      </c>
      <c r="K70" s="107">
        <f t="shared" si="40"/>
        <v>422.45420196666657</v>
      </c>
      <c r="L70" s="107">
        <f t="shared" si="40"/>
        <v>422.45420196666657</v>
      </c>
      <c r="M70" s="107">
        <f t="shared" si="40"/>
        <v>422.45420196666657</v>
      </c>
      <c r="N70" s="107">
        <f t="shared" si="40"/>
        <v>422.45420196666657</v>
      </c>
      <c r="O70" s="107">
        <f t="shared" si="40"/>
        <v>422.45420196666657</v>
      </c>
      <c r="P70" s="107">
        <f t="shared" si="40"/>
        <v>422.45420196666657</v>
      </c>
      <c r="Q70" s="107">
        <f t="shared" si="40"/>
        <v>5069.4504235999993</v>
      </c>
      <c r="R70" s="35"/>
      <c r="S70" s="35"/>
      <c r="T70" s="35"/>
      <c r="U70" s="109">
        <f>SUM(U65:U69)</f>
        <v>2.5551665441532254</v>
      </c>
      <c r="V70" s="109">
        <f>SUM(V65:V69)</f>
        <v>422.45420196666663</v>
      </c>
      <c r="W70" s="35"/>
      <c r="X70" s="106">
        <f>SUM(X65:X69)</f>
        <v>1945.3145431999999</v>
      </c>
      <c r="Y70" s="106">
        <f>SUM(Y65:Y69)</f>
        <v>3124.1358803999997</v>
      </c>
      <c r="Z70" s="224">
        <f>X70/(X70+Y70)</f>
        <v>0.38373282716089013</v>
      </c>
      <c r="AA70" s="35"/>
    </row>
    <row r="71" spans="1:27">
      <c r="A71" s="133"/>
      <c r="B71" s="134"/>
      <c r="C71" s="207"/>
      <c r="D71" s="210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138"/>
      <c r="R71" s="35"/>
      <c r="S71" s="35"/>
      <c r="T71" s="35"/>
      <c r="U71" s="44"/>
      <c r="V71" s="44"/>
      <c r="W71" s="35"/>
      <c r="X71" s="44"/>
      <c r="Y71" s="44"/>
      <c r="Z71" s="223"/>
      <c r="AA71" s="35"/>
    </row>
    <row r="72" spans="1:27">
      <c r="A72" s="133">
        <v>3.3</v>
      </c>
      <c r="B72" s="134" t="s">
        <v>54</v>
      </c>
      <c r="C72" s="207">
        <f>'3. Infrastructure Staff Loading'!C72</f>
        <v>0</v>
      </c>
      <c r="D72" s="208">
        <f>'3. Infrastructure Staff Loading'!D72</f>
        <v>0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138">
        <f t="shared" si="37"/>
        <v>0</v>
      </c>
      <c r="U72" s="44">
        <f>V72/$S$7</f>
        <v>0</v>
      </c>
      <c r="V72" s="44">
        <f>Q72/12</f>
        <v>0</v>
      </c>
      <c r="X72" s="44">
        <f>IF($D72="Y",$Q72,0)</f>
        <v>0</v>
      </c>
      <c r="Y72" s="44">
        <f>IF($D72="N",$Q72,0)</f>
        <v>0</v>
      </c>
      <c r="Z72" s="223">
        <f>T72/12</f>
        <v>0</v>
      </c>
    </row>
    <row r="73" spans="1:27">
      <c r="A73" s="133"/>
      <c r="B73" s="134"/>
      <c r="C73" s="207" t="str">
        <f>'3. Infrastructure Staff Loading'!C73</f>
        <v>Security Analyst</v>
      </c>
      <c r="D73" s="208" t="str">
        <f>'3. Infrastructure Staff Loading'!D73</f>
        <v>N</v>
      </c>
      <c r="E73" s="45">
        <v>2368.42463223</v>
      </c>
      <c r="F73" s="45">
        <v>2368.42463223</v>
      </c>
      <c r="G73" s="45">
        <v>2368.42463223</v>
      </c>
      <c r="H73" s="45">
        <v>2368.42463223</v>
      </c>
      <c r="I73" s="45">
        <v>2368.42463223</v>
      </c>
      <c r="J73" s="45">
        <v>2368.42463223</v>
      </c>
      <c r="K73" s="45">
        <v>2368.42463223</v>
      </c>
      <c r="L73" s="45">
        <v>2368.42463223</v>
      </c>
      <c r="M73" s="45">
        <v>2368.42463223</v>
      </c>
      <c r="N73" s="45">
        <v>2368.42463223</v>
      </c>
      <c r="O73" s="45">
        <v>2368.42463223</v>
      </c>
      <c r="P73" s="45">
        <v>2368.42463223</v>
      </c>
      <c r="Q73" s="138">
        <f>SUM(E73:P73)</f>
        <v>28421.095586759995</v>
      </c>
      <c r="U73" s="44">
        <f>V73/$S$7</f>
        <v>14.325148985262093</v>
      </c>
      <c r="V73" s="44">
        <f>Q73/12</f>
        <v>2368.4246322299996</v>
      </c>
      <c r="X73" s="44">
        <f t="shared" ref="X73:X76" si="41">IF($D73="Y",$Q73,0)</f>
        <v>0</v>
      </c>
      <c r="Y73" s="44">
        <f t="shared" ref="Y73:Y76" si="42">IF($D73="N",$Q73,0)</f>
        <v>28421.095586759995</v>
      </c>
      <c r="Z73" s="223">
        <f>T73/12</f>
        <v>0</v>
      </c>
    </row>
    <row r="74" spans="1:27">
      <c r="A74" s="133"/>
      <c r="B74" s="134"/>
      <c r="C74" s="207">
        <f>'3. Infrastructure Staff Loading'!C74</f>
        <v>0</v>
      </c>
      <c r="D74" s="208">
        <f>'3. Infrastructure Staff Loading'!D74</f>
        <v>0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138">
        <f t="shared" si="37"/>
        <v>0</v>
      </c>
      <c r="U74" s="44">
        <f>V74/$S$7</f>
        <v>0</v>
      </c>
      <c r="V74" s="44">
        <f>Q74/12</f>
        <v>0</v>
      </c>
      <c r="X74" s="44">
        <f t="shared" si="41"/>
        <v>0</v>
      </c>
      <c r="Y74" s="44">
        <f t="shared" si="42"/>
        <v>0</v>
      </c>
      <c r="Z74" s="223">
        <f>T74/12</f>
        <v>0</v>
      </c>
    </row>
    <row r="75" spans="1:27">
      <c r="A75" s="133"/>
      <c r="B75" s="134"/>
      <c r="C75" s="207">
        <f>'3. Infrastructure Staff Loading'!C75</f>
        <v>0</v>
      </c>
      <c r="D75" s="208">
        <f>'3. Infrastructure Staff Loading'!D75</f>
        <v>0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138">
        <f>SUM(E75:P75)</f>
        <v>0</v>
      </c>
      <c r="U75" s="44">
        <f>V75/$S$7</f>
        <v>0</v>
      </c>
      <c r="V75" s="44">
        <f>Q75/12</f>
        <v>0</v>
      </c>
      <c r="X75" s="44">
        <f t="shared" si="41"/>
        <v>0</v>
      </c>
      <c r="Y75" s="44">
        <f t="shared" si="42"/>
        <v>0</v>
      </c>
      <c r="Z75" s="223">
        <f>T75/12</f>
        <v>0</v>
      </c>
    </row>
    <row r="76" spans="1:27">
      <c r="A76" s="133"/>
      <c r="B76" s="134"/>
      <c r="C76" s="207">
        <f>'3. Infrastructure Staff Loading'!C76</f>
        <v>0</v>
      </c>
      <c r="D76" s="208">
        <f>'3. Infrastructure Staff Loading'!D76</f>
        <v>0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138">
        <f>SUM(E76:P76)</f>
        <v>0</v>
      </c>
      <c r="U76" s="44">
        <f>V76/$S$7</f>
        <v>0</v>
      </c>
      <c r="V76" s="44">
        <f>Q76/12</f>
        <v>0</v>
      </c>
      <c r="X76" s="44">
        <f t="shared" si="41"/>
        <v>0</v>
      </c>
      <c r="Y76" s="44">
        <f t="shared" si="42"/>
        <v>0</v>
      </c>
      <c r="Z76" s="223">
        <f>T76/12</f>
        <v>0</v>
      </c>
    </row>
    <row r="77" spans="1:27" ht="14.1" thickBot="1">
      <c r="A77" s="103"/>
      <c r="B77" s="104" t="s">
        <v>55</v>
      </c>
      <c r="C77" s="105"/>
      <c r="D77" s="187"/>
      <c r="E77" s="107">
        <f>SUM(E72:E76)</f>
        <v>2368.42463223</v>
      </c>
      <c r="F77" s="107">
        <f t="shared" ref="F77:Q77" si="43">SUM(F72:F76)</f>
        <v>2368.42463223</v>
      </c>
      <c r="G77" s="107">
        <f t="shared" si="43"/>
        <v>2368.42463223</v>
      </c>
      <c r="H77" s="107">
        <f t="shared" si="43"/>
        <v>2368.42463223</v>
      </c>
      <c r="I77" s="107">
        <f t="shared" si="43"/>
        <v>2368.42463223</v>
      </c>
      <c r="J77" s="107">
        <f t="shared" si="43"/>
        <v>2368.42463223</v>
      </c>
      <c r="K77" s="107">
        <f t="shared" si="43"/>
        <v>2368.42463223</v>
      </c>
      <c r="L77" s="107">
        <f t="shared" si="43"/>
        <v>2368.42463223</v>
      </c>
      <c r="M77" s="107">
        <f t="shared" si="43"/>
        <v>2368.42463223</v>
      </c>
      <c r="N77" s="107">
        <f t="shared" si="43"/>
        <v>2368.42463223</v>
      </c>
      <c r="O77" s="107">
        <f t="shared" si="43"/>
        <v>2368.42463223</v>
      </c>
      <c r="P77" s="107">
        <f t="shared" si="43"/>
        <v>2368.42463223</v>
      </c>
      <c r="Q77" s="107">
        <f t="shared" si="43"/>
        <v>28421.095586759995</v>
      </c>
      <c r="R77" s="35"/>
      <c r="S77" s="35"/>
      <c r="T77" s="35"/>
      <c r="U77" s="109">
        <f>SUM(U72:U76)</f>
        <v>14.325148985262093</v>
      </c>
      <c r="V77" s="109">
        <f>SUM(V72:V76)</f>
        <v>2368.4246322299996</v>
      </c>
      <c r="W77" s="35"/>
      <c r="X77" s="106">
        <f>SUM(X72:X76)</f>
        <v>0</v>
      </c>
      <c r="Y77" s="106">
        <f>SUM(Y72:Y76)</f>
        <v>28421.095586759995</v>
      </c>
      <c r="Z77" s="224">
        <f>X77/(X77+Y77)</f>
        <v>0</v>
      </c>
      <c r="AA77" s="35"/>
    </row>
    <row r="78" spans="1:27">
      <c r="A78" s="133"/>
      <c r="B78" s="134"/>
      <c r="C78" s="207"/>
      <c r="D78" s="210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138"/>
      <c r="U78" s="44"/>
      <c r="V78" s="44"/>
      <c r="X78" s="44">
        <f t="shared" ref="X78" si="44">Y78/$N$7</f>
        <v>0</v>
      </c>
      <c r="Y78" s="44">
        <f t="shared" ref="Y78:Z78" si="45">S78/12</f>
        <v>0</v>
      </c>
      <c r="Z78" s="223">
        <f t="shared" si="45"/>
        <v>0</v>
      </c>
    </row>
    <row r="79" spans="1:27">
      <c r="A79" s="133">
        <v>3.4</v>
      </c>
      <c r="B79" s="134" t="s">
        <v>56</v>
      </c>
      <c r="C79" s="207">
        <f>'3. Infrastructure Staff Loading'!C79</f>
        <v>0</v>
      </c>
      <c r="D79" s="208">
        <f>'3. Infrastructure Staff Loading'!D79</f>
        <v>0</v>
      </c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138">
        <f t="shared" si="37"/>
        <v>0</v>
      </c>
      <c r="R79" s="35"/>
      <c r="S79" s="35"/>
      <c r="T79" s="35"/>
      <c r="U79" s="44">
        <f>V79/$S$7</f>
        <v>0</v>
      </c>
      <c r="V79" s="44">
        <f>Q79/12</f>
        <v>0</v>
      </c>
      <c r="W79" s="35"/>
      <c r="X79" s="44">
        <f>IF($D79="Y",$Q79,0)</f>
        <v>0</v>
      </c>
      <c r="Y79" s="44">
        <f>IF($D79="N",$Q79,0)</f>
        <v>0</v>
      </c>
      <c r="Z79" s="223">
        <f>T79/12</f>
        <v>0</v>
      </c>
      <c r="AA79" s="35"/>
    </row>
    <row r="80" spans="1:27">
      <c r="A80" s="133"/>
      <c r="B80" s="134"/>
      <c r="C80" s="207" t="str">
        <f>'3. Infrastructure Staff Loading'!C80</f>
        <v>Security Analyst</v>
      </c>
      <c r="D80" s="208" t="str">
        <f>'3. Infrastructure Staff Loading'!D80</f>
        <v>Y</v>
      </c>
      <c r="E80" s="45">
        <v>1982.7581153333333</v>
      </c>
      <c r="F80" s="45">
        <v>1982.7581153333333</v>
      </c>
      <c r="G80" s="45">
        <v>1982.7581153333333</v>
      </c>
      <c r="H80" s="45">
        <v>1982.7581153333333</v>
      </c>
      <c r="I80" s="45">
        <v>1982.7581153333333</v>
      </c>
      <c r="J80" s="45">
        <v>1982.7581153333333</v>
      </c>
      <c r="K80" s="45">
        <v>1982.7581153333333</v>
      </c>
      <c r="L80" s="45">
        <v>1982.7581153333333</v>
      </c>
      <c r="M80" s="45">
        <v>1982.7581153333333</v>
      </c>
      <c r="N80" s="45">
        <v>1982.7581153333333</v>
      </c>
      <c r="O80" s="45">
        <v>1982.7581153333333</v>
      </c>
      <c r="P80" s="45">
        <v>1982.7581153333333</v>
      </c>
      <c r="Q80" s="138">
        <f t="shared" si="37"/>
        <v>23793.097384000004</v>
      </c>
      <c r="U80" s="44">
        <f>V80/$S$7</f>
        <v>11.992488600806453</v>
      </c>
      <c r="V80" s="44">
        <f>Q80/12</f>
        <v>1982.7581153333338</v>
      </c>
      <c r="X80" s="44">
        <f t="shared" ref="X80:X83" si="46">IF($D80="Y",$Q80,0)</f>
        <v>23793.097384000004</v>
      </c>
      <c r="Y80" s="44">
        <f t="shared" ref="Y80:Y83" si="47">IF($D80="N",$Q80,0)</f>
        <v>0</v>
      </c>
      <c r="Z80" s="223">
        <f>T80/12</f>
        <v>0</v>
      </c>
    </row>
    <row r="81" spans="1:27">
      <c r="A81" s="133"/>
      <c r="B81" s="134"/>
      <c r="C81" s="207" t="str">
        <f>'3. Infrastructure Staff Loading'!C81</f>
        <v>Security Analyst</v>
      </c>
      <c r="D81" s="208" t="str">
        <f>'3. Infrastructure Staff Loading'!D81</f>
        <v>N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138">
        <f>SUM(E81:P81)</f>
        <v>0</v>
      </c>
      <c r="U81" s="44">
        <f>V81/$S$7</f>
        <v>0</v>
      </c>
      <c r="V81" s="44">
        <f>Q81/12</f>
        <v>0</v>
      </c>
      <c r="X81" s="44">
        <f t="shared" si="46"/>
        <v>0</v>
      </c>
      <c r="Y81" s="44">
        <f t="shared" si="47"/>
        <v>0</v>
      </c>
      <c r="Z81" s="223">
        <f>T81/12</f>
        <v>0</v>
      </c>
    </row>
    <row r="82" spans="1:27">
      <c r="A82" s="133"/>
      <c r="B82" s="134"/>
      <c r="C82" s="207">
        <f>'3. Infrastructure Staff Loading'!C82</f>
        <v>0</v>
      </c>
      <c r="D82" s="208">
        <f>'3. Infrastructure Staff Loading'!D82</f>
        <v>0</v>
      </c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138">
        <f t="shared" si="37"/>
        <v>0</v>
      </c>
      <c r="U82" s="44">
        <f>V82/$S$7</f>
        <v>0</v>
      </c>
      <c r="V82" s="44">
        <f>Q82/12</f>
        <v>0</v>
      </c>
      <c r="X82" s="44">
        <f t="shared" si="46"/>
        <v>0</v>
      </c>
      <c r="Y82" s="44">
        <f t="shared" si="47"/>
        <v>0</v>
      </c>
      <c r="Z82" s="223">
        <f>T82/12</f>
        <v>0</v>
      </c>
    </row>
    <row r="83" spans="1:27">
      <c r="A83" s="133"/>
      <c r="B83" s="134"/>
      <c r="C83" s="207">
        <f>'3. Infrastructure Staff Loading'!C83</f>
        <v>0</v>
      </c>
      <c r="D83" s="208">
        <f>'3. Infrastructure Staff Loading'!D83</f>
        <v>0</v>
      </c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138">
        <f t="shared" si="37"/>
        <v>0</v>
      </c>
      <c r="U83" s="44">
        <f>V83/$S$7</f>
        <v>0</v>
      </c>
      <c r="V83" s="44">
        <f>Q83/12</f>
        <v>0</v>
      </c>
      <c r="X83" s="44">
        <f t="shared" si="46"/>
        <v>0</v>
      </c>
      <c r="Y83" s="44">
        <f t="shared" si="47"/>
        <v>0</v>
      </c>
      <c r="Z83" s="223">
        <f>T83/12</f>
        <v>0</v>
      </c>
    </row>
    <row r="84" spans="1:27" ht="14.1" thickBot="1">
      <c r="A84" s="103"/>
      <c r="B84" s="104" t="s">
        <v>57</v>
      </c>
      <c r="C84" s="105"/>
      <c r="D84" s="187"/>
      <c r="E84" s="107">
        <f>SUM(E79:E83)</f>
        <v>1982.7581153333333</v>
      </c>
      <c r="F84" s="107">
        <f t="shared" ref="F84:Q84" si="48">SUM(F79:F83)</f>
        <v>1982.7581153333333</v>
      </c>
      <c r="G84" s="107">
        <f t="shared" si="48"/>
        <v>1982.7581153333333</v>
      </c>
      <c r="H84" s="107">
        <f t="shared" si="48"/>
        <v>1982.7581153333333</v>
      </c>
      <c r="I84" s="107">
        <f t="shared" si="48"/>
        <v>1982.7581153333333</v>
      </c>
      <c r="J84" s="107">
        <f t="shared" si="48"/>
        <v>1982.7581153333333</v>
      </c>
      <c r="K84" s="107">
        <f t="shared" si="48"/>
        <v>1982.7581153333333</v>
      </c>
      <c r="L84" s="107">
        <f t="shared" si="48"/>
        <v>1982.7581153333333</v>
      </c>
      <c r="M84" s="107">
        <f t="shared" si="48"/>
        <v>1982.7581153333333</v>
      </c>
      <c r="N84" s="107">
        <f t="shared" si="48"/>
        <v>1982.7581153333333</v>
      </c>
      <c r="O84" s="107">
        <f t="shared" si="48"/>
        <v>1982.7581153333333</v>
      </c>
      <c r="P84" s="107">
        <f t="shared" si="48"/>
        <v>1982.7581153333333</v>
      </c>
      <c r="Q84" s="107">
        <f t="shared" si="48"/>
        <v>23793.097384000004</v>
      </c>
      <c r="R84" s="35"/>
      <c r="S84" s="35"/>
      <c r="T84" s="35"/>
      <c r="U84" s="109">
        <f>SUM(U79:U83)</f>
        <v>11.992488600806453</v>
      </c>
      <c r="V84" s="109">
        <f>SUM(V79:V83)</f>
        <v>1982.7581153333338</v>
      </c>
      <c r="W84" s="35"/>
      <c r="X84" s="106">
        <f>SUM(X79:X83)</f>
        <v>23793.097384000004</v>
      </c>
      <c r="Y84" s="106">
        <f>SUM(Y79:Y83)</f>
        <v>0</v>
      </c>
      <c r="Z84" s="224">
        <f>X84/(X84+Y84)</f>
        <v>1</v>
      </c>
      <c r="AA84" s="35"/>
    </row>
    <row r="85" spans="1:27">
      <c r="A85" s="41"/>
      <c r="B85" s="42"/>
      <c r="C85" s="51"/>
      <c r="D85" s="186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35"/>
      <c r="S85" s="35"/>
      <c r="T85" s="35"/>
      <c r="U85" s="44"/>
      <c r="V85" s="44"/>
      <c r="W85" s="35"/>
      <c r="X85" s="44"/>
      <c r="Y85" s="44"/>
      <c r="Z85" s="223"/>
      <c r="AA85" s="35"/>
    </row>
    <row r="86" spans="1:27" ht="14.1" thickBot="1">
      <c r="A86" s="129"/>
      <c r="B86" s="130" t="s">
        <v>50</v>
      </c>
      <c r="C86" s="131"/>
      <c r="D86" s="191"/>
      <c r="E86" s="132">
        <f>SUM(E63,E70,E77,E84)</f>
        <v>4979.6786030100002</v>
      </c>
      <c r="F86" s="132">
        <f t="shared" ref="F86:Q86" si="49">SUM(F63,F70,F77,F84)</f>
        <v>4979.6786030100002</v>
      </c>
      <c r="G86" s="132">
        <f t="shared" si="49"/>
        <v>4979.6786030100002</v>
      </c>
      <c r="H86" s="132">
        <f t="shared" si="49"/>
        <v>4979.6786030100002</v>
      </c>
      <c r="I86" s="132">
        <f t="shared" si="49"/>
        <v>4979.6786030100002</v>
      </c>
      <c r="J86" s="132">
        <f t="shared" si="49"/>
        <v>4979.6786030100002</v>
      </c>
      <c r="K86" s="132">
        <f t="shared" si="49"/>
        <v>4979.6786030100002</v>
      </c>
      <c r="L86" s="132">
        <f t="shared" si="49"/>
        <v>4979.6786030100002</v>
      </c>
      <c r="M86" s="132">
        <f t="shared" si="49"/>
        <v>4979.6786030100002</v>
      </c>
      <c r="N86" s="132">
        <f t="shared" si="49"/>
        <v>4979.6786030100002</v>
      </c>
      <c r="O86" s="132">
        <f t="shared" si="49"/>
        <v>4979.6786030100002</v>
      </c>
      <c r="P86" s="132">
        <f t="shared" si="49"/>
        <v>4979.6786030100002</v>
      </c>
      <c r="Q86" s="132">
        <f t="shared" si="49"/>
        <v>59756.143236119999</v>
      </c>
      <c r="R86" s="35"/>
      <c r="S86" s="35"/>
      <c r="T86" s="35"/>
      <c r="U86" s="132">
        <f>SUM(U63,U70,U77,U84)</f>
        <v>30.119023808528222</v>
      </c>
      <c r="V86" s="132">
        <f>SUM(V63,V70,V77,V84)</f>
        <v>4979.6786030100002</v>
      </c>
      <c r="W86" s="35"/>
      <c r="X86" s="132">
        <f>SUM(X63,X70,X77,X84)</f>
        <v>25738.411927200003</v>
      </c>
      <c r="Y86" s="132">
        <f>SUM(Y63,Y70,Y77,Y84)</f>
        <v>34017.731308919996</v>
      </c>
      <c r="Z86" s="225">
        <f>X86/(X86+Y86)</f>
        <v>0.43072411526790516</v>
      </c>
      <c r="AA86" s="35"/>
    </row>
    <row r="87" spans="1:27">
      <c r="A87" s="52"/>
      <c r="B87" s="42"/>
      <c r="C87" s="43"/>
      <c r="D87" s="200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U87" s="43"/>
      <c r="V87" s="43"/>
      <c r="X87" s="43"/>
      <c r="Y87" s="43"/>
      <c r="Z87" s="223"/>
    </row>
    <row r="88" spans="1:27">
      <c r="A88" s="110">
        <v>4</v>
      </c>
      <c r="B88" s="119" t="s">
        <v>58</v>
      </c>
      <c r="C88" s="112"/>
      <c r="D88" s="152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3"/>
      <c r="R88" s="34"/>
      <c r="S88" s="34"/>
      <c r="T88" s="34"/>
      <c r="U88" s="112"/>
      <c r="V88" s="112"/>
      <c r="W88" s="34"/>
      <c r="X88" s="112"/>
      <c r="Y88" s="112"/>
      <c r="Z88" s="222"/>
      <c r="AA88" s="34"/>
    </row>
    <row r="89" spans="1:27">
      <c r="A89" s="133">
        <v>4.0999999999999996</v>
      </c>
      <c r="B89" s="134" t="s">
        <v>59</v>
      </c>
      <c r="C89" s="207">
        <f>'3. Infrastructure Staff Loading'!C89</f>
        <v>0</v>
      </c>
      <c r="D89" s="208">
        <f>'3. Infrastructure Staff Loading'!D89</f>
        <v>0</v>
      </c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138">
        <f>SUM(E89:P89)</f>
        <v>0</v>
      </c>
      <c r="U89" s="44">
        <f>V89/$S$7</f>
        <v>0</v>
      </c>
      <c r="V89" s="44">
        <f>Q89/12</f>
        <v>0</v>
      </c>
      <c r="X89" s="44">
        <f>IF($D89="Y",$Q89,0)</f>
        <v>0</v>
      </c>
      <c r="Y89" s="44">
        <f>IF($D89="N",$Q89,0)</f>
        <v>0</v>
      </c>
      <c r="Z89" s="223">
        <f>T89/12</f>
        <v>0</v>
      </c>
    </row>
    <row r="90" spans="1:27">
      <c r="A90" s="133"/>
      <c r="B90" s="134"/>
      <c r="C90" s="207" t="str">
        <f>'3. Infrastructure Staff Loading'!C90</f>
        <v>Architect</v>
      </c>
      <c r="D90" s="208" t="str">
        <f>'3. Infrastructure Staff Loading'!D90</f>
        <v>N</v>
      </c>
      <c r="E90" s="45">
        <v>41.208326740000011</v>
      </c>
      <c r="F90" s="45">
        <v>41.208326740000011</v>
      </c>
      <c r="G90" s="45">
        <v>41.208326740000011</v>
      </c>
      <c r="H90" s="45">
        <v>41.208326740000011</v>
      </c>
      <c r="I90" s="45">
        <v>41.208326740000011</v>
      </c>
      <c r="J90" s="45">
        <v>41.208326740000011</v>
      </c>
      <c r="K90" s="45">
        <v>41.208326740000011</v>
      </c>
      <c r="L90" s="45">
        <v>41.208326740000011</v>
      </c>
      <c r="M90" s="45">
        <v>41.208326740000011</v>
      </c>
      <c r="N90" s="45">
        <v>41.208326740000011</v>
      </c>
      <c r="O90" s="45">
        <v>41.208326740000011</v>
      </c>
      <c r="P90" s="45">
        <v>41.208326740000011</v>
      </c>
      <c r="Q90" s="138">
        <f>SUM(E90:P90)</f>
        <v>494.49992088000016</v>
      </c>
      <c r="U90" s="44">
        <f>V90/$S$7</f>
        <v>0.24924391173387103</v>
      </c>
      <c r="V90" s="44">
        <f>Q90/12</f>
        <v>41.208326740000011</v>
      </c>
      <c r="X90" s="44">
        <f t="shared" ref="X90:X93" si="50">IF($D90="Y",$Q90,0)</f>
        <v>0</v>
      </c>
      <c r="Y90" s="44">
        <f t="shared" ref="Y90:Y93" si="51">IF($D90="N",$Q90,0)</f>
        <v>494.49992088000016</v>
      </c>
      <c r="Z90" s="223">
        <f>T90/12</f>
        <v>0</v>
      </c>
    </row>
    <row r="91" spans="1:27">
      <c r="A91" s="133"/>
      <c r="B91" s="134"/>
      <c r="C91" s="207" t="str">
        <f>'3. Infrastructure Staff Loading'!C91</f>
        <v>Team Management</v>
      </c>
      <c r="D91" s="208" t="str">
        <f>'3. Infrastructure Staff Loading'!D91</f>
        <v>N</v>
      </c>
      <c r="E91" s="45">
        <v>157.68986874999999</v>
      </c>
      <c r="F91" s="45">
        <v>157.68986874999999</v>
      </c>
      <c r="G91" s="45">
        <v>157.68986874999999</v>
      </c>
      <c r="H91" s="45">
        <v>157.68986874999999</v>
      </c>
      <c r="I91" s="45">
        <v>157.68986874999999</v>
      </c>
      <c r="J91" s="45">
        <v>157.68986874999999</v>
      </c>
      <c r="K91" s="45">
        <v>157.68986874999999</v>
      </c>
      <c r="L91" s="45">
        <v>157.68986874999999</v>
      </c>
      <c r="M91" s="45">
        <v>157.68986874999999</v>
      </c>
      <c r="N91" s="45">
        <v>157.68986874999999</v>
      </c>
      <c r="O91" s="45">
        <v>157.68986874999999</v>
      </c>
      <c r="P91" s="45">
        <v>157.68986874999999</v>
      </c>
      <c r="Q91" s="138">
        <f>SUM(E91:P91)</f>
        <v>1892.2784249999997</v>
      </c>
      <c r="U91" s="44">
        <f>V91/$S$7</f>
        <v>0.95376936743951601</v>
      </c>
      <c r="V91" s="44">
        <f>Q91/12</f>
        <v>157.68986874999999</v>
      </c>
      <c r="X91" s="44">
        <f t="shared" si="50"/>
        <v>0</v>
      </c>
      <c r="Y91" s="44">
        <f t="shared" si="51"/>
        <v>1892.2784249999997</v>
      </c>
      <c r="Z91" s="223">
        <f>T91/12</f>
        <v>0</v>
      </c>
    </row>
    <row r="92" spans="1:27">
      <c r="A92" s="133"/>
      <c r="B92" s="134"/>
      <c r="C92" s="207">
        <f>'3. Infrastructure Staff Loading'!C92</f>
        <v>0</v>
      </c>
      <c r="D92" s="208">
        <f>'3. Infrastructure Staff Loading'!D92</f>
        <v>0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138">
        <f>SUM(E92:P92)</f>
        <v>0</v>
      </c>
      <c r="U92" s="44">
        <f>V92/$S$7</f>
        <v>0</v>
      </c>
      <c r="V92" s="44">
        <f>Q92/12</f>
        <v>0</v>
      </c>
      <c r="X92" s="44">
        <f t="shared" si="50"/>
        <v>0</v>
      </c>
      <c r="Y92" s="44">
        <f t="shared" si="51"/>
        <v>0</v>
      </c>
      <c r="Z92" s="223">
        <f>T92/12</f>
        <v>0</v>
      </c>
    </row>
    <row r="93" spans="1:27">
      <c r="A93" s="133"/>
      <c r="B93" s="134"/>
      <c r="C93" s="207">
        <f>'3. Infrastructure Staff Loading'!C93</f>
        <v>0</v>
      </c>
      <c r="D93" s="208">
        <f>'3. Infrastructure Staff Loading'!D93</f>
        <v>0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138">
        <f>SUM(E93:P93)</f>
        <v>0</v>
      </c>
      <c r="U93" s="44">
        <f>V93/$S$7</f>
        <v>0</v>
      </c>
      <c r="V93" s="44">
        <f>Q93/12</f>
        <v>0</v>
      </c>
      <c r="X93" s="44">
        <f t="shared" si="50"/>
        <v>0</v>
      </c>
      <c r="Y93" s="44">
        <f t="shared" si="51"/>
        <v>0</v>
      </c>
      <c r="Z93" s="223">
        <f>T93/12</f>
        <v>0</v>
      </c>
    </row>
    <row r="94" spans="1:27" ht="14.1" thickBot="1">
      <c r="A94" s="103"/>
      <c r="B94" s="104" t="s">
        <v>61</v>
      </c>
      <c r="C94" s="105"/>
      <c r="D94" s="187"/>
      <c r="E94" s="107">
        <f>SUM(E89:E93)</f>
        <v>198.89819549000001</v>
      </c>
      <c r="F94" s="107">
        <f t="shared" ref="F94:Q94" si="52">SUM(F89:F93)</f>
        <v>198.89819549000001</v>
      </c>
      <c r="G94" s="107">
        <f t="shared" si="52"/>
        <v>198.89819549000001</v>
      </c>
      <c r="H94" s="107">
        <f t="shared" si="52"/>
        <v>198.89819549000001</v>
      </c>
      <c r="I94" s="107">
        <f t="shared" si="52"/>
        <v>198.89819549000001</v>
      </c>
      <c r="J94" s="107">
        <f t="shared" si="52"/>
        <v>198.89819549000001</v>
      </c>
      <c r="K94" s="107">
        <f t="shared" si="52"/>
        <v>198.89819549000001</v>
      </c>
      <c r="L94" s="107">
        <f t="shared" si="52"/>
        <v>198.89819549000001</v>
      </c>
      <c r="M94" s="107">
        <f t="shared" si="52"/>
        <v>198.89819549000001</v>
      </c>
      <c r="N94" s="107">
        <f t="shared" si="52"/>
        <v>198.89819549000001</v>
      </c>
      <c r="O94" s="107">
        <f t="shared" si="52"/>
        <v>198.89819549000001</v>
      </c>
      <c r="P94" s="107">
        <f t="shared" si="52"/>
        <v>198.89819549000001</v>
      </c>
      <c r="Q94" s="107">
        <f t="shared" si="52"/>
        <v>2386.77834588</v>
      </c>
      <c r="R94" s="35"/>
      <c r="S94" s="35"/>
      <c r="T94" s="35"/>
      <c r="U94" s="109">
        <f>SUM(U89:U93)</f>
        <v>1.203013279173387</v>
      </c>
      <c r="V94" s="107">
        <f>SUM(V89:V93)</f>
        <v>198.89819549000001</v>
      </c>
      <c r="W94" s="35"/>
      <c r="X94" s="106">
        <f>SUM(X89:X93)</f>
        <v>0</v>
      </c>
      <c r="Y94" s="106">
        <f>SUM(Y89:Y93)</f>
        <v>2386.77834588</v>
      </c>
      <c r="Z94" s="224">
        <f>X94/(X94+Y94)</f>
        <v>0</v>
      </c>
      <c r="AA94" s="35"/>
    </row>
    <row r="95" spans="1:27">
      <c r="A95" s="133"/>
      <c r="B95" s="134"/>
      <c r="C95" s="207"/>
      <c r="D95" s="210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138"/>
      <c r="U95" s="44"/>
      <c r="V95" s="44"/>
      <c r="X95" s="44"/>
      <c r="Y95" s="44"/>
      <c r="Z95" s="223"/>
    </row>
    <row r="96" spans="1:27">
      <c r="A96" s="133">
        <v>4.2</v>
      </c>
      <c r="B96" s="134" t="s">
        <v>62</v>
      </c>
      <c r="C96" s="207">
        <f>'3. Infrastructure Staff Loading'!C96</f>
        <v>0</v>
      </c>
      <c r="D96" s="208">
        <f>'3. Infrastructure Staff Loading'!D96</f>
        <v>0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138">
        <f>SUM(E96:P96)</f>
        <v>0</v>
      </c>
      <c r="R96" s="35"/>
      <c r="S96" s="35"/>
      <c r="T96" s="35"/>
      <c r="U96" s="44">
        <f>V96/$S$7</f>
        <v>0</v>
      </c>
      <c r="V96" s="44">
        <f>Q96/12</f>
        <v>0</v>
      </c>
      <c r="W96" s="35"/>
      <c r="X96" s="44">
        <f>IF($D96="Y",$Q96,0)</f>
        <v>0</v>
      </c>
      <c r="Y96" s="44">
        <f>IF($D96="N",$Q96,0)</f>
        <v>0</v>
      </c>
      <c r="Z96" s="223">
        <f>T96/12</f>
        <v>0</v>
      </c>
      <c r="AA96" s="35"/>
    </row>
    <row r="97" spans="1:27">
      <c r="A97" s="133"/>
      <c r="B97" s="134"/>
      <c r="C97" s="207" t="str">
        <f>'3. Infrastructure Staff Loading'!C97</f>
        <v>Infrastructure Support</v>
      </c>
      <c r="D97" s="208" t="str">
        <f>'3. Infrastructure Staff Loading'!D97</f>
        <v>N</v>
      </c>
      <c r="E97" s="45">
        <v>659.33332673999985</v>
      </c>
      <c r="F97" s="45">
        <v>659.33332673999985</v>
      </c>
      <c r="G97" s="45">
        <v>659.33332673999985</v>
      </c>
      <c r="H97" s="45">
        <v>659.33332673999985</v>
      </c>
      <c r="I97" s="45">
        <v>659.33332673999985</v>
      </c>
      <c r="J97" s="45">
        <v>659.33332673999985</v>
      </c>
      <c r="K97" s="45">
        <v>659.33332673999985</v>
      </c>
      <c r="L97" s="45">
        <v>659.33332673999985</v>
      </c>
      <c r="M97" s="45">
        <v>659.33332673999985</v>
      </c>
      <c r="N97" s="45">
        <v>659.33332673999985</v>
      </c>
      <c r="O97" s="45">
        <v>659.33332673999985</v>
      </c>
      <c r="P97" s="45">
        <v>659.33332673999985</v>
      </c>
      <c r="Q97" s="138">
        <f>SUM(E97:P97)</f>
        <v>7911.9999208799964</v>
      </c>
      <c r="U97" s="44">
        <f>V97/$S$7</f>
        <v>3.9879031859274177</v>
      </c>
      <c r="V97" s="44">
        <f>Q97/12</f>
        <v>659.33332673999973</v>
      </c>
      <c r="X97" s="44">
        <f>IF($D97="Y",$Q97,0)</f>
        <v>0</v>
      </c>
      <c r="Y97" s="44">
        <f>IF($D97="N",$Q97,0)</f>
        <v>7911.9999208799964</v>
      </c>
      <c r="Z97" s="223">
        <f>T97/12</f>
        <v>0</v>
      </c>
    </row>
    <row r="98" spans="1:27">
      <c r="A98" s="133"/>
      <c r="B98" s="134"/>
      <c r="C98" s="207">
        <f>'3. Infrastructure Staff Loading'!C98</f>
        <v>0</v>
      </c>
      <c r="D98" s="208">
        <f>'3. Infrastructure Staff Loading'!D98</f>
        <v>0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138">
        <f>SUM(E98:P98)</f>
        <v>0</v>
      </c>
      <c r="U98" s="44">
        <f>V98/$S$7</f>
        <v>0</v>
      </c>
      <c r="V98" s="44">
        <f>Q98/12</f>
        <v>0</v>
      </c>
      <c r="X98" s="44">
        <f>IF($D98="Y",$Q98,0)</f>
        <v>0</v>
      </c>
      <c r="Y98" s="44">
        <f>IF($D98="N",$Q98,0)</f>
        <v>0</v>
      </c>
      <c r="Z98" s="223">
        <f>T98/12</f>
        <v>0</v>
      </c>
    </row>
    <row r="99" spans="1:27">
      <c r="A99" s="133"/>
      <c r="B99" s="134"/>
      <c r="C99" s="207">
        <f>'3. Infrastructure Staff Loading'!C99</f>
        <v>0</v>
      </c>
      <c r="D99" s="208">
        <f>'3. Infrastructure Staff Loading'!D99</f>
        <v>0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138">
        <f>SUM(E99:P99)</f>
        <v>0</v>
      </c>
      <c r="U99" s="44">
        <f>V99/$S$7</f>
        <v>0</v>
      </c>
      <c r="V99" s="44">
        <f>Q99/12</f>
        <v>0</v>
      </c>
      <c r="X99" s="44">
        <f>IF($D99="Y",$Q99,0)</f>
        <v>0</v>
      </c>
      <c r="Y99" s="44">
        <f>IF($D99="N",$Q99,0)</f>
        <v>0</v>
      </c>
      <c r="Z99" s="223">
        <f>T99/12</f>
        <v>0</v>
      </c>
    </row>
    <row r="100" spans="1:27">
      <c r="A100" s="133"/>
      <c r="B100" s="134"/>
      <c r="C100" s="207">
        <f>'3. Infrastructure Staff Loading'!C100</f>
        <v>0</v>
      </c>
      <c r="D100" s="208">
        <f>'3. Infrastructure Staff Loading'!D100</f>
        <v>0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138">
        <f>SUM(E100:P100)</f>
        <v>0</v>
      </c>
      <c r="U100" s="44">
        <f>V100/$S$7</f>
        <v>0</v>
      </c>
      <c r="V100" s="44">
        <f>Q100/12</f>
        <v>0</v>
      </c>
      <c r="X100" s="44">
        <f>IF($D100="Y",$Q100,0)</f>
        <v>0</v>
      </c>
      <c r="Y100" s="44">
        <f>IF($D100="N",$Q100,0)</f>
        <v>0</v>
      </c>
      <c r="Z100" s="223">
        <f>T100/12</f>
        <v>0</v>
      </c>
    </row>
    <row r="101" spans="1:27" ht="14.1" thickBot="1">
      <c r="A101" s="103"/>
      <c r="B101" s="104" t="s">
        <v>63</v>
      </c>
      <c r="C101" s="105"/>
      <c r="D101" s="187"/>
      <c r="E101" s="107">
        <f>SUM(E96:E100)</f>
        <v>659.33332673999985</v>
      </c>
      <c r="F101" s="107">
        <f t="shared" ref="F101:Q101" si="53">SUM(F96:F100)</f>
        <v>659.33332673999985</v>
      </c>
      <c r="G101" s="107">
        <f t="shared" si="53"/>
        <v>659.33332673999985</v>
      </c>
      <c r="H101" s="107">
        <f t="shared" si="53"/>
        <v>659.33332673999985</v>
      </c>
      <c r="I101" s="107">
        <f t="shared" si="53"/>
        <v>659.33332673999985</v>
      </c>
      <c r="J101" s="107">
        <f t="shared" si="53"/>
        <v>659.33332673999985</v>
      </c>
      <c r="K101" s="107">
        <f t="shared" si="53"/>
        <v>659.33332673999985</v>
      </c>
      <c r="L101" s="107">
        <f t="shared" si="53"/>
        <v>659.33332673999985</v>
      </c>
      <c r="M101" s="107">
        <f t="shared" si="53"/>
        <v>659.33332673999985</v>
      </c>
      <c r="N101" s="107">
        <f t="shared" si="53"/>
        <v>659.33332673999985</v>
      </c>
      <c r="O101" s="107">
        <f t="shared" si="53"/>
        <v>659.33332673999985</v>
      </c>
      <c r="P101" s="107">
        <f t="shared" si="53"/>
        <v>659.33332673999985</v>
      </c>
      <c r="Q101" s="107">
        <f t="shared" si="53"/>
        <v>7911.9999208799964</v>
      </c>
      <c r="R101" s="35"/>
      <c r="S101" s="35"/>
      <c r="T101" s="35"/>
      <c r="U101" s="109">
        <f>SUM(U96:U100)</f>
        <v>3.9879031859274177</v>
      </c>
      <c r="V101" s="107">
        <f>SUM(V96:V100)</f>
        <v>659.33332673999973</v>
      </c>
      <c r="W101" s="35"/>
      <c r="X101" s="106">
        <f>SUM(X96:X100)</f>
        <v>0</v>
      </c>
      <c r="Y101" s="106">
        <f>SUM(Y96:Y100)</f>
        <v>7911.9999208799964</v>
      </c>
      <c r="Z101" s="224">
        <f>X101/(X101+Y101)</f>
        <v>0</v>
      </c>
      <c r="AA101" s="35"/>
    </row>
    <row r="102" spans="1:27">
      <c r="A102" s="41"/>
      <c r="B102" s="42"/>
      <c r="C102" s="43"/>
      <c r="D102" s="186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35"/>
      <c r="S102" s="35"/>
      <c r="T102" s="35"/>
      <c r="U102" s="44"/>
      <c r="V102" s="44"/>
      <c r="W102" s="35"/>
      <c r="X102" s="44"/>
      <c r="Y102" s="44"/>
      <c r="Z102" s="223"/>
      <c r="AA102" s="35"/>
    </row>
    <row r="103" spans="1:27" ht="14.1" thickBot="1">
      <c r="A103" s="129"/>
      <c r="B103" s="130" t="s">
        <v>64</v>
      </c>
      <c r="C103" s="131"/>
      <c r="D103" s="191"/>
      <c r="E103" s="132">
        <f t="shared" ref="E103:Q103" si="54">SUM(E94,E101)</f>
        <v>858.23152222999988</v>
      </c>
      <c r="F103" s="132">
        <f t="shared" si="54"/>
        <v>858.23152222999988</v>
      </c>
      <c r="G103" s="132">
        <f t="shared" si="54"/>
        <v>858.23152222999988</v>
      </c>
      <c r="H103" s="132">
        <f t="shared" si="54"/>
        <v>858.23152222999988</v>
      </c>
      <c r="I103" s="132">
        <f t="shared" si="54"/>
        <v>858.23152222999988</v>
      </c>
      <c r="J103" s="132">
        <f t="shared" si="54"/>
        <v>858.23152222999988</v>
      </c>
      <c r="K103" s="132">
        <f t="shared" si="54"/>
        <v>858.23152222999988</v>
      </c>
      <c r="L103" s="132">
        <f t="shared" si="54"/>
        <v>858.23152222999988</v>
      </c>
      <c r="M103" s="132">
        <f t="shared" si="54"/>
        <v>858.23152222999988</v>
      </c>
      <c r="N103" s="132">
        <f t="shared" si="54"/>
        <v>858.23152222999988</v>
      </c>
      <c r="O103" s="132">
        <f t="shared" si="54"/>
        <v>858.23152222999988</v>
      </c>
      <c r="P103" s="132">
        <f t="shared" si="54"/>
        <v>858.23152222999988</v>
      </c>
      <c r="Q103" s="132">
        <f t="shared" si="54"/>
        <v>10298.778266759997</v>
      </c>
      <c r="R103" s="35"/>
      <c r="S103" s="35"/>
      <c r="T103" s="35"/>
      <c r="U103" s="132">
        <f>SUM(U94,U101)</f>
        <v>5.1909164651008046</v>
      </c>
      <c r="V103" s="132">
        <f>SUM(V94,V101)</f>
        <v>858.23152222999977</v>
      </c>
      <c r="W103" s="35"/>
      <c r="X103" s="132">
        <f>SUM(X94,X101)</f>
        <v>0</v>
      </c>
      <c r="Y103" s="132">
        <f>SUM(Y94,Y101)</f>
        <v>10298.778266759997</v>
      </c>
      <c r="Z103" s="225">
        <f>X103/(X103+Y103)</f>
        <v>0</v>
      </c>
      <c r="AA103" s="35"/>
    </row>
    <row r="104" spans="1:27">
      <c r="A104" s="52"/>
      <c r="B104" s="42"/>
      <c r="C104" s="43"/>
      <c r="D104" s="200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U104" s="43"/>
      <c r="V104" s="43"/>
      <c r="X104" s="43"/>
      <c r="Y104" s="43"/>
      <c r="Z104" s="223"/>
    </row>
    <row r="105" spans="1:27">
      <c r="A105" s="110">
        <v>5</v>
      </c>
      <c r="B105" s="119" t="s">
        <v>65</v>
      </c>
      <c r="C105" s="112"/>
      <c r="D105" s="152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3"/>
      <c r="R105" s="34"/>
      <c r="S105" s="34"/>
      <c r="T105" s="34"/>
      <c r="U105" s="112"/>
      <c r="V105" s="112"/>
      <c r="W105" s="34"/>
      <c r="X105" s="112"/>
      <c r="Y105" s="112"/>
      <c r="Z105" s="222"/>
      <c r="AA105" s="34"/>
    </row>
    <row r="106" spans="1:27">
      <c r="A106" s="133">
        <v>5.0999999999999996</v>
      </c>
      <c r="B106" s="134" t="s">
        <v>66</v>
      </c>
      <c r="C106" s="207">
        <f>'3. Infrastructure Staff Loading'!C106</f>
        <v>0</v>
      </c>
      <c r="D106" s="208">
        <f>'3. Infrastructure Staff Loading'!D106</f>
        <v>0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138">
        <f>SUM(E106:P106)</f>
        <v>0</v>
      </c>
      <c r="U106" s="44">
        <f>V106/$S$7</f>
        <v>0</v>
      </c>
      <c r="V106" s="44">
        <f>Q106/12</f>
        <v>0</v>
      </c>
      <c r="X106" s="44">
        <f>IF($D106="Y",$Q106,0)</f>
        <v>0</v>
      </c>
      <c r="Y106" s="44">
        <f>IF($D106="N",$Q106,0)</f>
        <v>0</v>
      </c>
      <c r="Z106" s="223">
        <f>T106/12</f>
        <v>0</v>
      </c>
    </row>
    <row r="107" spans="1:27">
      <c r="A107" s="133"/>
      <c r="B107" s="134"/>
      <c r="C107" s="207" t="str">
        <f>'3. Infrastructure Staff Loading'!C107</f>
        <v>Architect</v>
      </c>
      <c r="D107" s="208" t="str">
        <f>'3. Infrastructure Staff Loading'!D107</f>
        <v>N</v>
      </c>
      <c r="E107" s="45">
        <v>532.68570208333347</v>
      </c>
      <c r="F107" s="45">
        <v>532.68570208333347</v>
      </c>
      <c r="G107" s="45">
        <v>532.68570208333347</v>
      </c>
      <c r="H107" s="45">
        <v>532.68570208333347</v>
      </c>
      <c r="I107" s="45">
        <v>532.68570208333347</v>
      </c>
      <c r="J107" s="45">
        <v>532.68570208333347</v>
      </c>
      <c r="K107" s="45">
        <v>532.68570208333347</v>
      </c>
      <c r="L107" s="45">
        <v>532.68570208333347</v>
      </c>
      <c r="M107" s="45">
        <v>532.68570208333347</v>
      </c>
      <c r="N107" s="45">
        <v>532.68570208333347</v>
      </c>
      <c r="O107" s="45">
        <v>532.68570208333347</v>
      </c>
      <c r="P107" s="45">
        <v>532.68570208333347</v>
      </c>
      <c r="Q107" s="138">
        <f>SUM(E107:P107)</f>
        <v>6392.2284250000002</v>
      </c>
      <c r="U107" s="44">
        <f>V107/$S$7</f>
        <v>3.2218893271169353</v>
      </c>
      <c r="V107" s="44">
        <f>Q107/12</f>
        <v>532.68570208333335</v>
      </c>
      <c r="X107" s="44">
        <f>IF($D107="Y",$Q107,0)</f>
        <v>0</v>
      </c>
      <c r="Y107" s="44">
        <f>IF($D107="N",$Q107,0)</f>
        <v>6392.2284250000002</v>
      </c>
      <c r="Z107" s="223">
        <f>T107/12</f>
        <v>0</v>
      </c>
    </row>
    <row r="108" spans="1:27">
      <c r="A108" s="133"/>
      <c r="B108" s="134"/>
      <c r="C108" s="207" t="str">
        <f>'3. Infrastructure Staff Loading'!C108</f>
        <v>System Admin and Management</v>
      </c>
      <c r="D108" s="208" t="str">
        <f>'3. Infrastructure Staff Loading'!D108</f>
        <v>N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138">
        <f>SUM(E108:P108)</f>
        <v>0</v>
      </c>
      <c r="U108" s="44">
        <f>V108/$S$7</f>
        <v>0</v>
      </c>
      <c r="V108" s="44">
        <f>Q108/12</f>
        <v>0</v>
      </c>
      <c r="X108" s="44">
        <f>IF($D108="Y",$Q108,0)</f>
        <v>0</v>
      </c>
      <c r="Y108" s="44">
        <f>IF($D108="N",$Q108,0)</f>
        <v>0</v>
      </c>
      <c r="Z108" s="223">
        <f>T108/12</f>
        <v>0</v>
      </c>
    </row>
    <row r="109" spans="1:27">
      <c r="A109" s="133"/>
      <c r="B109" s="134"/>
      <c r="C109" s="207">
        <f>'3. Infrastructure Staff Loading'!C109</f>
        <v>0</v>
      </c>
      <c r="D109" s="208">
        <f>'3. Infrastructure Staff Loading'!D109</f>
        <v>0</v>
      </c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138">
        <f>SUM(E109:P109)</f>
        <v>0</v>
      </c>
      <c r="U109" s="44">
        <f>V109/$S$7</f>
        <v>0</v>
      </c>
      <c r="V109" s="44">
        <f>Q109/12</f>
        <v>0</v>
      </c>
      <c r="X109" s="44">
        <f>IF($D109="Y",$Q109,0)</f>
        <v>0</v>
      </c>
      <c r="Y109" s="44">
        <f>IF($D109="N",$Q109,0)</f>
        <v>0</v>
      </c>
      <c r="Z109" s="223">
        <f>T109/12</f>
        <v>0</v>
      </c>
    </row>
    <row r="110" spans="1:27">
      <c r="A110" s="133"/>
      <c r="B110" s="134"/>
      <c r="C110" s="207">
        <f>'3. Infrastructure Staff Loading'!C110</f>
        <v>0</v>
      </c>
      <c r="D110" s="208">
        <f>'3. Infrastructure Staff Loading'!D110</f>
        <v>0</v>
      </c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138">
        <f>SUM(E110:P110)</f>
        <v>0</v>
      </c>
      <c r="U110" s="44">
        <f>V110/$S$7</f>
        <v>0</v>
      </c>
      <c r="V110" s="44">
        <f>Q110/12</f>
        <v>0</v>
      </c>
      <c r="X110" s="44">
        <f>IF($D110="Y",$Q110,0)</f>
        <v>0</v>
      </c>
      <c r="Y110" s="44">
        <f>IF($D110="N",$Q110,0)</f>
        <v>0</v>
      </c>
      <c r="Z110" s="223">
        <f>T110/12</f>
        <v>0</v>
      </c>
    </row>
    <row r="111" spans="1:27" ht="14.1" thickBot="1">
      <c r="A111" s="103"/>
      <c r="B111" s="104" t="s">
        <v>68</v>
      </c>
      <c r="C111" s="105"/>
      <c r="D111" s="187"/>
      <c r="E111" s="107">
        <f>SUM(E106:E110)</f>
        <v>532.68570208333347</v>
      </c>
      <c r="F111" s="107">
        <f t="shared" ref="F111:Q111" si="55">SUM(F106:F110)</f>
        <v>532.68570208333347</v>
      </c>
      <c r="G111" s="107">
        <f t="shared" si="55"/>
        <v>532.68570208333347</v>
      </c>
      <c r="H111" s="107">
        <f t="shared" si="55"/>
        <v>532.68570208333347</v>
      </c>
      <c r="I111" s="107">
        <f t="shared" si="55"/>
        <v>532.68570208333347</v>
      </c>
      <c r="J111" s="107">
        <f t="shared" si="55"/>
        <v>532.68570208333347</v>
      </c>
      <c r="K111" s="107">
        <f t="shared" si="55"/>
        <v>532.68570208333347</v>
      </c>
      <c r="L111" s="107">
        <f t="shared" si="55"/>
        <v>532.68570208333347</v>
      </c>
      <c r="M111" s="107">
        <f t="shared" si="55"/>
        <v>532.68570208333347</v>
      </c>
      <c r="N111" s="107">
        <f t="shared" si="55"/>
        <v>532.68570208333347</v>
      </c>
      <c r="O111" s="107">
        <f t="shared" si="55"/>
        <v>532.68570208333347</v>
      </c>
      <c r="P111" s="107">
        <f t="shared" si="55"/>
        <v>532.68570208333347</v>
      </c>
      <c r="Q111" s="107">
        <f t="shared" si="55"/>
        <v>6392.2284250000002</v>
      </c>
      <c r="R111" s="35"/>
      <c r="S111" s="35"/>
      <c r="T111" s="35"/>
      <c r="U111" s="109">
        <f>SUM(U106:U110)</f>
        <v>3.2218893271169353</v>
      </c>
      <c r="V111" s="107">
        <f>SUM(V106:V110)</f>
        <v>532.68570208333335</v>
      </c>
      <c r="W111" s="35"/>
      <c r="X111" s="106">
        <f>SUM(X106:X110)</f>
        <v>0</v>
      </c>
      <c r="Y111" s="106">
        <f>SUM(Y106:Y110)</f>
        <v>6392.2284250000002</v>
      </c>
      <c r="Z111" s="224">
        <f>X111/(X111+Y111)</f>
        <v>0</v>
      </c>
      <c r="AA111" s="35"/>
    </row>
    <row r="112" spans="1:27">
      <c r="A112" s="133"/>
      <c r="B112" s="134"/>
      <c r="C112" s="207"/>
      <c r="D112" s="210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138"/>
      <c r="U112" s="44"/>
      <c r="V112" s="44"/>
      <c r="X112" s="44"/>
      <c r="Y112" s="44"/>
      <c r="Z112" s="223"/>
    </row>
    <row r="113" spans="1:27">
      <c r="A113" s="133">
        <v>5.2</v>
      </c>
      <c r="B113" s="134" t="s">
        <v>65</v>
      </c>
      <c r="C113" s="207">
        <f>'3. Infrastructure Staff Loading'!C113</f>
        <v>0</v>
      </c>
      <c r="D113" s="208">
        <f>'3. Infrastructure Staff Loading'!D113</f>
        <v>0</v>
      </c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138">
        <f>SUM(E113:P113)</f>
        <v>0</v>
      </c>
      <c r="R113" s="35"/>
      <c r="S113" s="35"/>
      <c r="T113" s="35"/>
      <c r="U113" s="44">
        <f>V113/$S$7</f>
        <v>0</v>
      </c>
      <c r="V113" s="44">
        <f>Q113/12</f>
        <v>0</v>
      </c>
      <c r="W113" s="35"/>
      <c r="X113" s="44">
        <f>IF($D113="Y",$Q113,0)</f>
        <v>0</v>
      </c>
      <c r="Y113" s="44">
        <f>IF($D113="N",$Q113,0)</f>
        <v>0</v>
      </c>
      <c r="Z113" s="223">
        <f>T113/12</f>
        <v>0</v>
      </c>
      <c r="AA113" s="35"/>
    </row>
    <row r="114" spans="1:27">
      <c r="A114" s="133"/>
      <c r="B114" s="134"/>
      <c r="C114" s="207" t="str">
        <f>'3. Infrastructure Staff Loading'!C114</f>
        <v>Architect</v>
      </c>
      <c r="D114" s="208" t="str">
        <f>'3. Infrastructure Staff Loading'!D114</f>
        <v>N</v>
      </c>
      <c r="E114" s="45">
        <v>50.096418641666666</v>
      </c>
      <c r="F114" s="45">
        <v>50.096418641666666</v>
      </c>
      <c r="G114" s="45">
        <v>50.096418641666666</v>
      </c>
      <c r="H114" s="45">
        <v>50.096418641666666</v>
      </c>
      <c r="I114" s="45">
        <v>50.096418641666666</v>
      </c>
      <c r="J114" s="45">
        <v>50.096418641666666</v>
      </c>
      <c r="K114" s="45">
        <v>50.096418641666666</v>
      </c>
      <c r="L114" s="45">
        <v>50.096418641666666</v>
      </c>
      <c r="M114" s="45">
        <v>50.096418641666666</v>
      </c>
      <c r="N114" s="45">
        <v>50.096418641666666</v>
      </c>
      <c r="O114" s="45">
        <v>50.096418641666666</v>
      </c>
      <c r="P114" s="45">
        <v>50.096418641666666</v>
      </c>
      <c r="Q114" s="138">
        <f>SUM(E114:P114)</f>
        <v>601.15702369999997</v>
      </c>
      <c r="U114" s="44">
        <f>V114/$S$7</f>
        <v>0.30300253210685479</v>
      </c>
      <c r="V114" s="44">
        <f>Q114/12</f>
        <v>50.096418641666666</v>
      </c>
      <c r="X114" s="44">
        <f>IF($D114="Y",$Q114,0)</f>
        <v>0</v>
      </c>
      <c r="Y114" s="44">
        <f>IF($D114="N",$Q114,0)</f>
        <v>601.15702369999997</v>
      </c>
      <c r="Z114" s="223">
        <f>T114/12</f>
        <v>0</v>
      </c>
    </row>
    <row r="115" spans="1:27">
      <c r="A115" s="133"/>
      <c r="B115" s="134"/>
      <c r="C115" s="207" t="str">
        <f>'3. Infrastructure Staff Loading'!C115</f>
        <v>Architect</v>
      </c>
      <c r="D115" s="208" t="str">
        <f>'3. Infrastructure Staff Loading'!D115</f>
        <v>Y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138">
        <f>SUM(E115:P115)</f>
        <v>0</v>
      </c>
      <c r="U115" s="44">
        <f>V115/$S$7</f>
        <v>0</v>
      </c>
      <c r="V115" s="44">
        <f>Q115/12</f>
        <v>0</v>
      </c>
      <c r="X115" s="44">
        <f>IF($D115="Y",$Q115,0)</f>
        <v>0</v>
      </c>
      <c r="Y115" s="44">
        <f>IF($D115="N",$Q115,0)</f>
        <v>0</v>
      </c>
      <c r="Z115" s="223">
        <f>T115/12</f>
        <v>0</v>
      </c>
    </row>
    <row r="116" spans="1:27">
      <c r="A116" s="133"/>
      <c r="B116" s="134"/>
      <c r="C116" s="207">
        <f>'3. Infrastructure Staff Loading'!C116</f>
        <v>0</v>
      </c>
      <c r="D116" s="208">
        <f>'3. Infrastructure Staff Loading'!D116</f>
        <v>0</v>
      </c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138">
        <f>SUM(E116:P116)</f>
        <v>0</v>
      </c>
      <c r="U116" s="44">
        <f>V116/$S$7</f>
        <v>0</v>
      </c>
      <c r="V116" s="44">
        <f>Q116/12</f>
        <v>0</v>
      </c>
      <c r="X116" s="44">
        <f>IF($D116="Y",$Q116,0)</f>
        <v>0</v>
      </c>
      <c r="Y116" s="44">
        <f>IF($D116="N",$Q116,0)</f>
        <v>0</v>
      </c>
      <c r="Z116" s="223">
        <f>T116/12</f>
        <v>0</v>
      </c>
    </row>
    <row r="117" spans="1:27">
      <c r="A117" s="133"/>
      <c r="B117" s="134"/>
      <c r="C117" s="207">
        <f>'3. Infrastructure Staff Loading'!C117</f>
        <v>0</v>
      </c>
      <c r="D117" s="208">
        <f>'3. Infrastructure Staff Loading'!D117</f>
        <v>0</v>
      </c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138">
        <f>SUM(E117:P117)</f>
        <v>0</v>
      </c>
      <c r="U117" s="44">
        <f>V117/$S$7</f>
        <v>0</v>
      </c>
      <c r="V117" s="44">
        <f>Q117/12</f>
        <v>0</v>
      </c>
      <c r="X117" s="44">
        <f>IF($D117="Y",$Q117,0)</f>
        <v>0</v>
      </c>
      <c r="Y117" s="44">
        <f>IF($D117="N",$Q117,0)</f>
        <v>0</v>
      </c>
      <c r="Z117" s="223">
        <f>T117/12</f>
        <v>0</v>
      </c>
    </row>
    <row r="118" spans="1:27" ht="14.1" thickBot="1">
      <c r="A118" s="103"/>
      <c r="B118" s="104" t="s">
        <v>69</v>
      </c>
      <c r="C118" s="105"/>
      <c r="D118" s="187"/>
      <c r="E118" s="107">
        <f>SUM(E113:E117)</f>
        <v>50.096418641666666</v>
      </c>
      <c r="F118" s="107">
        <f t="shared" ref="F118:Q118" si="56">SUM(F113:F117)</f>
        <v>50.096418641666666</v>
      </c>
      <c r="G118" s="107">
        <f t="shared" si="56"/>
        <v>50.096418641666666</v>
      </c>
      <c r="H118" s="107">
        <f t="shared" si="56"/>
        <v>50.096418641666666</v>
      </c>
      <c r="I118" s="107">
        <f t="shared" si="56"/>
        <v>50.096418641666666</v>
      </c>
      <c r="J118" s="107">
        <f t="shared" si="56"/>
        <v>50.096418641666666</v>
      </c>
      <c r="K118" s="107">
        <f t="shared" si="56"/>
        <v>50.096418641666666</v>
      </c>
      <c r="L118" s="107">
        <f t="shared" si="56"/>
        <v>50.096418641666666</v>
      </c>
      <c r="M118" s="107">
        <f t="shared" si="56"/>
        <v>50.096418641666666</v>
      </c>
      <c r="N118" s="107">
        <f t="shared" si="56"/>
        <v>50.096418641666666</v>
      </c>
      <c r="O118" s="107">
        <f t="shared" si="56"/>
        <v>50.096418641666666</v>
      </c>
      <c r="P118" s="107">
        <f t="shared" si="56"/>
        <v>50.096418641666666</v>
      </c>
      <c r="Q118" s="107">
        <f t="shared" si="56"/>
        <v>601.15702369999997</v>
      </c>
      <c r="R118" s="35"/>
      <c r="S118" s="35"/>
      <c r="T118" s="35"/>
      <c r="U118" s="109">
        <f>SUM(U113:U117)</f>
        <v>0.30300253210685479</v>
      </c>
      <c r="V118" s="107">
        <f>SUM(V113:V117)</f>
        <v>50.096418641666666</v>
      </c>
      <c r="W118" s="35"/>
      <c r="X118" s="106">
        <f>SUM(X113:X117)</f>
        <v>0</v>
      </c>
      <c r="Y118" s="106">
        <f>SUM(Y113:Y117)</f>
        <v>601.15702369999997</v>
      </c>
      <c r="Z118" s="224">
        <f>X118/(X118+Y118)</f>
        <v>0</v>
      </c>
      <c r="AA118" s="35"/>
    </row>
    <row r="119" spans="1:27">
      <c r="A119" s="41"/>
      <c r="B119" s="42"/>
      <c r="C119" s="43"/>
      <c r="D119" s="186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35"/>
      <c r="S119" s="35"/>
      <c r="T119" s="35"/>
      <c r="U119" s="44"/>
      <c r="V119" s="44"/>
      <c r="W119" s="35"/>
      <c r="X119" s="44"/>
      <c r="Y119" s="44"/>
      <c r="Z119" s="223"/>
      <c r="AA119" s="35"/>
    </row>
    <row r="120" spans="1:27" ht="14.1" thickBot="1">
      <c r="A120" s="129"/>
      <c r="B120" s="130" t="s">
        <v>69</v>
      </c>
      <c r="C120" s="131"/>
      <c r="D120" s="191"/>
      <c r="E120" s="132">
        <f t="shared" ref="E120:Q120" si="57">SUM(E111,E118)</f>
        <v>582.78212072500014</v>
      </c>
      <c r="F120" s="132">
        <f t="shared" si="57"/>
        <v>582.78212072500014</v>
      </c>
      <c r="G120" s="132">
        <f t="shared" si="57"/>
        <v>582.78212072500014</v>
      </c>
      <c r="H120" s="132">
        <f t="shared" si="57"/>
        <v>582.78212072500014</v>
      </c>
      <c r="I120" s="132">
        <f t="shared" si="57"/>
        <v>582.78212072500014</v>
      </c>
      <c r="J120" s="132">
        <f t="shared" si="57"/>
        <v>582.78212072500014</v>
      </c>
      <c r="K120" s="132">
        <f t="shared" si="57"/>
        <v>582.78212072500014</v>
      </c>
      <c r="L120" s="132">
        <f t="shared" si="57"/>
        <v>582.78212072500014</v>
      </c>
      <c r="M120" s="132">
        <f t="shared" si="57"/>
        <v>582.78212072500014</v>
      </c>
      <c r="N120" s="132">
        <f t="shared" si="57"/>
        <v>582.78212072500014</v>
      </c>
      <c r="O120" s="132">
        <f t="shared" si="57"/>
        <v>582.78212072500014</v>
      </c>
      <c r="P120" s="132">
        <f t="shared" si="57"/>
        <v>582.78212072500014</v>
      </c>
      <c r="Q120" s="132">
        <f t="shared" si="57"/>
        <v>6993.3854486999999</v>
      </c>
      <c r="R120" s="35"/>
      <c r="S120" s="35"/>
      <c r="T120" s="35"/>
      <c r="U120" s="132">
        <f>SUM(U111,U118)</f>
        <v>3.5248918592237901</v>
      </c>
      <c r="V120" s="132">
        <f>SUM(V111,V118)</f>
        <v>582.78212072500003</v>
      </c>
      <c r="W120" s="35"/>
      <c r="X120" s="132">
        <f>SUM(X111,X118)</f>
        <v>0</v>
      </c>
      <c r="Y120" s="132">
        <f>SUM(Y111,Y118)</f>
        <v>6993.3854486999999</v>
      </c>
      <c r="Z120" s="225">
        <f>X120/(X120+Y120)</f>
        <v>0</v>
      </c>
      <c r="AA120" s="35"/>
    </row>
    <row r="121" spans="1:27">
      <c r="A121" s="52"/>
      <c r="B121" s="42"/>
      <c r="C121" s="43"/>
      <c r="D121" s="200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U121" s="43"/>
      <c r="V121" s="43"/>
      <c r="X121" s="43"/>
      <c r="Y121" s="43"/>
      <c r="Z121" s="223"/>
    </row>
    <row r="122" spans="1:27">
      <c r="A122" s="110">
        <v>6</v>
      </c>
      <c r="B122" s="119" t="s">
        <v>70</v>
      </c>
      <c r="C122" s="112"/>
      <c r="D122" s="152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3"/>
      <c r="R122" s="34"/>
      <c r="S122" s="34"/>
      <c r="T122" s="34"/>
      <c r="U122" s="112"/>
      <c r="V122" s="112"/>
      <c r="W122" s="34"/>
      <c r="X122" s="112"/>
      <c r="Y122" s="112"/>
      <c r="Z122" s="222"/>
      <c r="AA122" s="34"/>
    </row>
    <row r="123" spans="1:27">
      <c r="A123" s="133">
        <v>6.1</v>
      </c>
      <c r="B123" s="134" t="s">
        <v>71</v>
      </c>
      <c r="C123" s="207">
        <f>'3. Infrastructure Staff Loading'!C123</f>
        <v>0</v>
      </c>
      <c r="D123" s="208">
        <f>'3. Infrastructure Staff Loading'!D123</f>
        <v>0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138">
        <f>SUM(E123:P123)</f>
        <v>0</v>
      </c>
      <c r="U123" s="44">
        <f>V123/$S$7</f>
        <v>0</v>
      </c>
      <c r="V123" s="44">
        <f>Q123/12</f>
        <v>0</v>
      </c>
      <c r="X123" s="44">
        <f t="shared" ref="X123:X129" si="58">IF($D123="Y",$Q123,0)</f>
        <v>0</v>
      </c>
      <c r="Y123" s="44">
        <f t="shared" ref="Y123:Y129" si="59">IF($D123="N",$Q123,0)</f>
        <v>0</v>
      </c>
      <c r="Z123" s="223">
        <f>T123/12</f>
        <v>0</v>
      </c>
    </row>
    <row r="124" spans="1:27">
      <c r="A124" s="133"/>
      <c r="B124" s="134"/>
      <c r="C124" s="207" t="str">
        <f>'3. Infrastructure Staff Loading'!C124</f>
        <v>System Admin and Management</v>
      </c>
      <c r="D124" s="208" t="str">
        <f>'3. Infrastructure Staff Loading'!D124</f>
        <v>Y</v>
      </c>
      <c r="E124" s="45">
        <v>6189.142365466666</v>
      </c>
      <c r="F124" s="45">
        <v>6189.142365466666</v>
      </c>
      <c r="G124" s="45">
        <v>6189.142365466666</v>
      </c>
      <c r="H124" s="45">
        <v>6189.142365466666</v>
      </c>
      <c r="I124" s="45">
        <v>6189.142365466666</v>
      </c>
      <c r="J124" s="45">
        <v>6189.142365466666</v>
      </c>
      <c r="K124" s="45">
        <v>6189.142365466666</v>
      </c>
      <c r="L124" s="45">
        <v>6189.142365466666</v>
      </c>
      <c r="M124" s="45">
        <v>6189.142365466666</v>
      </c>
      <c r="N124" s="45">
        <v>6189.142365466666</v>
      </c>
      <c r="O124" s="45">
        <v>6189.142365466666</v>
      </c>
      <c r="P124" s="45">
        <v>6189.142365466666</v>
      </c>
      <c r="Q124" s="138">
        <f t="shared" ref="Q124:Q125" si="60">SUM(E124:P124)</f>
        <v>74269.708385599995</v>
      </c>
      <c r="U124" s="44">
        <f t="shared" ref="U124:U125" si="61">V124/$S$7</f>
        <v>37.434328823387091</v>
      </c>
      <c r="V124" s="44">
        <f t="shared" ref="V124:V125" si="62">Q124/12</f>
        <v>6189.142365466666</v>
      </c>
      <c r="X124" s="44">
        <f t="shared" si="58"/>
        <v>74269.708385599995</v>
      </c>
      <c r="Y124" s="44">
        <f t="shared" si="59"/>
        <v>0</v>
      </c>
      <c r="Z124" s="223">
        <f t="shared" ref="Z124:Z125" si="63">T124/12</f>
        <v>0</v>
      </c>
    </row>
    <row r="125" spans="1:27">
      <c r="A125" s="133"/>
      <c r="B125" s="134"/>
      <c r="C125" s="207" t="str">
        <f>'3. Infrastructure Staff Loading'!C125</f>
        <v>Service Delivery Management</v>
      </c>
      <c r="D125" s="208" t="str">
        <f>'3. Infrastructure Staff Loading'!D125</f>
        <v>Y</v>
      </c>
      <c r="E125" s="45">
        <v>0</v>
      </c>
      <c r="F125" s="45">
        <v>0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138">
        <f t="shared" si="60"/>
        <v>0</v>
      </c>
      <c r="U125" s="44">
        <f t="shared" si="61"/>
        <v>0</v>
      </c>
      <c r="V125" s="44">
        <f t="shared" si="62"/>
        <v>0</v>
      </c>
      <c r="X125" s="44">
        <f t="shared" si="58"/>
        <v>0</v>
      </c>
      <c r="Y125" s="44">
        <f t="shared" si="59"/>
        <v>0</v>
      </c>
      <c r="Z125" s="223">
        <f t="shared" si="63"/>
        <v>0</v>
      </c>
    </row>
    <row r="126" spans="1:27">
      <c r="A126" s="133"/>
      <c r="B126" s="134"/>
      <c r="C126" s="207" t="str">
        <f>'3. Infrastructure Staff Loading'!C126</f>
        <v>AWS Manager</v>
      </c>
      <c r="D126" s="208" t="str">
        <f>'3. Infrastructure Staff Loading'!D126</f>
        <v>N</v>
      </c>
      <c r="E126" s="45">
        <v>164.83332673999999</v>
      </c>
      <c r="F126" s="45">
        <v>164.83332673999999</v>
      </c>
      <c r="G126" s="45">
        <v>164.83332673999999</v>
      </c>
      <c r="H126" s="45">
        <v>164.83332673999999</v>
      </c>
      <c r="I126" s="45">
        <v>164.83332673999999</v>
      </c>
      <c r="J126" s="45">
        <v>164.83332673999999</v>
      </c>
      <c r="K126" s="45">
        <v>164.83332673999999</v>
      </c>
      <c r="L126" s="45">
        <v>164.83332673999999</v>
      </c>
      <c r="M126" s="45">
        <v>164.83332673999999</v>
      </c>
      <c r="N126" s="45">
        <v>164.83332673999999</v>
      </c>
      <c r="O126" s="45">
        <v>164.83332673999999</v>
      </c>
      <c r="P126" s="45">
        <v>164.83332673999999</v>
      </c>
      <c r="Q126" s="138">
        <f>SUM(E126:P126)</f>
        <v>1977.9999208800002</v>
      </c>
      <c r="U126" s="44">
        <f>V126/$S$7</f>
        <v>0.99697576657258069</v>
      </c>
      <c r="V126" s="44">
        <f>Q126/12</f>
        <v>164.83332674000002</v>
      </c>
      <c r="X126" s="44">
        <f t="shared" si="58"/>
        <v>0</v>
      </c>
      <c r="Y126" s="44">
        <f t="shared" si="59"/>
        <v>1977.9999208800002</v>
      </c>
      <c r="Z126" s="223">
        <f>T126/12</f>
        <v>0</v>
      </c>
    </row>
    <row r="127" spans="1:27">
      <c r="A127" s="133"/>
      <c r="B127" s="134"/>
      <c r="C127" s="207" t="str">
        <f>'3. Infrastructure Staff Loading'!C127</f>
        <v>System Admin and Management</v>
      </c>
      <c r="D127" s="208" t="str">
        <f>'3. Infrastructure Staff Loading'!D127</f>
        <v>N</v>
      </c>
      <c r="E127" s="45">
        <v>4966.5673999199998</v>
      </c>
      <c r="F127" s="45">
        <v>4966.5673999199998</v>
      </c>
      <c r="G127" s="45">
        <v>4966.5673999199998</v>
      </c>
      <c r="H127" s="45">
        <v>4966.5673999199998</v>
      </c>
      <c r="I127" s="45">
        <v>4966.5673999199998</v>
      </c>
      <c r="J127" s="45">
        <v>4966.5673999199998</v>
      </c>
      <c r="K127" s="45">
        <v>4966.5673999199998</v>
      </c>
      <c r="L127" s="45">
        <v>4966.5673999199998</v>
      </c>
      <c r="M127" s="45">
        <v>4966.5673999199998</v>
      </c>
      <c r="N127" s="45">
        <v>4966.5673999199998</v>
      </c>
      <c r="O127" s="45">
        <v>4966.5673999199998</v>
      </c>
      <c r="P127" s="45">
        <v>4966.5673999199998</v>
      </c>
      <c r="Q127" s="138">
        <f>SUM(E127:P127)</f>
        <v>59598.808799040002</v>
      </c>
      <c r="U127" s="44">
        <f>V127/$S$7</f>
        <v>30.039722176935481</v>
      </c>
      <c r="V127" s="44">
        <f>Q127/12</f>
        <v>4966.5673999199998</v>
      </c>
      <c r="X127" s="44">
        <f t="shared" si="58"/>
        <v>0</v>
      </c>
      <c r="Y127" s="44">
        <f t="shared" si="59"/>
        <v>59598.808799040002</v>
      </c>
      <c r="Z127" s="223">
        <f>T127/12</f>
        <v>0</v>
      </c>
    </row>
    <row r="128" spans="1:27">
      <c r="A128" s="133"/>
      <c r="B128" s="134"/>
      <c r="C128" s="207" t="str">
        <f>'3. Infrastructure Staff Loading'!C128</f>
        <v>Project Manager</v>
      </c>
      <c r="D128" s="208" t="str">
        <f>'3. Infrastructure Staff Loading'!D128</f>
        <v>Y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138">
        <f>SUM(E128:P128)</f>
        <v>0</v>
      </c>
      <c r="U128" s="44">
        <f>V128/$S$7</f>
        <v>0</v>
      </c>
      <c r="V128" s="44">
        <f>Q128/12</f>
        <v>0</v>
      </c>
      <c r="X128" s="44">
        <f t="shared" si="58"/>
        <v>0</v>
      </c>
      <c r="Y128" s="44">
        <f t="shared" si="59"/>
        <v>0</v>
      </c>
      <c r="Z128" s="223">
        <f>T128/12</f>
        <v>0</v>
      </c>
    </row>
    <row r="129" spans="1:27">
      <c r="A129" s="133"/>
      <c r="B129" s="134"/>
      <c r="C129" s="207">
        <f>'3. Infrastructure Staff Loading'!C129</f>
        <v>0</v>
      </c>
      <c r="D129" s="208">
        <f>'3. Infrastructure Staff Loading'!D129</f>
        <v>0</v>
      </c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138">
        <f>SUM(E129:P129)</f>
        <v>0</v>
      </c>
      <c r="U129" s="44">
        <f>V129/$S$7</f>
        <v>0</v>
      </c>
      <c r="V129" s="44">
        <f>Q129/12</f>
        <v>0</v>
      </c>
      <c r="X129" s="44">
        <f t="shared" si="58"/>
        <v>0</v>
      </c>
      <c r="Y129" s="44">
        <f t="shared" si="59"/>
        <v>0</v>
      </c>
      <c r="Z129" s="223">
        <f>T129/12</f>
        <v>0</v>
      </c>
    </row>
    <row r="130" spans="1:27" ht="14.1" thickBot="1">
      <c r="A130" s="103"/>
      <c r="B130" s="104" t="s">
        <v>73</v>
      </c>
      <c r="C130" s="105"/>
      <c r="D130" s="187"/>
      <c r="E130" s="107">
        <f>SUM(E123:E129)</f>
        <v>11320.543092126667</v>
      </c>
      <c r="F130" s="107">
        <f t="shared" ref="F130:Q130" si="64">SUM(F123:F129)</f>
        <v>11320.543092126667</v>
      </c>
      <c r="G130" s="107">
        <f t="shared" si="64"/>
        <v>11320.543092126667</v>
      </c>
      <c r="H130" s="107">
        <f t="shared" si="64"/>
        <v>11320.543092126667</v>
      </c>
      <c r="I130" s="107">
        <f t="shared" si="64"/>
        <v>11320.543092126667</v>
      </c>
      <c r="J130" s="107">
        <f t="shared" si="64"/>
        <v>11320.543092126667</v>
      </c>
      <c r="K130" s="107">
        <f t="shared" si="64"/>
        <v>11320.543092126667</v>
      </c>
      <c r="L130" s="107">
        <f t="shared" si="64"/>
        <v>11320.543092126667</v>
      </c>
      <c r="M130" s="107">
        <f t="shared" si="64"/>
        <v>11320.543092126667</v>
      </c>
      <c r="N130" s="107">
        <f t="shared" si="64"/>
        <v>11320.543092126667</v>
      </c>
      <c r="O130" s="107">
        <f t="shared" si="64"/>
        <v>11320.543092126667</v>
      </c>
      <c r="P130" s="107">
        <f t="shared" si="64"/>
        <v>11320.543092126667</v>
      </c>
      <c r="Q130" s="107">
        <f t="shared" si="64"/>
        <v>135846.51710552</v>
      </c>
      <c r="R130" s="35"/>
      <c r="S130" s="35"/>
      <c r="T130" s="35"/>
      <c r="U130" s="109">
        <f>SUM(U123:U129)</f>
        <v>68.47102676689515</v>
      </c>
      <c r="V130" s="107">
        <f>SUM(V123:V129)</f>
        <v>11320.543092126667</v>
      </c>
      <c r="W130" s="35"/>
      <c r="X130" s="106">
        <f>SUM(X123:X129)</f>
        <v>74269.708385599995</v>
      </c>
      <c r="Y130" s="106">
        <f>SUM(Y123:Y129)</f>
        <v>61576.808719920002</v>
      </c>
      <c r="Z130" s="224">
        <f>X130/(X130+Y130)</f>
        <v>0.54671779570108769</v>
      </c>
      <c r="AA130" s="35"/>
    </row>
    <row r="131" spans="1:27">
      <c r="A131" s="133"/>
      <c r="B131" s="134"/>
      <c r="C131" s="207"/>
      <c r="D131" s="210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138"/>
      <c r="U131" s="44"/>
      <c r="V131" s="44"/>
      <c r="X131" s="44"/>
      <c r="Y131" s="44"/>
      <c r="Z131" s="223"/>
    </row>
    <row r="132" spans="1:27">
      <c r="A132" s="133">
        <v>6.2</v>
      </c>
      <c r="B132" s="134" t="s">
        <v>74</v>
      </c>
      <c r="C132" s="207">
        <f>'3. Infrastructure Staff Loading'!C132</f>
        <v>0</v>
      </c>
      <c r="D132" s="208">
        <f>'3. Infrastructure Staff Loading'!D132</f>
        <v>0</v>
      </c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138">
        <f>SUM(E132:P132)</f>
        <v>0</v>
      </c>
      <c r="R132" s="35"/>
      <c r="S132" s="35"/>
      <c r="T132" s="35"/>
      <c r="U132" s="44">
        <f>V132/$S$7</f>
        <v>0</v>
      </c>
      <c r="V132" s="44">
        <f>Q132/12</f>
        <v>0</v>
      </c>
      <c r="W132" s="35"/>
      <c r="X132" s="44">
        <f>IF($D132="Y",$Q132,0)</f>
        <v>0</v>
      </c>
      <c r="Y132" s="44">
        <f>IF($D132="N",$Q132,0)</f>
        <v>0</v>
      </c>
      <c r="Z132" s="223">
        <f>T132/12</f>
        <v>0</v>
      </c>
      <c r="AA132" s="35"/>
    </row>
    <row r="133" spans="1:27">
      <c r="A133" s="133"/>
      <c r="B133" s="134"/>
      <c r="C133" s="207" t="str">
        <f>'3. Infrastructure Staff Loading'!C133</f>
        <v>Service Delivery</v>
      </c>
      <c r="D133" s="208" t="str">
        <f>'3. Infrastructure Staff Loading'!D133</f>
        <v>Y</v>
      </c>
      <c r="E133" s="45">
        <v>1302.6959978499997</v>
      </c>
      <c r="F133" s="45">
        <v>1302.6959978499997</v>
      </c>
      <c r="G133" s="45">
        <v>1302.6959978499997</v>
      </c>
      <c r="H133" s="45">
        <v>1302.6959978499997</v>
      </c>
      <c r="I133" s="45">
        <v>1302.6959978499997</v>
      </c>
      <c r="J133" s="45">
        <v>1302.6959978499997</v>
      </c>
      <c r="K133" s="45">
        <v>1302.6959978499997</v>
      </c>
      <c r="L133" s="45">
        <v>1302.6959978499997</v>
      </c>
      <c r="M133" s="45">
        <v>1302.6959978499997</v>
      </c>
      <c r="N133" s="45">
        <v>1302.6959978499997</v>
      </c>
      <c r="O133" s="45">
        <v>1302.6959978499997</v>
      </c>
      <c r="P133" s="45">
        <v>1302.6959978499997</v>
      </c>
      <c r="Q133" s="138">
        <f>SUM(E133:P133)</f>
        <v>15632.351974199997</v>
      </c>
      <c r="U133" s="44">
        <f>V133/$S$7</f>
        <v>7.8792096644153204</v>
      </c>
      <c r="V133" s="44">
        <f>Q133/12</f>
        <v>1302.6959978499997</v>
      </c>
      <c r="X133" s="44">
        <f>IF($D133="Y",$Q133,0)</f>
        <v>15632.351974199997</v>
      </c>
      <c r="Y133" s="44">
        <f>IF($D133="N",$Q133,0)</f>
        <v>0</v>
      </c>
      <c r="Z133" s="223">
        <f>T133/12</f>
        <v>0</v>
      </c>
    </row>
    <row r="134" spans="1:27">
      <c r="A134" s="133"/>
      <c r="B134" s="134"/>
      <c r="C134" s="207" t="str">
        <f>'3. Infrastructure Staff Loading'!C134</f>
        <v>Service Delivery</v>
      </c>
      <c r="D134" s="208" t="str">
        <f>'3. Infrastructure Staff Loading'!D134</f>
        <v>N</v>
      </c>
      <c r="E134" s="45">
        <v>164.83332673999999</v>
      </c>
      <c r="F134" s="45">
        <v>164.83332673999999</v>
      </c>
      <c r="G134" s="45">
        <v>164.83332673999999</v>
      </c>
      <c r="H134" s="45">
        <v>164.83332673999999</v>
      </c>
      <c r="I134" s="45">
        <v>164.83332673999999</v>
      </c>
      <c r="J134" s="45">
        <v>164.83332673999999</v>
      </c>
      <c r="K134" s="45">
        <v>164.83332673999999</v>
      </c>
      <c r="L134" s="45">
        <v>164.83332673999999</v>
      </c>
      <c r="M134" s="45">
        <v>164.83332673999999</v>
      </c>
      <c r="N134" s="45">
        <v>164.83332673999999</v>
      </c>
      <c r="O134" s="45">
        <v>164.83332673999999</v>
      </c>
      <c r="P134" s="45">
        <v>164.83332673999999</v>
      </c>
      <c r="Q134" s="138">
        <f>SUM(E134:P134)</f>
        <v>1977.9999208800002</v>
      </c>
      <c r="U134" s="44">
        <f>V134/$S$7</f>
        <v>0.99697576657258069</v>
      </c>
      <c r="V134" s="44">
        <f>Q134/12</f>
        <v>164.83332674000002</v>
      </c>
      <c r="X134" s="44">
        <f>IF($D134="Y",$Q134,0)</f>
        <v>0</v>
      </c>
      <c r="Y134" s="44">
        <f>IF($D134="N",$Q134,0)</f>
        <v>1977.9999208800002</v>
      </c>
      <c r="Z134" s="223">
        <f>T134/12</f>
        <v>0</v>
      </c>
    </row>
    <row r="135" spans="1:27">
      <c r="A135" s="133"/>
      <c r="B135" s="134"/>
      <c r="C135" s="207">
        <f>'3. Infrastructure Staff Loading'!C135</f>
        <v>0</v>
      </c>
      <c r="D135" s="208">
        <f>'3. Infrastructure Staff Loading'!D135</f>
        <v>0</v>
      </c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138">
        <f>SUM(E135:P135)</f>
        <v>0</v>
      </c>
      <c r="U135" s="44">
        <f>V135/$S$7</f>
        <v>0</v>
      </c>
      <c r="V135" s="44">
        <f>Q135/12</f>
        <v>0</v>
      </c>
      <c r="X135" s="44">
        <f>IF($D135="Y",$Q135,0)</f>
        <v>0</v>
      </c>
      <c r="Y135" s="44">
        <f>IF($D135="N",$Q135,0)</f>
        <v>0</v>
      </c>
      <c r="Z135" s="223">
        <f>T135/12</f>
        <v>0</v>
      </c>
    </row>
    <row r="136" spans="1:27">
      <c r="A136" s="133"/>
      <c r="B136" s="134"/>
      <c r="C136" s="207">
        <f>'3. Infrastructure Staff Loading'!C136</f>
        <v>0</v>
      </c>
      <c r="D136" s="208">
        <f>'3. Infrastructure Staff Loading'!D136</f>
        <v>0</v>
      </c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138">
        <f>SUM(E136:P136)</f>
        <v>0</v>
      </c>
      <c r="U136" s="44">
        <f>V136/$S$7</f>
        <v>0</v>
      </c>
      <c r="V136" s="44">
        <f>Q136/12</f>
        <v>0</v>
      </c>
      <c r="X136" s="44">
        <f>IF($D136="Y",$Q136,0)</f>
        <v>0</v>
      </c>
      <c r="Y136" s="44">
        <f>IF($D136="N",$Q136,0)</f>
        <v>0</v>
      </c>
      <c r="Z136" s="223">
        <f>T136/12</f>
        <v>0</v>
      </c>
    </row>
    <row r="137" spans="1:27" ht="14.1" thickBot="1">
      <c r="A137" s="103"/>
      <c r="B137" s="104" t="s">
        <v>75</v>
      </c>
      <c r="C137" s="105"/>
      <c r="D137" s="187"/>
      <c r="E137" s="107">
        <f>SUM(E132:E136)</f>
        <v>1467.5293245899998</v>
      </c>
      <c r="F137" s="107">
        <f t="shared" ref="F137:Q137" si="65">SUM(F132:F136)</f>
        <v>1467.5293245899998</v>
      </c>
      <c r="G137" s="107">
        <f t="shared" si="65"/>
        <v>1467.5293245899998</v>
      </c>
      <c r="H137" s="107">
        <f t="shared" si="65"/>
        <v>1467.5293245899998</v>
      </c>
      <c r="I137" s="107">
        <f t="shared" si="65"/>
        <v>1467.5293245899998</v>
      </c>
      <c r="J137" s="107">
        <f t="shared" si="65"/>
        <v>1467.5293245899998</v>
      </c>
      <c r="K137" s="107">
        <f t="shared" si="65"/>
        <v>1467.5293245899998</v>
      </c>
      <c r="L137" s="107">
        <f t="shared" si="65"/>
        <v>1467.5293245899998</v>
      </c>
      <c r="M137" s="107">
        <f t="shared" si="65"/>
        <v>1467.5293245899998</v>
      </c>
      <c r="N137" s="107">
        <f t="shared" si="65"/>
        <v>1467.5293245899998</v>
      </c>
      <c r="O137" s="107">
        <f t="shared" si="65"/>
        <v>1467.5293245899998</v>
      </c>
      <c r="P137" s="107">
        <f t="shared" si="65"/>
        <v>1467.5293245899998</v>
      </c>
      <c r="Q137" s="107">
        <f t="shared" si="65"/>
        <v>17610.351895079999</v>
      </c>
      <c r="R137" s="35"/>
      <c r="S137" s="35"/>
      <c r="T137" s="35"/>
      <c r="U137" s="109">
        <f>SUM(U132:U136)</f>
        <v>8.8761854309879009</v>
      </c>
      <c r="V137" s="107">
        <f>SUM(V132:V136)</f>
        <v>1467.5293245899998</v>
      </c>
      <c r="W137" s="35"/>
      <c r="X137" s="106">
        <f>SUM(X132:X136)</f>
        <v>15632.351974199997</v>
      </c>
      <c r="Y137" s="106">
        <f>SUM(Y132:Y136)</f>
        <v>1977.9999208800002</v>
      </c>
      <c r="Z137" s="224">
        <f>X137/(X137+Y137)</f>
        <v>0.88767970494487292</v>
      </c>
      <c r="AA137" s="35"/>
    </row>
    <row r="138" spans="1:27">
      <c r="A138" s="133"/>
      <c r="B138" s="134"/>
      <c r="C138" s="207"/>
      <c r="D138" s="210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138"/>
      <c r="U138" s="44"/>
      <c r="V138" s="44"/>
      <c r="X138" s="44"/>
      <c r="Y138" s="44"/>
      <c r="Z138" s="223"/>
    </row>
    <row r="139" spans="1:27">
      <c r="A139" s="133">
        <v>6.3</v>
      </c>
      <c r="B139" s="134" t="s">
        <v>76</v>
      </c>
      <c r="C139" s="207">
        <f>'3. Infrastructure Staff Loading'!C139</f>
        <v>0</v>
      </c>
      <c r="D139" s="208">
        <f>'3. Infrastructure Staff Loading'!D139</f>
        <v>0</v>
      </c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138">
        <f>SUM(E139:P139)</f>
        <v>0</v>
      </c>
      <c r="R139" s="35"/>
      <c r="S139" s="35"/>
      <c r="T139" s="35"/>
      <c r="U139" s="44">
        <f>V139/$S$7</f>
        <v>0</v>
      </c>
      <c r="V139" s="44">
        <f>Q139/12</f>
        <v>0</v>
      </c>
      <c r="W139" s="35"/>
      <c r="X139" s="44">
        <f>IF($D139="Y",$Q139,0)</f>
        <v>0</v>
      </c>
      <c r="Y139" s="44">
        <f>IF($D139="N",$Q139,0)</f>
        <v>0</v>
      </c>
      <c r="Z139" s="223">
        <f>T139/12</f>
        <v>0</v>
      </c>
      <c r="AA139" s="35"/>
    </row>
    <row r="140" spans="1:27">
      <c r="A140" s="133"/>
      <c r="B140" s="134"/>
      <c r="C140" s="207" t="str">
        <f>'3. Infrastructure Staff Loading'!C140</f>
        <v>Network Management</v>
      </c>
      <c r="D140" s="208" t="str">
        <f>'3. Infrastructure Staff Loading'!D140</f>
        <v>Y</v>
      </c>
      <c r="E140" s="45"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138">
        <f>SUM(E140:P140)</f>
        <v>0</v>
      </c>
      <c r="U140" s="44">
        <f>V140/$S$7</f>
        <v>0</v>
      </c>
      <c r="V140" s="44">
        <f>Q140/12</f>
        <v>0</v>
      </c>
      <c r="X140" s="44">
        <f>IF($D140="Y",$Q140,0)</f>
        <v>0</v>
      </c>
      <c r="Y140" s="44">
        <f>IF($D140="N",$Q140,0)</f>
        <v>0</v>
      </c>
      <c r="Z140" s="223">
        <f>T140/12</f>
        <v>0</v>
      </c>
    </row>
    <row r="141" spans="1:27">
      <c r="A141" s="133"/>
      <c r="B141" s="134"/>
      <c r="C141" s="207" t="str">
        <f>'3. Infrastructure Staff Loading'!C141</f>
        <v>Network Management</v>
      </c>
      <c r="D141" s="208" t="str">
        <f>'3. Infrastructure Staff Loading'!D141</f>
        <v>N</v>
      </c>
      <c r="E141" s="45">
        <v>164.83332673999999</v>
      </c>
      <c r="F141" s="45">
        <v>164.83332673999999</v>
      </c>
      <c r="G141" s="45">
        <v>164.83332673999999</v>
      </c>
      <c r="H141" s="45">
        <v>164.83332673999999</v>
      </c>
      <c r="I141" s="45">
        <v>164.83332673999999</v>
      </c>
      <c r="J141" s="45">
        <v>164.83332673999999</v>
      </c>
      <c r="K141" s="45">
        <v>164.83332673999999</v>
      </c>
      <c r="L141" s="45">
        <v>164.83332673999999</v>
      </c>
      <c r="M141" s="45">
        <v>164.83332673999999</v>
      </c>
      <c r="N141" s="45">
        <v>164.83332673999999</v>
      </c>
      <c r="O141" s="45">
        <v>164.83332673999999</v>
      </c>
      <c r="P141" s="45">
        <v>164.83332673999999</v>
      </c>
      <c r="Q141" s="138">
        <f>SUM(E141:P141)</f>
        <v>1977.9999208800002</v>
      </c>
      <c r="U141" s="44">
        <f>V141/$S$7</f>
        <v>0.99697576657258069</v>
      </c>
      <c r="V141" s="44">
        <f>Q141/12</f>
        <v>164.83332674000002</v>
      </c>
      <c r="X141" s="44">
        <f>IF($D141="Y",$Q141,0)</f>
        <v>0</v>
      </c>
      <c r="Y141" s="44">
        <f>IF($D141="N",$Q141,0)</f>
        <v>1977.9999208800002</v>
      </c>
      <c r="Z141" s="223">
        <f>T141/12</f>
        <v>0</v>
      </c>
    </row>
    <row r="142" spans="1:27">
      <c r="A142" s="133"/>
      <c r="B142" s="134"/>
      <c r="C142" s="207" t="str">
        <f>'3. Infrastructure Staff Loading'!C142</f>
        <v>Network Management</v>
      </c>
      <c r="D142" s="208" t="str">
        <f>'3. Infrastructure Staff Loading'!D142</f>
        <v>Y</v>
      </c>
      <c r="E142" s="45">
        <v>2926.8618684666671</v>
      </c>
      <c r="F142" s="45">
        <v>2926.8618684666671</v>
      </c>
      <c r="G142" s="45">
        <v>2926.8618684666671</v>
      </c>
      <c r="H142" s="45">
        <v>2926.8618684666671</v>
      </c>
      <c r="I142" s="45">
        <v>2926.8618684666671</v>
      </c>
      <c r="J142" s="45">
        <v>2926.8618684666671</v>
      </c>
      <c r="K142" s="45">
        <v>2926.8618684666671</v>
      </c>
      <c r="L142" s="45">
        <v>2926.8618684666671</v>
      </c>
      <c r="M142" s="45">
        <v>2926.8618684666671</v>
      </c>
      <c r="N142" s="45">
        <v>2926.8618684666671</v>
      </c>
      <c r="O142" s="45">
        <v>2926.8618684666671</v>
      </c>
      <c r="P142" s="45">
        <v>2926.8618684666671</v>
      </c>
      <c r="Q142" s="138">
        <f>SUM(E142:P142)</f>
        <v>35122.342421599998</v>
      </c>
      <c r="U142" s="44">
        <f>V142/$S$7</f>
        <v>17.702793559274191</v>
      </c>
      <c r="V142" s="44">
        <f>Q142/12</f>
        <v>2926.8618684666667</v>
      </c>
      <c r="X142" s="44">
        <f>IF($D142="Y",$Q142,0)</f>
        <v>35122.342421599998</v>
      </c>
      <c r="Y142" s="44">
        <f>IF($D142="N",$Q142,0)</f>
        <v>0</v>
      </c>
      <c r="Z142" s="223">
        <f>T142/12</f>
        <v>0</v>
      </c>
    </row>
    <row r="143" spans="1:27">
      <c r="A143" s="133"/>
      <c r="B143" s="134"/>
      <c r="C143" s="207">
        <f>'3. Infrastructure Staff Loading'!C143</f>
        <v>0</v>
      </c>
      <c r="D143" s="208">
        <f>'3. Infrastructure Staff Loading'!D143</f>
        <v>0</v>
      </c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138">
        <f>SUM(E143:P143)</f>
        <v>0</v>
      </c>
      <c r="U143" s="44">
        <f>V143/$S$7</f>
        <v>0</v>
      </c>
      <c r="V143" s="44">
        <f>Q143/12</f>
        <v>0</v>
      </c>
      <c r="X143" s="44">
        <f>IF($D143="Y",$Q143,0)</f>
        <v>0</v>
      </c>
      <c r="Y143" s="44">
        <f>IF($D143="N",$Q143,0)</f>
        <v>0</v>
      </c>
      <c r="Z143" s="223">
        <f>T143/12</f>
        <v>0</v>
      </c>
    </row>
    <row r="144" spans="1:27" ht="14.1" thickBot="1">
      <c r="A144" s="103"/>
      <c r="B144" s="104" t="s">
        <v>77</v>
      </c>
      <c r="C144" s="105"/>
      <c r="D144" s="187"/>
      <c r="E144" s="107">
        <f>SUM(E139:E143)</f>
        <v>3091.695195206667</v>
      </c>
      <c r="F144" s="107">
        <f t="shared" ref="F144:Q144" si="66">SUM(F139:F143)</f>
        <v>3091.695195206667</v>
      </c>
      <c r="G144" s="107">
        <f t="shared" si="66"/>
        <v>3091.695195206667</v>
      </c>
      <c r="H144" s="107">
        <f t="shared" si="66"/>
        <v>3091.695195206667</v>
      </c>
      <c r="I144" s="107">
        <f t="shared" si="66"/>
        <v>3091.695195206667</v>
      </c>
      <c r="J144" s="107">
        <f t="shared" si="66"/>
        <v>3091.695195206667</v>
      </c>
      <c r="K144" s="107">
        <f t="shared" si="66"/>
        <v>3091.695195206667</v>
      </c>
      <c r="L144" s="107">
        <f t="shared" si="66"/>
        <v>3091.695195206667</v>
      </c>
      <c r="M144" s="107">
        <f t="shared" si="66"/>
        <v>3091.695195206667</v>
      </c>
      <c r="N144" s="107">
        <f t="shared" si="66"/>
        <v>3091.695195206667</v>
      </c>
      <c r="O144" s="107">
        <f t="shared" si="66"/>
        <v>3091.695195206667</v>
      </c>
      <c r="P144" s="107">
        <f t="shared" si="66"/>
        <v>3091.695195206667</v>
      </c>
      <c r="Q144" s="107">
        <f t="shared" si="66"/>
        <v>37100.342342479998</v>
      </c>
      <c r="R144" s="35"/>
      <c r="S144" s="35"/>
      <c r="T144" s="35"/>
      <c r="U144" s="109">
        <f>SUM(U139:U143)</f>
        <v>18.699769325846773</v>
      </c>
      <c r="V144" s="107">
        <f>SUM(V139:V143)</f>
        <v>3091.6951952066665</v>
      </c>
      <c r="W144" s="35"/>
      <c r="X144" s="106">
        <f>SUM(X139:X143)</f>
        <v>35122.342421599998</v>
      </c>
      <c r="Y144" s="106">
        <f>SUM(Y139:Y143)</f>
        <v>1977.9999208800002</v>
      </c>
      <c r="Z144" s="224">
        <f>X144/(X144+Y144)</f>
        <v>0.94668513021737855</v>
      </c>
      <c r="AA144" s="35"/>
    </row>
    <row r="145" spans="1:27">
      <c r="A145" s="133"/>
      <c r="B145" s="134"/>
      <c r="C145" s="207"/>
      <c r="D145" s="210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138"/>
      <c r="U145" s="44"/>
      <c r="V145" s="44"/>
      <c r="X145" s="44"/>
      <c r="Y145" s="44"/>
      <c r="Z145" s="223"/>
    </row>
    <row r="146" spans="1:27">
      <c r="A146" s="133">
        <v>6.4</v>
      </c>
      <c r="B146" s="134" t="s">
        <v>78</v>
      </c>
      <c r="C146" s="207">
        <f>'3. Infrastructure Staff Loading'!C146</f>
        <v>0</v>
      </c>
      <c r="D146" s="208">
        <f>'3. Infrastructure Staff Loading'!D146</f>
        <v>0</v>
      </c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138">
        <f>SUM(E146:P146)</f>
        <v>0</v>
      </c>
      <c r="R146" s="35"/>
      <c r="S146" s="35"/>
      <c r="T146" s="35"/>
      <c r="U146" s="44">
        <f>V146/$S$7</f>
        <v>0</v>
      </c>
      <c r="V146" s="44">
        <f>Q146/12</f>
        <v>0</v>
      </c>
      <c r="W146" s="35"/>
      <c r="X146" s="44">
        <f>IF($D146="Y",$Q146,0)</f>
        <v>0</v>
      </c>
      <c r="Y146" s="44">
        <f>IF($D146="N",$Q146,0)</f>
        <v>0</v>
      </c>
      <c r="Z146" s="223">
        <f>T146/12</f>
        <v>0</v>
      </c>
      <c r="AA146" s="35"/>
    </row>
    <row r="147" spans="1:27">
      <c r="A147" s="133"/>
      <c r="B147" s="134"/>
      <c r="C147" s="207" t="str">
        <f>'3. Infrastructure Staff Loading'!C147</f>
        <v>Performance Management</v>
      </c>
      <c r="D147" s="208" t="str">
        <f>'3. Infrastructure Staff Loading'!D147</f>
        <v>Y</v>
      </c>
      <c r="E147" s="45">
        <v>579.42803963333336</v>
      </c>
      <c r="F147" s="45">
        <v>579.42803963333336</v>
      </c>
      <c r="G147" s="45">
        <v>579.42803963333336</v>
      </c>
      <c r="H147" s="45">
        <v>579.42803963333336</v>
      </c>
      <c r="I147" s="45">
        <v>579.42803963333336</v>
      </c>
      <c r="J147" s="45">
        <v>579.42803963333336</v>
      </c>
      <c r="K147" s="45">
        <v>579.42803963333336</v>
      </c>
      <c r="L147" s="45">
        <v>579.42803963333336</v>
      </c>
      <c r="M147" s="45">
        <v>579.42803963333336</v>
      </c>
      <c r="N147" s="45">
        <v>579.42803963333336</v>
      </c>
      <c r="O147" s="45">
        <v>579.42803963333336</v>
      </c>
      <c r="P147" s="45">
        <v>579.42803963333336</v>
      </c>
      <c r="Q147" s="138">
        <f>SUM(E147:P147)</f>
        <v>6953.1364756000003</v>
      </c>
      <c r="U147" s="44">
        <f>V147/$S$7</f>
        <v>3.5046050784274194</v>
      </c>
      <c r="V147" s="44">
        <f>Q147/12</f>
        <v>579.42803963333336</v>
      </c>
      <c r="X147" s="44">
        <f>IF($D147="Y",$Q147,0)</f>
        <v>6953.1364756000003</v>
      </c>
      <c r="Y147" s="44">
        <f>IF($D147="N",$Q147,0)</f>
        <v>0</v>
      </c>
      <c r="Z147" s="223">
        <f>T147/12</f>
        <v>0</v>
      </c>
    </row>
    <row r="148" spans="1:27">
      <c r="A148" s="133"/>
      <c r="B148" s="134"/>
      <c r="C148" s="207" t="str">
        <f>'3. Infrastructure Staff Loading'!C148</f>
        <v>Performance Management</v>
      </c>
      <c r="D148" s="208" t="str">
        <f>'3. Infrastructure Staff Loading'!D148</f>
        <v>Y</v>
      </c>
      <c r="E148" s="45">
        <v>786.35391694166663</v>
      </c>
      <c r="F148" s="45">
        <v>786.35391694166663</v>
      </c>
      <c r="G148" s="45">
        <v>786.35391694166663</v>
      </c>
      <c r="H148" s="45">
        <v>786.35391694166663</v>
      </c>
      <c r="I148" s="45">
        <v>786.35391694166663</v>
      </c>
      <c r="J148" s="45">
        <v>786.35391694166663</v>
      </c>
      <c r="K148" s="45">
        <v>786.35391694166663</v>
      </c>
      <c r="L148" s="45">
        <v>786.35391694166663</v>
      </c>
      <c r="M148" s="45">
        <v>786.35391694166663</v>
      </c>
      <c r="N148" s="45">
        <v>786.35391694166663</v>
      </c>
      <c r="O148" s="45">
        <v>786.35391694166663</v>
      </c>
      <c r="P148" s="45">
        <v>786.35391694166663</v>
      </c>
      <c r="Q148" s="138">
        <f>SUM(E148:P148)</f>
        <v>9436.2470032999991</v>
      </c>
      <c r="U148" s="44">
        <f>V148/$S$7</f>
        <v>4.756172884727822</v>
      </c>
      <c r="V148" s="44">
        <f>Q148/12</f>
        <v>786.35391694166663</v>
      </c>
      <c r="X148" s="44">
        <f>IF($D148="Y",$Q148,0)</f>
        <v>9436.2470032999991</v>
      </c>
      <c r="Y148" s="44">
        <f>IF($D148="N",$Q148,0)</f>
        <v>0</v>
      </c>
      <c r="Z148" s="223">
        <f>T148/12</f>
        <v>0</v>
      </c>
    </row>
    <row r="149" spans="1:27">
      <c r="A149" s="133"/>
      <c r="B149" s="134"/>
      <c r="C149" s="207">
        <f>'3. Infrastructure Staff Loading'!C149</f>
        <v>0</v>
      </c>
      <c r="D149" s="208">
        <f>'3. Infrastructure Staff Loading'!D149</f>
        <v>0</v>
      </c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138">
        <f>SUM(E149:P149)</f>
        <v>0</v>
      </c>
      <c r="U149" s="44">
        <f>V149/$S$7</f>
        <v>0</v>
      </c>
      <c r="V149" s="44">
        <f>Q149/12</f>
        <v>0</v>
      </c>
      <c r="X149" s="44">
        <f>IF($D149="Y",$Q149,0)</f>
        <v>0</v>
      </c>
      <c r="Y149" s="44">
        <f>IF($D149="N",$Q149,0)</f>
        <v>0</v>
      </c>
      <c r="Z149" s="223">
        <f>T149/12</f>
        <v>0</v>
      </c>
    </row>
    <row r="150" spans="1:27">
      <c r="A150" s="133"/>
      <c r="B150" s="134"/>
      <c r="C150" s="207">
        <f>'3. Infrastructure Staff Loading'!C150</f>
        <v>0</v>
      </c>
      <c r="D150" s="208">
        <f>'3. Infrastructure Staff Loading'!D150</f>
        <v>0</v>
      </c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138">
        <f>SUM(E150:P150)</f>
        <v>0</v>
      </c>
      <c r="U150" s="44">
        <f>V150/$S$7</f>
        <v>0</v>
      </c>
      <c r="V150" s="44">
        <f>Q150/12</f>
        <v>0</v>
      </c>
      <c r="X150" s="44">
        <f>IF($D150="Y",$Q150,0)</f>
        <v>0</v>
      </c>
      <c r="Y150" s="44">
        <f>IF($D150="N",$Q150,0)</f>
        <v>0</v>
      </c>
      <c r="Z150" s="223">
        <f>T150/12</f>
        <v>0</v>
      </c>
    </row>
    <row r="151" spans="1:27" ht="14.1" thickBot="1">
      <c r="A151" s="103"/>
      <c r="B151" s="104" t="s">
        <v>79</v>
      </c>
      <c r="C151" s="105"/>
      <c r="D151" s="187"/>
      <c r="E151" s="107">
        <f>SUM(E146:E150)</f>
        <v>1365.7819565750001</v>
      </c>
      <c r="F151" s="107">
        <f t="shared" ref="F151:Q151" si="67">SUM(F146:F150)</f>
        <v>1365.7819565750001</v>
      </c>
      <c r="G151" s="107">
        <f t="shared" si="67"/>
        <v>1365.7819565750001</v>
      </c>
      <c r="H151" s="107">
        <f t="shared" si="67"/>
        <v>1365.7819565750001</v>
      </c>
      <c r="I151" s="107">
        <f t="shared" si="67"/>
        <v>1365.7819565750001</v>
      </c>
      <c r="J151" s="107">
        <f t="shared" si="67"/>
        <v>1365.7819565750001</v>
      </c>
      <c r="K151" s="107">
        <f t="shared" si="67"/>
        <v>1365.7819565750001</v>
      </c>
      <c r="L151" s="107">
        <f t="shared" si="67"/>
        <v>1365.7819565750001</v>
      </c>
      <c r="M151" s="107">
        <f t="shared" si="67"/>
        <v>1365.7819565750001</v>
      </c>
      <c r="N151" s="107">
        <f t="shared" si="67"/>
        <v>1365.7819565750001</v>
      </c>
      <c r="O151" s="107">
        <f t="shared" si="67"/>
        <v>1365.7819565750001</v>
      </c>
      <c r="P151" s="107">
        <f t="shared" si="67"/>
        <v>1365.7819565750001</v>
      </c>
      <c r="Q151" s="107">
        <f t="shared" si="67"/>
        <v>16389.383478899999</v>
      </c>
      <c r="R151" s="35"/>
      <c r="S151" s="35"/>
      <c r="T151" s="35"/>
      <c r="U151" s="109">
        <f>SUM(U146:U150)</f>
        <v>8.2607779631552418</v>
      </c>
      <c r="V151" s="107">
        <f>SUM(V146:V150)</f>
        <v>1365.7819565750001</v>
      </c>
      <c r="W151" s="35"/>
      <c r="X151" s="106">
        <f>SUM(X146:X150)</f>
        <v>16389.383478899999</v>
      </c>
      <c r="Y151" s="106">
        <f>SUM(Y146:Y150)</f>
        <v>0</v>
      </c>
      <c r="Z151" s="224">
        <f>X151/(X151+Y151)</f>
        <v>1</v>
      </c>
      <c r="AA151" s="35"/>
    </row>
    <row r="152" spans="1:27">
      <c r="A152" s="133"/>
      <c r="B152" s="134"/>
      <c r="C152" s="207"/>
      <c r="D152" s="210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138"/>
      <c r="U152" s="44"/>
      <c r="V152" s="44"/>
      <c r="X152" s="44"/>
      <c r="Y152" s="44"/>
      <c r="Z152" s="223"/>
    </row>
    <row r="153" spans="1:27">
      <c r="A153" s="133">
        <v>6.5</v>
      </c>
      <c r="B153" s="134" t="s">
        <v>80</v>
      </c>
      <c r="C153" s="207">
        <f>'3. Infrastructure Staff Loading'!C153</f>
        <v>0</v>
      </c>
      <c r="D153" s="208">
        <f>'3. Infrastructure Staff Loading'!D153</f>
        <v>0</v>
      </c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138">
        <f>SUM(E153:P153)</f>
        <v>0</v>
      </c>
      <c r="R153" s="35"/>
      <c r="S153" s="35"/>
      <c r="T153" s="35"/>
      <c r="U153" s="44">
        <f>V153/$S$7</f>
        <v>0</v>
      </c>
      <c r="V153" s="44">
        <f>Q153/12</f>
        <v>0</v>
      </c>
      <c r="W153" s="35"/>
      <c r="X153" s="44">
        <f>IF($D153="Y",$Q153,0)</f>
        <v>0</v>
      </c>
      <c r="Y153" s="44">
        <f>IF($D153="N",$Q153,0)</f>
        <v>0</v>
      </c>
      <c r="Z153" s="223">
        <f>T153/12</f>
        <v>0</v>
      </c>
      <c r="AA153" s="35"/>
    </row>
    <row r="154" spans="1:27">
      <c r="A154" s="133"/>
      <c r="B154" s="134"/>
      <c r="C154" s="207" t="str">
        <f>'3. Infrastructure Staff Loading'!C154</f>
        <v>Infratructure Operations Manager</v>
      </c>
      <c r="D154" s="208" t="str">
        <f>'3. Infrastructure Staff Loading'!D154</f>
        <v>N</v>
      </c>
      <c r="E154" s="45">
        <v>164.83332673999999</v>
      </c>
      <c r="F154" s="45">
        <v>164.83332673999999</v>
      </c>
      <c r="G154" s="45">
        <v>164.83332673999999</v>
      </c>
      <c r="H154" s="45">
        <v>164.83332673999999</v>
      </c>
      <c r="I154" s="45">
        <v>164.83332673999999</v>
      </c>
      <c r="J154" s="45">
        <v>164.83332673999999</v>
      </c>
      <c r="K154" s="45">
        <v>164.83332673999999</v>
      </c>
      <c r="L154" s="45">
        <v>164.83332673999999</v>
      </c>
      <c r="M154" s="45">
        <v>164.83332673999999</v>
      </c>
      <c r="N154" s="45">
        <v>164.83332673999999</v>
      </c>
      <c r="O154" s="45">
        <v>164.83332673999999</v>
      </c>
      <c r="P154" s="45">
        <v>164.83332673999999</v>
      </c>
      <c r="Q154" s="138">
        <f>SUM(E154:P154)</f>
        <v>1977.9999208800002</v>
      </c>
      <c r="U154" s="44">
        <f>V154/$S$7</f>
        <v>0.99697576657258069</v>
      </c>
      <c r="V154" s="44">
        <f>Q154/12</f>
        <v>164.83332674000002</v>
      </c>
      <c r="X154" s="44">
        <f>IF($D154="Y",$Q154,0)</f>
        <v>0</v>
      </c>
      <c r="Y154" s="44">
        <f>IF($D154="N",$Q154,0)</f>
        <v>1977.9999208800002</v>
      </c>
      <c r="Z154" s="223">
        <f>T154/12</f>
        <v>0</v>
      </c>
    </row>
    <row r="155" spans="1:27">
      <c r="A155" s="133"/>
      <c r="B155" s="134"/>
      <c r="C155" s="207" t="str">
        <f>'3. Infrastructure Staff Loading'!C155</f>
        <v>Infrastructure Support</v>
      </c>
      <c r="D155" s="208" t="str">
        <f>'3. Infrastructure Staff Loading'!D155</f>
        <v>N</v>
      </c>
      <c r="E155" s="45">
        <v>1487.9943720400004</v>
      </c>
      <c r="F155" s="45">
        <v>1487.9943720400004</v>
      </c>
      <c r="G155" s="45">
        <v>1487.9943720400004</v>
      </c>
      <c r="H155" s="45">
        <v>1487.9943720400004</v>
      </c>
      <c r="I155" s="45">
        <v>1487.9943720400004</v>
      </c>
      <c r="J155" s="45">
        <v>1487.9943720400004</v>
      </c>
      <c r="K155" s="45">
        <v>1487.9943720400004</v>
      </c>
      <c r="L155" s="45">
        <v>1487.9943720400004</v>
      </c>
      <c r="M155" s="45">
        <v>1487.9943720400004</v>
      </c>
      <c r="N155" s="45">
        <v>1487.9943720400004</v>
      </c>
      <c r="O155" s="45">
        <v>1487.9943720400004</v>
      </c>
      <c r="P155" s="45">
        <v>1487.9943720400004</v>
      </c>
      <c r="Q155" s="138">
        <f>SUM(E155:P155)</f>
        <v>17855.932464480004</v>
      </c>
      <c r="U155" s="44">
        <f>V155/$S$7</f>
        <v>8.999965959919356</v>
      </c>
      <c r="V155" s="44">
        <f>Q155/12</f>
        <v>1487.9943720400004</v>
      </c>
      <c r="X155" s="44">
        <f>IF($D155="Y",$Q155,0)</f>
        <v>0</v>
      </c>
      <c r="Y155" s="44">
        <f>IF($D155="N",$Q155,0)</f>
        <v>17855.932464480004</v>
      </c>
      <c r="Z155" s="223">
        <f>T155/12</f>
        <v>0</v>
      </c>
    </row>
    <row r="156" spans="1:27">
      <c r="A156" s="133"/>
      <c r="B156" s="134"/>
      <c r="C156" s="207">
        <f>'3. Infrastructure Staff Loading'!C156</f>
        <v>0</v>
      </c>
      <c r="D156" s="208">
        <f>'3. Infrastructure Staff Loading'!D156</f>
        <v>0</v>
      </c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138">
        <f>SUM(E156:P156)</f>
        <v>0</v>
      </c>
      <c r="U156" s="44">
        <f>V156/$S$7</f>
        <v>0</v>
      </c>
      <c r="V156" s="44">
        <f>Q156/12</f>
        <v>0</v>
      </c>
      <c r="X156" s="44">
        <f>IF($D156="Y",$Q156,0)</f>
        <v>0</v>
      </c>
      <c r="Y156" s="44">
        <f>IF($D156="N",$Q156,0)</f>
        <v>0</v>
      </c>
      <c r="Z156" s="223">
        <f>T156/12</f>
        <v>0</v>
      </c>
    </row>
    <row r="157" spans="1:27">
      <c r="A157" s="133"/>
      <c r="B157" s="134"/>
      <c r="C157" s="207">
        <f>'3. Infrastructure Staff Loading'!C157</f>
        <v>0</v>
      </c>
      <c r="D157" s="208">
        <f>'3. Infrastructure Staff Loading'!D157</f>
        <v>0</v>
      </c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138">
        <f>SUM(E157:P157)</f>
        <v>0</v>
      </c>
      <c r="U157" s="44">
        <f>V157/$S$7</f>
        <v>0</v>
      </c>
      <c r="V157" s="44">
        <f>Q157/12</f>
        <v>0</v>
      </c>
      <c r="X157" s="44">
        <f>IF($D157="Y",$Q157,0)</f>
        <v>0</v>
      </c>
      <c r="Y157" s="44">
        <f>IF($D157="N",$Q157,0)</f>
        <v>0</v>
      </c>
      <c r="Z157" s="223">
        <f>T157/12</f>
        <v>0</v>
      </c>
    </row>
    <row r="158" spans="1:27" ht="14.1" thickBot="1">
      <c r="A158" s="103"/>
      <c r="B158" s="104" t="s">
        <v>82</v>
      </c>
      <c r="C158" s="105"/>
      <c r="D158" s="187"/>
      <c r="E158" s="107">
        <f>SUM(E153:E157)</f>
        <v>1652.8276987800004</v>
      </c>
      <c r="F158" s="107">
        <f t="shared" ref="F158:Q158" si="68">SUM(F153:F157)</f>
        <v>1652.8276987800004</v>
      </c>
      <c r="G158" s="107">
        <f t="shared" si="68"/>
        <v>1652.8276987800004</v>
      </c>
      <c r="H158" s="107">
        <f t="shared" si="68"/>
        <v>1652.8276987800004</v>
      </c>
      <c r="I158" s="107">
        <f t="shared" si="68"/>
        <v>1652.8276987800004</v>
      </c>
      <c r="J158" s="107">
        <f t="shared" si="68"/>
        <v>1652.8276987800004</v>
      </c>
      <c r="K158" s="107">
        <f t="shared" si="68"/>
        <v>1652.8276987800004</v>
      </c>
      <c r="L158" s="107">
        <f t="shared" si="68"/>
        <v>1652.8276987800004</v>
      </c>
      <c r="M158" s="107">
        <f t="shared" si="68"/>
        <v>1652.8276987800004</v>
      </c>
      <c r="N158" s="107">
        <f t="shared" si="68"/>
        <v>1652.8276987800004</v>
      </c>
      <c r="O158" s="107">
        <f t="shared" si="68"/>
        <v>1652.8276987800004</v>
      </c>
      <c r="P158" s="107">
        <f t="shared" si="68"/>
        <v>1652.8276987800004</v>
      </c>
      <c r="Q158" s="107">
        <f t="shared" si="68"/>
        <v>19833.932385360004</v>
      </c>
      <c r="R158" s="35"/>
      <c r="S158" s="35"/>
      <c r="T158" s="35"/>
      <c r="U158" s="109">
        <f>SUM(U153:U157)</f>
        <v>9.9969417264919365</v>
      </c>
      <c r="V158" s="107">
        <f>SUM(V153:V157)</f>
        <v>1652.8276987800004</v>
      </c>
      <c r="W158" s="35"/>
      <c r="X158" s="106">
        <f>SUM(X153:X157)</f>
        <v>0</v>
      </c>
      <c r="Y158" s="106">
        <f>SUM(Y153:Y157)</f>
        <v>19833.932385360004</v>
      </c>
      <c r="Z158" s="224">
        <f>X158/(X158+Y158)</f>
        <v>0</v>
      </c>
      <c r="AA158" s="35"/>
    </row>
    <row r="159" spans="1:27">
      <c r="A159" s="41"/>
      <c r="B159" s="42"/>
      <c r="C159" s="43"/>
      <c r="D159" s="186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35"/>
      <c r="S159" s="35"/>
      <c r="T159" s="35"/>
      <c r="U159" s="44"/>
      <c r="V159" s="44"/>
      <c r="W159" s="35"/>
      <c r="X159" s="44"/>
      <c r="Y159" s="44"/>
      <c r="Z159" s="223"/>
      <c r="AA159" s="35"/>
    </row>
    <row r="160" spans="1:27" ht="14.1" thickBot="1">
      <c r="A160" s="129"/>
      <c r="B160" s="130" t="s">
        <v>83</v>
      </c>
      <c r="C160" s="131"/>
      <c r="D160" s="191"/>
      <c r="E160" s="132">
        <f>SUM(E130,E137,E144,E151,E158)</f>
        <v>18898.377267278334</v>
      </c>
      <c r="F160" s="132">
        <f t="shared" ref="F160:Q160" si="69">SUM(F130,F137,F144,F151,F158)</f>
        <v>18898.377267278334</v>
      </c>
      <c r="G160" s="132">
        <f t="shared" si="69"/>
        <v>18898.377267278334</v>
      </c>
      <c r="H160" s="132">
        <f t="shared" si="69"/>
        <v>18898.377267278334</v>
      </c>
      <c r="I160" s="132">
        <f t="shared" si="69"/>
        <v>18898.377267278334</v>
      </c>
      <c r="J160" s="132">
        <f t="shared" si="69"/>
        <v>18898.377267278334</v>
      </c>
      <c r="K160" s="132">
        <f t="shared" si="69"/>
        <v>18898.377267278334</v>
      </c>
      <c r="L160" s="132">
        <f t="shared" si="69"/>
        <v>18898.377267278334</v>
      </c>
      <c r="M160" s="132">
        <f t="shared" si="69"/>
        <v>18898.377267278334</v>
      </c>
      <c r="N160" s="132">
        <f t="shared" si="69"/>
        <v>18898.377267278334</v>
      </c>
      <c r="O160" s="132">
        <f t="shared" si="69"/>
        <v>18898.377267278334</v>
      </c>
      <c r="P160" s="132">
        <f t="shared" si="69"/>
        <v>18898.377267278334</v>
      </c>
      <c r="Q160" s="132">
        <f t="shared" si="69"/>
        <v>226780.52720734003</v>
      </c>
      <c r="R160" s="35"/>
      <c r="S160" s="35"/>
      <c r="T160" s="35"/>
      <c r="U160" s="132">
        <f t="shared" ref="U160:V160" si="70">SUM(U130,U137,U144,U151,U158)</f>
        <v>114.304701213377</v>
      </c>
      <c r="V160" s="132">
        <f t="shared" si="70"/>
        <v>18898.377267278334</v>
      </c>
      <c r="W160" s="35"/>
      <c r="X160" s="132">
        <f t="shared" ref="X160:Y160" si="71">SUM(X130,X137,X144,X151,X158)</f>
        <v>141413.7862603</v>
      </c>
      <c r="Y160" s="132">
        <f t="shared" si="71"/>
        <v>85366.740947040002</v>
      </c>
      <c r="Z160" s="225">
        <f>X160/(X160+Y160)</f>
        <v>0.62357111521752817</v>
      </c>
      <c r="AA160" s="35"/>
    </row>
    <row r="161" spans="1:27">
      <c r="A161" s="52"/>
      <c r="B161" s="42"/>
      <c r="C161" s="43"/>
      <c r="D161" s="52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U161" s="43"/>
      <c r="V161" s="43"/>
      <c r="X161" s="50"/>
      <c r="Y161" s="50"/>
      <c r="Z161" s="228"/>
    </row>
    <row r="162" spans="1:27">
      <c r="A162" s="110">
        <v>7</v>
      </c>
      <c r="B162" s="119" t="s">
        <v>84</v>
      </c>
      <c r="C162" s="112"/>
      <c r="D162" s="152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3"/>
      <c r="R162" s="34"/>
      <c r="S162" s="34"/>
      <c r="T162" s="34"/>
      <c r="U162" s="112"/>
      <c r="V162" s="112"/>
      <c r="W162" s="34"/>
      <c r="X162" s="112"/>
      <c r="Y162" s="112"/>
      <c r="Z162" s="222"/>
      <c r="AA162" s="34"/>
    </row>
    <row r="163" spans="1:27">
      <c r="A163" s="133">
        <v>7.1</v>
      </c>
      <c r="B163" s="134" t="s">
        <v>85</v>
      </c>
      <c r="C163" s="207">
        <f>'3. Infrastructure Staff Loading'!C163</f>
        <v>0</v>
      </c>
      <c r="D163" s="208">
        <f>'3. Infrastructure Staff Loading'!D163</f>
        <v>0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138">
        <f>SUM(E163:P163)</f>
        <v>0</v>
      </c>
      <c r="U163" s="44">
        <f>V163/$S$7</f>
        <v>0</v>
      </c>
      <c r="V163" s="44">
        <f>Q163/12</f>
        <v>0</v>
      </c>
      <c r="X163" s="44">
        <f>IF($D163="Y",$Q163,0)</f>
        <v>0</v>
      </c>
      <c r="Y163" s="44">
        <f>IF($D163="N",$Q163,0)</f>
        <v>0</v>
      </c>
      <c r="Z163" s="223">
        <f>T163/12</f>
        <v>0</v>
      </c>
    </row>
    <row r="164" spans="1:27">
      <c r="A164" s="133"/>
      <c r="B164" s="134"/>
      <c r="C164" s="207" t="str">
        <f>'3. Infrastructure Staff Loading'!C164</f>
        <v>Infrastructure Operations Service Desk Lead</v>
      </c>
      <c r="D164" s="208" t="str">
        <f>'3. Infrastructure Staff Loading'!D164</f>
        <v>N</v>
      </c>
      <c r="E164" s="45">
        <v>164.83332673999999</v>
      </c>
      <c r="F164" s="45">
        <v>164.83332673999999</v>
      </c>
      <c r="G164" s="45">
        <v>164.83332673999999</v>
      </c>
      <c r="H164" s="45">
        <v>164.83332673999999</v>
      </c>
      <c r="I164" s="45">
        <v>164.83332673999999</v>
      </c>
      <c r="J164" s="45">
        <v>164.83332673999999</v>
      </c>
      <c r="K164" s="45">
        <v>164.83332673999999</v>
      </c>
      <c r="L164" s="45">
        <v>164.83332673999999</v>
      </c>
      <c r="M164" s="45">
        <v>164.83332673999999</v>
      </c>
      <c r="N164" s="45">
        <v>164.83332673999999</v>
      </c>
      <c r="O164" s="45">
        <v>164.83332673999999</v>
      </c>
      <c r="P164" s="45">
        <v>164.83332673999999</v>
      </c>
      <c r="Q164" s="138">
        <f>SUM(E164:P164)</f>
        <v>1977.9999208800002</v>
      </c>
      <c r="U164" s="44">
        <f>V164/$S$7</f>
        <v>0.99697576657258069</v>
      </c>
      <c r="V164" s="44">
        <f>Q164/12</f>
        <v>164.83332674000002</v>
      </c>
      <c r="X164" s="44">
        <f>IF($D164="Y",$Q164,0)</f>
        <v>0</v>
      </c>
      <c r="Y164" s="44">
        <f>IF($D164="N",$Q164,0)</f>
        <v>1977.9999208800002</v>
      </c>
      <c r="Z164" s="223">
        <f>T164/12</f>
        <v>0</v>
      </c>
    </row>
    <row r="165" spans="1:27">
      <c r="A165" s="133"/>
      <c r="B165" s="134"/>
      <c r="C165" s="207">
        <f>'3. Infrastructure Staff Loading'!C165</f>
        <v>0</v>
      </c>
      <c r="D165" s="208">
        <f>'3. Infrastructure Staff Loading'!D165</f>
        <v>0</v>
      </c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138">
        <f>SUM(E165:P165)</f>
        <v>0</v>
      </c>
      <c r="U165" s="44">
        <f>V165/$S$7</f>
        <v>0</v>
      </c>
      <c r="V165" s="44">
        <f>Q165/12</f>
        <v>0</v>
      </c>
      <c r="X165" s="44">
        <f>IF($D165="Y",$Q165,0)</f>
        <v>0</v>
      </c>
      <c r="Y165" s="44">
        <f>IF($D165="N",$Q165,0)</f>
        <v>0</v>
      </c>
      <c r="Z165" s="223">
        <f>T165/12</f>
        <v>0</v>
      </c>
    </row>
    <row r="166" spans="1:27">
      <c r="A166" s="133"/>
      <c r="B166" s="134"/>
      <c r="C166" s="207">
        <f>'3. Infrastructure Staff Loading'!C166</f>
        <v>0</v>
      </c>
      <c r="D166" s="208">
        <f>'3. Infrastructure Staff Loading'!D166</f>
        <v>0</v>
      </c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138">
        <f>SUM(E166:P166)</f>
        <v>0</v>
      </c>
      <c r="U166" s="44">
        <f>V166/$S$7</f>
        <v>0</v>
      </c>
      <c r="V166" s="44">
        <f>Q166/12</f>
        <v>0</v>
      </c>
      <c r="X166" s="44">
        <f>IF($D166="Y",$Q166,0)</f>
        <v>0</v>
      </c>
      <c r="Y166" s="44">
        <f>IF($D166="N",$Q166,0)</f>
        <v>0</v>
      </c>
      <c r="Z166" s="223">
        <f>T166/12</f>
        <v>0</v>
      </c>
    </row>
    <row r="167" spans="1:27">
      <c r="A167" s="133"/>
      <c r="B167" s="134"/>
      <c r="C167" s="207">
        <f>'3. Infrastructure Staff Loading'!C167</f>
        <v>0</v>
      </c>
      <c r="D167" s="208">
        <f>'3. Infrastructure Staff Loading'!D167</f>
        <v>0</v>
      </c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138">
        <f>SUM(E167:P167)</f>
        <v>0</v>
      </c>
      <c r="U167" s="44">
        <f>V167/$S$7</f>
        <v>0</v>
      </c>
      <c r="V167" s="44">
        <f>Q167/12</f>
        <v>0</v>
      </c>
      <c r="X167" s="44">
        <f>IF($D167="Y",$Q167,0)</f>
        <v>0</v>
      </c>
      <c r="Y167" s="44">
        <f>IF($D167="N",$Q167,0)</f>
        <v>0</v>
      </c>
      <c r="Z167" s="223">
        <f>T167/12</f>
        <v>0</v>
      </c>
    </row>
    <row r="168" spans="1:27" ht="14.1" thickBot="1">
      <c r="A168" s="103"/>
      <c r="B168" s="104" t="s">
        <v>87</v>
      </c>
      <c r="C168" s="105"/>
      <c r="D168" s="187"/>
      <c r="E168" s="107">
        <f>SUM(E163:E167)</f>
        <v>164.83332673999999</v>
      </c>
      <c r="F168" s="107">
        <f t="shared" ref="F168:Q168" si="72">SUM(F163:F167)</f>
        <v>164.83332673999999</v>
      </c>
      <c r="G168" s="107">
        <f t="shared" si="72"/>
        <v>164.83332673999999</v>
      </c>
      <c r="H168" s="107">
        <f t="shared" si="72"/>
        <v>164.83332673999999</v>
      </c>
      <c r="I168" s="107">
        <f t="shared" si="72"/>
        <v>164.83332673999999</v>
      </c>
      <c r="J168" s="107">
        <f t="shared" si="72"/>
        <v>164.83332673999999</v>
      </c>
      <c r="K168" s="107">
        <f t="shared" si="72"/>
        <v>164.83332673999999</v>
      </c>
      <c r="L168" s="107">
        <f t="shared" si="72"/>
        <v>164.83332673999999</v>
      </c>
      <c r="M168" s="107">
        <f t="shared" si="72"/>
        <v>164.83332673999999</v>
      </c>
      <c r="N168" s="107">
        <f t="shared" si="72"/>
        <v>164.83332673999999</v>
      </c>
      <c r="O168" s="107">
        <f t="shared" si="72"/>
        <v>164.83332673999999</v>
      </c>
      <c r="P168" s="107">
        <f t="shared" si="72"/>
        <v>164.83332673999999</v>
      </c>
      <c r="Q168" s="107">
        <f t="shared" si="72"/>
        <v>1977.9999208800002</v>
      </c>
      <c r="R168" s="35"/>
      <c r="S168" s="35"/>
      <c r="T168" s="35"/>
      <c r="U168" s="109">
        <f>SUM(U163:U167)</f>
        <v>0.99697576657258069</v>
      </c>
      <c r="V168" s="107">
        <f>SUM(V163:V167)</f>
        <v>164.83332674000002</v>
      </c>
      <c r="W168" s="35"/>
      <c r="X168" s="106">
        <f>SUM(X163:X167)</f>
        <v>0</v>
      </c>
      <c r="Y168" s="106">
        <f>SUM(Y163:Y167)</f>
        <v>1977.9999208800002</v>
      </c>
      <c r="Z168" s="224">
        <f>X168/(X168+Y168)</f>
        <v>0</v>
      </c>
      <c r="AA168" s="35"/>
    </row>
    <row r="169" spans="1:27">
      <c r="A169" s="133"/>
      <c r="B169" s="134"/>
      <c r="C169" s="207"/>
      <c r="D169" s="210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138"/>
      <c r="U169" s="44"/>
      <c r="V169" s="44"/>
      <c r="X169" s="44"/>
      <c r="Y169" s="44"/>
      <c r="Z169" s="223"/>
    </row>
    <row r="170" spans="1:27">
      <c r="A170" s="133">
        <v>7.2</v>
      </c>
      <c r="B170" s="134" t="s">
        <v>88</v>
      </c>
      <c r="C170" s="207">
        <f>'3. Infrastructure Staff Loading'!C170</f>
        <v>0</v>
      </c>
      <c r="D170" s="208">
        <f>'3. Infrastructure Staff Loading'!D170</f>
        <v>0</v>
      </c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138">
        <f>SUM(E170:P170)</f>
        <v>0</v>
      </c>
      <c r="R170" s="35"/>
      <c r="S170" s="35"/>
      <c r="T170" s="35"/>
      <c r="U170" s="44">
        <f>V170/$S$7</f>
        <v>0</v>
      </c>
      <c r="V170" s="44">
        <f>Q170/12</f>
        <v>0</v>
      </c>
      <c r="W170" s="35"/>
      <c r="X170" s="44">
        <f>IF($D170="Y",$Q170,0)</f>
        <v>0</v>
      </c>
      <c r="Y170" s="44">
        <f>IF($D170="N",$Q170,0)</f>
        <v>0</v>
      </c>
      <c r="Z170" s="223">
        <f>T170/12</f>
        <v>0</v>
      </c>
      <c r="AA170" s="35"/>
    </row>
    <row r="171" spans="1:27">
      <c r="A171" s="133"/>
      <c r="B171" s="134"/>
      <c r="C171" s="207" t="str">
        <f>'3. Infrastructure Staff Loading'!C171</f>
        <v>Service Desk Tier 1</v>
      </c>
      <c r="D171" s="208" t="str">
        <f>'3. Infrastructure Staff Loading'!D171</f>
        <v>N</v>
      </c>
      <c r="E171" s="45">
        <v>3198.2924339016668</v>
      </c>
      <c r="F171" s="45">
        <v>3198.2924339016668</v>
      </c>
      <c r="G171" s="45">
        <v>3198.2924339016668</v>
      </c>
      <c r="H171" s="45">
        <v>3198.2924339016668</v>
      </c>
      <c r="I171" s="45">
        <v>3198.2924339016668</v>
      </c>
      <c r="J171" s="45">
        <v>3198.2924339016668</v>
      </c>
      <c r="K171" s="45">
        <v>3198.2924339016668</v>
      </c>
      <c r="L171" s="45">
        <v>3198.2924339016668</v>
      </c>
      <c r="M171" s="45">
        <v>3198.2924339016668</v>
      </c>
      <c r="N171" s="45">
        <v>3198.2924339016668</v>
      </c>
      <c r="O171" s="45">
        <v>3198.2924339016668</v>
      </c>
      <c r="P171" s="45">
        <v>3198.2924339016668</v>
      </c>
      <c r="Q171" s="138">
        <f>SUM(E171:P171)</f>
        <v>38379.50920682001</v>
      </c>
      <c r="U171" s="44">
        <f>V171/$S$7</f>
        <v>19.344510688921375</v>
      </c>
      <c r="V171" s="44">
        <f>Q171/12</f>
        <v>3198.2924339016677</v>
      </c>
      <c r="X171" s="44">
        <f>IF($D171="Y",$Q171,0)</f>
        <v>0</v>
      </c>
      <c r="Y171" s="44">
        <f>IF($D171="N",$Q171,0)</f>
        <v>38379.50920682001</v>
      </c>
      <c r="Z171" s="223">
        <f>T171/12</f>
        <v>0</v>
      </c>
    </row>
    <row r="172" spans="1:27">
      <c r="A172" s="133"/>
      <c r="B172" s="134"/>
      <c r="C172" s="207">
        <f>'3. Infrastructure Staff Loading'!C172</f>
        <v>0</v>
      </c>
      <c r="D172" s="208">
        <f>'3. Infrastructure Staff Loading'!D172</f>
        <v>0</v>
      </c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138">
        <f>SUM(E172:P172)</f>
        <v>0</v>
      </c>
      <c r="U172" s="44">
        <f>V172/$S$7</f>
        <v>0</v>
      </c>
      <c r="V172" s="44">
        <f>Q172/12</f>
        <v>0</v>
      </c>
      <c r="X172" s="44">
        <f>IF($D172="Y",$Q172,0)</f>
        <v>0</v>
      </c>
      <c r="Y172" s="44">
        <f>IF($D172="N",$Q172,0)</f>
        <v>0</v>
      </c>
      <c r="Z172" s="223">
        <f>T172/12</f>
        <v>0</v>
      </c>
    </row>
    <row r="173" spans="1:27">
      <c r="A173" s="133"/>
      <c r="B173" s="134"/>
      <c r="C173" s="207">
        <f>'3. Infrastructure Staff Loading'!C173</f>
        <v>0</v>
      </c>
      <c r="D173" s="208">
        <f>'3. Infrastructure Staff Loading'!D173</f>
        <v>0</v>
      </c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138">
        <f>SUM(E173:P173)</f>
        <v>0</v>
      </c>
      <c r="U173" s="44">
        <f>V173/$S$7</f>
        <v>0</v>
      </c>
      <c r="V173" s="44">
        <f>Q173/12</f>
        <v>0</v>
      </c>
      <c r="X173" s="44">
        <f>IF($D173="Y",$Q173,0)</f>
        <v>0</v>
      </c>
      <c r="Y173" s="44">
        <f>IF($D173="N",$Q173,0)</f>
        <v>0</v>
      </c>
      <c r="Z173" s="223">
        <f>T173/12</f>
        <v>0</v>
      </c>
    </row>
    <row r="174" spans="1:27">
      <c r="A174" s="133"/>
      <c r="B174" s="134"/>
      <c r="C174" s="207">
        <f>'3. Infrastructure Staff Loading'!C174</f>
        <v>0</v>
      </c>
      <c r="D174" s="208">
        <f>'3. Infrastructure Staff Loading'!D174</f>
        <v>0</v>
      </c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138">
        <f>SUM(E174:P174)</f>
        <v>0</v>
      </c>
      <c r="U174" s="44">
        <f>V174/$S$7</f>
        <v>0</v>
      </c>
      <c r="V174" s="44">
        <f>Q174/12</f>
        <v>0</v>
      </c>
      <c r="X174" s="44">
        <f>IF($D174="Y",$Q174,0)</f>
        <v>0</v>
      </c>
      <c r="Y174" s="44">
        <f>IF($D174="N",$Q174,0)</f>
        <v>0</v>
      </c>
      <c r="Z174" s="223">
        <f>T174/12</f>
        <v>0</v>
      </c>
    </row>
    <row r="175" spans="1:27" ht="14.1" thickBot="1">
      <c r="A175" s="103"/>
      <c r="B175" s="104" t="s">
        <v>90</v>
      </c>
      <c r="C175" s="105"/>
      <c r="D175" s="187"/>
      <c r="E175" s="107">
        <f>SUM(E170:E174)</f>
        <v>3198.2924339016668</v>
      </c>
      <c r="F175" s="107">
        <f t="shared" ref="F175:Q175" si="73">SUM(F170:F174)</f>
        <v>3198.2924339016668</v>
      </c>
      <c r="G175" s="107">
        <f t="shared" si="73"/>
        <v>3198.2924339016668</v>
      </c>
      <c r="H175" s="107">
        <f t="shared" si="73"/>
        <v>3198.2924339016668</v>
      </c>
      <c r="I175" s="107">
        <f t="shared" si="73"/>
        <v>3198.2924339016668</v>
      </c>
      <c r="J175" s="107">
        <f t="shared" si="73"/>
        <v>3198.2924339016668</v>
      </c>
      <c r="K175" s="107">
        <f t="shared" si="73"/>
        <v>3198.2924339016668</v>
      </c>
      <c r="L175" s="107">
        <f t="shared" si="73"/>
        <v>3198.2924339016668</v>
      </c>
      <c r="M175" s="107">
        <f t="shared" si="73"/>
        <v>3198.2924339016668</v>
      </c>
      <c r="N175" s="107">
        <f t="shared" si="73"/>
        <v>3198.2924339016668</v>
      </c>
      <c r="O175" s="107">
        <f t="shared" si="73"/>
        <v>3198.2924339016668</v>
      </c>
      <c r="P175" s="107">
        <f t="shared" si="73"/>
        <v>3198.2924339016668</v>
      </c>
      <c r="Q175" s="107">
        <f t="shared" si="73"/>
        <v>38379.50920682001</v>
      </c>
      <c r="R175" s="35"/>
      <c r="S175" s="35"/>
      <c r="T175" s="35"/>
      <c r="U175" s="109">
        <f>SUM(U170:U174)</f>
        <v>19.344510688921375</v>
      </c>
      <c r="V175" s="107">
        <f>SUM(V170:V174)</f>
        <v>3198.2924339016677</v>
      </c>
      <c r="W175" s="35"/>
      <c r="X175" s="106">
        <f>SUM(X170:X174)</f>
        <v>0</v>
      </c>
      <c r="Y175" s="106">
        <f>SUM(Y170:Y174)</f>
        <v>38379.50920682001</v>
      </c>
      <c r="Z175" s="224">
        <f>X175/(X175+Y175)</f>
        <v>0</v>
      </c>
      <c r="AA175" s="35"/>
    </row>
    <row r="176" spans="1:27">
      <c r="A176" s="124"/>
      <c r="B176" s="125"/>
      <c r="C176" s="198"/>
      <c r="D176" s="199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R176" s="35"/>
      <c r="S176" s="35"/>
      <c r="T176" s="35"/>
      <c r="U176" s="127"/>
      <c r="V176" s="128"/>
      <c r="W176" s="35"/>
      <c r="X176" s="44"/>
      <c r="Y176" s="44"/>
      <c r="Z176" s="223"/>
      <c r="AA176" s="35"/>
    </row>
    <row r="177" spans="1:27">
      <c r="A177" s="133">
        <v>7.3</v>
      </c>
      <c r="B177" s="134" t="s">
        <v>91</v>
      </c>
      <c r="C177" s="207">
        <f>'3. Infrastructure Staff Loading'!C177</f>
        <v>0</v>
      </c>
      <c r="D177" s="208">
        <f>'3. Infrastructure Staff Loading'!D177</f>
        <v>0</v>
      </c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138">
        <f>SUM(E177:P177)</f>
        <v>0</v>
      </c>
      <c r="R177" s="35"/>
      <c r="S177" s="35"/>
      <c r="T177" s="35"/>
      <c r="U177" s="44">
        <f>V177/$S$7</f>
        <v>0</v>
      </c>
      <c r="V177" s="44">
        <f>Q177/12</f>
        <v>0</v>
      </c>
      <c r="W177" s="35"/>
      <c r="X177" s="44">
        <f>IF($D177="Y",$Q177,0)</f>
        <v>0</v>
      </c>
      <c r="Y177" s="44">
        <f>IF($D177="N",$Q177,0)</f>
        <v>0</v>
      </c>
      <c r="Z177" s="223">
        <f>T177/12</f>
        <v>0</v>
      </c>
      <c r="AA177" s="35"/>
    </row>
    <row r="178" spans="1:27">
      <c r="A178" s="133"/>
      <c r="B178" s="134"/>
      <c r="C178" s="207" t="str">
        <f>'3. Infrastructure Staff Loading'!C178</f>
        <v>Service Desk Tier 2</v>
      </c>
      <c r="D178" s="208" t="str">
        <f>'3. Infrastructure Staff Loading'!D178</f>
        <v>N</v>
      </c>
      <c r="E178" s="45">
        <v>2049.4206349999999</v>
      </c>
      <c r="F178" s="45">
        <v>2049.4206349999999</v>
      </c>
      <c r="G178" s="45">
        <v>2049.4206349999999</v>
      </c>
      <c r="H178" s="45">
        <v>2049.4206349999999</v>
      </c>
      <c r="I178" s="45">
        <v>2049.4206349999999</v>
      </c>
      <c r="J178" s="45">
        <v>2049.4206349999999</v>
      </c>
      <c r="K178" s="45">
        <v>2049.4206349999999</v>
      </c>
      <c r="L178" s="45">
        <v>2049.4206349999999</v>
      </c>
      <c r="M178" s="45">
        <v>2049.4206349999999</v>
      </c>
      <c r="N178" s="45">
        <v>2049.4206349999999</v>
      </c>
      <c r="O178" s="45">
        <v>2049.4206349999999</v>
      </c>
      <c r="P178" s="45">
        <v>2049.4206349999999</v>
      </c>
      <c r="Q178" s="138">
        <f>SUM(E178:P178)</f>
        <v>24593.047619999994</v>
      </c>
      <c r="U178" s="44">
        <f>V178/$S$7</f>
        <v>12.39568932459677</v>
      </c>
      <c r="V178" s="44">
        <f>Q178/12</f>
        <v>2049.4206349999995</v>
      </c>
      <c r="X178" s="44">
        <f>IF($D178="Y",$Q178,0)</f>
        <v>0</v>
      </c>
      <c r="Y178" s="44">
        <f>IF($D178="N",$Q178,0)</f>
        <v>24593.047619999994</v>
      </c>
      <c r="Z178" s="223">
        <f>T178/12</f>
        <v>0</v>
      </c>
    </row>
    <row r="179" spans="1:27">
      <c r="A179" s="133"/>
      <c r="B179" s="134"/>
      <c r="C179" s="207">
        <f>'3. Infrastructure Staff Loading'!C179</f>
        <v>0</v>
      </c>
      <c r="D179" s="208">
        <f>'3. Infrastructure Staff Loading'!D179</f>
        <v>0</v>
      </c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138">
        <f>SUM(E179:P179)</f>
        <v>0</v>
      </c>
      <c r="U179" s="44">
        <f>V179/$S$7</f>
        <v>0</v>
      </c>
      <c r="V179" s="44">
        <f>Q179/12</f>
        <v>0</v>
      </c>
      <c r="X179" s="44">
        <f>IF($D179="Y",$Q179,0)</f>
        <v>0</v>
      </c>
      <c r="Y179" s="44">
        <f>IF($D179="N",$Q179,0)</f>
        <v>0</v>
      </c>
      <c r="Z179" s="223">
        <f>T179/12</f>
        <v>0</v>
      </c>
    </row>
    <row r="180" spans="1:27">
      <c r="A180" s="133"/>
      <c r="B180" s="134"/>
      <c r="C180" s="207">
        <f>'3. Infrastructure Staff Loading'!C180</f>
        <v>0</v>
      </c>
      <c r="D180" s="208">
        <f>'3. Infrastructure Staff Loading'!D180</f>
        <v>0</v>
      </c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138">
        <f>SUM(E180:P180)</f>
        <v>0</v>
      </c>
      <c r="U180" s="44">
        <f>V180/$S$7</f>
        <v>0</v>
      </c>
      <c r="V180" s="44">
        <f>Q180/12</f>
        <v>0</v>
      </c>
      <c r="X180" s="44">
        <f>IF($D180="Y",$Q180,0)</f>
        <v>0</v>
      </c>
      <c r="Y180" s="44">
        <f>IF($D180="N",$Q180,0)</f>
        <v>0</v>
      </c>
      <c r="Z180" s="223">
        <f>T180/12</f>
        <v>0</v>
      </c>
    </row>
    <row r="181" spans="1:27">
      <c r="A181" s="133"/>
      <c r="B181" s="134"/>
      <c r="C181" s="207">
        <f>'3. Infrastructure Staff Loading'!C181</f>
        <v>0</v>
      </c>
      <c r="D181" s="208">
        <f>'3. Infrastructure Staff Loading'!D181</f>
        <v>0</v>
      </c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138">
        <f>SUM(E181:P181)</f>
        <v>0</v>
      </c>
      <c r="U181" s="44">
        <f>V181/$S$7</f>
        <v>0</v>
      </c>
      <c r="V181" s="44">
        <f>Q181/12</f>
        <v>0</v>
      </c>
      <c r="X181" s="44">
        <f>IF($D181="Y",$Q181,0)</f>
        <v>0</v>
      </c>
      <c r="Y181" s="44">
        <f>IF($D181="N",$Q181,0)</f>
        <v>0</v>
      </c>
      <c r="Z181" s="223">
        <f>T181/12</f>
        <v>0</v>
      </c>
    </row>
    <row r="182" spans="1:27" ht="14.1" thickBot="1">
      <c r="A182" s="103"/>
      <c r="B182" s="104" t="s">
        <v>93</v>
      </c>
      <c r="C182" s="105"/>
      <c r="D182" s="187"/>
      <c r="E182" s="107">
        <f>SUM(E177:E181)</f>
        <v>2049.4206349999999</v>
      </c>
      <c r="F182" s="107">
        <f t="shared" ref="F182:Q182" si="74">SUM(F177:F181)</f>
        <v>2049.4206349999999</v>
      </c>
      <c r="G182" s="107">
        <f t="shared" si="74"/>
        <v>2049.4206349999999</v>
      </c>
      <c r="H182" s="107">
        <f t="shared" si="74"/>
        <v>2049.4206349999999</v>
      </c>
      <c r="I182" s="107">
        <f t="shared" si="74"/>
        <v>2049.4206349999999</v>
      </c>
      <c r="J182" s="107">
        <f t="shared" si="74"/>
        <v>2049.4206349999999</v>
      </c>
      <c r="K182" s="107">
        <f t="shared" si="74"/>
        <v>2049.4206349999999</v>
      </c>
      <c r="L182" s="107">
        <f t="shared" si="74"/>
        <v>2049.4206349999999</v>
      </c>
      <c r="M182" s="107">
        <f t="shared" si="74"/>
        <v>2049.4206349999999</v>
      </c>
      <c r="N182" s="107">
        <f t="shared" si="74"/>
        <v>2049.4206349999999</v>
      </c>
      <c r="O182" s="107">
        <f t="shared" si="74"/>
        <v>2049.4206349999999</v>
      </c>
      <c r="P182" s="107">
        <f t="shared" si="74"/>
        <v>2049.4206349999999</v>
      </c>
      <c r="Q182" s="107">
        <f t="shared" si="74"/>
        <v>24593.047619999994</v>
      </c>
      <c r="R182" s="35"/>
      <c r="S182" s="35"/>
      <c r="T182" s="35"/>
      <c r="U182" s="109">
        <f>SUM(U177:U181)</f>
        <v>12.39568932459677</v>
      </c>
      <c r="V182" s="107">
        <f>SUM(V177:V181)</f>
        <v>2049.4206349999995</v>
      </c>
      <c r="W182" s="35"/>
      <c r="X182" s="106">
        <f>SUM(X177:X181)</f>
        <v>0</v>
      </c>
      <c r="Y182" s="106">
        <f>SUM(Y177:Y181)</f>
        <v>24593.047619999994</v>
      </c>
      <c r="Z182" s="224">
        <f>X182/(X182+Y182)</f>
        <v>0</v>
      </c>
      <c r="AA182" s="35"/>
    </row>
    <row r="183" spans="1:27">
      <c r="A183" s="124"/>
      <c r="B183" s="125"/>
      <c r="C183" s="198"/>
      <c r="D183" s="199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R183" s="35"/>
      <c r="S183" s="35"/>
      <c r="T183" s="35"/>
      <c r="U183" s="127"/>
      <c r="V183" s="128"/>
      <c r="W183" s="35"/>
      <c r="X183" s="44"/>
      <c r="Y183" s="44"/>
      <c r="Z183" s="223"/>
      <c r="AA183" s="35"/>
    </row>
    <row r="184" spans="1:27">
      <c r="A184" s="133">
        <v>7.4</v>
      </c>
      <c r="B184" s="134" t="s">
        <v>102</v>
      </c>
      <c r="C184" s="207">
        <f>'3. Infrastructure Staff Loading'!C184</f>
        <v>0</v>
      </c>
      <c r="D184" s="208">
        <f>'3. Infrastructure Staff Loading'!D184</f>
        <v>0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138">
        <f>SUM(E184:P184)</f>
        <v>0</v>
      </c>
      <c r="R184" s="35"/>
      <c r="S184" s="35"/>
      <c r="T184" s="35"/>
      <c r="U184" s="44">
        <f>V184/$S$7</f>
        <v>0</v>
      </c>
      <c r="V184" s="44">
        <f>Q184/12</f>
        <v>0</v>
      </c>
      <c r="W184" s="35"/>
      <c r="X184" s="44">
        <f>IF($D184="Y",$Q184,0)</f>
        <v>0</v>
      </c>
      <c r="Y184" s="44">
        <f>IF($D184="N",$Q184,0)</f>
        <v>0</v>
      </c>
      <c r="Z184" s="223">
        <f>T184/12</f>
        <v>0</v>
      </c>
      <c r="AA184" s="35"/>
    </row>
    <row r="185" spans="1:27">
      <c r="A185" s="133"/>
      <c r="B185" s="134"/>
      <c r="C185" s="207" t="str">
        <f>'3. Infrastructure Staff Loading'!C185</f>
        <v>Service Desk Remote</v>
      </c>
      <c r="D185" s="208" t="str">
        <f>'3. Infrastructure Staff Loading'!D185</f>
        <v>N</v>
      </c>
      <c r="E185" s="45">
        <v>706.15467188166679</v>
      </c>
      <c r="F185" s="45">
        <v>706.15467188166679</v>
      </c>
      <c r="G185" s="45">
        <v>706.15467188166679</v>
      </c>
      <c r="H185" s="45">
        <v>706.15467188166679</v>
      </c>
      <c r="I185" s="45">
        <v>706.15467188166679</v>
      </c>
      <c r="J185" s="45">
        <v>706.15467188166679</v>
      </c>
      <c r="K185" s="45">
        <v>706.15467188166679</v>
      </c>
      <c r="L185" s="45">
        <v>706.15467188166679</v>
      </c>
      <c r="M185" s="45">
        <v>706.15467188166679</v>
      </c>
      <c r="N185" s="45">
        <v>706.15467188166679</v>
      </c>
      <c r="O185" s="45">
        <v>706.15467188166679</v>
      </c>
      <c r="P185" s="45">
        <v>706.15467188166679</v>
      </c>
      <c r="Q185" s="138">
        <f>SUM(E185:P185)</f>
        <v>8473.8560625800037</v>
      </c>
      <c r="U185" s="44">
        <f>V185/$S$7</f>
        <v>4.2710968057358887</v>
      </c>
      <c r="V185" s="44">
        <f>Q185/12</f>
        <v>706.15467188166701</v>
      </c>
      <c r="X185" s="44">
        <f>IF($D185="Y",$Q185,0)</f>
        <v>0</v>
      </c>
      <c r="Y185" s="44">
        <f>IF($D185="N",$Q185,0)</f>
        <v>8473.8560625800037</v>
      </c>
      <c r="Z185" s="223">
        <f>T185/12</f>
        <v>0</v>
      </c>
    </row>
    <row r="186" spans="1:27">
      <c r="A186" s="133"/>
      <c r="B186" s="134"/>
      <c r="C186" s="207">
        <f>'3. Infrastructure Staff Loading'!C186</f>
        <v>0</v>
      </c>
      <c r="D186" s="208">
        <f>'3. Infrastructure Staff Loading'!D186</f>
        <v>0</v>
      </c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138">
        <f>SUM(E186:P186)</f>
        <v>0</v>
      </c>
      <c r="U186" s="44">
        <f>V186/$S$7</f>
        <v>0</v>
      </c>
      <c r="V186" s="44">
        <f>Q186/12</f>
        <v>0</v>
      </c>
      <c r="X186" s="44">
        <f>IF($D186="Y",$Q186,0)</f>
        <v>0</v>
      </c>
      <c r="Y186" s="44">
        <f>IF($D186="N",$Q186,0)</f>
        <v>0</v>
      </c>
      <c r="Z186" s="223">
        <f>T186/12</f>
        <v>0</v>
      </c>
    </row>
    <row r="187" spans="1:27">
      <c r="A187" s="133"/>
      <c r="B187" s="134"/>
      <c r="C187" s="207">
        <f>'3. Infrastructure Staff Loading'!C187</f>
        <v>0</v>
      </c>
      <c r="D187" s="208">
        <f>'3. Infrastructure Staff Loading'!D187</f>
        <v>0</v>
      </c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138">
        <f>SUM(E187:P187)</f>
        <v>0</v>
      </c>
      <c r="U187" s="44">
        <f>V187/$S$7</f>
        <v>0</v>
      </c>
      <c r="V187" s="44">
        <f>Q187/12</f>
        <v>0</v>
      </c>
      <c r="X187" s="44">
        <f>IF($D187="Y",$Q187,0)</f>
        <v>0</v>
      </c>
      <c r="Y187" s="44">
        <f>IF($D187="N",$Q187,0)</f>
        <v>0</v>
      </c>
      <c r="Z187" s="223">
        <f>T187/12</f>
        <v>0</v>
      </c>
    </row>
    <row r="188" spans="1:27">
      <c r="A188" s="133"/>
      <c r="B188" s="134"/>
      <c r="C188" s="207">
        <f>'3. Infrastructure Staff Loading'!C188</f>
        <v>0</v>
      </c>
      <c r="D188" s="208">
        <f>'3. Infrastructure Staff Loading'!D188</f>
        <v>0</v>
      </c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138">
        <f>SUM(E188:P188)</f>
        <v>0</v>
      </c>
      <c r="U188" s="44">
        <f>V188/$S$7</f>
        <v>0</v>
      </c>
      <c r="V188" s="44">
        <f>Q188/12</f>
        <v>0</v>
      </c>
      <c r="X188" s="44">
        <f>IF($D188="Y",$Q188,0)</f>
        <v>0</v>
      </c>
      <c r="Y188" s="44">
        <f>IF($D188="N",$Q188,0)</f>
        <v>0</v>
      </c>
      <c r="Z188" s="223">
        <f>T188/12</f>
        <v>0</v>
      </c>
    </row>
    <row r="189" spans="1:27" ht="14.1" thickBot="1">
      <c r="A189" s="103"/>
      <c r="B189" s="104" t="s">
        <v>103</v>
      </c>
      <c r="C189" s="105"/>
      <c r="D189" s="187"/>
      <c r="E189" s="107">
        <f>SUM(E184:E188)</f>
        <v>706.15467188166679</v>
      </c>
      <c r="F189" s="107">
        <f t="shared" ref="F189:Q189" si="75">SUM(F184:F188)</f>
        <v>706.15467188166679</v>
      </c>
      <c r="G189" s="107">
        <f t="shared" si="75"/>
        <v>706.15467188166679</v>
      </c>
      <c r="H189" s="107">
        <f t="shared" si="75"/>
        <v>706.15467188166679</v>
      </c>
      <c r="I189" s="107">
        <f t="shared" si="75"/>
        <v>706.15467188166679</v>
      </c>
      <c r="J189" s="107">
        <f t="shared" si="75"/>
        <v>706.15467188166679</v>
      </c>
      <c r="K189" s="107">
        <f t="shared" si="75"/>
        <v>706.15467188166679</v>
      </c>
      <c r="L189" s="107">
        <f t="shared" si="75"/>
        <v>706.15467188166679</v>
      </c>
      <c r="M189" s="107">
        <f t="shared" si="75"/>
        <v>706.15467188166679</v>
      </c>
      <c r="N189" s="107">
        <f t="shared" si="75"/>
        <v>706.15467188166679</v>
      </c>
      <c r="O189" s="107">
        <f t="shared" si="75"/>
        <v>706.15467188166679</v>
      </c>
      <c r="P189" s="107">
        <f t="shared" si="75"/>
        <v>706.15467188166679</v>
      </c>
      <c r="Q189" s="107">
        <f t="shared" si="75"/>
        <v>8473.8560625800037</v>
      </c>
      <c r="R189" s="35"/>
      <c r="S189" s="35"/>
      <c r="T189" s="35"/>
      <c r="U189" s="109">
        <f>SUM(U184:U188)</f>
        <v>4.2710968057358887</v>
      </c>
      <c r="V189" s="107">
        <f>SUM(V184:V188)</f>
        <v>706.15467188166701</v>
      </c>
      <c r="W189" s="35"/>
      <c r="X189" s="106">
        <f>SUM(X184:X188)</f>
        <v>0</v>
      </c>
      <c r="Y189" s="106">
        <f>SUM(Y184:Y188)</f>
        <v>8473.8560625800037</v>
      </c>
      <c r="Z189" s="224">
        <f>X189/(X189+Y189)</f>
        <v>0</v>
      </c>
      <c r="AA189" s="35"/>
    </row>
    <row r="190" spans="1:27">
      <c r="A190" s="41"/>
      <c r="B190" s="42"/>
      <c r="C190" s="43"/>
      <c r="D190" s="186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35"/>
      <c r="S190" s="35"/>
      <c r="T190" s="35"/>
      <c r="U190" s="44"/>
      <c r="V190" s="44"/>
      <c r="W190" s="35"/>
      <c r="X190" s="44"/>
      <c r="Y190" s="44"/>
      <c r="Z190" s="223"/>
      <c r="AA190" s="35"/>
    </row>
    <row r="191" spans="1:27" ht="14.1" thickBot="1">
      <c r="A191" s="129"/>
      <c r="B191" s="130" t="s">
        <v>97</v>
      </c>
      <c r="C191" s="131"/>
      <c r="D191" s="191"/>
      <c r="E191" s="132">
        <f>SUM(E168,E175, E182, E189)</f>
        <v>6118.7010675233332</v>
      </c>
      <c r="F191" s="132">
        <f t="shared" ref="F191:Q191" si="76">SUM(F168,F175, F182, F189)</f>
        <v>6118.7010675233332</v>
      </c>
      <c r="G191" s="132">
        <f t="shared" si="76"/>
        <v>6118.7010675233332</v>
      </c>
      <c r="H191" s="132">
        <f t="shared" si="76"/>
        <v>6118.7010675233332</v>
      </c>
      <c r="I191" s="132">
        <f t="shared" si="76"/>
        <v>6118.7010675233332</v>
      </c>
      <c r="J191" s="132">
        <f t="shared" si="76"/>
        <v>6118.7010675233332</v>
      </c>
      <c r="K191" s="132">
        <f t="shared" si="76"/>
        <v>6118.7010675233332</v>
      </c>
      <c r="L191" s="132">
        <f t="shared" si="76"/>
        <v>6118.7010675233332</v>
      </c>
      <c r="M191" s="132">
        <f t="shared" si="76"/>
        <v>6118.7010675233332</v>
      </c>
      <c r="N191" s="132">
        <f t="shared" si="76"/>
        <v>6118.7010675233332</v>
      </c>
      <c r="O191" s="132">
        <f t="shared" si="76"/>
        <v>6118.7010675233332</v>
      </c>
      <c r="P191" s="132">
        <f t="shared" si="76"/>
        <v>6118.7010675233332</v>
      </c>
      <c r="Q191" s="132">
        <f t="shared" si="76"/>
        <v>73424.412810280002</v>
      </c>
      <c r="R191" s="35"/>
      <c r="S191" s="35"/>
      <c r="T191" s="35"/>
      <c r="U191" s="132">
        <f t="shared" ref="U191:V191" si="77">SUM(U168,U175, U182, U189)</f>
        <v>37.00827258582661</v>
      </c>
      <c r="V191" s="132">
        <f t="shared" si="77"/>
        <v>6118.7010675233341</v>
      </c>
      <c r="W191" s="35"/>
      <c r="X191" s="132">
        <f>SUM(X168,X175,X182,X189)</f>
        <v>0</v>
      </c>
      <c r="Y191" s="132">
        <f>SUM(Y168,Y175,Y182,Y189)</f>
        <v>73424.412810280002</v>
      </c>
      <c r="Z191" s="225">
        <f>X191/(X191+Y191)</f>
        <v>0</v>
      </c>
      <c r="AA191" s="35"/>
    </row>
    <row r="192" spans="1:27">
      <c r="A192" s="52"/>
      <c r="B192" s="42"/>
      <c r="C192" s="43"/>
      <c r="D192" s="200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U192" s="43"/>
      <c r="V192" s="43"/>
      <c r="X192" s="44"/>
      <c r="Y192" s="44"/>
      <c r="Z192" s="223"/>
    </row>
    <row r="193" spans="1:27">
      <c r="A193" s="120"/>
      <c r="B193" s="121" t="s">
        <v>98</v>
      </c>
      <c r="C193" s="122"/>
      <c r="D193" s="202"/>
      <c r="E193" s="123">
        <f>SUM(E39,E55,E86,E103,E120,E160,E191)</f>
        <v>36544.893541001671</v>
      </c>
      <c r="F193" s="123">
        <f t="shared" ref="F193:Q193" si="78">SUM(F39,F55,F86,F103,F120,F160,F191)</f>
        <v>36544.893541001671</v>
      </c>
      <c r="G193" s="123">
        <f t="shared" si="78"/>
        <v>36544.893541001671</v>
      </c>
      <c r="H193" s="123">
        <f t="shared" si="78"/>
        <v>36544.893541001671</v>
      </c>
      <c r="I193" s="123">
        <f t="shared" si="78"/>
        <v>36544.893541001671</v>
      </c>
      <c r="J193" s="123">
        <f t="shared" si="78"/>
        <v>36544.893541001671</v>
      </c>
      <c r="K193" s="123">
        <f t="shared" si="78"/>
        <v>36544.893541001671</v>
      </c>
      <c r="L193" s="123">
        <f t="shared" si="78"/>
        <v>36544.893541001671</v>
      </c>
      <c r="M193" s="123">
        <f t="shared" si="78"/>
        <v>36544.893541001671</v>
      </c>
      <c r="N193" s="123">
        <f t="shared" si="78"/>
        <v>36544.893541001671</v>
      </c>
      <c r="O193" s="123">
        <f t="shared" si="78"/>
        <v>36544.893541001671</v>
      </c>
      <c r="P193" s="123">
        <f t="shared" si="78"/>
        <v>36544.893541001671</v>
      </c>
      <c r="Q193" s="123">
        <f t="shared" si="78"/>
        <v>438538.72249202</v>
      </c>
      <c r="R193" s="38"/>
      <c r="S193" s="38"/>
      <c r="T193" s="38"/>
      <c r="U193" s="123">
        <f t="shared" ref="U193:V193" si="79">SUM(U39,U55,U86,U103,U120,U160,U191)</f>
        <v>221.037662546381</v>
      </c>
      <c r="V193" s="123">
        <f t="shared" si="79"/>
        <v>36544.893541001671</v>
      </c>
      <c r="W193" s="38"/>
      <c r="X193" s="123">
        <f t="shared" ref="X193:Y193" si="80">SUM(X39,X55,X86,X103,X120,X160,X191)</f>
        <v>168525.62317420001</v>
      </c>
      <c r="Y193" s="123">
        <f t="shared" si="80"/>
        <v>270013.09931781999</v>
      </c>
      <c r="Z193" s="220">
        <f>X193/(X193+Y193)</f>
        <v>0.38428903659075769</v>
      </c>
      <c r="AA193" s="38"/>
    </row>
    <row r="194" spans="1:27">
      <c r="A194" s="55"/>
      <c r="B194" s="56"/>
      <c r="C194" s="57"/>
      <c r="D194" s="203"/>
      <c r="E194" s="58"/>
      <c r="F194" s="58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U194" s="57"/>
      <c r="V194" s="57"/>
    </row>
    <row r="195" spans="1:27">
      <c r="U195" s="37"/>
      <c r="V195" s="37"/>
    </row>
    <row r="196" spans="1:27">
      <c r="A196" s="8"/>
      <c r="B196" s="247" t="s">
        <v>5</v>
      </c>
      <c r="C196" s="248"/>
      <c r="D196" s="205"/>
    </row>
    <row r="197" spans="1:27">
      <c r="A197" s="174">
        <v>1</v>
      </c>
      <c r="B197" s="242"/>
      <c r="C197" s="243"/>
      <c r="D197" s="175"/>
    </row>
    <row r="198" spans="1:27">
      <c r="A198" s="176">
        <v>2</v>
      </c>
      <c r="B198" s="240"/>
      <c r="C198" s="241"/>
      <c r="D198" s="177"/>
    </row>
    <row r="199" spans="1:27">
      <c r="A199" s="176">
        <v>3</v>
      </c>
      <c r="B199" s="240"/>
      <c r="C199" s="241"/>
      <c r="D199" s="177"/>
    </row>
    <row r="200" spans="1:27">
      <c r="A200" s="176">
        <v>4</v>
      </c>
      <c r="B200" s="240"/>
      <c r="C200" s="241"/>
      <c r="D200" s="177"/>
    </row>
    <row r="201" spans="1:27">
      <c r="A201" s="176">
        <v>5</v>
      </c>
      <c r="B201" s="240"/>
      <c r="C201" s="241"/>
      <c r="D201" s="177"/>
    </row>
    <row r="202" spans="1:27">
      <c r="A202" s="176">
        <v>6</v>
      </c>
      <c r="B202" s="240"/>
      <c r="C202" s="241"/>
      <c r="D202" s="177"/>
    </row>
    <row r="203" spans="1:27">
      <c r="A203" s="176">
        <v>7</v>
      </c>
      <c r="B203" s="242"/>
      <c r="C203" s="243"/>
      <c r="D203" s="175"/>
    </row>
    <row r="204" spans="1:27">
      <c r="A204" s="176">
        <v>8</v>
      </c>
      <c r="B204" s="240"/>
      <c r="C204" s="241"/>
      <c r="D204" s="177"/>
    </row>
    <row r="205" spans="1:27">
      <c r="A205" s="176">
        <v>9</v>
      </c>
      <c r="B205" s="240"/>
      <c r="C205" s="241"/>
      <c r="D205" s="177"/>
    </row>
    <row r="206" spans="1:27">
      <c r="A206" s="176">
        <v>10</v>
      </c>
      <c r="B206" s="240"/>
      <c r="C206" s="241"/>
      <c r="D206" s="177"/>
    </row>
  </sheetData>
  <mergeCells count="26">
    <mergeCell ref="A1:Q1"/>
    <mergeCell ref="A2:Q2"/>
    <mergeCell ref="A3:Q3"/>
    <mergeCell ref="S3:S6"/>
    <mergeCell ref="E4:P4"/>
    <mergeCell ref="A5:A7"/>
    <mergeCell ref="B5:B7"/>
    <mergeCell ref="C5:C7"/>
    <mergeCell ref="Y5:Y7"/>
    <mergeCell ref="Z5:Z7"/>
    <mergeCell ref="B196:C196"/>
    <mergeCell ref="B197:C197"/>
    <mergeCell ref="B198:C198"/>
    <mergeCell ref="D5:D7"/>
    <mergeCell ref="Q5:Q6"/>
    <mergeCell ref="U5:U7"/>
    <mergeCell ref="V5:V7"/>
    <mergeCell ref="X5:X7"/>
    <mergeCell ref="B205:C205"/>
    <mergeCell ref="B206:C206"/>
    <mergeCell ref="B199:C199"/>
    <mergeCell ref="B200:C200"/>
    <mergeCell ref="B201:C201"/>
    <mergeCell ref="B202:C202"/>
    <mergeCell ref="B203:C203"/>
    <mergeCell ref="B204:C204"/>
  </mergeCells>
  <pageMargins left="0.7" right="0.7" top="0.75" bottom="0.75" header="0.3" footer="0.3"/>
  <ignoredErrors>
    <ignoredError sqref="Z175 Z182 Z189 Z191 Z38 Z54:Z55 Z63 Z70 Z84 Z86 Z94 Z101 Z103 Z111 Z118 Z120 Z130 Z137 Z144 Z151 Z158 Z160 Z168" evalError="1"/>
    <ignoredError sqref="Q19 U19:V19 X19:Z19 Q25 U25:V25 X25:Y25 Q32 U32:V32 X32:Y32 Q47 U47:V47 X47:Y47" formula="1"/>
    <ignoredError sqref="Z25 Z32 Z47 Z77" evalError="1" formula="1"/>
  </ignoredErrors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8FA15-3034-4BD5-BEC5-B327BD70EA85}">
  <dimension ref="A1:Z209"/>
  <sheetViews>
    <sheetView topLeftCell="A148" zoomScaleNormal="100" workbookViewId="0">
      <selection activeCell="AE101" sqref="AE101"/>
    </sheetView>
  </sheetViews>
  <sheetFormatPr defaultColWidth="9.140625" defaultRowHeight="11.1"/>
  <cols>
    <col min="1" max="1" width="6.7109375" style="31" customWidth="1"/>
    <col min="2" max="2" width="35.7109375" style="32" customWidth="1"/>
    <col min="3" max="3" width="20.7109375" style="37" customWidth="1"/>
    <col min="4" max="4" width="13.7109375" style="204" customWidth="1"/>
    <col min="5" max="16" width="10.28515625" style="33" customWidth="1"/>
    <col min="17" max="17" width="13.7109375" style="33" customWidth="1"/>
    <col min="18" max="18" width="9.140625" style="32"/>
    <col min="19" max="19" width="10.7109375" style="32" customWidth="1"/>
    <col min="20" max="20" width="9.140625" style="32"/>
    <col min="21" max="22" width="10.7109375" style="32" customWidth="1"/>
    <col min="23" max="23" width="9.140625" style="32"/>
    <col min="24" max="24" width="11" style="32" customWidth="1"/>
    <col min="25" max="25" width="13.28515625" style="32" customWidth="1"/>
    <col min="26" max="26" width="9.140625" style="221"/>
    <col min="27" max="16384" width="9.140625" style="32"/>
  </cols>
  <sheetData>
    <row r="1" spans="1:26" ht="18">
      <c r="A1" s="255" t="s">
        <v>111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</row>
    <row r="2" spans="1:26" ht="18">
      <c r="A2" s="255" t="s">
        <v>112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</row>
    <row r="3" spans="1:26" ht="20.100000000000001" customHeight="1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S3" s="250" t="s">
        <v>10</v>
      </c>
    </row>
    <row r="4" spans="1:26" ht="20.100000000000001" customHeight="1">
      <c r="B4" s="31"/>
      <c r="C4" s="31"/>
      <c r="D4" s="31"/>
      <c r="E4" s="257" t="s">
        <v>8</v>
      </c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  <c r="Q4" s="219"/>
      <c r="S4" s="250"/>
      <c r="U4" s="31"/>
      <c r="V4" s="31"/>
    </row>
    <row r="5" spans="1:26" s="34" customFormat="1" ht="24" customHeight="1">
      <c r="A5" s="244" t="s">
        <v>11</v>
      </c>
      <c r="B5" s="244" t="s">
        <v>12</v>
      </c>
      <c r="C5" s="244" t="s">
        <v>106</v>
      </c>
      <c r="D5" s="244" t="s">
        <v>107</v>
      </c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262" t="s">
        <v>108</v>
      </c>
      <c r="S5" s="250"/>
      <c r="U5" s="244" t="s">
        <v>15</v>
      </c>
      <c r="V5" s="244" t="s">
        <v>16</v>
      </c>
      <c r="X5" s="244" t="s">
        <v>17</v>
      </c>
      <c r="Y5" s="244" t="s">
        <v>18</v>
      </c>
      <c r="Z5" s="259" t="s">
        <v>19</v>
      </c>
    </row>
    <row r="6" spans="1:26" ht="12.95">
      <c r="A6" s="245"/>
      <c r="B6" s="245"/>
      <c r="C6" s="245"/>
      <c r="D6" s="245"/>
      <c r="E6" s="59">
        <v>46419</v>
      </c>
      <c r="F6" s="59">
        <v>46447</v>
      </c>
      <c r="G6" s="59">
        <v>46478</v>
      </c>
      <c r="H6" s="59">
        <v>46508</v>
      </c>
      <c r="I6" s="59">
        <v>46539</v>
      </c>
      <c r="J6" s="59">
        <v>46569</v>
      </c>
      <c r="K6" s="59">
        <v>46600</v>
      </c>
      <c r="L6" s="59">
        <v>46631</v>
      </c>
      <c r="M6" s="59">
        <v>46661</v>
      </c>
      <c r="N6" s="59">
        <v>46692</v>
      </c>
      <c r="O6" s="59">
        <v>46722</v>
      </c>
      <c r="P6" s="59">
        <v>46753</v>
      </c>
      <c r="Q6" s="263"/>
      <c r="S6" s="251"/>
      <c r="U6" s="245"/>
      <c r="V6" s="245"/>
      <c r="X6" s="245"/>
      <c r="Y6" s="245"/>
      <c r="Z6" s="260"/>
    </row>
    <row r="7" spans="1:26" ht="14.25" customHeight="1">
      <c r="A7" s="246"/>
      <c r="B7" s="246"/>
      <c r="C7" s="246"/>
      <c r="D7" s="246"/>
      <c r="E7" s="40">
        <v>152</v>
      </c>
      <c r="F7" s="40">
        <v>184</v>
      </c>
      <c r="G7" s="40">
        <v>176</v>
      </c>
      <c r="H7" s="40">
        <v>160</v>
      </c>
      <c r="I7" s="40">
        <v>168</v>
      </c>
      <c r="J7" s="40">
        <v>168</v>
      </c>
      <c r="K7" s="40">
        <v>176</v>
      </c>
      <c r="L7" s="40">
        <v>168</v>
      </c>
      <c r="M7" s="40">
        <v>160</v>
      </c>
      <c r="N7" s="40">
        <v>152</v>
      </c>
      <c r="O7" s="40">
        <v>168</v>
      </c>
      <c r="P7" s="40">
        <v>160</v>
      </c>
      <c r="Q7" s="206">
        <f>SUM(E7:P7)</f>
        <v>1992</v>
      </c>
      <c r="S7" s="145">
        <f>AVERAGE(E7:P7)</f>
        <v>166</v>
      </c>
      <c r="U7" s="246"/>
      <c r="V7" s="246"/>
      <c r="X7" s="246"/>
      <c r="Y7" s="246"/>
      <c r="Z7" s="261"/>
    </row>
    <row r="8" spans="1:26" s="34" customFormat="1" ht="13.5" customHeight="1">
      <c r="A8" s="110">
        <v>1</v>
      </c>
      <c r="B8" s="111" t="s">
        <v>20</v>
      </c>
      <c r="C8" s="112"/>
      <c r="D8" s="15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U8" s="112"/>
      <c r="V8" s="112"/>
      <c r="X8" s="112"/>
      <c r="Y8" s="112"/>
      <c r="Z8" s="222"/>
    </row>
    <row r="9" spans="1:26" ht="12">
      <c r="A9" s="133">
        <v>1.1000000000000001</v>
      </c>
      <c r="B9" s="134" t="s">
        <v>20</v>
      </c>
      <c r="C9" s="207">
        <f>'3. Infrastructure Staff Loading'!C9</f>
        <v>0</v>
      </c>
      <c r="D9" s="208">
        <f>'3. Infrastructure Staff Loading'!D9</f>
        <v>0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138">
        <f>SUM(E9:P9)</f>
        <v>0</v>
      </c>
      <c r="U9" s="44">
        <f>V9/$S$7</f>
        <v>0</v>
      </c>
      <c r="V9" s="44">
        <f>Q9/12</f>
        <v>0</v>
      </c>
      <c r="X9" s="44">
        <f>IF($D9="Y",$Q9,0)</f>
        <v>0</v>
      </c>
      <c r="Y9" s="44">
        <f>IF($D9="N",$Q9,0)</f>
        <v>0</v>
      </c>
      <c r="Z9" s="223">
        <f>T9/12</f>
        <v>0</v>
      </c>
    </row>
    <row r="10" spans="1:26" ht="12">
      <c r="A10" s="133"/>
      <c r="B10" s="134"/>
      <c r="C10" s="207" t="str">
        <f>'3. Infrastructure Staff Loading'!C10</f>
        <v>Project Manager</v>
      </c>
      <c r="D10" s="208" t="str">
        <f>'3. Infrastructure Staff Loading'!D10</f>
        <v>Y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138">
        <f t="shared" ref="Q10:Q13" si="0">SUM(E10:P10)</f>
        <v>0</v>
      </c>
      <c r="U10" s="44">
        <f t="shared" ref="U10:U13" si="1">V10/$S$7</f>
        <v>0</v>
      </c>
      <c r="V10" s="44">
        <f t="shared" ref="V10:V13" si="2">Q10/12</f>
        <v>0</v>
      </c>
      <c r="X10" s="44">
        <f t="shared" ref="X10:X13" si="3">IF($D10="Y",$Q10,0)</f>
        <v>0</v>
      </c>
      <c r="Y10" s="44">
        <f t="shared" ref="Y10:Y13" si="4">IF($D10="N",$Q10,0)</f>
        <v>0</v>
      </c>
      <c r="Z10" s="223">
        <f t="shared" ref="Z10:Z13" si="5">T10/12</f>
        <v>0</v>
      </c>
    </row>
    <row r="11" spans="1:26" ht="12">
      <c r="A11" s="133"/>
      <c r="B11" s="134"/>
      <c r="C11" s="207" t="str">
        <f>'3. Infrastructure Staff Loading'!C11</f>
        <v>Service Delivery Management</v>
      </c>
      <c r="D11" s="208" t="str">
        <f>'3. Infrastructure Staff Loading'!D11</f>
        <v>Y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38">
        <f t="shared" si="0"/>
        <v>0</v>
      </c>
      <c r="U11" s="44">
        <f t="shared" si="1"/>
        <v>0</v>
      </c>
      <c r="V11" s="44">
        <f t="shared" si="2"/>
        <v>0</v>
      </c>
      <c r="X11" s="44">
        <f t="shared" si="3"/>
        <v>0</v>
      </c>
      <c r="Y11" s="44">
        <f t="shared" si="4"/>
        <v>0</v>
      </c>
      <c r="Z11" s="223">
        <f t="shared" si="5"/>
        <v>0</v>
      </c>
    </row>
    <row r="12" spans="1:26" ht="12">
      <c r="A12" s="133"/>
      <c r="B12" s="134"/>
      <c r="C12" s="207" t="str">
        <f>'3. Infrastructure Staff Loading'!C12</f>
        <v>Infrastructure Delivery Integration Office Manager</v>
      </c>
      <c r="D12" s="208" t="str">
        <f>'3. Infrastructure Staff Loading'!D12</f>
        <v>N</v>
      </c>
      <c r="E12" s="45">
        <v>164.83332673999999</v>
      </c>
      <c r="F12" s="45">
        <v>164.83332673999999</v>
      </c>
      <c r="G12" s="45">
        <v>164.83332673999999</v>
      </c>
      <c r="H12" s="45">
        <v>164.83332673999999</v>
      </c>
      <c r="I12" s="45">
        <v>164.83332673999999</v>
      </c>
      <c r="J12" s="45">
        <v>164.83332673999999</v>
      </c>
      <c r="K12" s="45">
        <v>164.83332673999999</v>
      </c>
      <c r="L12" s="45">
        <v>164.83332673999999</v>
      </c>
      <c r="M12" s="45">
        <v>164.83332673999999</v>
      </c>
      <c r="N12" s="45">
        <v>164.83332673999999</v>
      </c>
      <c r="O12" s="45">
        <v>164.83332673999999</v>
      </c>
      <c r="P12" s="45">
        <v>164.83332673999999</v>
      </c>
      <c r="Q12" s="138">
        <f t="shared" si="0"/>
        <v>1977.9999208800002</v>
      </c>
      <c r="U12" s="44">
        <f t="shared" si="1"/>
        <v>0.99297184783132542</v>
      </c>
      <c r="V12" s="44">
        <f t="shared" si="2"/>
        <v>164.83332674000002</v>
      </c>
      <c r="X12" s="44">
        <f t="shared" si="3"/>
        <v>0</v>
      </c>
      <c r="Y12" s="44">
        <f t="shared" si="4"/>
        <v>1977.9999208800002</v>
      </c>
      <c r="Z12" s="223">
        <f t="shared" si="5"/>
        <v>0</v>
      </c>
    </row>
    <row r="13" spans="1:26" ht="12">
      <c r="A13" s="133"/>
      <c r="B13" s="134"/>
      <c r="C13" s="207" t="str">
        <f>'3. Infrastructure Staff Loading'!C13</f>
        <v>Infrastructure Project Manager</v>
      </c>
      <c r="D13" s="208" t="str">
        <f>'3. Infrastructure Staff Loading'!D13</f>
        <v>N</v>
      </c>
      <c r="E13" s="45">
        <v>164.83332673999999</v>
      </c>
      <c r="F13" s="45">
        <v>164.83332673999999</v>
      </c>
      <c r="G13" s="45">
        <v>164.83332673999999</v>
      </c>
      <c r="H13" s="45">
        <v>164.83332673999999</v>
      </c>
      <c r="I13" s="45">
        <v>164.83332673999999</v>
      </c>
      <c r="J13" s="45">
        <v>164.83332673999999</v>
      </c>
      <c r="K13" s="45">
        <v>164.83332673999999</v>
      </c>
      <c r="L13" s="45">
        <v>164.83332673999999</v>
      </c>
      <c r="M13" s="45">
        <v>164.83332673999999</v>
      </c>
      <c r="N13" s="45">
        <v>164.83332673999999</v>
      </c>
      <c r="O13" s="45">
        <v>164.83332673999999</v>
      </c>
      <c r="P13" s="45">
        <v>164.83332673999999</v>
      </c>
      <c r="Q13" s="138">
        <f t="shared" si="0"/>
        <v>1977.9999208800002</v>
      </c>
      <c r="U13" s="44">
        <f t="shared" si="1"/>
        <v>0.99297184783132542</v>
      </c>
      <c r="V13" s="44">
        <f t="shared" si="2"/>
        <v>164.83332674000002</v>
      </c>
      <c r="X13" s="44">
        <f t="shared" si="3"/>
        <v>0</v>
      </c>
      <c r="Y13" s="44">
        <f t="shared" si="4"/>
        <v>1977.9999208800002</v>
      </c>
      <c r="Z13" s="223">
        <f t="shared" si="5"/>
        <v>0</v>
      </c>
    </row>
    <row r="14" spans="1:26" ht="12">
      <c r="A14" s="133"/>
      <c r="B14" s="134"/>
      <c r="C14" s="207" t="str">
        <f>'3. Infrastructure Staff Loading'!C14</f>
        <v>Infrastructure Transition Manager</v>
      </c>
      <c r="D14" s="208" t="str">
        <f>'3. Infrastructure Staff Loading'!D14</f>
        <v>N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138">
        <f>SUM(E14:P14)</f>
        <v>0</v>
      </c>
      <c r="U14" s="44">
        <f>V14/$S$7</f>
        <v>0</v>
      </c>
      <c r="V14" s="44">
        <f>Q14/12</f>
        <v>0</v>
      </c>
      <c r="X14" s="44">
        <f t="shared" ref="X14:X18" si="6">IF($D14="Y",$Q14,0)</f>
        <v>0</v>
      </c>
      <c r="Y14" s="44">
        <f t="shared" ref="Y14:Y18" si="7">IF($D14="N",$Q14,0)</f>
        <v>0</v>
      </c>
      <c r="Z14" s="223">
        <f>T14/12</f>
        <v>0</v>
      </c>
    </row>
    <row r="15" spans="1:26" ht="12">
      <c r="A15" s="133"/>
      <c r="B15" s="134"/>
      <c r="C15" s="207" t="str">
        <f>'3. Infrastructure Staff Loading'!C15</f>
        <v>Project Manager</v>
      </c>
      <c r="D15" s="208" t="str">
        <f>'3. Infrastructure Staff Loading'!D15</f>
        <v>N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138">
        <f>SUM(E15:P15)</f>
        <v>0</v>
      </c>
      <c r="U15" s="44">
        <f>V15/$S$7</f>
        <v>0</v>
      </c>
      <c r="V15" s="44">
        <f>Q15/12</f>
        <v>0</v>
      </c>
      <c r="X15" s="44">
        <f t="shared" si="6"/>
        <v>0</v>
      </c>
      <c r="Y15" s="44">
        <f t="shared" si="7"/>
        <v>0</v>
      </c>
      <c r="Z15" s="223">
        <f>T15/12</f>
        <v>0</v>
      </c>
    </row>
    <row r="16" spans="1:26" ht="12">
      <c r="A16" s="133"/>
      <c r="B16" s="134"/>
      <c r="C16" s="207" t="str">
        <f>'3. Infrastructure Staff Loading'!C16</f>
        <v>Service Delivery Management</v>
      </c>
      <c r="D16" s="208" t="str">
        <f>'3. Infrastructure Staff Loading'!D16</f>
        <v>N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138">
        <f>SUM(E16:P16)</f>
        <v>0</v>
      </c>
      <c r="U16" s="44">
        <f>V16/$S$7</f>
        <v>0</v>
      </c>
      <c r="V16" s="44">
        <f>Q16/12</f>
        <v>0</v>
      </c>
      <c r="X16" s="44">
        <f t="shared" si="6"/>
        <v>0</v>
      </c>
      <c r="Y16" s="44">
        <f t="shared" si="7"/>
        <v>0</v>
      </c>
      <c r="Z16" s="223">
        <f>T16/12</f>
        <v>0</v>
      </c>
    </row>
    <row r="17" spans="1:26" ht="12">
      <c r="A17" s="133"/>
      <c r="B17" s="134"/>
      <c r="C17" s="207" t="str">
        <f>'3. Infrastructure Staff Loading'!C16</f>
        <v>Service Delivery Management</v>
      </c>
      <c r="D17" s="208" t="str">
        <f>'3. Infrastructure Staff Loading'!D16</f>
        <v>N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138">
        <f>SUM(E17:P17)</f>
        <v>0</v>
      </c>
      <c r="U17" s="44">
        <f>V17/$S$7</f>
        <v>0</v>
      </c>
      <c r="V17" s="44">
        <f>Q17/12</f>
        <v>0</v>
      </c>
      <c r="X17" s="44">
        <f t="shared" si="6"/>
        <v>0</v>
      </c>
      <c r="Y17" s="44">
        <f t="shared" si="7"/>
        <v>0</v>
      </c>
      <c r="Z17" s="223">
        <f>T17/12</f>
        <v>0</v>
      </c>
    </row>
    <row r="18" spans="1:26" ht="12">
      <c r="A18" s="133"/>
      <c r="B18" s="134"/>
      <c r="C18" s="207">
        <f>'3. Infrastructure Staff Loading'!C18</f>
        <v>0</v>
      </c>
      <c r="D18" s="208">
        <f>'3. Infrastructure Staff Loading'!D18</f>
        <v>0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138">
        <f>SUM(E18:P18)</f>
        <v>0</v>
      </c>
      <c r="U18" s="44">
        <f>V18/$S$7</f>
        <v>0</v>
      </c>
      <c r="V18" s="44">
        <f>Q18/12</f>
        <v>0</v>
      </c>
      <c r="X18" s="44">
        <f t="shared" si="6"/>
        <v>0</v>
      </c>
      <c r="Y18" s="44">
        <f t="shared" si="7"/>
        <v>0</v>
      </c>
      <c r="Z18" s="223">
        <f>T18/12</f>
        <v>0</v>
      </c>
    </row>
    <row r="19" spans="1:26" s="35" customFormat="1" ht="12.95" thickBot="1">
      <c r="A19" s="103"/>
      <c r="B19" s="104" t="s">
        <v>28</v>
      </c>
      <c r="C19" s="105"/>
      <c r="D19" s="187"/>
      <c r="E19" s="107">
        <f>SUM(E9:E18)</f>
        <v>329.66665347999998</v>
      </c>
      <c r="F19" s="107">
        <f t="shared" ref="F19:P19" si="8">SUM(F9:F18)</f>
        <v>329.66665347999998</v>
      </c>
      <c r="G19" s="107">
        <f t="shared" si="8"/>
        <v>329.66665347999998</v>
      </c>
      <c r="H19" s="107">
        <f t="shared" si="8"/>
        <v>329.66665347999998</v>
      </c>
      <c r="I19" s="107">
        <f t="shared" si="8"/>
        <v>329.66665347999998</v>
      </c>
      <c r="J19" s="107">
        <f t="shared" si="8"/>
        <v>329.66665347999998</v>
      </c>
      <c r="K19" s="107">
        <f t="shared" si="8"/>
        <v>329.66665347999998</v>
      </c>
      <c r="L19" s="107">
        <f t="shared" si="8"/>
        <v>329.66665347999998</v>
      </c>
      <c r="M19" s="107">
        <f t="shared" si="8"/>
        <v>329.66665347999998</v>
      </c>
      <c r="N19" s="107">
        <f t="shared" si="8"/>
        <v>329.66665347999998</v>
      </c>
      <c r="O19" s="107">
        <f t="shared" si="8"/>
        <v>329.66665347999998</v>
      </c>
      <c r="P19" s="107">
        <f t="shared" si="8"/>
        <v>329.66665347999998</v>
      </c>
      <c r="Q19" s="107">
        <f>SUM(Q9:Q18)</f>
        <v>3955.9998417600004</v>
      </c>
      <c r="U19" s="106">
        <f>SUM(U9:U18)</f>
        <v>1.9859436956626508</v>
      </c>
      <c r="V19" s="106">
        <f>SUM(V9:V18)</f>
        <v>329.66665348000004</v>
      </c>
      <c r="X19" s="106">
        <f>SUM(X9:X18)</f>
        <v>0</v>
      </c>
      <c r="Y19" s="106">
        <f>SUM(Y9:Y18)</f>
        <v>3955.9998417600004</v>
      </c>
      <c r="Z19" s="224">
        <f>X19/(X19+Y19)</f>
        <v>0</v>
      </c>
    </row>
    <row r="20" spans="1:26" ht="12.75" customHeight="1">
      <c r="A20" s="135">
        <v>1.2</v>
      </c>
      <c r="B20" s="136" t="s">
        <v>29</v>
      </c>
      <c r="C20" s="207">
        <f>'3. Infrastructure Staff Loading'!C20</f>
        <v>0</v>
      </c>
      <c r="D20" s="208">
        <f>'3. Infrastructure Staff Loading'!D20</f>
        <v>0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139">
        <f>SUM(E20:P20)</f>
        <v>0</v>
      </c>
      <c r="U20" s="44">
        <f>V20/$S$7</f>
        <v>0</v>
      </c>
      <c r="V20" s="44">
        <f>Q20/12</f>
        <v>0</v>
      </c>
      <c r="X20" s="44">
        <f>IF($D20="Y",$Q20,0)</f>
        <v>0</v>
      </c>
      <c r="Y20" s="44">
        <f>IF($D20="N",$Q20,0)</f>
        <v>0</v>
      </c>
      <c r="Z20" s="223">
        <f>T20/12</f>
        <v>0</v>
      </c>
    </row>
    <row r="21" spans="1:26" ht="12.75" customHeight="1">
      <c r="A21" s="133"/>
      <c r="B21" s="137"/>
      <c r="C21" s="207" t="str">
        <f>'3. Infrastructure Staff Loading'!C21</f>
        <v>Service Delivery</v>
      </c>
      <c r="D21" s="208" t="str">
        <f>'3. Infrastructure Staff Loading'!D21</f>
        <v>N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139">
        <f>SUM(E21:P21)</f>
        <v>0</v>
      </c>
      <c r="U21" s="44">
        <f>V21/$S$7</f>
        <v>0</v>
      </c>
      <c r="V21" s="44">
        <f>Q21/12</f>
        <v>0</v>
      </c>
      <c r="X21" s="44">
        <f t="shared" ref="X21:X24" si="9">IF($D21="Y",$Q21,0)</f>
        <v>0</v>
      </c>
      <c r="Y21" s="44">
        <f t="shared" ref="Y21:Y24" si="10">IF($D21="N",$Q21,0)</f>
        <v>0</v>
      </c>
      <c r="Z21" s="223">
        <f>T21/12</f>
        <v>0</v>
      </c>
    </row>
    <row r="22" spans="1:26" ht="12.75" customHeight="1">
      <c r="A22" s="133"/>
      <c r="B22" s="137"/>
      <c r="C22" s="207" t="str">
        <f>'3. Infrastructure Staff Loading'!C22</f>
        <v>Project Manager</v>
      </c>
      <c r="D22" s="208" t="str">
        <f>'3. Infrastructure Staff Loading'!D22</f>
        <v>N</v>
      </c>
      <c r="E22" s="45">
        <v>260.98611220999999</v>
      </c>
      <c r="F22" s="45">
        <v>260.98611220999999</v>
      </c>
      <c r="G22" s="45">
        <v>260.98611220999999</v>
      </c>
      <c r="H22" s="45">
        <v>260.98611220999999</v>
      </c>
      <c r="I22" s="45">
        <v>260.98611220999999</v>
      </c>
      <c r="J22" s="45">
        <v>260.98611220999999</v>
      </c>
      <c r="K22" s="45">
        <v>260.98611220999999</v>
      </c>
      <c r="L22" s="45">
        <v>260.98611220999999</v>
      </c>
      <c r="M22" s="45">
        <v>260.98611220999999</v>
      </c>
      <c r="N22" s="45">
        <v>260.98611220999999</v>
      </c>
      <c r="O22" s="45">
        <v>260.98611220999999</v>
      </c>
      <c r="P22" s="45">
        <v>260.98611220999999</v>
      </c>
      <c r="Q22" s="139">
        <f>SUM(E22:P22)</f>
        <v>3131.8333465200008</v>
      </c>
      <c r="U22" s="44">
        <f>V22/$S$7</f>
        <v>1.5722054952409641</v>
      </c>
      <c r="V22" s="44">
        <f>Q22/12</f>
        <v>260.98611221000004</v>
      </c>
      <c r="X22" s="44">
        <f t="shared" si="9"/>
        <v>0</v>
      </c>
      <c r="Y22" s="44">
        <f t="shared" si="10"/>
        <v>3131.8333465200008</v>
      </c>
      <c r="Z22" s="223">
        <f>T22/12</f>
        <v>0</v>
      </c>
    </row>
    <row r="23" spans="1:26" ht="12.75" customHeight="1">
      <c r="A23" s="133"/>
      <c r="B23" s="137"/>
      <c r="C23" s="207">
        <f>'3. Infrastructure Staff Loading'!C23</f>
        <v>0</v>
      </c>
      <c r="D23" s="208">
        <f>'3. Infrastructure Staff Loading'!D23</f>
        <v>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139">
        <f>SUM(E23:P23)</f>
        <v>0</v>
      </c>
      <c r="U23" s="44">
        <f>V23/$S$7</f>
        <v>0</v>
      </c>
      <c r="V23" s="44">
        <f>Q23/12</f>
        <v>0</v>
      </c>
      <c r="X23" s="44">
        <f t="shared" si="9"/>
        <v>0</v>
      </c>
      <c r="Y23" s="44">
        <f t="shared" si="10"/>
        <v>0</v>
      </c>
      <c r="Z23" s="223">
        <f>T23/12</f>
        <v>0</v>
      </c>
    </row>
    <row r="24" spans="1:26" ht="12.75" customHeight="1">
      <c r="A24" s="133"/>
      <c r="B24" s="137"/>
      <c r="C24" s="207">
        <f>'3. Infrastructure Staff Loading'!C24</f>
        <v>0</v>
      </c>
      <c r="D24" s="208">
        <f>'3. Infrastructure Staff Loading'!D24</f>
        <v>0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139">
        <f>SUM(E24:P24)</f>
        <v>0</v>
      </c>
      <c r="U24" s="44">
        <f>V24/$S$7</f>
        <v>0</v>
      </c>
      <c r="V24" s="44">
        <f>Q24/12</f>
        <v>0</v>
      </c>
      <c r="X24" s="44">
        <f t="shared" si="9"/>
        <v>0</v>
      </c>
      <c r="Y24" s="44">
        <f t="shared" si="10"/>
        <v>0</v>
      </c>
      <c r="Z24" s="223">
        <f>T24/12</f>
        <v>0</v>
      </c>
    </row>
    <row r="25" spans="1:26" ht="12.75" customHeight="1" thickBot="1">
      <c r="A25" s="103"/>
      <c r="B25" s="104" t="s">
        <v>31</v>
      </c>
      <c r="C25" s="108"/>
      <c r="D25" s="189"/>
      <c r="E25" s="107">
        <f>SUM(E20:E24)</f>
        <v>260.98611220999999</v>
      </c>
      <c r="F25" s="107">
        <f t="shared" ref="F25:Q25" si="11">SUM(F20:F24)</f>
        <v>260.98611220999999</v>
      </c>
      <c r="G25" s="107">
        <f t="shared" si="11"/>
        <v>260.98611220999999</v>
      </c>
      <c r="H25" s="107">
        <f t="shared" si="11"/>
        <v>260.98611220999999</v>
      </c>
      <c r="I25" s="107">
        <f t="shared" si="11"/>
        <v>260.98611220999999</v>
      </c>
      <c r="J25" s="107">
        <f t="shared" si="11"/>
        <v>260.98611220999999</v>
      </c>
      <c r="K25" s="107">
        <f t="shared" si="11"/>
        <v>260.98611220999999</v>
      </c>
      <c r="L25" s="107">
        <f t="shared" si="11"/>
        <v>260.98611220999999</v>
      </c>
      <c r="M25" s="107">
        <f t="shared" si="11"/>
        <v>260.98611220999999</v>
      </c>
      <c r="N25" s="107">
        <f t="shared" si="11"/>
        <v>260.98611220999999</v>
      </c>
      <c r="O25" s="107">
        <f t="shared" si="11"/>
        <v>260.98611220999999</v>
      </c>
      <c r="P25" s="107">
        <f t="shared" si="11"/>
        <v>260.98611220999999</v>
      </c>
      <c r="Q25" s="107">
        <f t="shared" si="11"/>
        <v>3131.8333465200008</v>
      </c>
      <c r="U25" s="109">
        <f>SUM(U20:U24)</f>
        <v>1.5722054952409641</v>
      </c>
      <c r="V25" s="109">
        <f>SUM(V20:V24)</f>
        <v>260.98611221000004</v>
      </c>
      <c r="X25" s="106">
        <f>SUM(X20:X24)</f>
        <v>0</v>
      </c>
      <c r="Y25" s="106">
        <f>SUM(Y20:Y24)</f>
        <v>3131.8333465200008</v>
      </c>
      <c r="Z25" s="224">
        <f>X25/(X25+Y25)</f>
        <v>0</v>
      </c>
    </row>
    <row r="26" spans="1:26" ht="12">
      <c r="A26" s="135">
        <v>1.3</v>
      </c>
      <c r="B26" s="136" t="s">
        <v>32</v>
      </c>
      <c r="C26" s="207">
        <f>'3. Infrastructure Staff Loading'!C26</f>
        <v>0</v>
      </c>
      <c r="D26" s="208">
        <f>'3. Infrastructure Staff Loading'!D26</f>
        <v>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139">
        <f t="shared" ref="Q26:Q31" si="12">SUM(E26:P26)</f>
        <v>0</v>
      </c>
      <c r="U26" s="44">
        <f t="shared" ref="U26:U31" si="13">V26/$S$7</f>
        <v>0</v>
      </c>
      <c r="V26" s="44">
        <f t="shared" ref="V26:V31" si="14">Q26/12</f>
        <v>0</v>
      </c>
      <c r="X26" s="44">
        <f>IF($D26="Y",$Q26,0)</f>
        <v>0</v>
      </c>
      <c r="Y26" s="44">
        <f>IF($D26="N",$Q26,0)</f>
        <v>0</v>
      </c>
      <c r="Z26" s="223">
        <f t="shared" ref="Z26:Z31" si="15">T26/12</f>
        <v>0</v>
      </c>
    </row>
    <row r="27" spans="1:26" ht="12">
      <c r="A27" s="133"/>
      <c r="B27" s="137"/>
      <c r="C27" s="207" t="str">
        <f>'3. Infrastructure Staff Loading'!C27</f>
        <v>Infrastructure Project Support</v>
      </c>
      <c r="D27" s="208" t="str">
        <f>'3. Infrastructure Staff Loading'!D27</f>
        <v>Y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139">
        <f t="shared" si="12"/>
        <v>0</v>
      </c>
      <c r="U27" s="44">
        <f t="shared" si="13"/>
        <v>0</v>
      </c>
      <c r="V27" s="44">
        <f t="shared" si="14"/>
        <v>0</v>
      </c>
      <c r="X27" s="44">
        <f t="shared" ref="X27:X31" si="16">IF($D27="Y",$Q27,0)</f>
        <v>0</v>
      </c>
      <c r="Y27" s="44">
        <f t="shared" ref="Y27:Y31" si="17">IF($D27="N",$Q27,0)</f>
        <v>0</v>
      </c>
      <c r="Z27" s="223">
        <f t="shared" si="15"/>
        <v>0</v>
      </c>
    </row>
    <row r="28" spans="1:26" ht="12">
      <c r="A28" s="133"/>
      <c r="B28" s="137"/>
      <c r="C28" s="207" t="str">
        <f>'3. Infrastructure Staff Loading'!C28</f>
        <v>Infrastructure Project Support</v>
      </c>
      <c r="D28" s="208" t="str">
        <f>'3. Infrastructure Staff Loading'!D28</f>
        <v>Y</v>
      </c>
      <c r="E28" s="45">
        <v>107.41298955833332</v>
      </c>
      <c r="F28" s="45">
        <v>107.41298955833332</v>
      </c>
      <c r="G28" s="45">
        <v>107.41298955833332</v>
      </c>
      <c r="H28" s="45">
        <v>107.41298955833332</v>
      </c>
      <c r="I28" s="45">
        <v>107.41298955833332</v>
      </c>
      <c r="J28" s="45">
        <v>107.41298955833332</v>
      </c>
      <c r="K28" s="45">
        <v>107.41298955833332</v>
      </c>
      <c r="L28" s="45">
        <v>107.41298955833332</v>
      </c>
      <c r="M28" s="45">
        <v>107.41298955833332</v>
      </c>
      <c r="N28" s="45">
        <v>107.41298955833332</v>
      </c>
      <c r="O28" s="45">
        <v>107.41298955833332</v>
      </c>
      <c r="P28" s="45">
        <v>107.41298955833332</v>
      </c>
      <c r="Q28" s="139">
        <f t="shared" si="12"/>
        <v>1288.9558746999994</v>
      </c>
      <c r="U28" s="44">
        <f t="shared" si="13"/>
        <v>0.6470662021586342</v>
      </c>
      <c r="V28" s="44">
        <f t="shared" si="14"/>
        <v>107.41298955833328</v>
      </c>
      <c r="X28" s="44">
        <f t="shared" si="16"/>
        <v>1288.9558746999994</v>
      </c>
      <c r="Y28" s="44">
        <f t="shared" si="17"/>
        <v>0</v>
      </c>
      <c r="Z28" s="223">
        <f t="shared" si="15"/>
        <v>0</v>
      </c>
    </row>
    <row r="29" spans="1:26" ht="12">
      <c r="A29" s="133"/>
      <c r="B29" s="137"/>
      <c r="C29" s="207" t="str">
        <f>'3. Infrastructure Staff Loading'!C29</f>
        <v>Infrastructure Project Management Office PMO Lead</v>
      </c>
      <c r="D29" s="208" t="str">
        <f>'3. Infrastructure Staff Loading'!D29</f>
        <v>N</v>
      </c>
      <c r="E29" s="45">
        <v>164.83332673999999</v>
      </c>
      <c r="F29" s="45">
        <v>164.83332673999999</v>
      </c>
      <c r="G29" s="45">
        <v>164.83332673999999</v>
      </c>
      <c r="H29" s="45">
        <v>164.83332673999999</v>
      </c>
      <c r="I29" s="45">
        <v>164.83332673999999</v>
      </c>
      <c r="J29" s="45">
        <v>164.83332673999999</v>
      </c>
      <c r="K29" s="45">
        <v>164.83332673999999</v>
      </c>
      <c r="L29" s="45">
        <v>164.83332673999999</v>
      </c>
      <c r="M29" s="45">
        <v>164.83332673999999</v>
      </c>
      <c r="N29" s="45">
        <v>164.83332673999999</v>
      </c>
      <c r="O29" s="45">
        <v>164.83332673999999</v>
      </c>
      <c r="P29" s="45">
        <v>164.83332673999999</v>
      </c>
      <c r="Q29" s="139">
        <f t="shared" si="12"/>
        <v>1977.9999208800002</v>
      </c>
      <c r="U29" s="44">
        <f t="shared" si="13"/>
        <v>0.99297184783132542</v>
      </c>
      <c r="V29" s="44">
        <f t="shared" si="14"/>
        <v>164.83332674000002</v>
      </c>
      <c r="X29" s="44">
        <f t="shared" si="16"/>
        <v>0</v>
      </c>
      <c r="Y29" s="44">
        <f t="shared" si="17"/>
        <v>1977.9999208800002</v>
      </c>
      <c r="Z29" s="223">
        <f t="shared" si="15"/>
        <v>0</v>
      </c>
    </row>
    <row r="30" spans="1:26" ht="12">
      <c r="A30" s="133"/>
      <c r="B30" s="137"/>
      <c r="C30" s="207" t="str">
        <f>'3. Infrastructure Staff Loading'!C30</f>
        <v>Infrastructure Project Support</v>
      </c>
      <c r="D30" s="208" t="str">
        <f>'3. Infrastructure Staff Loading'!D30</f>
        <v>N</v>
      </c>
      <c r="E30" s="45">
        <v>143.00905714666666</v>
      </c>
      <c r="F30" s="45">
        <v>143.00905714666666</v>
      </c>
      <c r="G30" s="45">
        <v>143.00905714666666</v>
      </c>
      <c r="H30" s="45">
        <v>143.00905714666666</v>
      </c>
      <c r="I30" s="45">
        <v>143.00905714666666</v>
      </c>
      <c r="J30" s="45">
        <v>143.00905714666666</v>
      </c>
      <c r="K30" s="45">
        <v>143.00905714666666</v>
      </c>
      <c r="L30" s="45">
        <v>143.00905714666666</v>
      </c>
      <c r="M30" s="45">
        <v>143.00905714666666</v>
      </c>
      <c r="N30" s="45">
        <v>143.00905714666666</v>
      </c>
      <c r="O30" s="45">
        <v>143.00905714666666</v>
      </c>
      <c r="P30" s="45">
        <v>143.00905714666666</v>
      </c>
      <c r="Q30" s="139">
        <f t="shared" si="12"/>
        <v>1716.1086857600001</v>
      </c>
      <c r="U30" s="44">
        <f t="shared" si="13"/>
        <v>0.86150034425702804</v>
      </c>
      <c r="V30" s="44">
        <f t="shared" si="14"/>
        <v>143.00905714666666</v>
      </c>
      <c r="X30" s="44">
        <f t="shared" si="16"/>
        <v>0</v>
      </c>
      <c r="Y30" s="44">
        <f t="shared" si="17"/>
        <v>1716.1086857600001</v>
      </c>
      <c r="Z30" s="223">
        <f t="shared" si="15"/>
        <v>0</v>
      </c>
    </row>
    <row r="31" spans="1:26" ht="12">
      <c r="A31" s="133"/>
      <c r="B31" s="137"/>
      <c r="C31" s="207">
        <f>'3. Infrastructure Staff Loading'!C31</f>
        <v>0</v>
      </c>
      <c r="D31" s="208">
        <f>'3. Infrastructure Staff Loading'!D31</f>
        <v>0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139">
        <f t="shared" si="12"/>
        <v>0</v>
      </c>
      <c r="U31" s="44">
        <f t="shared" si="13"/>
        <v>0</v>
      </c>
      <c r="V31" s="44">
        <f t="shared" si="14"/>
        <v>0</v>
      </c>
      <c r="X31" s="44">
        <f t="shared" si="16"/>
        <v>0</v>
      </c>
      <c r="Y31" s="44">
        <f t="shared" si="17"/>
        <v>0</v>
      </c>
      <c r="Z31" s="223">
        <f t="shared" si="15"/>
        <v>0</v>
      </c>
    </row>
    <row r="32" spans="1:26" ht="12.95" thickBot="1">
      <c r="A32" s="103"/>
      <c r="B32" s="104" t="s">
        <v>35</v>
      </c>
      <c r="C32" s="108"/>
      <c r="D32" s="189"/>
      <c r="E32" s="107">
        <f>SUM(E26:E31)</f>
        <v>415.25537344500003</v>
      </c>
      <c r="F32" s="107">
        <f t="shared" ref="F32:P32" si="18">SUM(F26:F31)</f>
        <v>415.25537344500003</v>
      </c>
      <c r="G32" s="107">
        <f t="shared" si="18"/>
        <v>415.25537344500003</v>
      </c>
      <c r="H32" s="107">
        <f t="shared" si="18"/>
        <v>415.25537344500003</v>
      </c>
      <c r="I32" s="107">
        <f t="shared" si="18"/>
        <v>415.25537344500003</v>
      </c>
      <c r="J32" s="107">
        <f t="shared" si="18"/>
        <v>415.25537344500003</v>
      </c>
      <c r="K32" s="107">
        <f t="shared" si="18"/>
        <v>415.25537344500003</v>
      </c>
      <c r="L32" s="107">
        <f t="shared" si="18"/>
        <v>415.25537344500003</v>
      </c>
      <c r="M32" s="107">
        <f t="shared" si="18"/>
        <v>415.25537344500003</v>
      </c>
      <c r="N32" s="107">
        <f t="shared" si="18"/>
        <v>415.25537344500003</v>
      </c>
      <c r="O32" s="107">
        <f t="shared" si="18"/>
        <v>415.25537344500003</v>
      </c>
      <c r="P32" s="107">
        <f t="shared" si="18"/>
        <v>415.25537344500003</v>
      </c>
      <c r="Q32" s="107">
        <f>SUM(Q26:Q31)</f>
        <v>4983.0644813399995</v>
      </c>
      <c r="U32" s="109">
        <f>SUM(U26:U31)</f>
        <v>2.5015383942469875</v>
      </c>
      <c r="V32" s="109">
        <f>SUM(V26:V31)</f>
        <v>415.25537344499992</v>
      </c>
      <c r="X32" s="106">
        <f>SUM(X26:X31)</f>
        <v>1288.9558746999994</v>
      </c>
      <c r="Y32" s="106">
        <f>SUM(Y26:Y31)</f>
        <v>3694.1086066400003</v>
      </c>
      <c r="Z32" s="224">
        <f>X32/(X32+Y32)</f>
        <v>0.25866730794408371</v>
      </c>
    </row>
    <row r="33" spans="1:26" ht="12">
      <c r="A33" s="135">
        <v>1.4</v>
      </c>
      <c r="B33" s="136" t="s">
        <v>36</v>
      </c>
      <c r="C33" s="207">
        <f>'3. Infrastructure Staff Loading'!C33</f>
        <v>0</v>
      </c>
      <c r="D33" s="208">
        <f>'3. Infrastructure Staff Loading'!D33</f>
        <v>0</v>
      </c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139">
        <f>SUM(E33:P33)</f>
        <v>0</v>
      </c>
      <c r="U33" s="44">
        <f>V33/$S$7</f>
        <v>0</v>
      </c>
      <c r="V33" s="44">
        <f>Q33/12</f>
        <v>0</v>
      </c>
      <c r="X33" s="44">
        <f>IF($D33="Y",$Q33,0)</f>
        <v>0</v>
      </c>
      <c r="Y33" s="44">
        <f>IF($D33="N",$Q33,0)</f>
        <v>0</v>
      </c>
      <c r="Z33" s="223">
        <f>T33/12</f>
        <v>0</v>
      </c>
    </row>
    <row r="34" spans="1:26" ht="12">
      <c r="A34" s="133"/>
      <c r="B34" s="137"/>
      <c r="C34" s="207" t="str">
        <f>'3. Infrastructure Staff Loading'!C34</f>
        <v>Procurement Support</v>
      </c>
      <c r="D34" s="208" t="str">
        <f>'3. Infrastructure Staff Loading'!D34</f>
        <v>N</v>
      </c>
      <c r="E34" s="45">
        <v>461.82089662166663</v>
      </c>
      <c r="F34" s="45">
        <v>461.82089662166663</v>
      </c>
      <c r="G34" s="45">
        <v>461.82089662166663</v>
      </c>
      <c r="H34" s="45">
        <v>461.82089662166663</v>
      </c>
      <c r="I34" s="45">
        <v>461.82089662166663</v>
      </c>
      <c r="J34" s="45">
        <v>461.82089662166663</v>
      </c>
      <c r="K34" s="45">
        <v>461.82089662166663</v>
      </c>
      <c r="L34" s="45">
        <v>461.82089662166663</v>
      </c>
      <c r="M34" s="45">
        <v>461.82089662166663</v>
      </c>
      <c r="N34" s="45">
        <v>461.82089662166663</v>
      </c>
      <c r="O34" s="45">
        <v>461.82089662166663</v>
      </c>
      <c r="P34" s="45">
        <v>461.82089662166663</v>
      </c>
      <c r="Q34" s="139">
        <f>SUM(E34:P34)</f>
        <v>5541.8507594599978</v>
      </c>
      <c r="U34" s="44">
        <f>V34/$S$7</f>
        <v>2.7820535941064244</v>
      </c>
      <c r="V34" s="44">
        <f>Q34/12</f>
        <v>461.82089662166646</v>
      </c>
      <c r="X34" s="44">
        <f t="shared" ref="X34:X37" si="19">IF($D34="Y",$Q34,0)</f>
        <v>0</v>
      </c>
      <c r="Y34" s="44">
        <f t="shared" ref="Y34:Y37" si="20">IF($D34="N",$Q34,0)</f>
        <v>5541.8507594599978</v>
      </c>
      <c r="Z34" s="223">
        <f>T34/12</f>
        <v>0</v>
      </c>
    </row>
    <row r="35" spans="1:26" ht="12">
      <c r="A35" s="133"/>
      <c r="B35" s="137"/>
      <c r="C35" s="207">
        <f>'3. Infrastructure Staff Loading'!C35</f>
        <v>0</v>
      </c>
      <c r="D35" s="208">
        <f>'3. Infrastructure Staff Loading'!D35</f>
        <v>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139">
        <f>SUM(E35:P35)</f>
        <v>0</v>
      </c>
      <c r="U35" s="44">
        <f>V35/$S$7</f>
        <v>0</v>
      </c>
      <c r="V35" s="44">
        <f>Q35/12</f>
        <v>0</v>
      </c>
      <c r="X35" s="44">
        <f t="shared" si="19"/>
        <v>0</v>
      </c>
      <c r="Y35" s="44">
        <f t="shared" si="20"/>
        <v>0</v>
      </c>
      <c r="Z35" s="223">
        <f>T35/12</f>
        <v>0</v>
      </c>
    </row>
    <row r="36" spans="1:26" ht="12">
      <c r="A36" s="133"/>
      <c r="B36" s="137"/>
      <c r="C36" s="207">
        <f>'3. Infrastructure Staff Loading'!C36</f>
        <v>0</v>
      </c>
      <c r="D36" s="208">
        <f>'3. Infrastructure Staff Loading'!D36</f>
        <v>0</v>
      </c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139">
        <f>SUM(E36:P36)</f>
        <v>0</v>
      </c>
      <c r="U36" s="44">
        <f>V36/$S$7</f>
        <v>0</v>
      </c>
      <c r="V36" s="44">
        <f>Q36/12</f>
        <v>0</v>
      </c>
      <c r="X36" s="44">
        <f t="shared" si="19"/>
        <v>0</v>
      </c>
      <c r="Y36" s="44">
        <f t="shared" si="20"/>
        <v>0</v>
      </c>
      <c r="Z36" s="223">
        <f>T36/12</f>
        <v>0</v>
      </c>
    </row>
    <row r="37" spans="1:26" ht="12">
      <c r="A37" s="133"/>
      <c r="B37" s="137"/>
      <c r="C37" s="207">
        <f>'3. Infrastructure Staff Loading'!C37</f>
        <v>0</v>
      </c>
      <c r="D37" s="208">
        <f>'3. Infrastructure Staff Loading'!D37</f>
        <v>0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139">
        <f>SUM(E37:P37)</f>
        <v>0</v>
      </c>
      <c r="U37" s="44">
        <f>V37/$S$7</f>
        <v>0</v>
      </c>
      <c r="V37" s="44">
        <f>Q37/12</f>
        <v>0</v>
      </c>
      <c r="X37" s="44">
        <f t="shared" si="19"/>
        <v>0</v>
      </c>
      <c r="Y37" s="44">
        <f t="shared" si="20"/>
        <v>0</v>
      </c>
      <c r="Z37" s="223">
        <f>T37/12</f>
        <v>0</v>
      </c>
    </row>
    <row r="38" spans="1:26" ht="12.95" thickBot="1">
      <c r="A38" s="124"/>
      <c r="B38" s="125" t="s">
        <v>38</v>
      </c>
      <c r="C38" s="126"/>
      <c r="D38" s="190"/>
      <c r="E38" s="128">
        <f>SUM(E33:E37)</f>
        <v>461.82089662166663</v>
      </c>
      <c r="F38" s="128">
        <f t="shared" ref="F38:P38" si="21">SUM(F33:F37)</f>
        <v>461.82089662166663</v>
      </c>
      <c r="G38" s="128">
        <f t="shared" si="21"/>
        <v>461.82089662166663</v>
      </c>
      <c r="H38" s="128">
        <f t="shared" si="21"/>
        <v>461.82089662166663</v>
      </c>
      <c r="I38" s="128">
        <f t="shared" si="21"/>
        <v>461.82089662166663</v>
      </c>
      <c r="J38" s="128">
        <f t="shared" si="21"/>
        <v>461.82089662166663</v>
      </c>
      <c r="K38" s="128">
        <f t="shared" si="21"/>
        <v>461.82089662166663</v>
      </c>
      <c r="L38" s="128">
        <f t="shared" si="21"/>
        <v>461.82089662166663</v>
      </c>
      <c r="M38" s="128">
        <f t="shared" si="21"/>
        <v>461.82089662166663</v>
      </c>
      <c r="N38" s="128">
        <f t="shared" si="21"/>
        <v>461.82089662166663</v>
      </c>
      <c r="O38" s="128">
        <f t="shared" si="21"/>
        <v>461.82089662166663</v>
      </c>
      <c r="P38" s="128">
        <f t="shared" si="21"/>
        <v>461.82089662166663</v>
      </c>
      <c r="Q38" s="128">
        <f>SUM(Q33:Q37)</f>
        <v>5541.8507594599978</v>
      </c>
      <c r="U38" s="127">
        <f>SUM(U33:U37)</f>
        <v>2.7820535941064244</v>
      </c>
      <c r="V38" s="127">
        <f>SUM(V33:V37)</f>
        <v>461.82089662166646</v>
      </c>
      <c r="X38" s="106">
        <f>SUM(X33:X37)</f>
        <v>0</v>
      </c>
      <c r="Y38" s="106">
        <f>SUM(Y33:Y37)</f>
        <v>5541.8507594599978</v>
      </c>
      <c r="Z38" s="224">
        <f>X38/(X38+Y38)</f>
        <v>0</v>
      </c>
    </row>
    <row r="39" spans="1:26" s="35" customFormat="1" ht="14.1" thickBot="1">
      <c r="A39" s="129"/>
      <c r="B39" s="130" t="s">
        <v>28</v>
      </c>
      <c r="C39" s="131"/>
      <c r="D39" s="191"/>
      <c r="E39" s="132">
        <f>SUM(E19,E25,E32,E38)</f>
        <v>1467.7290357566667</v>
      </c>
      <c r="F39" s="132">
        <f t="shared" ref="F39:P39" si="22">SUM(F19,F25,F32,F38)</f>
        <v>1467.7290357566667</v>
      </c>
      <c r="G39" s="132">
        <f t="shared" si="22"/>
        <v>1467.7290357566667</v>
      </c>
      <c r="H39" s="132">
        <f t="shared" si="22"/>
        <v>1467.7290357566667</v>
      </c>
      <c r="I39" s="132">
        <f t="shared" si="22"/>
        <v>1467.7290357566667</v>
      </c>
      <c r="J39" s="132">
        <f t="shared" si="22"/>
        <v>1467.7290357566667</v>
      </c>
      <c r="K39" s="132">
        <f t="shared" si="22"/>
        <v>1467.7290357566667</v>
      </c>
      <c r="L39" s="132">
        <f t="shared" si="22"/>
        <v>1467.7290357566667</v>
      </c>
      <c r="M39" s="132">
        <f t="shared" si="22"/>
        <v>1467.7290357566667</v>
      </c>
      <c r="N39" s="132">
        <f t="shared" si="22"/>
        <v>1467.7290357566667</v>
      </c>
      <c r="O39" s="132">
        <f t="shared" si="22"/>
        <v>1467.7290357566667</v>
      </c>
      <c r="P39" s="132">
        <f t="shared" si="22"/>
        <v>1467.7290357566667</v>
      </c>
      <c r="Q39" s="132">
        <f>SUM(Q19,Q25,Q32,Q38)</f>
        <v>17612.748429079998</v>
      </c>
      <c r="U39" s="132">
        <f>SUM(U19,U25,U32,U38)</f>
        <v>8.841741179257026</v>
      </c>
      <c r="V39" s="132">
        <f>SUM(V19,V25,V32,V38)</f>
        <v>1467.7290357566665</v>
      </c>
      <c r="X39" s="132">
        <f>SUM(X19,X25,X32,X38)</f>
        <v>1288.9558746999994</v>
      </c>
      <c r="Y39" s="132">
        <f>SUM(Y19,Y25,Y32,Y38)</f>
        <v>16323.792554379999</v>
      </c>
      <c r="Z39" s="225">
        <f>X39/(X39+Y39)</f>
        <v>7.318311959602139E-2</v>
      </c>
    </row>
    <row r="40" spans="1:26" ht="9.9499999999999993" customHeight="1">
      <c r="A40" s="99"/>
      <c r="B40" s="100"/>
      <c r="C40" s="101"/>
      <c r="D40" s="19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U40" s="101"/>
      <c r="V40" s="101"/>
      <c r="X40" s="101"/>
      <c r="Y40" s="101"/>
      <c r="Z40" s="226"/>
    </row>
    <row r="41" spans="1:26" s="34" customFormat="1" ht="13.5" customHeight="1">
      <c r="A41" s="114">
        <v>2</v>
      </c>
      <c r="B41" s="115" t="s">
        <v>39</v>
      </c>
      <c r="C41" s="116"/>
      <c r="D41" s="152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3"/>
      <c r="U41" s="116"/>
      <c r="V41" s="116"/>
      <c r="X41" s="116"/>
      <c r="Y41" s="116"/>
      <c r="Z41" s="227"/>
    </row>
    <row r="42" spans="1:26" ht="13.5" customHeight="1">
      <c r="A42" s="133">
        <v>2.1</v>
      </c>
      <c r="B42" s="134" t="s">
        <v>40</v>
      </c>
      <c r="C42" s="207">
        <f>'3. Infrastructure Staff Loading'!C42</f>
        <v>0</v>
      </c>
      <c r="D42" s="208">
        <f>'3. Infrastructure Staff Loading'!D42</f>
        <v>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138">
        <f t="shared" ref="Q42:Q48" si="23">SUM(E42:P42)</f>
        <v>0</v>
      </c>
      <c r="U42" s="44">
        <f>V42/$S$7</f>
        <v>0</v>
      </c>
      <c r="V42" s="44">
        <f>Q42/12</f>
        <v>0</v>
      </c>
      <c r="X42" s="44">
        <f>IF($D42="Y",$Q42,0)</f>
        <v>0</v>
      </c>
      <c r="Y42" s="44">
        <f>IF($D42="N",$Q42,0)</f>
        <v>0</v>
      </c>
      <c r="Z42" s="223">
        <f>T42/12</f>
        <v>0</v>
      </c>
    </row>
    <row r="43" spans="1:26" ht="12">
      <c r="A43" s="133"/>
      <c r="B43" s="134"/>
      <c r="C43" s="207" t="str">
        <f>'3. Infrastructure Staff Loading'!C43</f>
        <v>Team Management</v>
      </c>
      <c r="D43" s="208" t="str">
        <f>'3. Infrastructure Staff Loading'!D43</f>
        <v>N</v>
      </c>
      <c r="E43" s="45">
        <v>16.483326739999999</v>
      </c>
      <c r="F43" s="45">
        <v>16.483326739999999</v>
      </c>
      <c r="G43" s="45">
        <v>16.483326739999999</v>
      </c>
      <c r="H43" s="45">
        <v>16.483326739999999</v>
      </c>
      <c r="I43" s="45">
        <v>16.483326739999999</v>
      </c>
      <c r="J43" s="45">
        <v>16.483326739999999</v>
      </c>
      <c r="K43" s="45">
        <v>16.483326739999999</v>
      </c>
      <c r="L43" s="45">
        <v>16.483326739999999</v>
      </c>
      <c r="M43" s="45">
        <v>16.483326739999999</v>
      </c>
      <c r="N43" s="45">
        <v>16.483326739999999</v>
      </c>
      <c r="O43" s="45">
        <v>16.483326739999999</v>
      </c>
      <c r="P43" s="45">
        <v>16.483326739999999</v>
      </c>
      <c r="Q43" s="138">
        <f t="shared" si="23"/>
        <v>197.79992087999997</v>
      </c>
      <c r="U43" s="44">
        <f>V43/$S$7</f>
        <v>9.9297149036144575E-2</v>
      </c>
      <c r="V43" s="44">
        <f>Q43/12</f>
        <v>16.483326739999999</v>
      </c>
      <c r="X43" s="44">
        <f t="shared" ref="X43:X46" si="24">IF($D43="Y",$Q43,0)</f>
        <v>0</v>
      </c>
      <c r="Y43" s="44">
        <f t="shared" ref="Y43:Y46" si="25">IF($D43="N",$Q43,0)</f>
        <v>197.79992087999997</v>
      </c>
      <c r="Z43" s="223">
        <f>T43/12</f>
        <v>0</v>
      </c>
    </row>
    <row r="44" spans="1:26" ht="12">
      <c r="A44" s="133"/>
      <c r="B44" s="134"/>
      <c r="C44" s="207">
        <f>'3. Infrastructure Staff Loading'!C44</f>
        <v>0</v>
      </c>
      <c r="D44" s="208">
        <f>'3. Infrastructure Staff Loading'!D44</f>
        <v>0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138">
        <f>SUM(E44:P44)</f>
        <v>0</v>
      </c>
      <c r="U44" s="44">
        <f>V44/$S$7</f>
        <v>0</v>
      </c>
      <c r="V44" s="44">
        <f>Q44/12</f>
        <v>0</v>
      </c>
      <c r="X44" s="44">
        <f t="shared" si="24"/>
        <v>0</v>
      </c>
      <c r="Y44" s="44">
        <f t="shared" si="25"/>
        <v>0</v>
      </c>
      <c r="Z44" s="223">
        <f>T44/12</f>
        <v>0</v>
      </c>
    </row>
    <row r="45" spans="1:26" ht="12">
      <c r="A45" s="133"/>
      <c r="B45" s="134"/>
      <c r="C45" s="207">
        <f>'3. Infrastructure Staff Loading'!C45</f>
        <v>0</v>
      </c>
      <c r="D45" s="208">
        <f>'3. Infrastructure Staff Loading'!D45</f>
        <v>0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138">
        <f t="shared" si="23"/>
        <v>0</v>
      </c>
      <c r="U45" s="44">
        <f>V45/$S$7</f>
        <v>0</v>
      </c>
      <c r="V45" s="44">
        <f>Q45/12</f>
        <v>0</v>
      </c>
      <c r="X45" s="44">
        <f t="shared" si="24"/>
        <v>0</v>
      </c>
      <c r="Y45" s="44">
        <f t="shared" si="25"/>
        <v>0</v>
      </c>
      <c r="Z45" s="223">
        <f>T45/12</f>
        <v>0</v>
      </c>
    </row>
    <row r="46" spans="1:26" ht="12">
      <c r="A46" s="133"/>
      <c r="B46" s="134"/>
      <c r="C46" s="207">
        <f>'3. Infrastructure Staff Loading'!C46</f>
        <v>0</v>
      </c>
      <c r="D46" s="208">
        <f>'3. Infrastructure Staff Loading'!D46</f>
        <v>0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138">
        <f t="shared" si="23"/>
        <v>0</v>
      </c>
      <c r="U46" s="44">
        <f>V46/$S$7</f>
        <v>0</v>
      </c>
      <c r="V46" s="44">
        <f>Q46/12</f>
        <v>0</v>
      </c>
      <c r="X46" s="44">
        <f t="shared" si="24"/>
        <v>0</v>
      </c>
      <c r="Y46" s="44">
        <f t="shared" si="25"/>
        <v>0</v>
      </c>
      <c r="Z46" s="223">
        <f>T46/12</f>
        <v>0</v>
      </c>
    </row>
    <row r="47" spans="1:26" s="35" customFormat="1" ht="12.95" thickBot="1">
      <c r="A47" s="103"/>
      <c r="B47" s="104" t="s">
        <v>42</v>
      </c>
      <c r="C47" s="105"/>
      <c r="D47" s="187"/>
      <c r="E47" s="107">
        <f>SUM(E42:E46)</f>
        <v>16.483326739999999</v>
      </c>
      <c r="F47" s="107">
        <f t="shared" ref="F47:Q47" si="26">SUM(F42:F46)</f>
        <v>16.483326739999999</v>
      </c>
      <c r="G47" s="107">
        <f t="shared" si="26"/>
        <v>16.483326739999999</v>
      </c>
      <c r="H47" s="107">
        <f t="shared" si="26"/>
        <v>16.483326739999999</v>
      </c>
      <c r="I47" s="107">
        <f t="shared" si="26"/>
        <v>16.483326739999999</v>
      </c>
      <c r="J47" s="107">
        <f t="shared" si="26"/>
        <v>16.483326739999999</v>
      </c>
      <c r="K47" s="107">
        <f t="shared" si="26"/>
        <v>16.483326739999999</v>
      </c>
      <c r="L47" s="107">
        <f t="shared" si="26"/>
        <v>16.483326739999999</v>
      </c>
      <c r="M47" s="107">
        <f t="shared" si="26"/>
        <v>16.483326739999999</v>
      </c>
      <c r="N47" s="107">
        <f t="shared" si="26"/>
        <v>16.483326739999999</v>
      </c>
      <c r="O47" s="107">
        <f t="shared" si="26"/>
        <v>16.483326739999999</v>
      </c>
      <c r="P47" s="107">
        <f t="shared" si="26"/>
        <v>16.483326739999999</v>
      </c>
      <c r="Q47" s="107">
        <f t="shared" si="26"/>
        <v>197.79992087999997</v>
      </c>
      <c r="U47" s="109">
        <f>SUM(U42:U46)</f>
        <v>9.9297149036144575E-2</v>
      </c>
      <c r="V47" s="109">
        <f>SUM(V42:V46)</f>
        <v>16.483326739999999</v>
      </c>
      <c r="X47" s="106">
        <f>SUM(X42:X46)</f>
        <v>0</v>
      </c>
      <c r="Y47" s="106">
        <f>SUM(Y42:Y46)</f>
        <v>197.79992087999997</v>
      </c>
      <c r="Z47" s="224">
        <f>X47/(X47+Y47)</f>
        <v>0</v>
      </c>
    </row>
    <row r="48" spans="1:26" ht="12">
      <c r="A48" s="133">
        <v>2.2000000000000002</v>
      </c>
      <c r="B48" s="134" t="s">
        <v>43</v>
      </c>
      <c r="C48" s="207">
        <f>'3. Infrastructure Staff Loading'!C48</f>
        <v>0</v>
      </c>
      <c r="D48" s="208">
        <f>'3. Infrastructure Staff Loading'!D48</f>
        <v>0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138">
        <f t="shared" si="23"/>
        <v>0</v>
      </c>
      <c r="U48" s="44">
        <f t="shared" ref="U48:U53" si="27">V48/$S$7</f>
        <v>0</v>
      </c>
      <c r="V48" s="44">
        <f t="shared" ref="V48:V53" si="28">Q48/12</f>
        <v>0</v>
      </c>
      <c r="X48" s="44">
        <f>IF($D48="Y",$Q48,0)</f>
        <v>0</v>
      </c>
      <c r="Y48" s="44">
        <f>IF($D48="N",$Q48,0)</f>
        <v>0</v>
      </c>
      <c r="Z48" s="223">
        <f t="shared" ref="Z48:Z53" si="29">T48/12</f>
        <v>0</v>
      </c>
    </row>
    <row r="49" spans="1:26" ht="12">
      <c r="A49" s="133"/>
      <c r="B49" s="134"/>
      <c r="C49" s="207" t="str">
        <f>'3. Infrastructure Staff Loading'!C49</f>
        <v>Infrastructure Project Support</v>
      </c>
      <c r="D49" s="208" t="str">
        <f>'3. Infrastructure Staff Loading'!D49</f>
        <v>N</v>
      </c>
      <c r="E49" s="45">
        <v>2159.3513344133339</v>
      </c>
      <c r="F49" s="45">
        <v>2159.3513344133339</v>
      </c>
      <c r="G49" s="45">
        <v>2159.3513344133339</v>
      </c>
      <c r="H49" s="45">
        <v>2159.3513344133339</v>
      </c>
      <c r="I49" s="45">
        <v>2159.3513344133339</v>
      </c>
      <c r="J49" s="45">
        <v>2159.3513344133339</v>
      </c>
      <c r="K49" s="45">
        <v>2159.3513344133339</v>
      </c>
      <c r="L49" s="45">
        <v>2159.3513344133339</v>
      </c>
      <c r="M49" s="45">
        <v>2159.3513344133339</v>
      </c>
      <c r="N49" s="45">
        <v>2159.3513344133339</v>
      </c>
      <c r="O49" s="45">
        <v>2159.3513344133339</v>
      </c>
      <c r="P49" s="45">
        <v>2159.3513344133339</v>
      </c>
      <c r="Q49" s="138">
        <f>SUM(E49:P49)</f>
        <v>25912.216012960012</v>
      </c>
      <c r="U49" s="44">
        <f t="shared" si="27"/>
        <v>13.008140568755026</v>
      </c>
      <c r="V49" s="44">
        <f t="shared" si="28"/>
        <v>2159.3513344133344</v>
      </c>
      <c r="X49" s="44">
        <f t="shared" ref="X49:X53" si="30">IF($D49="Y",$Q49,0)</f>
        <v>0</v>
      </c>
      <c r="Y49" s="44">
        <f t="shared" ref="Y49:Y53" si="31">IF($D49="N",$Q49,0)</f>
        <v>25912.216012960012</v>
      </c>
      <c r="Z49" s="223">
        <f t="shared" si="29"/>
        <v>0</v>
      </c>
    </row>
    <row r="50" spans="1:26" ht="12">
      <c r="A50" s="133"/>
      <c r="B50" s="134"/>
      <c r="C50" s="207" t="str">
        <f>'3. Infrastructure Staff Loading'!C50</f>
        <v>Infrastructure Support</v>
      </c>
      <c r="D50" s="208" t="str">
        <f>'3. Infrastructure Staff Loading'!D50</f>
        <v>N</v>
      </c>
      <c r="E50" s="45">
        <v>686.01288579166658</v>
      </c>
      <c r="F50" s="45">
        <v>686.01288579166658</v>
      </c>
      <c r="G50" s="45">
        <v>686.01288579166658</v>
      </c>
      <c r="H50" s="45">
        <v>686.01288579166658</v>
      </c>
      <c r="I50" s="45">
        <v>686.01288579166658</v>
      </c>
      <c r="J50" s="45">
        <v>686.01288579166658</v>
      </c>
      <c r="K50" s="45">
        <v>686.01288579166658</v>
      </c>
      <c r="L50" s="45">
        <v>686.01288579166658</v>
      </c>
      <c r="M50" s="45">
        <v>686.01288579166658</v>
      </c>
      <c r="N50" s="45">
        <v>686.01288579166658</v>
      </c>
      <c r="O50" s="45">
        <v>686.01288579166658</v>
      </c>
      <c r="P50" s="45">
        <v>686.01288579166658</v>
      </c>
      <c r="Q50" s="138">
        <f>SUM(E50:P50)</f>
        <v>8232.1546294999971</v>
      </c>
      <c r="U50" s="44">
        <f t="shared" si="27"/>
        <v>4.1326077457329307</v>
      </c>
      <c r="V50" s="44">
        <f t="shared" si="28"/>
        <v>686.01288579166646</v>
      </c>
      <c r="X50" s="44">
        <f t="shared" si="30"/>
        <v>0</v>
      </c>
      <c r="Y50" s="44">
        <f t="shared" si="31"/>
        <v>8232.1546294999971</v>
      </c>
      <c r="Z50" s="223">
        <f t="shared" si="29"/>
        <v>0</v>
      </c>
    </row>
    <row r="51" spans="1:26" ht="12">
      <c r="A51" s="133"/>
      <c r="B51" s="134"/>
      <c r="C51" s="207" t="str">
        <f>'3. Infrastructure Staff Loading'!C51</f>
        <v>Service Delivery</v>
      </c>
      <c r="D51" s="208" t="str">
        <f>'3. Infrastructure Staff Loading'!D51</f>
        <v>N</v>
      </c>
      <c r="E51" s="45">
        <v>576.91667326000015</v>
      </c>
      <c r="F51" s="45">
        <v>576.91667326000015</v>
      </c>
      <c r="G51" s="45">
        <v>576.91667326000015</v>
      </c>
      <c r="H51" s="45">
        <v>576.91667326000015</v>
      </c>
      <c r="I51" s="45">
        <v>576.91667326000015</v>
      </c>
      <c r="J51" s="45">
        <v>576.91667326000015</v>
      </c>
      <c r="K51" s="45">
        <v>576.91667326000015</v>
      </c>
      <c r="L51" s="45">
        <v>576.91667326000015</v>
      </c>
      <c r="M51" s="45">
        <v>576.91667326000015</v>
      </c>
      <c r="N51" s="45">
        <v>576.91667326000015</v>
      </c>
      <c r="O51" s="45">
        <v>576.91667326000015</v>
      </c>
      <c r="P51" s="45">
        <v>576.91667326000015</v>
      </c>
      <c r="Q51" s="138">
        <f>SUM(E51:P51)</f>
        <v>6923.0000791200036</v>
      </c>
      <c r="U51" s="44">
        <f t="shared" si="27"/>
        <v>3.4754016461445798</v>
      </c>
      <c r="V51" s="44">
        <f t="shared" si="28"/>
        <v>576.91667326000027</v>
      </c>
      <c r="X51" s="44">
        <f t="shared" si="30"/>
        <v>0</v>
      </c>
      <c r="Y51" s="44">
        <f t="shared" si="31"/>
        <v>6923.0000791200036</v>
      </c>
      <c r="Z51" s="223">
        <f t="shared" si="29"/>
        <v>0</v>
      </c>
    </row>
    <row r="52" spans="1:26" ht="12">
      <c r="A52" s="133"/>
      <c r="B52" s="134"/>
      <c r="C52" s="207" t="str">
        <f>'3. Infrastructure Staff Loading'!C52</f>
        <v>Infrastructure Support</v>
      </c>
      <c r="D52" s="208" t="str">
        <f>'3. Infrastructure Staff Loading'!D52</f>
        <v>N</v>
      </c>
      <c r="E52" s="45">
        <v>82.41667326000001</v>
      </c>
      <c r="F52" s="45">
        <v>82.41667326000001</v>
      </c>
      <c r="G52" s="45">
        <v>82.41667326000001</v>
      </c>
      <c r="H52" s="45">
        <v>82.41667326000001</v>
      </c>
      <c r="I52" s="45">
        <v>82.41667326000001</v>
      </c>
      <c r="J52" s="45">
        <v>82.41667326000001</v>
      </c>
      <c r="K52" s="45">
        <v>82.41667326000001</v>
      </c>
      <c r="L52" s="45">
        <v>82.41667326000001</v>
      </c>
      <c r="M52" s="45">
        <v>82.41667326000001</v>
      </c>
      <c r="N52" s="45">
        <v>82.41667326000001</v>
      </c>
      <c r="O52" s="45">
        <v>82.41667326000001</v>
      </c>
      <c r="P52" s="45">
        <v>82.41667326000001</v>
      </c>
      <c r="Q52" s="138">
        <f>SUM(E52:P52)</f>
        <v>989.00007912000035</v>
      </c>
      <c r="U52" s="44">
        <f t="shared" si="27"/>
        <v>0.49648598349397605</v>
      </c>
      <c r="V52" s="44">
        <f t="shared" si="28"/>
        <v>82.416673260000024</v>
      </c>
      <c r="X52" s="44">
        <f t="shared" si="30"/>
        <v>0</v>
      </c>
      <c r="Y52" s="44">
        <f t="shared" si="31"/>
        <v>989.00007912000035</v>
      </c>
      <c r="Z52" s="223">
        <f t="shared" si="29"/>
        <v>0</v>
      </c>
    </row>
    <row r="53" spans="1:26" ht="12">
      <c r="A53" s="133"/>
      <c r="B53" s="134"/>
      <c r="C53" s="207">
        <f>'3. Infrastructure Staff Loading'!C53</f>
        <v>0</v>
      </c>
      <c r="D53" s="208">
        <f>'3. Infrastructure Staff Loading'!D53</f>
        <v>0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138">
        <f>SUM(E53:P53)</f>
        <v>0</v>
      </c>
      <c r="U53" s="44">
        <f t="shared" si="27"/>
        <v>0</v>
      </c>
      <c r="V53" s="44">
        <f t="shared" si="28"/>
        <v>0</v>
      </c>
      <c r="X53" s="44">
        <f t="shared" si="30"/>
        <v>0</v>
      </c>
      <c r="Y53" s="44">
        <f t="shared" si="31"/>
        <v>0</v>
      </c>
      <c r="Z53" s="223">
        <f t="shared" si="29"/>
        <v>0</v>
      </c>
    </row>
    <row r="54" spans="1:26" s="35" customFormat="1" ht="12.95" thickBot="1">
      <c r="A54" s="103"/>
      <c r="B54" s="104" t="s">
        <v>45</v>
      </c>
      <c r="C54" s="105"/>
      <c r="D54" s="187"/>
      <c r="E54" s="107">
        <f>SUM(E48:E53)</f>
        <v>3504.6975667250008</v>
      </c>
      <c r="F54" s="107">
        <f t="shared" ref="F54:Q54" si="32">SUM(F48:F53)</f>
        <v>3504.6975667250008</v>
      </c>
      <c r="G54" s="107">
        <f t="shared" si="32"/>
        <v>3504.6975667250008</v>
      </c>
      <c r="H54" s="107">
        <f t="shared" si="32"/>
        <v>3504.6975667250008</v>
      </c>
      <c r="I54" s="107">
        <f t="shared" si="32"/>
        <v>3504.6975667250008</v>
      </c>
      <c r="J54" s="107">
        <f t="shared" si="32"/>
        <v>3504.6975667250008</v>
      </c>
      <c r="K54" s="107">
        <f t="shared" si="32"/>
        <v>3504.6975667250008</v>
      </c>
      <c r="L54" s="107">
        <f t="shared" si="32"/>
        <v>3504.6975667250008</v>
      </c>
      <c r="M54" s="107">
        <f t="shared" si="32"/>
        <v>3504.6975667250008</v>
      </c>
      <c r="N54" s="107">
        <f t="shared" si="32"/>
        <v>3504.6975667250008</v>
      </c>
      <c r="O54" s="107">
        <f t="shared" si="32"/>
        <v>3504.6975667250008</v>
      </c>
      <c r="P54" s="107">
        <f t="shared" si="32"/>
        <v>3504.6975667250008</v>
      </c>
      <c r="Q54" s="107">
        <f t="shared" si="32"/>
        <v>42056.37080070001</v>
      </c>
      <c r="U54" s="109">
        <f>SUM(U48:U53)</f>
        <v>21.112635944126513</v>
      </c>
      <c r="V54" s="127">
        <f>SUM(V48:V53)</f>
        <v>3504.6975667250013</v>
      </c>
      <c r="X54" s="106">
        <f>SUM(X48:X53)</f>
        <v>0</v>
      </c>
      <c r="Y54" s="106">
        <f>SUM(Y48:Y53)</f>
        <v>42056.37080070001</v>
      </c>
      <c r="Z54" s="224">
        <f>X54/(X54+Y54)</f>
        <v>0</v>
      </c>
    </row>
    <row r="55" spans="1:26" s="35" customFormat="1" ht="14.1" thickBot="1">
      <c r="A55" s="129"/>
      <c r="B55" s="130" t="s">
        <v>46</v>
      </c>
      <c r="C55" s="131"/>
      <c r="D55" s="191"/>
      <c r="E55" s="132">
        <f t="shared" ref="E55:Q55" si="33">SUM(,E54,E47)</f>
        <v>3521.1808934650007</v>
      </c>
      <c r="F55" s="132">
        <f t="shared" si="33"/>
        <v>3521.1808934650007</v>
      </c>
      <c r="G55" s="132">
        <f t="shared" si="33"/>
        <v>3521.1808934650007</v>
      </c>
      <c r="H55" s="132">
        <f t="shared" si="33"/>
        <v>3521.1808934650007</v>
      </c>
      <c r="I55" s="132">
        <f t="shared" si="33"/>
        <v>3521.1808934650007</v>
      </c>
      <c r="J55" s="132">
        <f t="shared" si="33"/>
        <v>3521.1808934650007</v>
      </c>
      <c r="K55" s="132">
        <f t="shared" si="33"/>
        <v>3521.1808934650007</v>
      </c>
      <c r="L55" s="132">
        <f t="shared" si="33"/>
        <v>3521.1808934650007</v>
      </c>
      <c r="M55" s="132">
        <f t="shared" si="33"/>
        <v>3521.1808934650007</v>
      </c>
      <c r="N55" s="132">
        <f t="shared" si="33"/>
        <v>3521.1808934650007</v>
      </c>
      <c r="O55" s="132">
        <f t="shared" si="33"/>
        <v>3521.1808934650007</v>
      </c>
      <c r="P55" s="132">
        <f t="shared" si="33"/>
        <v>3521.1808934650007</v>
      </c>
      <c r="Q55" s="132">
        <f t="shared" si="33"/>
        <v>42254.170721580012</v>
      </c>
      <c r="U55" s="132">
        <f>SUM(U54,U47)</f>
        <v>21.211933093162656</v>
      </c>
      <c r="V55" s="165">
        <f>SUM(V54,V47)</f>
        <v>3521.1808934650012</v>
      </c>
      <c r="X55" s="132">
        <f>SUM(X35,X41,X47,X54)</f>
        <v>0</v>
      </c>
      <c r="Y55" s="132">
        <f>SUM(Y35,Y41,Y47,Y54)</f>
        <v>42254.170721580012</v>
      </c>
      <c r="Z55" s="225">
        <f>X55/(X55+Y55)</f>
        <v>0</v>
      </c>
    </row>
    <row r="56" spans="1:26" ht="9.9499999999999993" customHeight="1">
      <c r="A56" s="41"/>
      <c r="B56" s="48"/>
      <c r="C56" s="49"/>
      <c r="D56" s="194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U56" s="50"/>
      <c r="V56" s="50"/>
      <c r="X56" s="50"/>
      <c r="Y56" s="50"/>
      <c r="Z56" s="228"/>
    </row>
    <row r="57" spans="1:26" s="34" customFormat="1" ht="14.1">
      <c r="A57" s="110">
        <v>3</v>
      </c>
      <c r="B57" s="118" t="s">
        <v>47</v>
      </c>
      <c r="C57" s="112"/>
      <c r="D57" s="152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3"/>
      <c r="U57" s="112"/>
      <c r="V57" s="112"/>
      <c r="X57" s="112"/>
      <c r="Y57" s="112"/>
      <c r="Z57" s="222"/>
    </row>
    <row r="58" spans="1:26" ht="12">
      <c r="A58" s="133">
        <v>3.1</v>
      </c>
      <c r="B58" s="134" t="s">
        <v>48</v>
      </c>
      <c r="C58" s="207">
        <f>'3. Infrastructure Staff Loading'!C58</f>
        <v>0</v>
      </c>
      <c r="D58" s="208">
        <f>'3. Infrastructure Staff Loading'!D58</f>
        <v>0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138">
        <f>SUM(E58:P58)</f>
        <v>0</v>
      </c>
      <c r="U58" s="44">
        <f>V58/$S$7</f>
        <v>0</v>
      </c>
      <c r="V58" s="44">
        <f>Q58/12</f>
        <v>0</v>
      </c>
      <c r="X58" s="44">
        <f>IF($D58="Y",$Q58,0)</f>
        <v>0</v>
      </c>
      <c r="Y58" s="44">
        <f>IF($D58="N",$Q58,0)</f>
        <v>0</v>
      </c>
      <c r="Z58" s="223">
        <f>T58/12</f>
        <v>0</v>
      </c>
    </row>
    <row r="59" spans="1:26" ht="12">
      <c r="A59" s="133"/>
      <c r="B59" s="134"/>
      <c r="C59" s="207" t="str">
        <f>'3. Infrastructure Staff Loading'!C59</f>
        <v>Infrastructure Security Manager</v>
      </c>
      <c r="D59" s="208" t="str">
        <f>'3. Infrastructure Staff Loading'!D59</f>
        <v>N</v>
      </c>
      <c r="E59" s="45">
        <v>164.83332673999999</v>
      </c>
      <c r="F59" s="45">
        <v>164.83332673999999</v>
      </c>
      <c r="G59" s="45">
        <v>164.83332673999999</v>
      </c>
      <c r="H59" s="45">
        <v>164.83332673999999</v>
      </c>
      <c r="I59" s="45">
        <v>164.83332673999999</v>
      </c>
      <c r="J59" s="45">
        <v>164.83332673999999</v>
      </c>
      <c r="K59" s="45">
        <v>164.83332673999999</v>
      </c>
      <c r="L59" s="45">
        <v>164.83332673999999</v>
      </c>
      <c r="M59" s="45">
        <v>164.83332673999999</v>
      </c>
      <c r="N59" s="45">
        <v>164.83332673999999</v>
      </c>
      <c r="O59" s="45">
        <v>164.83332673999999</v>
      </c>
      <c r="P59" s="45">
        <v>164.83332673999999</v>
      </c>
      <c r="Q59" s="138">
        <f>SUM(E59:P59)</f>
        <v>1977.9999208800002</v>
      </c>
      <c r="U59" s="44">
        <f>V59/$S$7</f>
        <v>0.99297184783132542</v>
      </c>
      <c r="V59" s="44">
        <f>Q59/12</f>
        <v>164.83332674000002</v>
      </c>
      <c r="X59" s="44">
        <f t="shared" ref="X59:X62" si="34">IF($D59="Y",$Q59,0)</f>
        <v>0</v>
      </c>
      <c r="Y59" s="44">
        <f t="shared" ref="Y59:Y62" si="35">IF($D59="N",$Q59,0)</f>
        <v>1977.9999208800002</v>
      </c>
      <c r="Z59" s="223">
        <f>T59/12</f>
        <v>0</v>
      </c>
    </row>
    <row r="60" spans="1:26" ht="12">
      <c r="A60" s="133"/>
      <c r="B60" s="134"/>
      <c r="C60" s="207" t="str">
        <f>'3. Infrastructure Staff Loading'!C60</f>
        <v>Infrastructure Project Manager</v>
      </c>
      <c r="D60" s="208" t="str">
        <f>'3. Infrastructure Staff Loading'!D60</f>
        <v>N</v>
      </c>
      <c r="E60" s="45">
        <v>41.208326740000011</v>
      </c>
      <c r="F60" s="45">
        <v>41.208326740000011</v>
      </c>
      <c r="G60" s="45">
        <v>41.208326740000011</v>
      </c>
      <c r="H60" s="45">
        <v>41.208326740000011</v>
      </c>
      <c r="I60" s="45">
        <v>41.208326740000011</v>
      </c>
      <c r="J60" s="45">
        <v>41.208326740000011</v>
      </c>
      <c r="K60" s="45">
        <v>41.208326740000011</v>
      </c>
      <c r="L60" s="45">
        <v>41.208326740000011</v>
      </c>
      <c r="M60" s="45">
        <v>41.208326740000011</v>
      </c>
      <c r="N60" s="45">
        <v>41.208326740000011</v>
      </c>
      <c r="O60" s="45">
        <v>41.208326740000011</v>
      </c>
      <c r="P60" s="45">
        <v>41.208326740000011</v>
      </c>
      <c r="Q60" s="138">
        <f>SUM(E60:P60)</f>
        <v>494.49992088000016</v>
      </c>
      <c r="U60" s="44">
        <f>V60/$S$7</f>
        <v>0.24824293216867477</v>
      </c>
      <c r="V60" s="44">
        <f>Q60/12</f>
        <v>41.208326740000011</v>
      </c>
      <c r="X60" s="44">
        <f t="shared" si="34"/>
        <v>0</v>
      </c>
      <c r="Y60" s="44">
        <f t="shared" si="35"/>
        <v>494.49992088000016</v>
      </c>
      <c r="Z60" s="223">
        <f>T60/12</f>
        <v>0</v>
      </c>
    </row>
    <row r="61" spans="1:26" ht="12">
      <c r="A61" s="133"/>
      <c r="B61" s="134"/>
      <c r="C61" s="207">
        <f>'3. Infrastructure Staff Loading'!C61</f>
        <v>0</v>
      </c>
      <c r="D61" s="208">
        <f>'3. Infrastructure Staff Loading'!D61</f>
        <v>0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138">
        <f>SUM(E61:P61)</f>
        <v>0</v>
      </c>
      <c r="U61" s="44">
        <f>V61/$S$7</f>
        <v>0</v>
      </c>
      <c r="V61" s="44">
        <f>Q61/12</f>
        <v>0</v>
      </c>
      <c r="X61" s="44">
        <f t="shared" si="34"/>
        <v>0</v>
      </c>
      <c r="Y61" s="44">
        <f t="shared" si="35"/>
        <v>0</v>
      </c>
      <c r="Z61" s="223">
        <f>T61/12</f>
        <v>0</v>
      </c>
    </row>
    <row r="62" spans="1:26" ht="12">
      <c r="A62" s="133"/>
      <c r="B62" s="134"/>
      <c r="C62" s="207">
        <f>'3. Infrastructure Staff Loading'!C62</f>
        <v>0</v>
      </c>
      <c r="D62" s="208">
        <f>'3. Infrastructure Staff Loading'!D62</f>
        <v>0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138">
        <f>SUM(E62:P62)</f>
        <v>0</v>
      </c>
      <c r="U62" s="44">
        <f>V62/$S$7</f>
        <v>0</v>
      </c>
      <c r="V62" s="44">
        <f>Q62/12</f>
        <v>0</v>
      </c>
      <c r="X62" s="44">
        <f t="shared" si="34"/>
        <v>0</v>
      </c>
      <c r="Y62" s="44">
        <f t="shared" si="35"/>
        <v>0</v>
      </c>
      <c r="Z62" s="223">
        <f>T62/12</f>
        <v>0</v>
      </c>
    </row>
    <row r="63" spans="1:26" s="35" customFormat="1" ht="12.95" thickBot="1">
      <c r="A63" s="103"/>
      <c r="B63" s="104" t="s">
        <v>50</v>
      </c>
      <c r="C63" s="105"/>
      <c r="D63" s="187"/>
      <c r="E63" s="107">
        <f>SUM(E58:E62)</f>
        <v>206.04165348000001</v>
      </c>
      <c r="F63" s="107">
        <f t="shared" ref="F63:Q63" si="36">SUM(F58:F62)</f>
        <v>206.04165348000001</v>
      </c>
      <c r="G63" s="107">
        <f t="shared" si="36"/>
        <v>206.04165348000001</v>
      </c>
      <c r="H63" s="107">
        <f t="shared" si="36"/>
        <v>206.04165348000001</v>
      </c>
      <c r="I63" s="107">
        <f t="shared" si="36"/>
        <v>206.04165348000001</v>
      </c>
      <c r="J63" s="107">
        <f t="shared" si="36"/>
        <v>206.04165348000001</v>
      </c>
      <c r="K63" s="107">
        <f t="shared" si="36"/>
        <v>206.04165348000001</v>
      </c>
      <c r="L63" s="107">
        <f t="shared" si="36"/>
        <v>206.04165348000001</v>
      </c>
      <c r="M63" s="107">
        <f t="shared" si="36"/>
        <v>206.04165348000001</v>
      </c>
      <c r="N63" s="107">
        <f t="shared" si="36"/>
        <v>206.04165348000001</v>
      </c>
      <c r="O63" s="107">
        <f t="shared" si="36"/>
        <v>206.04165348000001</v>
      </c>
      <c r="P63" s="107">
        <f t="shared" si="36"/>
        <v>206.04165348000001</v>
      </c>
      <c r="Q63" s="107">
        <f t="shared" si="36"/>
        <v>2472.4998417600004</v>
      </c>
      <c r="U63" s="109">
        <f>SUM(U58:U62)</f>
        <v>1.2412147800000002</v>
      </c>
      <c r="V63" s="109">
        <f>SUM(V58:V62)</f>
        <v>206.04165348000004</v>
      </c>
      <c r="X63" s="106">
        <f>SUM(X58:X62)</f>
        <v>0</v>
      </c>
      <c r="Y63" s="106">
        <f>SUM(Y58:Y62)</f>
        <v>2472.4998417600004</v>
      </c>
      <c r="Z63" s="224">
        <f>X63/(X63+Y63)</f>
        <v>0</v>
      </c>
    </row>
    <row r="64" spans="1:26" ht="12">
      <c r="A64" s="133"/>
      <c r="B64" s="134"/>
      <c r="C64" s="207"/>
      <c r="D64" s="210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138"/>
      <c r="U64" s="44"/>
      <c r="V64" s="44"/>
      <c r="X64" s="44"/>
      <c r="Y64" s="44"/>
      <c r="Z64" s="223"/>
    </row>
    <row r="65" spans="1:26" s="35" customFormat="1" ht="12">
      <c r="A65" s="133">
        <v>3.2</v>
      </c>
      <c r="B65" s="134" t="s">
        <v>51</v>
      </c>
      <c r="C65" s="207">
        <f>'3. Infrastructure Staff Loading'!C65</f>
        <v>0</v>
      </c>
      <c r="D65" s="208">
        <f>'3. Infrastructure Staff Loading'!D65</f>
        <v>0</v>
      </c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138">
        <f t="shared" ref="Q65:Q83" si="37">SUM(E65:P65)</f>
        <v>0</v>
      </c>
      <c r="U65" s="44">
        <f>V65/$S$7</f>
        <v>0</v>
      </c>
      <c r="V65" s="44">
        <f>Q65/12</f>
        <v>0</v>
      </c>
      <c r="X65" s="44">
        <f>IF($D65="Y",$Q65,0)</f>
        <v>0</v>
      </c>
      <c r="Y65" s="44">
        <f>IF($D65="N",$Q65,0)</f>
        <v>0</v>
      </c>
      <c r="Z65" s="223">
        <f>T65/12</f>
        <v>0</v>
      </c>
    </row>
    <row r="66" spans="1:26" ht="12">
      <c r="A66" s="133"/>
      <c r="B66" s="134"/>
      <c r="C66" s="207" t="str">
        <f>'3. Infrastructure Staff Loading'!C66</f>
        <v>Security Analyst</v>
      </c>
      <c r="D66" s="208" t="str">
        <f>'3. Infrastructure Staff Loading'!D66</f>
        <v>Y</v>
      </c>
      <c r="E66" s="45">
        <v>155.94937960000001</v>
      </c>
      <c r="F66" s="45">
        <v>155.94937960000001</v>
      </c>
      <c r="G66" s="45">
        <v>155.94937960000001</v>
      </c>
      <c r="H66" s="45">
        <v>155.94937960000001</v>
      </c>
      <c r="I66" s="45">
        <v>155.94937960000001</v>
      </c>
      <c r="J66" s="45">
        <v>155.94937960000001</v>
      </c>
      <c r="K66" s="45">
        <v>155.94937960000001</v>
      </c>
      <c r="L66" s="45">
        <v>155.94937960000001</v>
      </c>
      <c r="M66" s="45">
        <v>155.94937960000001</v>
      </c>
      <c r="N66" s="45">
        <v>155.94937960000001</v>
      </c>
      <c r="O66" s="45">
        <v>155.94937960000001</v>
      </c>
      <c r="P66" s="45">
        <v>155.94937960000001</v>
      </c>
      <c r="Q66" s="138">
        <f t="shared" si="37"/>
        <v>1871.3925551999998</v>
      </c>
      <c r="U66" s="44">
        <f>V66/$S$7</f>
        <v>0.93945409397590351</v>
      </c>
      <c r="V66" s="44">
        <f>Q66/12</f>
        <v>155.94937959999999</v>
      </c>
      <c r="X66" s="44">
        <f t="shared" ref="X66:X69" si="38">IF($D66="Y",$Q66,0)</f>
        <v>1871.3925551999998</v>
      </c>
      <c r="Y66" s="44">
        <f t="shared" ref="Y66:Y69" si="39">IF($D66="N",$Q66,0)</f>
        <v>0</v>
      </c>
      <c r="Z66" s="223">
        <f>T66/12</f>
        <v>0</v>
      </c>
    </row>
    <row r="67" spans="1:26" ht="12">
      <c r="A67" s="133"/>
      <c r="B67" s="134"/>
      <c r="C67" s="207" t="str">
        <f>'3. Infrastructure Staff Loading'!C67</f>
        <v>Security Analyst</v>
      </c>
      <c r="D67" s="208" t="str">
        <f>'3. Infrastructure Staff Loading'!D67</f>
        <v>N</v>
      </c>
      <c r="E67" s="45">
        <v>257.63880215</v>
      </c>
      <c r="F67" s="45">
        <v>257.63880215</v>
      </c>
      <c r="G67" s="45">
        <v>257.63880215</v>
      </c>
      <c r="H67" s="45">
        <v>257.63880215</v>
      </c>
      <c r="I67" s="45">
        <v>257.63880215</v>
      </c>
      <c r="J67" s="45">
        <v>257.63880215</v>
      </c>
      <c r="K67" s="45">
        <v>257.63880215</v>
      </c>
      <c r="L67" s="45">
        <v>257.63880215</v>
      </c>
      <c r="M67" s="45">
        <v>257.63880215</v>
      </c>
      <c r="N67" s="45">
        <v>257.63880215</v>
      </c>
      <c r="O67" s="45">
        <v>257.63880215</v>
      </c>
      <c r="P67" s="45">
        <v>257.63880215</v>
      </c>
      <c r="Q67" s="138">
        <f>SUM(E67:P67)</f>
        <v>3091.6656258000007</v>
      </c>
      <c r="U67" s="44">
        <f>V67/$S$7</f>
        <v>1.5520409768072292</v>
      </c>
      <c r="V67" s="44">
        <f>Q67/12</f>
        <v>257.63880215000006</v>
      </c>
      <c r="X67" s="44">
        <f t="shared" si="38"/>
        <v>0</v>
      </c>
      <c r="Y67" s="44">
        <f t="shared" si="39"/>
        <v>3091.6656258000007</v>
      </c>
      <c r="Z67" s="223">
        <f>T67/12</f>
        <v>0</v>
      </c>
    </row>
    <row r="68" spans="1:26" ht="12">
      <c r="A68" s="133"/>
      <c r="B68" s="134"/>
      <c r="C68" s="207">
        <f>'3. Infrastructure Staff Loading'!C68</f>
        <v>0</v>
      </c>
      <c r="D68" s="208">
        <f>'3. Infrastructure Staff Loading'!D68</f>
        <v>0</v>
      </c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138">
        <f t="shared" si="37"/>
        <v>0</v>
      </c>
      <c r="U68" s="44">
        <f>V68/$S$7</f>
        <v>0</v>
      </c>
      <c r="V68" s="44">
        <f>Q68/12</f>
        <v>0</v>
      </c>
      <c r="X68" s="44">
        <f t="shared" si="38"/>
        <v>0</v>
      </c>
      <c r="Y68" s="44">
        <f t="shared" si="39"/>
        <v>0</v>
      </c>
      <c r="Z68" s="223">
        <f>T68/12</f>
        <v>0</v>
      </c>
    </row>
    <row r="69" spans="1:26" ht="12">
      <c r="A69" s="133"/>
      <c r="B69" s="134"/>
      <c r="C69" s="207">
        <f>'3. Infrastructure Staff Loading'!C69</f>
        <v>0</v>
      </c>
      <c r="D69" s="208">
        <f>'3. Infrastructure Staff Loading'!D69</f>
        <v>0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138">
        <f t="shared" si="37"/>
        <v>0</v>
      </c>
      <c r="U69" s="44">
        <f>V69/$S$7</f>
        <v>0</v>
      </c>
      <c r="V69" s="44">
        <f>Q69/12</f>
        <v>0</v>
      </c>
      <c r="X69" s="44">
        <f t="shared" si="38"/>
        <v>0</v>
      </c>
      <c r="Y69" s="44">
        <f t="shared" si="39"/>
        <v>0</v>
      </c>
      <c r="Z69" s="223">
        <f>T69/12</f>
        <v>0</v>
      </c>
    </row>
    <row r="70" spans="1:26" s="35" customFormat="1" ht="12.95" thickBot="1">
      <c r="A70" s="103"/>
      <c r="B70" s="104" t="s">
        <v>53</v>
      </c>
      <c r="C70" s="105"/>
      <c r="D70" s="187"/>
      <c r="E70" s="107">
        <f>SUM(E65:E69)</f>
        <v>413.58818174999999</v>
      </c>
      <c r="F70" s="107">
        <f t="shared" ref="F70:Q70" si="40">SUM(F65:F69)</f>
        <v>413.58818174999999</v>
      </c>
      <c r="G70" s="107">
        <f t="shared" si="40"/>
        <v>413.58818174999999</v>
      </c>
      <c r="H70" s="107">
        <f t="shared" si="40"/>
        <v>413.58818174999999</v>
      </c>
      <c r="I70" s="107">
        <f t="shared" si="40"/>
        <v>413.58818174999999</v>
      </c>
      <c r="J70" s="107">
        <f t="shared" si="40"/>
        <v>413.58818174999999</v>
      </c>
      <c r="K70" s="107">
        <f t="shared" si="40"/>
        <v>413.58818174999999</v>
      </c>
      <c r="L70" s="107">
        <f t="shared" si="40"/>
        <v>413.58818174999999</v>
      </c>
      <c r="M70" s="107">
        <f t="shared" si="40"/>
        <v>413.58818174999999</v>
      </c>
      <c r="N70" s="107">
        <f t="shared" si="40"/>
        <v>413.58818174999999</v>
      </c>
      <c r="O70" s="107">
        <f t="shared" si="40"/>
        <v>413.58818174999999</v>
      </c>
      <c r="P70" s="107">
        <f t="shared" si="40"/>
        <v>413.58818174999999</v>
      </c>
      <c r="Q70" s="107">
        <f t="shared" si="40"/>
        <v>4963.0581810000003</v>
      </c>
      <c r="U70" s="109">
        <f>SUM(U65:U69)</f>
        <v>2.4914950707831327</v>
      </c>
      <c r="V70" s="109">
        <f>SUM(V65:V69)</f>
        <v>413.58818175000005</v>
      </c>
      <c r="X70" s="106">
        <f>SUM(X65:X69)</f>
        <v>1871.3925551999998</v>
      </c>
      <c r="Y70" s="106">
        <f>SUM(Y65:Y69)</f>
        <v>3091.6656258000007</v>
      </c>
      <c r="Z70" s="224">
        <f>X70/(X70+Y70)</f>
        <v>0.3770644000032527</v>
      </c>
    </row>
    <row r="71" spans="1:26" s="35" customFormat="1" ht="12">
      <c r="A71" s="133"/>
      <c r="B71" s="134"/>
      <c r="C71" s="207"/>
      <c r="D71" s="210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138"/>
      <c r="U71" s="44"/>
      <c r="V71" s="44"/>
      <c r="X71" s="44"/>
      <c r="Y71" s="44"/>
      <c r="Z71" s="223"/>
    </row>
    <row r="72" spans="1:26" ht="12">
      <c r="A72" s="133">
        <v>3.3</v>
      </c>
      <c r="B72" s="134" t="s">
        <v>54</v>
      </c>
      <c r="C72" s="207">
        <f>'3. Infrastructure Staff Loading'!C72</f>
        <v>0</v>
      </c>
      <c r="D72" s="208">
        <f>'3. Infrastructure Staff Loading'!D72</f>
        <v>0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138">
        <f t="shared" si="37"/>
        <v>0</v>
      </c>
      <c r="U72" s="44">
        <f>V72/$S$7</f>
        <v>0</v>
      </c>
      <c r="V72" s="44">
        <f>Q72/12</f>
        <v>0</v>
      </c>
      <c r="X72" s="44">
        <f>IF($D72="Y",$Q72,0)</f>
        <v>0</v>
      </c>
      <c r="Y72" s="44">
        <f>IF($D72="N",$Q72,0)</f>
        <v>0</v>
      </c>
      <c r="Z72" s="223">
        <f>T72/12</f>
        <v>0</v>
      </c>
    </row>
    <row r="73" spans="1:26" ht="12">
      <c r="A73" s="133"/>
      <c r="B73" s="134"/>
      <c r="C73" s="207" t="str">
        <f>'3. Infrastructure Staff Loading'!C73</f>
        <v>Security Analyst</v>
      </c>
      <c r="D73" s="208" t="str">
        <f>'3. Infrastructure Staff Loading'!D73</f>
        <v>N</v>
      </c>
      <c r="E73" s="45">
        <v>2297.3718936916666</v>
      </c>
      <c r="F73" s="45">
        <v>2297.3718936916666</v>
      </c>
      <c r="G73" s="45">
        <v>2297.3718936916666</v>
      </c>
      <c r="H73" s="45">
        <v>2297.3718936916666</v>
      </c>
      <c r="I73" s="45">
        <v>2297.3718936916666</v>
      </c>
      <c r="J73" s="45">
        <v>2297.3718936916666</v>
      </c>
      <c r="K73" s="45">
        <v>2297.3718936916666</v>
      </c>
      <c r="L73" s="45">
        <v>2297.3718936916666</v>
      </c>
      <c r="M73" s="45">
        <v>2297.3718936916666</v>
      </c>
      <c r="N73" s="45">
        <v>2297.3718936916666</v>
      </c>
      <c r="O73" s="45">
        <v>2297.3718936916666</v>
      </c>
      <c r="P73" s="45">
        <v>2297.3718936916666</v>
      </c>
      <c r="Q73" s="138">
        <f>SUM(E73:P73)</f>
        <v>27568.4627243</v>
      </c>
      <c r="U73" s="44">
        <f>V73/$S$7</f>
        <v>13.839589721034136</v>
      </c>
      <c r="V73" s="44">
        <f>Q73/12</f>
        <v>2297.3718936916666</v>
      </c>
      <c r="X73" s="44">
        <f t="shared" ref="X73:X76" si="41">IF($D73="Y",$Q73,0)</f>
        <v>0</v>
      </c>
      <c r="Y73" s="44">
        <f t="shared" ref="Y73:Y76" si="42">IF($D73="N",$Q73,0)</f>
        <v>27568.4627243</v>
      </c>
      <c r="Z73" s="223">
        <f>T73/12</f>
        <v>0</v>
      </c>
    </row>
    <row r="74" spans="1:26" ht="12">
      <c r="A74" s="133"/>
      <c r="B74" s="134"/>
      <c r="C74" s="207">
        <f>'3. Infrastructure Staff Loading'!C74</f>
        <v>0</v>
      </c>
      <c r="D74" s="208">
        <f>'3. Infrastructure Staff Loading'!D74</f>
        <v>0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138">
        <f t="shared" si="37"/>
        <v>0</v>
      </c>
      <c r="U74" s="44">
        <f>V74/$S$7</f>
        <v>0</v>
      </c>
      <c r="V74" s="44">
        <f>Q74/12</f>
        <v>0</v>
      </c>
      <c r="X74" s="44">
        <f t="shared" si="41"/>
        <v>0</v>
      </c>
      <c r="Y74" s="44">
        <f t="shared" si="42"/>
        <v>0</v>
      </c>
      <c r="Z74" s="223">
        <f>T74/12</f>
        <v>0</v>
      </c>
    </row>
    <row r="75" spans="1:26" ht="12">
      <c r="A75" s="133"/>
      <c r="B75" s="134"/>
      <c r="C75" s="207">
        <f>'3. Infrastructure Staff Loading'!C75</f>
        <v>0</v>
      </c>
      <c r="D75" s="208">
        <f>'3. Infrastructure Staff Loading'!D75</f>
        <v>0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138">
        <f>SUM(E75:P75)</f>
        <v>0</v>
      </c>
      <c r="U75" s="44">
        <f>V75/$S$7</f>
        <v>0</v>
      </c>
      <c r="V75" s="44">
        <f>Q75/12</f>
        <v>0</v>
      </c>
      <c r="X75" s="44">
        <f t="shared" si="41"/>
        <v>0</v>
      </c>
      <c r="Y75" s="44">
        <f t="shared" si="42"/>
        <v>0</v>
      </c>
      <c r="Z75" s="223">
        <f>T75/12</f>
        <v>0</v>
      </c>
    </row>
    <row r="76" spans="1:26" ht="12">
      <c r="A76" s="133"/>
      <c r="B76" s="134"/>
      <c r="C76" s="207">
        <f>'3. Infrastructure Staff Loading'!C76</f>
        <v>0</v>
      </c>
      <c r="D76" s="208">
        <f>'3. Infrastructure Staff Loading'!D76</f>
        <v>0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138">
        <f>SUM(E76:P76)</f>
        <v>0</v>
      </c>
      <c r="U76" s="44">
        <f>V76/$S$7</f>
        <v>0</v>
      </c>
      <c r="V76" s="44">
        <f>Q76/12</f>
        <v>0</v>
      </c>
      <c r="X76" s="44">
        <f t="shared" si="41"/>
        <v>0</v>
      </c>
      <c r="Y76" s="44">
        <f t="shared" si="42"/>
        <v>0</v>
      </c>
      <c r="Z76" s="223">
        <f>T76/12</f>
        <v>0</v>
      </c>
    </row>
    <row r="77" spans="1:26" s="35" customFormat="1" ht="12.95" thickBot="1">
      <c r="A77" s="103"/>
      <c r="B77" s="104" t="s">
        <v>55</v>
      </c>
      <c r="C77" s="105"/>
      <c r="D77" s="187"/>
      <c r="E77" s="107">
        <f>SUM(E72:E76)</f>
        <v>2297.3718936916666</v>
      </c>
      <c r="F77" s="107">
        <f t="shared" ref="F77:Q77" si="43">SUM(F72:F76)</f>
        <v>2297.3718936916666</v>
      </c>
      <c r="G77" s="107">
        <f t="shared" si="43"/>
        <v>2297.3718936916666</v>
      </c>
      <c r="H77" s="107">
        <f t="shared" si="43"/>
        <v>2297.3718936916666</v>
      </c>
      <c r="I77" s="107">
        <f t="shared" si="43"/>
        <v>2297.3718936916666</v>
      </c>
      <c r="J77" s="107">
        <f t="shared" si="43"/>
        <v>2297.3718936916666</v>
      </c>
      <c r="K77" s="107">
        <f t="shared" si="43"/>
        <v>2297.3718936916666</v>
      </c>
      <c r="L77" s="107">
        <f t="shared" si="43"/>
        <v>2297.3718936916666</v>
      </c>
      <c r="M77" s="107">
        <f t="shared" si="43"/>
        <v>2297.3718936916666</v>
      </c>
      <c r="N77" s="107">
        <f t="shared" si="43"/>
        <v>2297.3718936916666</v>
      </c>
      <c r="O77" s="107">
        <f t="shared" si="43"/>
        <v>2297.3718936916666</v>
      </c>
      <c r="P77" s="107">
        <f t="shared" si="43"/>
        <v>2297.3718936916666</v>
      </c>
      <c r="Q77" s="107">
        <f t="shared" si="43"/>
        <v>27568.4627243</v>
      </c>
      <c r="U77" s="109">
        <f>SUM(U72:U76)</f>
        <v>13.839589721034136</v>
      </c>
      <c r="V77" s="109">
        <f>SUM(V72:V76)</f>
        <v>2297.3718936916666</v>
      </c>
      <c r="X77" s="106">
        <f>SUM(X72:X76)</f>
        <v>0</v>
      </c>
      <c r="Y77" s="106">
        <f>SUM(Y72:Y76)</f>
        <v>27568.4627243</v>
      </c>
      <c r="Z77" s="224">
        <f>X77/(X77+Y77)</f>
        <v>0</v>
      </c>
    </row>
    <row r="78" spans="1:26" ht="12">
      <c r="A78" s="133"/>
      <c r="B78" s="134"/>
      <c r="C78" s="207"/>
      <c r="D78" s="210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138"/>
      <c r="U78" s="44"/>
      <c r="V78" s="44"/>
      <c r="X78" s="44">
        <f t="shared" ref="X78" si="44">Y78/$N$7</f>
        <v>0</v>
      </c>
      <c r="Y78" s="44">
        <f t="shared" ref="Y78:Z78" si="45">S78/12</f>
        <v>0</v>
      </c>
      <c r="Z78" s="223">
        <f t="shared" si="45"/>
        <v>0</v>
      </c>
    </row>
    <row r="79" spans="1:26" s="35" customFormat="1" ht="12">
      <c r="A79" s="133">
        <v>3.4</v>
      </c>
      <c r="B79" s="134" t="s">
        <v>56</v>
      </c>
      <c r="C79" s="207">
        <f>'3. Infrastructure Staff Loading'!C79</f>
        <v>0</v>
      </c>
      <c r="D79" s="208">
        <f>'3. Infrastructure Staff Loading'!D79</f>
        <v>0</v>
      </c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138">
        <f t="shared" si="37"/>
        <v>0</v>
      </c>
      <c r="U79" s="44">
        <f>V79/$S$7</f>
        <v>0</v>
      </c>
      <c r="V79" s="44">
        <f>Q79/12</f>
        <v>0</v>
      </c>
      <c r="X79" s="44">
        <f>IF($D79="Y",$Q79,0)</f>
        <v>0</v>
      </c>
      <c r="Y79" s="44">
        <f>IF($D79="N",$Q79,0)</f>
        <v>0</v>
      </c>
      <c r="Z79" s="223">
        <f>T79/12</f>
        <v>0</v>
      </c>
    </row>
    <row r="80" spans="1:26" ht="12">
      <c r="A80" s="133"/>
      <c r="B80" s="134"/>
      <c r="C80" s="207" t="str">
        <f>'3. Infrastructure Staff Loading'!C80</f>
        <v>Security Analyst</v>
      </c>
      <c r="D80" s="208" t="str">
        <f>'3. Infrastructure Staff Loading'!D80</f>
        <v>Y</v>
      </c>
      <c r="E80" s="45">
        <v>1905.1285504999998</v>
      </c>
      <c r="F80" s="45">
        <v>1905.1285504999998</v>
      </c>
      <c r="G80" s="45">
        <v>1905.1285504999998</v>
      </c>
      <c r="H80" s="45">
        <v>1905.1285504999998</v>
      </c>
      <c r="I80" s="45">
        <v>1905.1285504999998</v>
      </c>
      <c r="J80" s="45">
        <v>1905.1285504999998</v>
      </c>
      <c r="K80" s="45">
        <v>1905.1285504999998</v>
      </c>
      <c r="L80" s="45">
        <v>1905.1285504999998</v>
      </c>
      <c r="M80" s="45">
        <v>1905.1285504999998</v>
      </c>
      <c r="N80" s="45">
        <v>1905.1285504999998</v>
      </c>
      <c r="O80" s="45">
        <v>1905.1285504999998</v>
      </c>
      <c r="P80" s="45">
        <v>1905.1285504999998</v>
      </c>
      <c r="Q80" s="138">
        <f t="shared" si="37"/>
        <v>22861.542606000003</v>
      </c>
      <c r="U80" s="44">
        <f>V80/$S$7</f>
        <v>11.476678015060243</v>
      </c>
      <c r="V80" s="44">
        <f>Q80/12</f>
        <v>1905.1285505000003</v>
      </c>
      <c r="X80" s="44">
        <f t="shared" ref="X80:X83" si="46">IF($D80="Y",$Q80,0)</f>
        <v>22861.542606000003</v>
      </c>
      <c r="Y80" s="44">
        <f t="shared" ref="Y80:Y83" si="47">IF($D80="N",$Q80,0)</f>
        <v>0</v>
      </c>
      <c r="Z80" s="223">
        <f>T80/12</f>
        <v>0</v>
      </c>
    </row>
    <row r="81" spans="1:26" ht="12">
      <c r="A81" s="133"/>
      <c r="B81" s="134"/>
      <c r="C81" s="207" t="str">
        <f>'3. Infrastructure Staff Loading'!C81</f>
        <v>Security Analyst</v>
      </c>
      <c r="D81" s="208" t="str">
        <f>'3. Infrastructure Staff Loading'!D81</f>
        <v>N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138">
        <f>SUM(E81:P81)</f>
        <v>0</v>
      </c>
      <c r="U81" s="44">
        <f>V81/$S$7</f>
        <v>0</v>
      </c>
      <c r="V81" s="44">
        <f>Q81/12</f>
        <v>0</v>
      </c>
      <c r="X81" s="44">
        <f t="shared" si="46"/>
        <v>0</v>
      </c>
      <c r="Y81" s="44">
        <f t="shared" si="47"/>
        <v>0</v>
      </c>
      <c r="Z81" s="223">
        <f>T81/12</f>
        <v>0</v>
      </c>
    </row>
    <row r="82" spans="1:26" ht="12">
      <c r="A82" s="133"/>
      <c r="B82" s="134"/>
      <c r="C82" s="207">
        <f>'3. Infrastructure Staff Loading'!C82</f>
        <v>0</v>
      </c>
      <c r="D82" s="208">
        <f>'3. Infrastructure Staff Loading'!D82</f>
        <v>0</v>
      </c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138">
        <f t="shared" si="37"/>
        <v>0</v>
      </c>
      <c r="U82" s="44">
        <f>V82/$S$7</f>
        <v>0</v>
      </c>
      <c r="V82" s="44">
        <f>Q82/12</f>
        <v>0</v>
      </c>
      <c r="X82" s="44">
        <f t="shared" si="46"/>
        <v>0</v>
      </c>
      <c r="Y82" s="44">
        <f t="shared" si="47"/>
        <v>0</v>
      </c>
      <c r="Z82" s="223">
        <f>T82/12</f>
        <v>0</v>
      </c>
    </row>
    <row r="83" spans="1:26" ht="12">
      <c r="A83" s="133"/>
      <c r="B83" s="134"/>
      <c r="C83" s="207">
        <f>'3. Infrastructure Staff Loading'!C83</f>
        <v>0</v>
      </c>
      <c r="D83" s="208">
        <f>'3. Infrastructure Staff Loading'!D83</f>
        <v>0</v>
      </c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138">
        <f t="shared" si="37"/>
        <v>0</v>
      </c>
      <c r="U83" s="44">
        <f>V83/$S$7</f>
        <v>0</v>
      </c>
      <c r="V83" s="44">
        <f>Q83/12</f>
        <v>0</v>
      </c>
      <c r="X83" s="44">
        <f t="shared" si="46"/>
        <v>0</v>
      </c>
      <c r="Y83" s="44">
        <f t="shared" si="47"/>
        <v>0</v>
      </c>
      <c r="Z83" s="223">
        <f>T83/12</f>
        <v>0</v>
      </c>
    </row>
    <row r="84" spans="1:26" s="35" customFormat="1" ht="12.95" thickBot="1">
      <c r="A84" s="103"/>
      <c r="B84" s="104" t="s">
        <v>57</v>
      </c>
      <c r="C84" s="105"/>
      <c r="D84" s="187"/>
      <c r="E84" s="107">
        <f>SUM(E79:E83)</f>
        <v>1905.1285504999998</v>
      </c>
      <c r="F84" s="107">
        <f t="shared" ref="F84:Q84" si="48">SUM(F79:F83)</f>
        <v>1905.1285504999998</v>
      </c>
      <c r="G84" s="107">
        <f t="shared" si="48"/>
        <v>1905.1285504999998</v>
      </c>
      <c r="H84" s="107">
        <f t="shared" si="48"/>
        <v>1905.1285504999998</v>
      </c>
      <c r="I84" s="107">
        <f t="shared" si="48"/>
        <v>1905.1285504999998</v>
      </c>
      <c r="J84" s="107">
        <f t="shared" si="48"/>
        <v>1905.1285504999998</v>
      </c>
      <c r="K84" s="107">
        <f t="shared" si="48"/>
        <v>1905.1285504999998</v>
      </c>
      <c r="L84" s="107">
        <f t="shared" si="48"/>
        <v>1905.1285504999998</v>
      </c>
      <c r="M84" s="107">
        <f t="shared" si="48"/>
        <v>1905.1285504999998</v>
      </c>
      <c r="N84" s="107">
        <f t="shared" si="48"/>
        <v>1905.1285504999998</v>
      </c>
      <c r="O84" s="107">
        <f t="shared" si="48"/>
        <v>1905.1285504999998</v>
      </c>
      <c r="P84" s="107">
        <f t="shared" si="48"/>
        <v>1905.1285504999998</v>
      </c>
      <c r="Q84" s="107">
        <f t="shared" si="48"/>
        <v>22861.542606000003</v>
      </c>
      <c r="U84" s="109">
        <f>SUM(U79:U83)</f>
        <v>11.476678015060243</v>
      </c>
      <c r="V84" s="109">
        <f>SUM(V79:V83)</f>
        <v>1905.1285505000003</v>
      </c>
      <c r="X84" s="106">
        <f>SUM(X79:X83)</f>
        <v>22861.542606000003</v>
      </c>
      <c r="Y84" s="106">
        <f>SUM(Y79:Y83)</f>
        <v>0</v>
      </c>
      <c r="Z84" s="224">
        <f>X84/(X84+Y84)</f>
        <v>1</v>
      </c>
    </row>
    <row r="85" spans="1:26" s="35" customFormat="1" ht="12">
      <c r="A85" s="41"/>
      <c r="B85" s="42"/>
      <c r="C85" s="51"/>
      <c r="D85" s="186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U85" s="44"/>
      <c r="V85" s="44"/>
      <c r="X85" s="44"/>
      <c r="Y85" s="44"/>
      <c r="Z85" s="223"/>
    </row>
    <row r="86" spans="1:26" s="35" customFormat="1" ht="14.1" thickBot="1">
      <c r="A86" s="129"/>
      <c r="B86" s="130" t="s">
        <v>50</v>
      </c>
      <c r="C86" s="131"/>
      <c r="D86" s="191"/>
      <c r="E86" s="132">
        <f>SUM(E63,E70,E77,E84)</f>
        <v>4822.1302794216663</v>
      </c>
      <c r="F86" s="132">
        <f t="shared" ref="F86:Q86" si="49">SUM(F63,F70,F77,F84)</f>
        <v>4822.1302794216663</v>
      </c>
      <c r="G86" s="132">
        <f t="shared" si="49"/>
        <v>4822.1302794216663</v>
      </c>
      <c r="H86" s="132">
        <f t="shared" si="49"/>
        <v>4822.1302794216663</v>
      </c>
      <c r="I86" s="132">
        <f t="shared" si="49"/>
        <v>4822.1302794216663</v>
      </c>
      <c r="J86" s="132">
        <f t="shared" si="49"/>
        <v>4822.1302794216663</v>
      </c>
      <c r="K86" s="132">
        <f t="shared" si="49"/>
        <v>4822.1302794216663</v>
      </c>
      <c r="L86" s="132">
        <f t="shared" si="49"/>
        <v>4822.1302794216663</v>
      </c>
      <c r="M86" s="132">
        <f t="shared" si="49"/>
        <v>4822.1302794216663</v>
      </c>
      <c r="N86" s="132">
        <f t="shared" si="49"/>
        <v>4822.1302794216663</v>
      </c>
      <c r="O86" s="132">
        <f t="shared" si="49"/>
        <v>4822.1302794216663</v>
      </c>
      <c r="P86" s="132">
        <f t="shared" si="49"/>
        <v>4822.1302794216663</v>
      </c>
      <c r="Q86" s="132">
        <f t="shared" si="49"/>
        <v>57865.563353060003</v>
      </c>
      <c r="U86" s="132">
        <f>SUM(U63,U70,U77,U84)</f>
        <v>29.048977586877513</v>
      </c>
      <c r="V86" s="132">
        <f>SUM(V63,V70,V77,V84)</f>
        <v>4822.1302794216672</v>
      </c>
      <c r="X86" s="132">
        <f>SUM(X63,X70,X77,X84)</f>
        <v>24732.935161200003</v>
      </c>
      <c r="Y86" s="132">
        <f>SUM(Y63,Y70,Y77,Y84)</f>
        <v>33132.62819186</v>
      </c>
      <c r="Z86" s="225">
        <f>X86/(X86+Y86)</f>
        <v>0.42742062339037257</v>
      </c>
    </row>
    <row r="87" spans="1:26" ht="9.9499999999999993" customHeight="1">
      <c r="A87" s="52"/>
      <c r="B87" s="42"/>
      <c r="C87" s="43"/>
      <c r="D87" s="200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U87" s="43"/>
      <c r="V87" s="43"/>
      <c r="X87" s="43"/>
      <c r="Y87" s="43"/>
      <c r="Z87" s="223"/>
    </row>
    <row r="88" spans="1:26" s="34" customFormat="1" ht="13.5" customHeight="1">
      <c r="A88" s="110">
        <v>4</v>
      </c>
      <c r="B88" s="119" t="s">
        <v>58</v>
      </c>
      <c r="C88" s="112"/>
      <c r="D88" s="152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3"/>
      <c r="U88" s="112"/>
      <c r="V88" s="112"/>
      <c r="X88" s="112"/>
      <c r="Y88" s="112"/>
      <c r="Z88" s="222"/>
    </row>
    <row r="89" spans="1:26" ht="13.5" customHeight="1">
      <c r="A89" s="133">
        <v>4.0999999999999996</v>
      </c>
      <c r="B89" s="134" t="s">
        <v>59</v>
      </c>
      <c r="C89" s="207">
        <f>'3. Infrastructure Staff Loading'!C89</f>
        <v>0</v>
      </c>
      <c r="D89" s="208">
        <f>'3. Infrastructure Staff Loading'!D89</f>
        <v>0</v>
      </c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138">
        <f>SUM(E89:P89)</f>
        <v>0</v>
      </c>
      <c r="U89" s="44">
        <f>V89/$S$7</f>
        <v>0</v>
      </c>
      <c r="V89" s="44">
        <f>Q89/12</f>
        <v>0</v>
      </c>
      <c r="X89" s="44">
        <f>IF($D89="Y",$Q89,0)</f>
        <v>0</v>
      </c>
      <c r="Y89" s="44">
        <f>IF($D89="N",$Q89,0)</f>
        <v>0</v>
      </c>
      <c r="Z89" s="223">
        <f>T89/12</f>
        <v>0</v>
      </c>
    </row>
    <row r="90" spans="1:26" ht="12">
      <c r="A90" s="133"/>
      <c r="B90" s="134"/>
      <c r="C90" s="207" t="str">
        <f>'3. Infrastructure Staff Loading'!C90</f>
        <v>Architect</v>
      </c>
      <c r="D90" s="208" t="str">
        <f>'3. Infrastructure Staff Loading'!D90</f>
        <v>N</v>
      </c>
      <c r="E90" s="45">
        <v>41.208326740000011</v>
      </c>
      <c r="F90" s="45">
        <v>41.208326740000011</v>
      </c>
      <c r="G90" s="45">
        <v>41.208326740000011</v>
      </c>
      <c r="H90" s="45">
        <v>41.208326740000011</v>
      </c>
      <c r="I90" s="45">
        <v>41.208326740000011</v>
      </c>
      <c r="J90" s="45">
        <v>41.208326740000011</v>
      </c>
      <c r="K90" s="45">
        <v>41.208326740000011</v>
      </c>
      <c r="L90" s="45">
        <v>41.208326740000011</v>
      </c>
      <c r="M90" s="45">
        <v>41.208326740000011</v>
      </c>
      <c r="N90" s="45">
        <v>41.208326740000011</v>
      </c>
      <c r="O90" s="45">
        <v>41.208326740000011</v>
      </c>
      <c r="P90" s="45">
        <v>41.208326740000011</v>
      </c>
      <c r="Q90" s="138">
        <f>SUM(E90:P90)</f>
        <v>494.49992088000016</v>
      </c>
      <c r="U90" s="44">
        <f>V90/$S$7</f>
        <v>0.24824293216867477</v>
      </c>
      <c r="V90" s="44">
        <f>Q90/12</f>
        <v>41.208326740000011</v>
      </c>
      <c r="X90" s="44">
        <f t="shared" ref="X90:X93" si="50">IF($D90="Y",$Q90,0)</f>
        <v>0</v>
      </c>
      <c r="Y90" s="44">
        <f t="shared" ref="Y90:Y93" si="51">IF($D90="N",$Q90,0)</f>
        <v>494.49992088000016</v>
      </c>
      <c r="Z90" s="223">
        <f>T90/12</f>
        <v>0</v>
      </c>
    </row>
    <row r="91" spans="1:26" ht="12">
      <c r="A91" s="133"/>
      <c r="B91" s="134"/>
      <c r="C91" s="207" t="str">
        <f>'3. Infrastructure Staff Loading'!C91</f>
        <v>Team Management</v>
      </c>
      <c r="D91" s="208" t="str">
        <f>'3. Infrastructure Staff Loading'!D91</f>
        <v>N</v>
      </c>
      <c r="E91" s="45">
        <v>152.95917186333332</v>
      </c>
      <c r="F91" s="45">
        <v>152.95917186333332</v>
      </c>
      <c r="G91" s="45">
        <v>152.95917186333332</v>
      </c>
      <c r="H91" s="45">
        <v>152.95917186333332</v>
      </c>
      <c r="I91" s="45">
        <v>152.95917186333332</v>
      </c>
      <c r="J91" s="45">
        <v>152.95917186333332</v>
      </c>
      <c r="K91" s="45">
        <v>152.95917186333332</v>
      </c>
      <c r="L91" s="45">
        <v>152.95917186333332</v>
      </c>
      <c r="M91" s="45">
        <v>152.95917186333332</v>
      </c>
      <c r="N91" s="45">
        <v>152.95917186333332</v>
      </c>
      <c r="O91" s="45">
        <v>152.95917186333332</v>
      </c>
      <c r="P91" s="45">
        <v>152.95917186333332</v>
      </c>
      <c r="Q91" s="138">
        <f>SUM(E91:P91)</f>
        <v>1835.5100623599994</v>
      </c>
      <c r="U91" s="44">
        <f>V91/$S$7</f>
        <v>0.92144079435742954</v>
      </c>
      <c r="V91" s="44">
        <f>Q91/12</f>
        <v>152.9591718633333</v>
      </c>
      <c r="X91" s="44">
        <f t="shared" si="50"/>
        <v>0</v>
      </c>
      <c r="Y91" s="44">
        <f t="shared" si="51"/>
        <v>1835.5100623599994</v>
      </c>
      <c r="Z91" s="223">
        <f>T91/12</f>
        <v>0</v>
      </c>
    </row>
    <row r="92" spans="1:26" ht="12">
      <c r="A92" s="133"/>
      <c r="B92" s="134"/>
      <c r="C92" s="207">
        <f>'3. Infrastructure Staff Loading'!C92</f>
        <v>0</v>
      </c>
      <c r="D92" s="208">
        <f>'3. Infrastructure Staff Loading'!D92</f>
        <v>0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138">
        <f>SUM(E92:P92)</f>
        <v>0</v>
      </c>
      <c r="U92" s="44">
        <f>V92/$S$7</f>
        <v>0</v>
      </c>
      <c r="V92" s="44">
        <f>Q92/12</f>
        <v>0</v>
      </c>
      <c r="X92" s="44">
        <f t="shared" si="50"/>
        <v>0</v>
      </c>
      <c r="Y92" s="44">
        <f t="shared" si="51"/>
        <v>0</v>
      </c>
      <c r="Z92" s="223">
        <f>T92/12</f>
        <v>0</v>
      </c>
    </row>
    <row r="93" spans="1:26" ht="12">
      <c r="A93" s="133"/>
      <c r="B93" s="134"/>
      <c r="C93" s="207">
        <f>'3. Infrastructure Staff Loading'!C93</f>
        <v>0</v>
      </c>
      <c r="D93" s="208">
        <f>'3. Infrastructure Staff Loading'!D93</f>
        <v>0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138">
        <f>SUM(E93:P93)</f>
        <v>0</v>
      </c>
      <c r="U93" s="44">
        <f>V93/$S$7</f>
        <v>0</v>
      </c>
      <c r="V93" s="44">
        <f>Q93/12</f>
        <v>0</v>
      </c>
      <c r="X93" s="44">
        <f t="shared" si="50"/>
        <v>0</v>
      </c>
      <c r="Y93" s="44">
        <f t="shared" si="51"/>
        <v>0</v>
      </c>
      <c r="Z93" s="223">
        <f>T93/12</f>
        <v>0</v>
      </c>
    </row>
    <row r="94" spans="1:26" s="35" customFormat="1" ht="12.95" thickBot="1">
      <c r="A94" s="103"/>
      <c r="B94" s="104" t="s">
        <v>61</v>
      </c>
      <c r="C94" s="105"/>
      <c r="D94" s="187"/>
      <c r="E94" s="107">
        <f>SUM(E89:E93)</f>
        <v>194.16749860333334</v>
      </c>
      <c r="F94" s="107">
        <f t="shared" ref="F94:Q94" si="52">SUM(F89:F93)</f>
        <v>194.16749860333334</v>
      </c>
      <c r="G94" s="107">
        <f t="shared" si="52"/>
        <v>194.16749860333334</v>
      </c>
      <c r="H94" s="107">
        <f t="shared" si="52"/>
        <v>194.16749860333334</v>
      </c>
      <c r="I94" s="107">
        <f t="shared" si="52"/>
        <v>194.16749860333334</v>
      </c>
      <c r="J94" s="107">
        <f t="shared" si="52"/>
        <v>194.16749860333334</v>
      </c>
      <c r="K94" s="107">
        <f t="shared" si="52"/>
        <v>194.16749860333334</v>
      </c>
      <c r="L94" s="107">
        <f t="shared" si="52"/>
        <v>194.16749860333334</v>
      </c>
      <c r="M94" s="107">
        <f t="shared" si="52"/>
        <v>194.16749860333334</v>
      </c>
      <c r="N94" s="107">
        <f t="shared" si="52"/>
        <v>194.16749860333334</v>
      </c>
      <c r="O94" s="107">
        <f t="shared" si="52"/>
        <v>194.16749860333334</v>
      </c>
      <c r="P94" s="107">
        <f t="shared" si="52"/>
        <v>194.16749860333334</v>
      </c>
      <c r="Q94" s="107">
        <f t="shared" si="52"/>
        <v>2330.0099832399997</v>
      </c>
      <c r="U94" s="109">
        <f>SUM(U89:U93)</f>
        <v>1.1696837265261042</v>
      </c>
      <c r="V94" s="107">
        <f>SUM(V89:V93)</f>
        <v>194.16749860333331</v>
      </c>
      <c r="X94" s="106">
        <f>SUM(X89:X93)</f>
        <v>0</v>
      </c>
      <c r="Y94" s="106">
        <f>SUM(Y89:Y93)</f>
        <v>2330.0099832399997</v>
      </c>
      <c r="Z94" s="224">
        <f>X94/(X94+Y94)</f>
        <v>0</v>
      </c>
    </row>
    <row r="95" spans="1:26" ht="13.5" customHeight="1">
      <c r="A95" s="133"/>
      <c r="B95" s="134"/>
      <c r="C95" s="207"/>
      <c r="D95" s="210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138"/>
      <c r="U95" s="44"/>
      <c r="V95" s="44"/>
      <c r="X95" s="44"/>
      <c r="Y95" s="44"/>
      <c r="Z95" s="223"/>
    </row>
    <row r="96" spans="1:26" s="35" customFormat="1" ht="12">
      <c r="A96" s="133">
        <v>4.2</v>
      </c>
      <c r="B96" s="134" t="s">
        <v>62</v>
      </c>
      <c r="C96" s="207">
        <f>'3. Infrastructure Staff Loading'!C96</f>
        <v>0</v>
      </c>
      <c r="D96" s="208">
        <f>'3. Infrastructure Staff Loading'!D96</f>
        <v>0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138">
        <f>SUM(E96:P96)</f>
        <v>0</v>
      </c>
      <c r="U96" s="44">
        <f>V96/$S$7</f>
        <v>0</v>
      </c>
      <c r="V96" s="44">
        <f>Q96/12</f>
        <v>0</v>
      </c>
      <c r="X96" s="44">
        <f>IF($D96="Y",$Q96,0)</f>
        <v>0</v>
      </c>
      <c r="Y96" s="44">
        <f>IF($D96="N",$Q96,0)</f>
        <v>0</v>
      </c>
      <c r="Z96" s="223">
        <f>T96/12</f>
        <v>0</v>
      </c>
    </row>
    <row r="97" spans="1:26" ht="12">
      <c r="A97" s="133"/>
      <c r="B97" s="134"/>
      <c r="C97" s="207" t="str">
        <f>'3. Infrastructure Staff Loading'!C97</f>
        <v>Infrastructure Support</v>
      </c>
      <c r="D97" s="208" t="str">
        <f>'3. Infrastructure Staff Loading'!D97</f>
        <v>N</v>
      </c>
      <c r="E97" s="45">
        <v>521.97222112333327</v>
      </c>
      <c r="F97" s="45">
        <v>521.97222112333327</v>
      </c>
      <c r="G97" s="45">
        <v>521.97222112333327</v>
      </c>
      <c r="H97" s="45">
        <v>521.97222112333327</v>
      </c>
      <c r="I97" s="45">
        <v>521.97222112333327</v>
      </c>
      <c r="J97" s="45">
        <v>521.97222112333327</v>
      </c>
      <c r="K97" s="45">
        <v>521.97222112333327</v>
      </c>
      <c r="L97" s="45">
        <v>521.97222112333327</v>
      </c>
      <c r="M97" s="45">
        <v>521.97222112333327</v>
      </c>
      <c r="N97" s="45">
        <v>521.97222112333327</v>
      </c>
      <c r="O97" s="45">
        <v>521.97222112333327</v>
      </c>
      <c r="P97" s="45">
        <v>521.97222112333327</v>
      </c>
      <c r="Q97" s="138">
        <f>SUM(E97:P97)</f>
        <v>6263.6666534799979</v>
      </c>
      <c r="U97" s="44">
        <f>V97/$S$7</f>
        <v>3.1444109706224888</v>
      </c>
      <c r="V97" s="44">
        <f>Q97/12</f>
        <v>521.97222112333316</v>
      </c>
      <c r="X97" s="44">
        <f>IF($D97="Y",$Q97,0)</f>
        <v>0</v>
      </c>
      <c r="Y97" s="44">
        <f>IF($D97="N",$Q97,0)</f>
        <v>6263.6666534799979</v>
      </c>
      <c r="Z97" s="223">
        <f>T97/12</f>
        <v>0</v>
      </c>
    </row>
    <row r="98" spans="1:26" ht="12">
      <c r="A98" s="133"/>
      <c r="B98" s="134"/>
      <c r="C98" s="207">
        <f>'3. Infrastructure Staff Loading'!C98</f>
        <v>0</v>
      </c>
      <c r="D98" s="208">
        <f>'3. Infrastructure Staff Loading'!D98</f>
        <v>0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138">
        <f>SUM(E98:P98)</f>
        <v>0</v>
      </c>
      <c r="U98" s="44">
        <f>V98/$S$7</f>
        <v>0</v>
      </c>
      <c r="V98" s="44">
        <f>Q98/12</f>
        <v>0</v>
      </c>
      <c r="X98" s="44">
        <f>IF($D98="Y",$Q98,0)</f>
        <v>0</v>
      </c>
      <c r="Y98" s="44">
        <f>IF($D98="N",$Q98,0)</f>
        <v>0</v>
      </c>
      <c r="Z98" s="223">
        <f>T98/12</f>
        <v>0</v>
      </c>
    </row>
    <row r="99" spans="1:26" ht="12">
      <c r="A99" s="133"/>
      <c r="B99" s="134"/>
      <c r="C99" s="207">
        <f>'3. Infrastructure Staff Loading'!C99</f>
        <v>0</v>
      </c>
      <c r="D99" s="208">
        <f>'3. Infrastructure Staff Loading'!D99</f>
        <v>0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138">
        <f>SUM(E99:P99)</f>
        <v>0</v>
      </c>
      <c r="U99" s="44">
        <f>V99/$S$7</f>
        <v>0</v>
      </c>
      <c r="V99" s="44">
        <f>Q99/12</f>
        <v>0</v>
      </c>
      <c r="X99" s="44">
        <f>IF($D99="Y",$Q99,0)</f>
        <v>0</v>
      </c>
      <c r="Y99" s="44">
        <f>IF($D99="N",$Q99,0)</f>
        <v>0</v>
      </c>
      <c r="Z99" s="223">
        <f>T99/12</f>
        <v>0</v>
      </c>
    </row>
    <row r="100" spans="1:26" ht="12">
      <c r="A100" s="133"/>
      <c r="B100" s="134"/>
      <c r="C100" s="207">
        <f>'3. Infrastructure Staff Loading'!C100</f>
        <v>0</v>
      </c>
      <c r="D100" s="208">
        <f>'3. Infrastructure Staff Loading'!D100</f>
        <v>0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138">
        <f>SUM(E100:P100)</f>
        <v>0</v>
      </c>
      <c r="U100" s="44">
        <f>V100/$S$7</f>
        <v>0</v>
      </c>
      <c r="V100" s="44">
        <f>Q100/12</f>
        <v>0</v>
      </c>
      <c r="X100" s="44">
        <f>IF($D100="Y",$Q100,0)</f>
        <v>0</v>
      </c>
      <c r="Y100" s="44">
        <f>IF($D100="N",$Q100,0)</f>
        <v>0</v>
      </c>
      <c r="Z100" s="223">
        <f>T100/12</f>
        <v>0</v>
      </c>
    </row>
    <row r="101" spans="1:26" s="35" customFormat="1" ht="12.95" thickBot="1">
      <c r="A101" s="103"/>
      <c r="B101" s="104" t="s">
        <v>63</v>
      </c>
      <c r="C101" s="105"/>
      <c r="D101" s="187"/>
      <c r="E101" s="107">
        <f>SUM(E96:E100)</f>
        <v>521.97222112333327</v>
      </c>
      <c r="F101" s="107">
        <f t="shared" ref="F101:Q101" si="53">SUM(F96:F100)</f>
        <v>521.97222112333327</v>
      </c>
      <c r="G101" s="107">
        <f t="shared" si="53"/>
        <v>521.97222112333327</v>
      </c>
      <c r="H101" s="107">
        <f t="shared" si="53"/>
        <v>521.97222112333327</v>
      </c>
      <c r="I101" s="107">
        <f t="shared" si="53"/>
        <v>521.97222112333327</v>
      </c>
      <c r="J101" s="107">
        <f t="shared" si="53"/>
        <v>521.97222112333327</v>
      </c>
      <c r="K101" s="107">
        <f t="shared" si="53"/>
        <v>521.97222112333327</v>
      </c>
      <c r="L101" s="107">
        <f t="shared" si="53"/>
        <v>521.97222112333327</v>
      </c>
      <c r="M101" s="107">
        <f t="shared" si="53"/>
        <v>521.97222112333327</v>
      </c>
      <c r="N101" s="107">
        <f t="shared" si="53"/>
        <v>521.97222112333327</v>
      </c>
      <c r="O101" s="107">
        <f t="shared" si="53"/>
        <v>521.97222112333327</v>
      </c>
      <c r="P101" s="107">
        <f t="shared" si="53"/>
        <v>521.97222112333327</v>
      </c>
      <c r="Q101" s="107">
        <f t="shared" si="53"/>
        <v>6263.6666534799979</v>
      </c>
      <c r="U101" s="109">
        <f>SUM(U96:U100)</f>
        <v>3.1444109706224888</v>
      </c>
      <c r="V101" s="107">
        <f>SUM(V96:V100)</f>
        <v>521.97222112333316</v>
      </c>
      <c r="X101" s="106">
        <f>SUM(X96:X100)</f>
        <v>0</v>
      </c>
      <c r="Y101" s="106">
        <f>SUM(Y96:Y100)</f>
        <v>6263.6666534799979</v>
      </c>
      <c r="Z101" s="224">
        <f>X101/(X101+Y101)</f>
        <v>0</v>
      </c>
    </row>
    <row r="102" spans="1:26" s="35" customFormat="1" ht="12">
      <c r="A102" s="41"/>
      <c r="B102" s="42"/>
      <c r="C102" s="43"/>
      <c r="D102" s="186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U102" s="44"/>
      <c r="V102" s="44"/>
      <c r="X102" s="44"/>
      <c r="Y102" s="44"/>
      <c r="Z102" s="223"/>
    </row>
    <row r="103" spans="1:26" s="35" customFormat="1" ht="14.1" thickBot="1">
      <c r="A103" s="129"/>
      <c r="B103" s="130" t="s">
        <v>64</v>
      </c>
      <c r="C103" s="131"/>
      <c r="D103" s="191"/>
      <c r="E103" s="132">
        <f t="shared" ref="E103:Q103" si="54">SUM(E94,E101)</f>
        <v>716.13971972666661</v>
      </c>
      <c r="F103" s="132">
        <f t="shared" si="54"/>
        <v>716.13971972666661</v>
      </c>
      <c r="G103" s="132">
        <f t="shared" si="54"/>
        <v>716.13971972666661</v>
      </c>
      <c r="H103" s="132">
        <f t="shared" si="54"/>
        <v>716.13971972666661</v>
      </c>
      <c r="I103" s="132">
        <f t="shared" si="54"/>
        <v>716.13971972666661</v>
      </c>
      <c r="J103" s="132">
        <f t="shared" si="54"/>
        <v>716.13971972666661</v>
      </c>
      <c r="K103" s="132">
        <f t="shared" si="54"/>
        <v>716.13971972666661</v>
      </c>
      <c r="L103" s="132">
        <f t="shared" si="54"/>
        <v>716.13971972666661</v>
      </c>
      <c r="M103" s="132">
        <f t="shared" si="54"/>
        <v>716.13971972666661</v>
      </c>
      <c r="N103" s="132">
        <f t="shared" si="54"/>
        <v>716.13971972666661</v>
      </c>
      <c r="O103" s="132">
        <f t="shared" si="54"/>
        <v>716.13971972666661</v>
      </c>
      <c r="P103" s="132">
        <f t="shared" si="54"/>
        <v>716.13971972666661</v>
      </c>
      <c r="Q103" s="132">
        <f t="shared" si="54"/>
        <v>8593.676636719998</v>
      </c>
      <c r="U103" s="132">
        <f>SUM(U94,U101)</f>
        <v>4.3140946971485929</v>
      </c>
      <c r="V103" s="132">
        <f>SUM(V94,V101)</f>
        <v>716.1397197266665</v>
      </c>
      <c r="X103" s="132">
        <f>SUM(X94,X101)</f>
        <v>0</v>
      </c>
      <c r="Y103" s="132">
        <f>SUM(Y94,Y101)</f>
        <v>8593.676636719998</v>
      </c>
      <c r="Z103" s="225">
        <f>X103/(X103+Y103)</f>
        <v>0</v>
      </c>
    </row>
    <row r="104" spans="1:26" ht="9.9499999999999993" customHeight="1">
      <c r="A104" s="52"/>
      <c r="B104" s="42"/>
      <c r="C104" s="43"/>
      <c r="D104" s="200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U104" s="43"/>
      <c r="V104" s="43"/>
      <c r="X104" s="43"/>
      <c r="Y104" s="43"/>
      <c r="Z104" s="223"/>
    </row>
    <row r="105" spans="1:26" s="34" customFormat="1" ht="13.5" customHeight="1">
      <c r="A105" s="110">
        <v>5</v>
      </c>
      <c r="B105" s="119" t="s">
        <v>65</v>
      </c>
      <c r="C105" s="112"/>
      <c r="D105" s="152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3"/>
      <c r="U105" s="112"/>
      <c r="V105" s="112"/>
      <c r="X105" s="112"/>
      <c r="Y105" s="112"/>
      <c r="Z105" s="222"/>
    </row>
    <row r="106" spans="1:26" ht="13.5" customHeight="1">
      <c r="A106" s="133">
        <v>5.0999999999999996</v>
      </c>
      <c r="B106" s="134" t="s">
        <v>66</v>
      </c>
      <c r="C106" s="207">
        <f>'3. Infrastructure Staff Loading'!C106</f>
        <v>0</v>
      </c>
      <c r="D106" s="208">
        <f>'3. Infrastructure Staff Loading'!D106</f>
        <v>0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138">
        <f>SUM(E106:P106)</f>
        <v>0</v>
      </c>
      <c r="U106" s="44">
        <f>V106/$S$7</f>
        <v>0</v>
      </c>
      <c r="V106" s="44">
        <f>Q106/12</f>
        <v>0</v>
      </c>
      <c r="X106" s="44">
        <f>IF($D106="Y",$Q106,0)</f>
        <v>0</v>
      </c>
      <c r="Y106" s="44">
        <f>IF($D106="N",$Q106,0)</f>
        <v>0</v>
      </c>
      <c r="Z106" s="223">
        <f>T106/12</f>
        <v>0</v>
      </c>
    </row>
    <row r="107" spans="1:26" ht="12">
      <c r="A107" s="133"/>
      <c r="B107" s="134"/>
      <c r="C107" s="207" t="str">
        <f>'3. Infrastructure Staff Loading'!C107</f>
        <v>Architect</v>
      </c>
      <c r="D107" s="208" t="str">
        <f>'3. Infrastructure Staff Loading'!D107</f>
        <v>N</v>
      </c>
      <c r="E107" s="45">
        <v>459.27445074000002</v>
      </c>
      <c r="F107" s="45">
        <v>459.27445074000002</v>
      </c>
      <c r="G107" s="45">
        <v>459.27445074000002</v>
      </c>
      <c r="H107" s="45">
        <v>459.27445074000002</v>
      </c>
      <c r="I107" s="45">
        <v>459.27445074000002</v>
      </c>
      <c r="J107" s="45">
        <v>459.27445074000002</v>
      </c>
      <c r="K107" s="45">
        <v>459.27445074000002</v>
      </c>
      <c r="L107" s="45">
        <v>459.27445074000002</v>
      </c>
      <c r="M107" s="45">
        <v>459.27445074000002</v>
      </c>
      <c r="N107" s="45">
        <v>459.27445074000002</v>
      </c>
      <c r="O107" s="45">
        <v>459.27445074000002</v>
      </c>
      <c r="P107" s="45">
        <v>459.27445074000002</v>
      </c>
      <c r="Q107" s="138">
        <f>SUM(E107:P107)</f>
        <v>5511.2934088800021</v>
      </c>
      <c r="U107" s="44">
        <f>V107/$S$7</f>
        <v>2.7667135586747</v>
      </c>
      <c r="V107" s="44">
        <f>Q107/12</f>
        <v>459.27445074000019</v>
      </c>
      <c r="X107" s="44">
        <f>IF($D107="Y",$Q107,0)</f>
        <v>0</v>
      </c>
      <c r="Y107" s="44">
        <f>IF($D107="N",$Q107,0)</f>
        <v>5511.2934088800021</v>
      </c>
      <c r="Z107" s="223">
        <f>T107/12</f>
        <v>0</v>
      </c>
    </row>
    <row r="108" spans="1:26" ht="12">
      <c r="A108" s="133"/>
      <c r="B108" s="134"/>
      <c r="C108" s="207" t="str">
        <f>'3. Infrastructure Staff Loading'!C108</f>
        <v>System Admin and Management</v>
      </c>
      <c r="D108" s="208" t="str">
        <f>'3. Infrastructure Staff Loading'!D108</f>
        <v>N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138">
        <f>SUM(E108:P108)</f>
        <v>0</v>
      </c>
      <c r="U108" s="44">
        <f>V108/$S$7</f>
        <v>0</v>
      </c>
      <c r="V108" s="44">
        <f>Q108/12</f>
        <v>0</v>
      </c>
      <c r="X108" s="44">
        <f>IF($D108="Y",$Q108,0)</f>
        <v>0</v>
      </c>
      <c r="Y108" s="44">
        <f>IF($D108="N",$Q108,0)</f>
        <v>0</v>
      </c>
      <c r="Z108" s="223">
        <f>T108/12</f>
        <v>0</v>
      </c>
    </row>
    <row r="109" spans="1:26" ht="12">
      <c r="A109" s="133"/>
      <c r="B109" s="134"/>
      <c r="C109" s="207">
        <f>'3. Infrastructure Staff Loading'!C109</f>
        <v>0</v>
      </c>
      <c r="D109" s="208">
        <f>'3. Infrastructure Staff Loading'!D109</f>
        <v>0</v>
      </c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138">
        <f>SUM(E109:P109)</f>
        <v>0</v>
      </c>
      <c r="U109" s="44">
        <f>V109/$S$7</f>
        <v>0</v>
      </c>
      <c r="V109" s="44">
        <f>Q109/12</f>
        <v>0</v>
      </c>
      <c r="X109" s="44">
        <f>IF($D109="Y",$Q109,0)</f>
        <v>0</v>
      </c>
      <c r="Y109" s="44">
        <f>IF($D109="N",$Q109,0)</f>
        <v>0</v>
      </c>
      <c r="Z109" s="223">
        <f>T109/12</f>
        <v>0</v>
      </c>
    </row>
    <row r="110" spans="1:26" ht="12">
      <c r="A110" s="133"/>
      <c r="B110" s="134"/>
      <c r="C110" s="207">
        <f>'3. Infrastructure Staff Loading'!C110</f>
        <v>0</v>
      </c>
      <c r="D110" s="208">
        <f>'3. Infrastructure Staff Loading'!D110</f>
        <v>0</v>
      </c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138">
        <f>SUM(E110:P110)</f>
        <v>0</v>
      </c>
      <c r="U110" s="44">
        <f>V110/$S$7</f>
        <v>0</v>
      </c>
      <c r="V110" s="44">
        <f>Q110/12</f>
        <v>0</v>
      </c>
      <c r="X110" s="44">
        <f>IF($D110="Y",$Q110,0)</f>
        <v>0</v>
      </c>
      <c r="Y110" s="44">
        <f>IF($D110="N",$Q110,0)</f>
        <v>0</v>
      </c>
      <c r="Z110" s="223">
        <f>T110/12</f>
        <v>0</v>
      </c>
    </row>
    <row r="111" spans="1:26" s="35" customFormat="1" ht="12.95" thickBot="1">
      <c r="A111" s="103"/>
      <c r="B111" s="104" t="s">
        <v>68</v>
      </c>
      <c r="C111" s="105"/>
      <c r="D111" s="187"/>
      <c r="E111" s="107">
        <f>SUM(E106:E110)</f>
        <v>459.27445074000002</v>
      </c>
      <c r="F111" s="107">
        <f t="shared" ref="F111:Q111" si="55">SUM(F106:F110)</f>
        <v>459.27445074000002</v>
      </c>
      <c r="G111" s="107">
        <f t="shared" si="55"/>
        <v>459.27445074000002</v>
      </c>
      <c r="H111" s="107">
        <f t="shared" si="55"/>
        <v>459.27445074000002</v>
      </c>
      <c r="I111" s="107">
        <f t="shared" si="55"/>
        <v>459.27445074000002</v>
      </c>
      <c r="J111" s="107">
        <f t="shared" si="55"/>
        <v>459.27445074000002</v>
      </c>
      <c r="K111" s="107">
        <f t="shared" si="55"/>
        <v>459.27445074000002</v>
      </c>
      <c r="L111" s="107">
        <f t="shared" si="55"/>
        <v>459.27445074000002</v>
      </c>
      <c r="M111" s="107">
        <f t="shared" si="55"/>
        <v>459.27445074000002</v>
      </c>
      <c r="N111" s="107">
        <f t="shared" si="55"/>
        <v>459.27445074000002</v>
      </c>
      <c r="O111" s="107">
        <f t="shared" si="55"/>
        <v>459.27445074000002</v>
      </c>
      <c r="P111" s="107">
        <f t="shared" si="55"/>
        <v>459.27445074000002</v>
      </c>
      <c r="Q111" s="107">
        <f t="shared" si="55"/>
        <v>5511.2934088800021</v>
      </c>
      <c r="U111" s="109">
        <f>SUM(U106:U110)</f>
        <v>2.7667135586747</v>
      </c>
      <c r="V111" s="107">
        <f>SUM(V106:V110)</f>
        <v>459.27445074000019</v>
      </c>
      <c r="X111" s="106">
        <f>SUM(X106:X110)</f>
        <v>0</v>
      </c>
      <c r="Y111" s="106">
        <f>SUM(Y106:Y110)</f>
        <v>5511.2934088800021</v>
      </c>
      <c r="Z111" s="224">
        <f>X111/(X111+Y111)</f>
        <v>0</v>
      </c>
    </row>
    <row r="112" spans="1:26" ht="13.5" customHeight="1">
      <c r="A112" s="133"/>
      <c r="B112" s="134"/>
      <c r="C112" s="207"/>
      <c r="D112" s="210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138"/>
      <c r="U112" s="44"/>
      <c r="V112" s="44"/>
      <c r="X112" s="44"/>
      <c r="Y112" s="44"/>
      <c r="Z112" s="223"/>
    </row>
    <row r="113" spans="1:26" s="35" customFormat="1" ht="12">
      <c r="A113" s="133">
        <v>5.2</v>
      </c>
      <c r="B113" s="134" t="s">
        <v>65</v>
      </c>
      <c r="C113" s="207">
        <f>'3. Infrastructure Staff Loading'!C113</f>
        <v>0</v>
      </c>
      <c r="D113" s="208">
        <f>'3. Infrastructure Staff Loading'!D113</f>
        <v>0</v>
      </c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138">
        <f>SUM(E113:P113)</f>
        <v>0</v>
      </c>
      <c r="U113" s="44">
        <f>V113/$S$7</f>
        <v>0</v>
      </c>
      <c r="V113" s="44">
        <f>Q113/12</f>
        <v>0</v>
      </c>
      <c r="X113" s="44">
        <f>IF($D113="Y",$Q113,0)</f>
        <v>0</v>
      </c>
      <c r="Y113" s="44">
        <f>IF($D113="N",$Q113,0)</f>
        <v>0</v>
      </c>
      <c r="Z113" s="223">
        <f>T113/12</f>
        <v>0</v>
      </c>
    </row>
    <row r="114" spans="1:26" ht="12">
      <c r="A114" s="133"/>
      <c r="B114" s="134"/>
      <c r="C114" s="207" t="str">
        <f>'3. Infrastructure Staff Loading'!C114</f>
        <v>Architect</v>
      </c>
      <c r="D114" s="208" t="str">
        <f>'3. Infrastructure Staff Loading'!D114</f>
        <v>N</v>
      </c>
      <c r="E114" s="45">
        <v>46.408483795000002</v>
      </c>
      <c r="F114" s="45">
        <v>46.408483795000002</v>
      </c>
      <c r="G114" s="45">
        <v>46.408483795000002</v>
      </c>
      <c r="H114" s="45">
        <v>46.408483795000002</v>
      </c>
      <c r="I114" s="45">
        <v>46.408483795000002</v>
      </c>
      <c r="J114" s="45">
        <v>46.408483795000002</v>
      </c>
      <c r="K114" s="45">
        <v>46.408483795000002</v>
      </c>
      <c r="L114" s="45">
        <v>46.408483795000002</v>
      </c>
      <c r="M114" s="45">
        <v>46.408483795000002</v>
      </c>
      <c r="N114" s="45">
        <v>46.408483795000002</v>
      </c>
      <c r="O114" s="45">
        <v>46.408483795000002</v>
      </c>
      <c r="P114" s="45">
        <v>46.408483795000002</v>
      </c>
      <c r="Q114" s="138">
        <f>SUM(E114:P114)</f>
        <v>556.90180554000005</v>
      </c>
      <c r="U114" s="44">
        <f>V114/$S$7</f>
        <v>0.27956917948795185</v>
      </c>
      <c r="V114" s="44">
        <f>Q114/12</f>
        <v>46.408483795000002</v>
      </c>
      <c r="X114" s="44">
        <f>IF($D114="Y",$Q114,0)</f>
        <v>0</v>
      </c>
      <c r="Y114" s="44">
        <f>IF($D114="N",$Q114,0)</f>
        <v>556.90180554000005</v>
      </c>
      <c r="Z114" s="223">
        <f>T114/12</f>
        <v>0</v>
      </c>
    </row>
    <row r="115" spans="1:26" ht="12">
      <c r="A115" s="133"/>
      <c r="B115" s="134"/>
      <c r="C115" s="207" t="str">
        <f>'3. Infrastructure Staff Loading'!C115</f>
        <v>Architect</v>
      </c>
      <c r="D115" s="208" t="str">
        <f>'3. Infrastructure Staff Loading'!D115</f>
        <v>Y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138">
        <f>SUM(E115:P115)</f>
        <v>0</v>
      </c>
      <c r="U115" s="44">
        <f>V115/$S$7</f>
        <v>0</v>
      </c>
      <c r="V115" s="44">
        <f>Q115/12</f>
        <v>0</v>
      </c>
      <c r="X115" s="44">
        <f>IF($D115="Y",$Q115,0)</f>
        <v>0</v>
      </c>
      <c r="Y115" s="44">
        <f>IF($D115="N",$Q115,0)</f>
        <v>0</v>
      </c>
      <c r="Z115" s="223">
        <f>T115/12</f>
        <v>0</v>
      </c>
    </row>
    <row r="116" spans="1:26" ht="12">
      <c r="A116" s="133"/>
      <c r="B116" s="134"/>
      <c r="C116" s="207">
        <f>'3. Infrastructure Staff Loading'!C116</f>
        <v>0</v>
      </c>
      <c r="D116" s="208">
        <f>'3. Infrastructure Staff Loading'!D116</f>
        <v>0</v>
      </c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138">
        <f>SUM(E116:P116)</f>
        <v>0</v>
      </c>
      <c r="U116" s="44">
        <f>V116/$S$7</f>
        <v>0</v>
      </c>
      <c r="V116" s="44">
        <f>Q116/12</f>
        <v>0</v>
      </c>
      <c r="X116" s="44">
        <f>IF($D116="Y",$Q116,0)</f>
        <v>0</v>
      </c>
      <c r="Y116" s="44">
        <f>IF($D116="N",$Q116,0)</f>
        <v>0</v>
      </c>
      <c r="Z116" s="223">
        <f>T116/12</f>
        <v>0</v>
      </c>
    </row>
    <row r="117" spans="1:26" ht="12">
      <c r="A117" s="133"/>
      <c r="B117" s="134"/>
      <c r="C117" s="207">
        <f>'3. Infrastructure Staff Loading'!C117</f>
        <v>0</v>
      </c>
      <c r="D117" s="208">
        <f>'3. Infrastructure Staff Loading'!D117</f>
        <v>0</v>
      </c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138">
        <f>SUM(E117:P117)</f>
        <v>0</v>
      </c>
      <c r="U117" s="44">
        <f>V117/$S$7</f>
        <v>0</v>
      </c>
      <c r="V117" s="44">
        <f>Q117/12</f>
        <v>0</v>
      </c>
      <c r="X117" s="44">
        <f>IF($D117="Y",$Q117,0)</f>
        <v>0</v>
      </c>
      <c r="Y117" s="44">
        <f>IF($D117="N",$Q117,0)</f>
        <v>0</v>
      </c>
      <c r="Z117" s="223">
        <f>T117/12</f>
        <v>0</v>
      </c>
    </row>
    <row r="118" spans="1:26" s="35" customFormat="1" ht="12.95" thickBot="1">
      <c r="A118" s="103"/>
      <c r="B118" s="104" t="s">
        <v>69</v>
      </c>
      <c r="C118" s="105"/>
      <c r="D118" s="187"/>
      <c r="E118" s="107">
        <f>SUM(E113:E117)</f>
        <v>46.408483795000002</v>
      </c>
      <c r="F118" s="107">
        <f t="shared" ref="F118:Q118" si="56">SUM(F113:F117)</f>
        <v>46.408483795000002</v>
      </c>
      <c r="G118" s="107">
        <f t="shared" si="56"/>
        <v>46.408483795000002</v>
      </c>
      <c r="H118" s="107">
        <f t="shared" si="56"/>
        <v>46.408483795000002</v>
      </c>
      <c r="I118" s="107">
        <f t="shared" si="56"/>
        <v>46.408483795000002</v>
      </c>
      <c r="J118" s="107">
        <f t="shared" si="56"/>
        <v>46.408483795000002</v>
      </c>
      <c r="K118" s="107">
        <f t="shared" si="56"/>
        <v>46.408483795000002</v>
      </c>
      <c r="L118" s="107">
        <f t="shared" si="56"/>
        <v>46.408483795000002</v>
      </c>
      <c r="M118" s="107">
        <f t="shared" si="56"/>
        <v>46.408483795000002</v>
      </c>
      <c r="N118" s="107">
        <f t="shared" si="56"/>
        <v>46.408483795000002</v>
      </c>
      <c r="O118" s="107">
        <f t="shared" si="56"/>
        <v>46.408483795000002</v>
      </c>
      <c r="P118" s="107">
        <f t="shared" si="56"/>
        <v>46.408483795000002</v>
      </c>
      <c r="Q118" s="107">
        <f t="shared" si="56"/>
        <v>556.90180554000005</v>
      </c>
      <c r="U118" s="109">
        <f>SUM(U113:U117)</f>
        <v>0.27956917948795185</v>
      </c>
      <c r="V118" s="107">
        <f>SUM(V113:V117)</f>
        <v>46.408483795000002</v>
      </c>
      <c r="X118" s="106">
        <f>SUM(X113:X117)</f>
        <v>0</v>
      </c>
      <c r="Y118" s="106">
        <f>SUM(Y113:Y117)</f>
        <v>556.90180554000005</v>
      </c>
      <c r="Z118" s="224">
        <f>X118/(X118+Y118)</f>
        <v>0</v>
      </c>
    </row>
    <row r="119" spans="1:26" s="35" customFormat="1" ht="12">
      <c r="A119" s="41"/>
      <c r="B119" s="42"/>
      <c r="C119" s="43"/>
      <c r="D119" s="186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U119" s="44"/>
      <c r="V119" s="44"/>
      <c r="X119" s="44"/>
      <c r="Y119" s="44"/>
      <c r="Z119" s="223"/>
    </row>
    <row r="120" spans="1:26" s="35" customFormat="1" ht="14.1" thickBot="1">
      <c r="A120" s="129"/>
      <c r="B120" s="130" t="s">
        <v>69</v>
      </c>
      <c r="C120" s="131"/>
      <c r="D120" s="191"/>
      <c r="E120" s="132">
        <f t="shared" ref="E120:Q120" si="57">SUM(E111,E118)</f>
        <v>505.68293453500002</v>
      </c>
      <c r="F120" s="132">
        <f t="shared" si="57"/>
        <v>505.68293453500002</v>
      </c>
      <c r="G120" s="132">
        <f t="shared" si="57"/>
        <v>505.68293453500002</v>
      </c>
      <c r="H120" s="132">
        <f t="shared" si="57"/>
        <v>505.68293453500002</v>
      </c>
      <c r="I120" s="132">
        <f t="shared" si="57"/>
        <v>505.68293453500002</v>
      </c>
      <c r="J120" s="132">
        <f t="shared" si="57"/>
        <v>505.68293453500002</v>
      </c>
      <c r="K120" s="132">
        <f t="shared" si="57"/>
        <v>505.68293453500002</v>
      </c>
      <c r="L120" s="132">
        <f t="shared" si="57"/>
        <v>505.68293453500002</v>
      </c>
      <c r="M120" s="132">
        <f t="shared" si="57"/>
        <v>505.68293453500002</v>
      </c>
      <c r="N120" s="132">
        <f t="shared" si="57"/>
        <v>505.68293453500002</v>
      </c>
      <c r="O120" s="132">
        <f t="shared" si="57"/>
        <v>505.68293453500002</v>
      </c>
      <c r="P120" s="132">
        <f t="shared" si="57"/>
        <v>505.68293453500002</v>
      </c>
      <c r="Q120" s="132">
        <f t="shared" si="57"/>
        <v>6068.1952144200022</v>
      </c>
      <c r="U120" s="132">
        <f>SUM(U111,U118)</f>
        <v>3.046282738162652</v>
      </c>
      <c r="V120" s="132">
        <f>SUM(V111,V118)</f>
        <v>505.68293453500019</v>
      </c>
      <c r="X120" s="132">
        <f>SUM(X111,X118)</f>
        <v>0</v>
      </c>
      <c r="Y120" s="132">
        <f>SUM(Y111,Y118)</f>
        <v>6068.1952144200022</v>
      </c>
      <c r="Z120" s="225">
        <f>X120/(X120+Y120)</f>
        <v>0</v>
      </c>
    </row>
    <row r="121" spans="1:26" ht="9.9499999999999993" customHeight="1">
      <c r="A121" s="52"/>
      <c r="B121" s="42"/>
      <c r="C121" s="43"/>
      <c r="D121" s="200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U121" s="43"/>
      <c r="V121" s="43"/>
      <c r="X121" s="43"/>
      <c r="Y121" s="43"/>
      <c r="Z121" s="223"/>
    </row>
    <row r="122" spans="1:26" s="34" customFormat="1" ht="13.5" customHeight="1">
      <c r="A122" s="110">
        <v>6</v>
      </c>
      <c r="B122" s="119" t="s">
        <v>70</v>
      </c>
      <c r="C122" s="112"/>
      <c r="D122" s="152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3"/>
      <c r="U122" s="112"/>
      <c r="V122" s="112"/>
      <c r="X122" s="112"/>
      <c r="Y122" s="112"/>
      <c r="Z122" s="222"/>
    </row>
    <row r="123" spans="1:26" ht="13.5" customHeight="1">
      <c r="A123" s="133">
        <v>6.1</v>
      </c>
      <c r="B123" s="134" t="s">
        <v>71</v>
      </c>
      <c r="C123" s="207">
        <f>'3. Infrastructure Staff Loading'!C123</f>
        <v>0</v>
      </c>
      <c r="D123" s="208">
        <f>'3. Infrastructure Staff Loading'!D123</f>
        <v>0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138">
        <f>SUM(E123:P123)</f>
        <v>0</v>
      </c>
      <c r="U123" s="44">
        <f>V123/$S$7</f>
        <v>0</v>
      </c>
      <c r="V123" s="44">
        <f>Q123/12</f>
        <v>0</v>
      </c>
      <c r="X123" s="44">
        <f t="shared" ref="X123:X129" si="58">IF($D123="Y",$Q123,0)</f>
        <v>0</v>
      </c>
      <c r="Y123" s="44">
        <f t="shared" ref="Y123:Y129" si="59">IF($D123="N",$Q123,0)</f>
        <v>0</v>
      </c>
      <c r="Z123" s="223">
        <f>T123/12</f>
        <v>0</v>
      </c>
    </row>
    <row r="124" spans="1:26" ht="13.5" customHeight="1">
      <c r="A124" s="133"/>
      <c r="B124" s="134"/>
      <c r="C124" s="207" t="str">
        <f>'3. Infrastructure Staff Loading'!C124</f>
        <v>System Admin and Management</v>
      </c>
      <c r="D124" s="208" t="str">
        <f>'3. Infrastructure Staff Loading'!D124</f>
        <v>Y</v>
      </c>
      <c r="E124" s="45">
        <v>6019.3590624999997</v>
      </c>
      <c r="F124" s="45">
        <v>6019.3590624999997</v>
      </c>
      <c r="G124" s="45">
        <v>6019.3590624999997</v>
      </c>
      <c r="H124" s="45">
        <v>6019.3590624999997</v>
      </c>
      <c r="I124" s="45">
        <v>6019.3590624999997</v>
      </c>
      <c r="J124" s="45">
        <v>6019.3590624999997</v>
      </c>
      <c r="K124" s="45">
        <v>6019.3590624999997</v>
      </c>
      <c r="L124" s="45">
        <v>6019.3590624999997</v>
      </c>
      <c r="M124" s="45">
        <v>6019.3590624999997</v>
      </c>
      <c r="N124" s="45">
        <v>6019.3590624999997</v>
      </c>
      <c r="O124" s="45">
        <v>6019.3590624999997</v>
      </c>
      <c r="P124" s="45">
        <v>6019.3590624999997</v>
      </c>
      <c r="Q124" s="138">
        <f t="shared" ref="Q124:Q125" si="60">SUM(E124:P124)</f>
        <v>72232.308749999997</v>
      </c>
      <c r="U124" s="44">
        <f t="shared" ref="U124:U125" si="61">V124/$S$7</f>
        <v>36.261199171686748</v>
      </c>
      <c r="V124" s="44">
        <f t="shared" ref="V124:V125" si="62">Q124/12</f>
        <v>6019.3590624999997</v>
      </c>
      <c r="X124" s="44">
        <f t="shared" si="58"/>
        <v>72232.308749999997</v>
      </c>
      <c r="Y124" s="44">
        <f t="shared" si="59"/>
        <v>0</v>
      </c>
      <c r="Z124" s="223">
        <f t="shared" ref="Z124:Z125" si="63">T124/12</f>
        <v>0</v>
      </c>
    </row>
    <row r="125" spans="1:26" ht="13.5" customHeight="1">
      <c r="A125" s="133"/>
      <c r="B125" s="134"/>
      <c r="C125" s="207" t="str">
        <f>'3. Infrastructure Staff Loading'!C125</f>
        <v>Service Delivery Management</v>
      </c>
      <c r="D125" s="208" t="str">
        <f>'3. Infrastructure Staff Loading'!D125</f>
        <v>Y</v>
      </c>
      <c r="E125" s="45">
        <v>0</v>
      </c>
      <c r="F125" s="45">
        <v>0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138">
        <f t="shared" si="60"/>
        <v>0</v>
      </c>
      <c r="U125" s="44">
        <f t="shared" si="61"/>
        <v>0</v>
      </c>
      <c r="V125" s="44">
        <f t="shared" si="62"/>
        <v>0</v>
      </c>
      <c r="X125" s="44">
        <f t="shared" si="58"/>
        <v>0</v>
      </c>
      <c r="Y125" s="44">
        <f t="shared" si="59"/>
        <v>0</v>
      </c>
      <c r="Z125" s="223">
        <f t="shared" si="63"/>
        <v>0</v>
      </c>
    </row>
    <row r="126" spans="1:26" ht="12">
      <c r="A126" s="133"/>
      <c r="B126" s="134"/>
      <c r="C126" s="207" t="str">
        <f>'3. Infrastructure Staff Loading'!C126</f>
        <v>AWS Manager</v>
      </c>
      <c r="D126" s="208" t="str">
        <f>'3. Infrastructure Staff Loading'!D126</f>
        <v>N</v>
      </c>
      <c r="E126" s="45">
        <v>164.83332673999999</v>
      </c>
      <c r="F126" s="45">
        <v>164.83332673999999</v>
      </c>
      <c r="G126" s="45">
        <v>164.83332673999999</v>
      </c>
      <c r="H126" s="45">
        <v>164.83332673999999</v>
      </c>
      <c r="I126" s="45">
        <v>164.83332673999999</v>
      </c>
      <c r="J126" s="45">
        <v>164.83332673999999</v>
      </c>
      <c r="K126" s="45">
        <v>164.83332673999999</v>
      </c>
      <c r="L126" s="45">
        <v>164.83332673999999</v>
      </c>
      <c r="M126" s="45">
        <v>164.83332673999999</v>
      </c>
      <c r="N126" s="45">
        <v>164.83332673999999</v>
      </c>
      <c r="O126" s="45">
        <v>164.83332673999999</v>
      </c>
      <c r="P126" s="45">
        <v>164.83332673999999</v>
      </c>
      <c r="Q126" s="138">
        <f>SUM(E126:P126)</f>
        <v>1977.9999208800002</v>
      </c>
      <c r="U126" s="44">
        <f>V126/$S$7</f>
        <v>0.99297184783132542</v>
      </c>
      <c r="V126" s="44">
        <f>Q126/12</f>
        <v>164.83332674000002</v>
      </c>
      <c r="X126" s="44">
        <f t="shared" si="58"/>
        <v>0</v>
      </c>
      <c r="Y126" s="44">
        <f t="shared" si="59"/>
        <v>1977.9999208800002</v>
      </c>
      <c r="Z126" s="223">
        <f>T126/12</f>
        <v>0</v>
      </c>
    </row>
    <row r="127" spans="1:26" ht="12">
      <c r="A127" s="133"/>
      <c r="B127" s="134"/>
      <c r="C127" s="207" t="str">
        <f>'3. Infrastructure Staff Loading'!C127</f>
        <v>System Admin and Management</v>
      </c>
      <c r="D127" s="208" t="str">
        <f>'3. Infrastructure Staff Loading'!D127</f>
        <v>N</v>
      </c>
      <c r="E127" s="45">
        <v>4345.5516880833329</v>
      </c>
      <c r="F127" s="45">
        <v>4345.5516880833329</v>
      </c>
      <c r="G127" s="45">
        <v>4345.5516880833329</v>
      </c>
      <c r="H127" s="45">
        <v>4345.5516880833329</v>
      </c>
      <c r="I127" s="45">
        <v>4345.5516880833329</v>
      </c>
      <c r="J127" s="45">
        <v>4345.5516880833329</v>
      </c>
      <c r="K127" s="45">
        <v>4345.5516880833329</v>
      </c>
      <c r="L127" s="45">
        <v>4345.5516880833329</v>
      </c>
      <c r="M127" s="45">
        <v>4345.5516880833329</v>
      </c>
      <c r="N127" s="45">
        <v>4345.5516880833329</v>
      </c>
      <c r="O127" s="45">
        <v>4345.5516880833329</v>
      </c>
      <c r="P127" s="45">
        <v>4345.5516880833329</v>
      </c>
      <c r="Q127" s="138">
        <f>SUM(E127:P127)</f>
        <v>52146.62025699998</v>
      </c>
      <c r="U127" s="44">
        <f>V127/$S$7</f>
        <v>26.17802221736947</v>
      </c>
      <c r="V127" s="44">
        <f>Q127/12</f>
        <v>4345.551688083332</v>
      </c>
      <c r="X127" s="44">
        <f t="shared" si="58"/>
        <v>0</v>
      </c>
      <c r="Y127" s="44">
        <f t="shared" si="59"/>
        <v>52146.62025699998</v>
      </c>
      <c r="Z127" s="223">
        <f>T127/12</f>
        <v>0</v>
      </c>
    </row>
    <row r="128" spans="1:26" ht="12">
      <c r="A128" s="133"/>
      <c r="B128" s="134"/>
      <c r="C128" s="207" t="str">
        <f>'3. Infrastructure Staff Loading'!C128</f>
        <v>Project Manager</v>
      </c>
      <c r="D128" s="208" t="str">
        <f>'3. Infrastructure Staff Loading'!D128</f>
        <v>Y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138">
        <f>SUM(E128:P128)</f>
        <v>0</v>
      </c>
      <c r="U128" s="44">
        <f>V128/$S$7</f>
        <v>0</v>
      </c>
      <c r="V128" s="44">
        <f>Q128/12</f>
        <v>0</v>
      </c>
      <c r="X128" s="44">
        <f t="shared" si="58"/>
        <v>0</v>
      </c>
      <c r="Y128" s="44">
        <f t="shared" si="59"/>
        <v>0</v>
      </c>
      <c r="Z128" s="223">
        <f>T128/12</f>
        <v>0</v>
      </c>
    </row>
    <row r="129" spans="1:26" ht="12">
      <c r="A129" s="133"/>
      <c r="B129" s="134"/>
      <c r="C129" s="207">
        <f>'3. Infrastructure Staff Loading'!C129</f>
        <v>0</v>
      </c>
      <c r="D129" s="208">
        <f>'3. Infrastructure Staff Loading'!D129</f>
        <v>0</v>
      </c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138">
        <f>SUM(E129:P129)</f>
        <v>0</v>
      </c>
      <c r="U129" s="44">
        <f>V129/$S$7</f>
        <v>0</v>
      </c>
      <c r="V129" s="44">
        <f>Q129/12</f>
        <v>0</v>
      </c>
      <c r="X129" s="44">
        <f t="shared" si="58"/>
        <v>0</v>
      </c>
      <c r="Y129" s="44">
        <f t="shared" si="59"/>
        <v>0</v>
      </c>
      <c r="Z129" s="223">
        <f>T129/12</f>
        <v>0</v>
      </c>
    </row>
    <row r="130" spans="1:26" s="35" customFormat="1" ht="12.95" thickBot="1">
      <c r="A130" s="103"/>
      <c r="B130" s="104" t="s">
        <v>73</v>
      </c>
      <c r="C130" s="105"/>
      <c r="D130" s="187"/>
      <c r="E130" s="107">
        <f>SUM(E123:E129)</f>
        <v>10529.744077323332</v>
      </c>
      <c r="F130" s="107">
        <f t="shared" ref="F130:Q130" si="64">SUM(F123:F129)</f>
        <v>10529.744077323332</v>
      </c>
      <c r="G130" s="107">
        <f t="shared" si="64"/>
        <v>10529.744077323332</v>
      </c>
      <c r="H130" s="107">
        <f t="shared" si="64"/>
        <v>10529.744077323332</v>
      </c>
      <c r="I130" s="107">
        <f t="shared" si="64"/>
        <v>10529.744077323332</v>
      </c>
      <c r="J130" s="107">
        <f t="shared" si="64"/>
        <v>10529.744077323332</v>
      </c>
      <c r="K130" s="107">
        <f t="shared" si="64"/>
        <v>10529.744077323332</v>
      </c>
      <c r="L130" s="107">
        <f t="shared" si="64"/>
        <v>10529.744077323332</v>
      </c>
      <c r="M130" s="107">
        <f t="shared" si="64"/>
        <v>10529.744077323332</v>
      </c>
      <c r="N130" s="107">
        <f t="shared" si="64"/>
        <v>10529.744077323332</v>
      </c>
      <c r="O130" s="107">
        <f t="shared" si="64"/>
        <v>10529.744077323332</v>
      </c>
      <c r="P130" s="107">
        <f t="shared" si="64"/>
        <v>10529.744077323332</v>
      </c>
      <c r="Q130" s="107">
        <f t="shared" si="64"/>
        <v>126356.92892787998</v>
      </c>
      <c r="U130" s="109">
        <f>SUM(U123:U129)</f>
        <v>63.432193236887542</v>
      </c>
      <c r="V130" s="107">
        <f>SUM(V123:V129)</f>
        <v>10529.744077323332</v>
      </c>
      <c r="X130" s="106">
        <f>SUM(X123:X129)</f>
        <v>72232.308749999997</v>
      </c>
      <c r="Y130" s="106">
        <f>SUM(Y123:Y129)</f>
        <v>54124.62017787998</v>
      </c>
      <c r="Z130" s="224">
        <f>X130/(X130+Y130)</f>
        <v>0.5716529308117928</v>
      </c>
    </row>
    <row r="131" spans="1:26" ht="13.5" customHeight="1">
      <c r="A131" s="133"/>
      <c r="B131" s="134"/>
      <c r="C131" s="207"/>
      <c r="D131" s="210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138"/>
      <c r="U131" s="44"/>
      <c r="V131" s="44"/>
      <c r="X131" s="44"/>
      <c r="Y131" s="44"/>
      <c r="Z131" s="223"/>
    </row>
    <row r="132" spans="1:26" s="35" customFormat="1" ht="12">
      <c r="A132" s="133">
        <v>6.2</v>
      </c>
      <c r="B132" s="134" t="s">
        <v>74</v>
      </c>
      <c r="C132" s="207">
        <f>'3. Infrastructure Staff Loading'!C132</f>
        <v>0</v>
      </c>
      <c r="D132" s="208">
        <f>'3. Infrastructure Staff Loading'!D132</f>
        <v>0</v>
      </c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138">
        <f>SUM(E132:P132)</f>
        <v>0</v>
      </c>
      <c r="U132" s="44">
        <f>V132/$S$7</f>
        <v>0</v>
      </c>
      <c r="V132" s="44">
        <f>Q132/12</f>
        <v>0</v>
      </c>
      <c r="X132" s="44">
        <f>IF($D132="Y",$Q132,0)</f>
        <v>0</v>
      </c>
      <c r="Y132" s="44">
        <f>IF($D132="N",$Q132,0)</f>
        <v>0</v>
      </c>
      <c r="Z132" s="223">
        <f>T132/12</f>
        <v>0</v>
      </c>
    </row>
    <row r="133" spans="1:26" ht="12">
      <c r="A133" s="133"/>
      <c r="B133" s="134"/>
      <c r="C133" s="207" t="str">
        <f>'3. Infrastructure Staff Loading'!C133</f>
        <v>Service Delivery</v>
      </c>
      <c r="D133" s="208" t="str">
        <f>'3. Infrastructure Staff Loading'!D133</f>
        <v>Y</v>
      </c>
      <c r="E133" s="45">
        <v>1300.3945290916665</v>
      </c>
      <c r="F133" s="45">
        <v>1300.3945290916665</v>
      </c>
      <c r="G133" s="45">
        <v>1300.3945290916665</v>
      </c>
      <c r="H133" s="45">
        <v>1300.3945290916665</v>
      </c>
      <c r="I133" s="45">
        <v>1300.3945290916665</v>
      </c>
      <c r="J133" s="45">
        <v>1300.3945290916665</v>
      </c>
      <c r="K133" s="45">
        <v>1300.3945290916665</v>
      </c>
      <c r="L133" s="45">
        <v>1300.3945290916665</v>
      </c>
      <c r="M133" s="45">
        <v>1300.3945290916665</v>
      </c>
      <c r="N133" s="45">
        <v>1300.3945290916665</v>
      </c>
      <c r="O133" s="45">
        <v>1300.3945290916665</v>
      </c>
      <c r="P133" s="45">
        <v>1300.3945290916665</v>
      </c>
      <c r="Q133" s="138">
        <f>SUM(E133:P133)</f>
        <v>15604.734349100001</v>
      </c>
      <c r="U133" s="44">
        <f>V133/$S$7</f>
        <v>7.8337019824799201</v>
      </c>
      <c r="V133" s="44">
        <f>Q133/12</f>
        <v>1300.3945290916668</v>
      </c>
      <c r="X133" s="44">
        <f>IF($D133="Y",$Q133,0)</f>
        <v>15604.734349100001</v>
      </c>
      <c r="Y133" s="44">
        <f>IF($D133="N",$Q133,0)</f>
        <v>0</v>
      </c>
      <c r="Z133" s="223">
        <f>T133/12</f>
        <v>0</v>
      </c>
    </row>
    <row r="134" spans="1:26" ht="12">
      <c r="A134" s="133"/>
      <c r="B134" s="134"/>
      <c r="C134" s="207" t="str">
        <f>'3. Infrastructure Staff Loading'!C134</f>
        <v>Service Delivery</v>
      </c>
      <c r="D134" s="208" t="str">
        <f>'3. Infrastructure Staff Loading'!D134</f>
        <v>N</v>
      </c>
      <c r="E134" s="45">
        <v>164.83332673999999</v>
      </c>
      <c r="F134" s="45">
        <v>164.83332673999999</v>
      </c>
      <c r="G134" s="45">
        <v>164.83332673999999</v>
      </c>
      <c r="H134" s="45">
        <v>164.83332673999999</v>
      </c>
      <c r="I134" s="45">
        <v>164.83332673999999</v>
      </c>
      <c r="J134" s="45">
        <v>164.83332673999999</v>
      </c>
      <c r="K134" s="45">
        <v>164.83332673999999</v>
      </c>
      <c r="L134" s="45">
        <v>164.83332673999999</v>
      </c>
      <c r="M134" s="45">
        <v>164.83332673999999</v>
      </c>
      <c r="N134" s="45">
        <v>164.83332673999999</v>
      </c>
      <c r="O134" s="45">
        <v>164.83332673999999</v>
      </c>
      <c r="P134" s="45">
        <v>164.83332673999999</v>
      </c>
      <c r="Q134" s="138">
        <f>SUM(E134:P134)</f>
        <v>1977.9999208800002</v>
      </c>
      <c r="U134" s="44">
        <f>V134/$S$7</f>
        <v>0.99297184783132542</v>
      </c>
      <c r="V134" s="44">
        <f>Q134/12</f>
        <v>164.83332674000002</v>
      </c>
      <c r="X134" s="44">
        <f>IF($D134="Y",$Q134,0)</f>
        <v>0</v>
      </c>
      <c r="Y134" s="44">
        <f>IF($D134="N",$Q134,0)</f>
        <v>1977.9999208800002</v>
      </c>
      <c r="Z134" s="223">
        <f>T134/12</f>
        <v>0</v>
      </c>
    </row>
    <row r="135" spans="1:26" ht="12">
      <c r="A135" s="133"/>
      <c r="B135" s="134"/>
      <c r="C135" s="207">
        <f>'3. Infrastructure Staff Loading'!C135</f>
        <v>0</v>
      </c>
      <c r="D135" s="208">
        <f>'3. Infrastructure Staff Loading'!D135</f>
        <v>0</v>
      </c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138">
        <f>SUM(E135:P135)</f>
        <v>0</v>
      </c>
      <c r="U135" s="44">
        <f>V135/$S$7</f>
        <v>0</v>
      </c>
      <c r="V135" s="44">
        <f>Q135/12</f>
        <v>0</v>
      </c>
      <c r="X135" s="44">
        <f>IF($D135="Y",$Q135,0)</f>
        <v>0</v>
      </c>
      <c r="Y135" s="44">
        <f>IF($D135="N",$Q135,0)</f>
        <v>0</v>
      </c>
      <c r="Z135" s="223">
        <f>T135/12</f>
        <v>0</v>
      </c>
    </row>
    <row r="136" spans="1:26" ht="12">
      <c r="A136" s="133"/>
      <c r="B136" s="134"/>
      <c r="C136" s="207">
        <f>'3. Infrastructure Staff Loading'!C136</f>
        <v>0</v>
      </c>
      <c r="D136" s="208">
        <f>'3. Infrastructure Staff Loading'!D136</f>
        <v>0</v>
      </c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138">
        <f>SUM(E136:P136)</f>
        <v>0</v>
      </c>
      <c r="U136" s="44">
        <f>V136/$S$7</f>
        <v>0</v>
      </c>
      <c r="V136" s="44">
        <f>Q136/12</f>
        <v>0</v>
      </c>
      <c r="X136" s="44">
        <f>IF($D136="Y",$Q136,0)</f>
        <v>0</v>
      </c>
      <c r="Y136" s="44">
        <f>IF($D136="N",$Q136,0)</f>
        <v>0</v>
      </c>
      <c r="Z136" s="223">
        <f>T136/12</f>
        <v>0</v>
      </c>
    </row>
    <row r="137" spans="1:26" s="35" customFormat="1" ht="12.95" thickBot="1">
      <c r="A137" s="103"/>
      <c r="B137" s="104" t="s">
        <v>75</v>
      </c>
      <c r="C137" s="105"/>
      <c r="D137" s="187"/>
      <c r="E137" s="107">
        <f>SUM(E132:E136)</f>
        <v>1465.2278558316666</v>
      </c>
      <c r="F137" s="107">
        <f t="shared" ref="F137:Q137" si="65">SUM(F132:F136)</f>
        <v>1465.2278558316666</v>
      </c>
      <c r="G137" s="107">
        <f t="shared" si="65"/>
        <v>1465.2278558316666</v>
      </c>
      <c r="H137" s="107">
        <f t="shared" si="65"/>
        <v>1465.2278558316666</v>
      </c>
      <c r="I137" s="107">
        <f t="shared" si="65"/>
        <v>1465.2278558316666</v>
      </c>
      <c r="J137" s="107">
        <f t="shared" si="65"/>
        <v>1465.2278558316666</v>
      </c>
      <c r="K137" s="107">
        <f t="shared" si="65"/>
        <v>1465.2278558316666</v>
      </c>
      <c r="L137" s="107">
        <f t="shared" si="65"/>
        <v>1465.2278558316666</v>
      </c>
      <c r="M137" s="107">
        <f t="shared" si="65"/>
        <v>1465.2278558316666</v>
      </c>
      <c r="N137" s="107">
        <f t="shared" si="65"/>
        <v>1465.2278558316666</v>
      </c>
      <c r="O137" s="107">
        <f t="shared" si="65"/>
        <v>1465.2278558316666</v>
      </c>
      <c r="P137" s="107">
        <f t="shared" si="65"/>
        <v>1465.2278558316666</v>
      </c>
      <c r="Q137" s="107">
        <f t="shared" si="65"/>
        <v>17582.734269980003</v>
      </c>
      <c r="U137" s="109">
        <f>SUM(U132:U136)</f>
        <v>8.8266738303112451</v>
      </c>
      <c r="V137" s="107">
        <f>SUM(V132:V136)</f>
        <v>1465.2278558316668</v>
      </c>
      <c r="X137" s="106">
        <f>SUM(X132:X136)</f>
        <v>15604.734349100001</v>
      </c>
      <c r="Y137" s="106">
        <f>SUM(Y132:Y136)</f>
        <v>1977.9999208800002</v>
      </c>
      <c r="Z137" s="224">
        <f>X137/(X137+Y137)</f>
        <v>0.88750328074643359</v>
      </c>
    </row>
    <row r="138" spans="1:26" ht="13.5" customHeight="1">
      <c r="A138" s="133"/>
      <c r="B138" s="134"/>
      <c r="C138" s="207"/>
      <c r="D138" s="210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138"/>
      <c r="U138" s="44"/>
      <c r="V138" s="44"/>
      <c r="X138" s="44"/>
      <c r="Y138" s="44"/>
      <c r="Z138" s="223"/>
    </row>
    <row r="139" spans="1:26" s="35" customFormat="1" ht="12">
      <c r="A139" s="133">
        <v>6.3</v>
      </c>
      <c r="B139" s="134" t="s">
        <v>76</v>
      </c>
      <c r="C139" s="207">
        <f>'3. Infrastructure Staff Loading'!C139</f>
        <v>0</v>
      </c>
      <c r="D139" s="208">
        <f>'3. Infrastructure Staff Loading'!D139</f>
        <v>0</v>
      </c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138">
        <f>SUM(E139:P139)</f>
        <v>0</v>
      </c>
      <c r="U139" s="44">
        <f>V139/$S$7</f>
        <v>0</v>
      </c>
      <c r="V139" s="44">
        <f>Q139/12</f>
        <v>0</v>
      </c>
      <c r="X139" s="44">
        <f>IF($D139="Y",$Q139,0)</f>
        <v>0</v>
      </c>
      <c r="Y139" s="44">
        <f>IF($D139="N",$Q139,0)</f>
        <v>0</v>
      </c>
      <c r="Z139" s="223">
        <f>T139/12</f>
        <v>0</v>
      </c>
    </row>
    <row r="140" spans="1:26" ht="12">
      <c r="A140" s="133"/>
      <c r="B140" s="134"/>
      <c r="C140" s="207" t="str">
        <f>'3. Infrastructure Staff Loading'!C140</f>
        <v>Network Management</v>
      </c>
      <c r="D140" s="208" t="str">
        <f>'3. Infrastructure Staff Loading'!D140</f>
        <v>Y</v>
      </c>
      <c r="E140" s="45"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138">
        <f>SUM(E140:P140)</f>
        <v>0</v>
      </c>
      <c r="U140" s="44">
        <f>V140/$S$7</f>
        <v>0</v>
      </c>
      <c r="V140" s="44">
        <f>Q140/12</f>
        <v>0</v>
      </c>
      <c r="X140" s="44">
        <f>IF($D140="Y",$Q140,0)</f>
        <v>0</v>
      </c>
      <c r="Y140" s="44">
        <f>IF($D140="N",$Q140,0)</f>
        <v>0</v>
      </c>
      <c r="Z140" s="223">
        <f>T140/12</f>
        <v>0</v>
      </c>
    </row>
    <row r="141" spans="1:26" ht="12">
      <c r="A141" s="133"/>
      <c r="B141" s="134"/>
      <c r="C141" s="207" t="str">
        <f>'3. Infrastructure Staff Loading'!C141</f>
        <v>Network Management</v>
      </c>
      <c r="D141" s="208" t="str">
        <f>'3. Infrastructure Staff Loading'!D141</f>
        <v>N</v>
      </c>
      <c r="E141" s="45">
        <v>164.83332673999999</v>
      </c>
      <c r="F141" s="45">
        <v>164.83332673999999</v>
      </c>
      <c r="G141" s="45">
        <v>164.83332673999999</v>
      </c>
      <c r="H141" s="45">
        <v>164.83332673999999</v>
      </c>
      <c r="I141" s="45">
        <v>164.83332673999999</v>
      </c>
      <c r="J141" s="45">
        <v>164.83332673999999</v>
      </c>
      <c r="K141" s="45">
        <v>164.83332673999999</v>
      </c>
      <c r="L141" s="45">
        <v>164.83332673999999</v>
      </c>
      <c r="M141" s="45">
        <v>164.83332673999999</v>
      </c>
      <c r="N141" s="45">
        <v>164.83332673999999</v>
      </c>
      <c r="O141" s="45">
        <v>164.83332673999999</v>
      </c>
      <c r="P141" s="45">
        <v>164.83332673999999</v>
      </c>
      <c r="Q141" s="138">
        <f>SUM(E141:P141)</f>
        <v>1977.9999208800002</v>
      </c>
      <c r="U141" s="44">
        <f>V141/$S$7</f>
        <v>0.99297184783132542</v>
      </c>
      <c r="V141" s="44">
        <f>Q141/12</f>
        <v>164.83332674000002</v>
      </c>
      <c r="X141" s="44">
        <f>IF($D141="Y",$Q141,0)</f>
        <v>0</v>
      </c>
      <c r="Y141" s="44">
        <f>IF($D141="N",$Q141,0)</f>
        <v>1977.9999208800002</v>
      </c>
      <c r="Z141" s="223">
        <f>T141/12</f>
        <v>0</v>
      </c>
    </row>
    <row r="142" spans="1:26" ht="12">
      <c r="A142" s="133"/>
      <c r="B142" s="134"/>
      <c r="C142" s="207" t="str">
        <f>'3. Infrastructure Staff Loading'!C142</f>
        <v>Network Management</v>
      </c>
      <c r="D142" s="208" t="str">
        <f>'3. Infrastructure Staff Loading'!D142</f>
        <v>Y</v>
      </c>
      <c r="E142" s="45">
        <v>2851.2966246333331</v>
      </c>
      <c r="F142" s="45">
        <v>2851.2966246333331</v>
      </c>
      <c r="G142" s="45">
        <v>2851.2966246333331</v>
      </c>
      <c r="H142" s="45">
        <v>2851.2966246333331</v>
      </c>
      <c r="I142" s="45">
        <v>2851.2966246333331</v>
      </c>
      <c r="J142" s="45">
        <v>2851.2966246333331</v>
      </c>
      <c r="K142" s="45">
        <v>2851.2966246333331</v>
      </c>
      <c r="L142" s="45">
        <v>2851.2966246333331</v>
      </c>
      <c r="M142" s="45">
        <v>2851.2966246333331</v>
      </c>
      <c r="N142" s="45">
        <v>2851.2966246333331</v>
      </c>
      <c r="O142" s="45">
        <v>2851.2966246333331</v>
      </c>
      <c r="P142" s="45">
        <v>2851.2966246333331</v>
      </c>
      <c r="Q142" s="138">
        <f>SUM(E142:P142)</f>
        <v>34215.559495600006</v>
      </c>
      <c r="U142" s="44">
        <f>V142/$S$7</f>
        <v>17.176485690562252</v>
      </c>
      <c r="V142" s="44">
        <f>Q142/12</f>
        <v>2851.296624633334</v>
      </c>
      <c r="X142" s="44">
        <f>IF($D142="Y",$Q142,0)</f>
        <v>34215.559495600006</v>
      </c>
      <c r="Y142" s="44">
        <f>IF($D142="N",$Q142,0)</f>
        <v>0</v>
      </c>
      <c r="Z142" s="223">
        <f>T142/12</f>
        <v>0</v>
      </c>
    </row>
    <row r="143" spans="1:26" ht="12">
      <c r="A143" s="133"/>
      <c r="B143" s="134"/>
      <c r="C143" s="207">
        <f>'3. Infrastructure Staff Loading'!C143</f>
        <v>0</v>
      </c>
      <c r="D143" s="208">
        <f>'3. Infrastructure Staff Loading'!D143</f>
        <v>0</v>
      </c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138">
        <f>SUM(E143:P143)</f>
        <v>0</v>
      </c>
      <c r="U143" s="44">
        <f>V143/$S$7</f>
        <v>0</v>
      </c>
      <c r="V143" s="44">
        <f>Q143/12</f>
        <v>0</v>
      </c>
      <c r="X143" s="44">
        <f>IF($D143="Y",$Q143,0)</f>
        <v>0</v>
      </c>
      <c r="Y143" s="44">
        <f>IF($D143="N",$Q143,0)</f>
        <v>0</v>
      </c>
      <c r="Z143" s="223">
        <f>T143/12</f>
        <v>0</v>
      </c>
    </row>
    <row r="144" spans="1:26" s="35" customFormat="1" ht="12.95" thickBot="1">
      <c r="A144" s="103"/>
      <c r="B144" s="104" t="s">
        <v>77</v>
      </c>
      <c r="C144" s="105"/>
      <c r="D144" s="187"/>
      <c r="E144" s="107">
        <f>SUM(E139:E143)</f>
        <v>3016.1299513733329</v>
      </c>
      <c r="F144" s="107">
        <f t="shared" ref="F144:Q144" si="66">SUM(F139:F143)</f>
        <v>3016.1299513733329</v>
      </c>
      <c r="G144" s="107">
        <f t="shared" si="66"/>
        <v>3016.1299513733329</v>
      </c>
      <c r="H144" s="107">
        <f t="shared" si="66"/>
        <v>3016.1299513733329</v>
      </c>
      <c r="I144" s="107">
        <f t="shared" si="66"/>
        <v>3016.1299513733329</v>
      </c>
      <c r="J144" s="107">
        <f t="shared" si="66"/>
        <v>3016.1299513733329</v>
      </c>
      <c r="K144" s="107">
        <f t="shared" si="66"/>
        <v>3016.1299513733329</v>
      </c>
      <c r="L144" s="107">
        <f t="shared" si="66"/>
        <v>3016.1299513733329</v>
      </c>
      <c r="M144" s="107">
        <f t="shared" si="66"/>
        <v>3016.1299513733329</v>
      </c>
      <c r="N144" s="107">
        <f t="shared" si="66"/>
        <v>3016.1299513733329</v>
      </c>
      <c r="O144" s="107">
        <f t="shared" si="66"/>
        <v>3016.1299513733329</v>
      </c>
      <c r="P144" s="107">
        <f t="shared" si="66"/>
        <v>3016.1299513733329</v>
      </c>
      <c r="Q144" s="107">
        <f t="shared" si="66"/>
        <v>36193.559416480006</v>
      </c>
      <c r="U144" s="109">
        <f>SUM(U139:U143)</f>
        <v>18.169457538393576</v>
      </c>
      <c r="V144" s="107">
        <f>SUM(V139:V143)</f>
        <v>3016.1299513733338</v>
      </c>
      <c r="X144" s="106">
        <f>SUM(X139:X143)</f>
        <v>34215.559495600006</v>
      </c>
      <c r="Y144" s="106">
        <f>SUM(Y139:Y143)</f>
        <v>1977.9999208800002</v>
      </c>
      <c r="Z144" s="224">
        <f>X144/(X144+Y144)</f>
        <v>0.94534939495397186</v>
      </c>
    </row>
    <row r="145" spans="1:26" ht="13.5" customHeight="1">
      <c r="A145" s="133"/>
      <c r="B145" s="134"/>
      <c r="C145" s="207"/>
      <c r="D145" s="210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138"/>
      <c r="U145" s="44"/>
      <c r="V145" s="44"/>
      <c r="X145" s="44"/>
      <c r="Y145" s="44"/>
      <c r="Z145" s="223"/>
    </row>
    <row r="146" spans="1:26" s="35" customFormat="1" ht="12">
      <c r="A146" s="133">
        <v>6.4</v>
      </c>
      <c r="B146" s="134" t="s">
        <v>78</v>
      </c>
      <c r="C146" s="207">
        <f>'3. Infrastructure Staff Loading'!C146</f>
        <v>0</v>
      </c>
      <c r="D146" s="208">
        <f>'3. Infrastructure Staff Loading'!D146</f>
        <v>0</v>
      </c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138">
        <f>SUM(E146:P146)</f>
        <v>0</v>
      </c>
      <c r="U146" s="44">
        <f>V146/$S$7</f>
        <v>0</v>
      </c>
      <c r="V146" s="44">
        <f>Q146/12</f>
        <v>0</v>
      </c>
      <c r="X146" s="44">
        <f>IF($D146="Y",$Q146,0)</f>
        <v>0</v>
      </c>
      <c r="Y146" s="44">
        <f>IF($D146="N",$Q146,0)</f>
        <v>0</v>
      </c>
      <c r="Z146" s="223">
        <f>T146/12</f>
        <v>0</v>
      </c>
    </row>
    <row r="147" spans="1:26" ht="12">
      <c r="A147" s="133"/>
      <c r="B147" s="134"/>
      <c r="C147" s="207" t="str">
        <f>'3. Infrastructure Staff Loading'!C147</f>
        <v>Performance Management</v>
      </c>
      <c r="D147" s="208" t="str">
        <f>'3. Infrastructure Staff Loading'!D147</f>
        <v>Y</v>
      </c>
      <c r="E147" s="45">
        <v>574.9566410000001</v>
      </c>
      <c r="F147" s="45">
        <v>574.9566410000001</v>
      </c>
      <c r="G147" s="45">
        <v>574.9566410000001</v>
      </c>
      <c r="H147" s="45">
        <v>574.9566410000001</v>
      </c>
      <c r="I147" s="45">
        <v>574.9566410000001</v>
      </c>
      <c r="J147" s="45">
        <v>574.9566410000001</v>
      </c>
      <c r="K147" s="45">
        <v>574.9566410000001</v>
      </c>
      <c r="L147" s="45">
        <v>574.9566410000001</v>
      </c>
      <c r="M147" s="45">
        <v>574.9566410000001</v>
      </c>
      <c r="N147" s="45">
        <v>574.9566410000001</v>
      </c>
      <c r="O147" s="45">
        <v>574.9566410000001</v>
      </c>
      <c r="P147" s="45">
        <v>574.9566410000001</v>
      </c>
      <c r="Q147" s="138">
        <f>SUM(E147:P147)</f>
        <v>6899.4796919999999</v>
      </c>
      <c r="U147" s="44">
        <f>V147/$S$7</f>
        <v>3.4635942228915662</v>
      </c>
      <c r="V147" s="44">
        <f>Q147/12</f>
        <v>574.95664099999999</v>
      </c>
      <c r="X147" s="44">
        <f>IF($D147="Y",$Q147,0)</f>
        <v>6899.4796919999999</v>
      </c>
      <c r="Y147" s="44">
        <f>IF($D147="N",$Q147,0)</f>
        <v>0</v>
      </c>
      <c r="Z147" s="223">
        <f>T147/12</f>
        <v>0</v>
      </c>
    </row>
    <row r="148" spans="1:26" ht="12">
      <c r="A148" s="133"/>
      <c r="B148" s="134"/>
      <c r="C148" s="207" t="str">
        <f>'3. Infrastructure Staff Loading'!C148</f>
        <v>Performance Management</v>
      </c>
      <c r="D148" s="208" t="str">
        <f>'3. Infrastructure Staff Loading'!D148</f>
        <v>Y</v>
      </c>
      <c r="E148" s="45">
        <v>747.03622565000012</v>
      </c>
      <c r="F148" s="45">
        <v>747.03622565000012</v>
      </c>
      <c r="G148" s="45">
        <v>747.03622565000012</v>
      </c>
      <c r="H148" s="45">
        <v>747.03622565000012</v>
      </c>
      <c r="I148" s="45">
        <v>747.03622565000012</v>
      </c>
      <c r="J148" s="45">
        <v>747.03622565000012</v>
      </c>
      <c r="K148" s="45">
        <v>747.03622565000012</v>
      </c>
      <c r="L148" s="45">
        <v>747.03622565000012</v>
      </c>
      <c r="M148" s="45">
        <v>747.03622565000012</v>
      </c>
      <c r="N148" s="45">
        <v>747.03622565000012</v>
      </c>
      <c r="O148" s="45">
        <v>747.03622565000012</v>
      </c>
      <c r="P148" s="45">
        <v>747.03622565000012</v>
      </c>
      <c r="Q148" s="138">
        <f>SUM(E148:P148)</f>
        <v>8964.434707800001</v>
      </c>
      <c r="U148" s="44">
        <f>V148/$S$7</f>
        <v>4.5002182268072293</v>
      </c>
      <c r="V148" s="44">
        <f>Q148/12</f>
        <v>747.03622565000012</v>
      </c>
      <c r="X148" s="44">
        <f>IF($D148="Y",$Q148,0)</f>
        <v>8964.434707800001</v>
      </c>
      <c r="Y148" s="44">
        <f>IF($D148="N",$Q148,0)</f>
        <v>0</v>
      </c>
      <c r="Z148" s="223">
        <f>T148/12</f>
        <v>0</v>
      </c>
    </row>
    <row r="149" spans="1:26" ht="12">
      <c r="A149" s="133"/>
      <c r="B149" s="134"/>
      <c r="C149" s="207">
        <f>'3. Infrastructure Staff Loading'!C149</f>
        <v>0</v>
      </c>
      <c r="D149" s="208">
        <f>'3. Infrastructure Staff Loading'!D149</f>
        <v>0</v>
      </c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138">
        <f>SUM(E149:P149)</f>
        <v>0</v>
      </c>
      <c r="U149" s="44">
        <f>V149/$S$7</f>
        <v>0</v>
      </c>
      <c r="V149" s="44">
        <f>Q149/12</f>
        <v>0</v>
      </c>
      <c r="X149" s="44">
        <f>IF($D149="Y",$Q149,0)</f>
        <v>0</v>
      </c>
      <c r="Y149" s="44">
        <f>IF($D149="N",$Q149,0)</f>
        <v>0</v>
      </c>
      <c r="Z149" s="223">
        <f>T149/12</f>
        <v>0</v>
      </c>
    </row>
    <row r="150" spans="1:26" ht="12">
      <c r="A150" s="133"/>
      <c r="B150" s="134"/>
      <c r="C150" s="207">
        <f>'3. Infrastructure Staff Loading'!C150</f>
        <v>0</v>
      </c>
      <c r="D150" s="208">
        <f>'3. Infrastructure Staff Loading'!D150</f>
        <v>0</v>
      </c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138">
        <f>SUM(E150:P150)</f>
        <v>0</v>
      </c>
      <c r="U150" s="44">
        <f>V150/$S$7</f>
        <v>0</v>
      </c>
      <c r="V150" s="44">
        <f>Q150/12</f>
        <v>0</v>
      </c>
      <c r="X150" s="44">
        <f>IF($D150="Y",$Q150,0)</f>
        <v>0</v>
      </c>
      <c r="Y150" s="44">
        <f>IF($D150="N",$Q150,0)</f>
        <v>0</v>
      </c>
      <c r="Z150" s="223">
        <f>T150/12</f>
        <v>0</v>
      </c>
    </row>
    <row r="151" spans="1:26" s="35" customFormat="1" ht="12.95" thickBot="1">
      <c r="A151" s="103"/>
      <c r="B151" s="104" t="s">
        <v>79</v>
      </c>
      <c r="C151" s="105"/>
      <c r="D151" s="187"/>
      <c r="E151" s="107">
        <f>SUM(E146:E150)</f>
        <v>1321.9928666500002</v>
      </c>
      <c r="F151" s="107">
        <f t="shared" ref="F151:Q151" si="67">SUM(F146:F150)</f>
        <v>1321.9928666500002</v>
      </c>
      <c r="G151" s="107">
        <f t="shared" si="67"/>
        <v>1321.9928666500002</v>
      </c>
      <c r="H151" s="107">
        <f t="shared" si="67"/>
        <v>1321.9928666500002</v>
      </c>
      <c r="I151" s="107">
        <f t="shared" si="67"/>
        <v>1321.9928666500002</v>
      </c>
      <c r="J151" s="107">
        <f t="shared" si="67"/>
        <v>1321.9928666500002</v>
      </c>
      <c r="K151" s="107">
        <f t="shared" si="67"/>
        <v>1321.9928666500002</v>
      </c>
      <c r="L151" s="107">
        <f t="shared" si="67"/>
        <v>1321.9928666500002</v>
      </c>
      <c r="M151" s="107">
        <f t="shared" si="67"/>
        <v>1321.9928666500002</v>
      </c>
      <c r="N151" s="107">
        <f t="shared" si="67"/>
        <v>1321.9928666500002</v>
      </c>
      <c r="O151" s="107">
        <f t="shared" si="67"/>
        <v>1321.9928666500002</v>
      </c>
      <c r="P151" s="107">
        <f t="shared" si="67"/>
        <v>1321.9928666500002</v>
      </c>
      <c r="Q151" s="107">
        <f t="shared" si="67"/>
        <v>15863.9143998</v>
      </c>
      <c r="U151" s="109">
        <f>SUM(U146:U150)</f>
        <v>7.9638124496987954</v>
      </c>
      <c r="V151" s="107">
        <f>SUM(V146:V150)</f>
        <v>1321.99286665</v>
      </c>
      <c r="X151" s="106">
        <f>SUM(X146:X150)</f>
        <v>15863.9143998</v>
      </c>
      <c r="Y151" s="106">
        <f>SUM(Y146:Y150)</f>
        <v>0</v>
      </c>
      <c r="Z151" s="224">
        <f>X151/(X151+Y151)</f>
        <v>1</v>
      </c>
    </row>
    <row r="152" spans="1:26" ht="13.5" customHeight="1">
      <c r="A152" s="133"/>
      <c r="B152" s="134"/>
      <c r="C152" s="207"/>
      <c r="D152" s="210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138"/>
      <c r="U152" s="44"/>
      <c r="V152" s="44"/>
      <c r="X152" s="44"/>
      <c r="Y152" s="44"/>
      <c r="Z152" s="223"/>
    </row>
    <row r="153" spans="1:26" s="35" customFormat="1" ht="12">
      <c r="A153" s="133">
        <v>6.5</v>
      </c>
      <c r="B153" s="134" t="s">
        <v>80</v>
      </c>
      <c r="C153" s="207">
        <f>'3. Infrastructure Staff Loading'!C153</f>
        <v>0</v>
      </c>
      <c r="D153" s="208">
        <f>'3. Infrastructure Staff Loading'!D153</f>
        <v>0</v>
      </c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138">
        <f>SUM(E153:P153)</f>
        <v>0</v>
      </c>
      <c r="U153" s="44">
        <f>V153/$S$7</f>
        <v>0</v>
      </c>
      <c r="V153" s="44">
        <f>Q153/12</f>
        <v>0</v>
      </c>
      <c r="X153" s="44">
        <f>IF($D153="Y",$Q153,0)</f>
        <v>0</v>
      </c>
      <c r="Y153" s="44">
        <f>IF($D153="N",$Q153,0)</f>
        <v>0</v>
      </c>
      <c r="Z153" s="223">
        <f>T153/12</f>
        <v>0</v>
      </c>
    </row>
    <row r="154" spans="1:26" ht="12">
      <c r="A154" s="133"/>
      <c r="B154" s="134"/>
      <c r="C154" s="207" t="str">
        <f>'3. Infrastructure Staff Loading'!C154</f>
        <v>Infratructure Operations Manager</v>
      </c>
      <c r="D154" s="208" t="str">
        <f>'3. Infrastructure Staff Loading'!D154</f>
        <v>N</v>
      </c>
      <c r="E154" s="45">
        <v>164.83332673999999</v>
      </c>
      <c r="F154" s="45">
        <v>164.83332673999999</v>
      </c>
      <c r="G154" s="45">
        <v>164.83332673999999</v>
      </c>
      <c r="H154" s="45">
        <v>164.83332673999999</v>
      </c>
      <c r="I154" s="45">
        <v>164.83332673999999</v>
      </c>
      <c r="J154" s="45">
        <v>164.83332673999999</v>
      </c>
      <c r="K154" s="45">
        <v>164.83332673999999</v>
      </c>
      <c r="L154" s="45">
        <v>164.83332673999999</v>
      </c>
      <c r="M154" s="45">
        <v>164.83332673999999</v>
      </c>
      <c r="N154" s="45">
        <v>164.83332673999999</v>
      </c>
      <c r="O154" s="45">
        <v>164.83332673999999</v>
      </c>
      <c r="P154" s="45">
        <v>164.83332673999999</v>
      </c>
      <c r="Q154" s="138">
        <f>SUM(E154:P154)</f>
        <v>1977.9999208800002</v>
      </c>
      <c r="U154" s="44">
        <f>V154/$S$7</f>
        <v>0.99297184783132542</v>
      </c>
      <c r="V154" s="44">
        <f>Q154/12</f>
        <v>164.83332674000002</v>
      </c>
      <c r="X154" s="44">
        <f>IF($D154="Y",$Q154,0)</f>
        <v>0</v>
      </c>
      <c r="Y154" s="44">
        <f>IF($D154="N",$Q154,0)</f>
        <v>1977.9999208800002</v>
      </c>
      <c r="Z154" s="223">
        <f>T154/12</f>
        <v>0</v>
      </c>
    </row>
    <row r="155" spans="1:26" ht="12">
      <c r="A155" s="133"/>
      <c r="B155" s="134"/>
      <c r="C155" s="207" t="str">
        <f>'3. Infrastructure Staff Loading'!C155</f>
        <v>Infrastructure Support</v>
      </c>
      <c r="D155" s="208" t="str">
        <f>'3. Infrastructure Staff Loading'!D155</f>
        <v>N</v>
      </c>
      <c r="E155" s="45">
        <v>1487.9943720400004</v>
      </c>
      <c r="F155" s="45">
        <v>1487.9943720400004</v>
      </c>
      <c r="G155" s="45">
        <v>1487.9943720400004</v>
      </c>
      <c r="H155" s="45">
        <v>1487.9943720400004</v>
      </c>
      <c r="I155" s="45">
        <v>1487.9943720400004</v>
      </c>
      <c r="J155" s="45">
        <v>1487.9943720400004</v>
      </c>
      <c r="K155" s="45">
        <v>1487.9943720400004</v>
      </c>
      <c r="L155" s="45">
        <v>1487.9943720400004</v>
      </c>
      <c r="M155" s="45">
        <v>1487.9943720400004</v>
      </c>
      <c r="N155" s="45">
        <v>1487.9943720400004</v>
      </c>
      <c r="O155" s="45">
        <v>1487.9943720400004</v>
      </c>
      <c r="P155" s="45">
        <v>1487.9943720400004</v>
      </c>
      <c r="Q155" s="138">
        <f>SUM(E155:P155)</f>
        <v>17855.932464480004</v>
      </c>
      <c r="U155" s="44">
        <f>V155/$S$7</f>
        <v>8.9638215183132548</v>
      </c>
      <c r="V155" s="44">
        <f>Q155/12</f>
        <v>1487.9943720400004</v>
      </c>
      <c r="X155" s="44">
        <f>IF($D155="Y",$Q155,0)</f>
        <v>0</v>
      </c>
      <c r="Y155" s="44">
        <f>IF($D155="N",$Q155,0)</f>
        <v>17855.932464480004</v>
      </c>
      <c r="Z155" s="223">
        <f>T155/12</f>
        <v>0</v>
      </c>
    </row>
    <row r="156" spans="1:26" ht="12">
      <c r="A156" s="133"/>
      <c r="B156" s="134"/>
      <c r="C156" s="207">
        <f>'3. Infrastructure Staff Loading'!C156</f>
        <v>0</v>
      </c>
      <c r="D156" s="208">
        <f>'3. Infrastructure Staff Loading'!D156</f>
        <v>0</v>
      </c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138">
        <f>SUM(E156:P156)</f>
        <v>0</v>
      </c>
      <c r="U156" s="44">
        <f>V156/$S$7</f>
        <v>0</v>
      </c>
      <c r="V156" s="44">
        <f>Q156/12</f>
        <v>0</v>
      </c>
      <c r="X156" s="44">
        <f>IF($D156="Y",$Q156,0)</f>
        <v>0</v>
      </c>
      <c r="Y156" s="44">
        <f>IF($D156="N",$Q156,0)</f>
        <v>0</v>
      </c>
      <c r="Z156" s="223">
        <f>T156/12</f>
        <v>0</v>
      </c>
    </row>
    <row r="157" spans="1:26" ht="12">
      <c r="A157" s="133"/>
      <c r="B157" s="134"/>
      <c r="C157" s="207">
        <f>'3. Infrastructure Staff Loading'!C157</f>
        <v>0</v>
      </c>
      <c r="D157" s="208">
        <f>'3. Infrastructure Staff Loading'!D157</f>
        <v>0</v>
      </c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138">
        <f>SUM(E157:P157)</f>
        <v>0</v>
      </c>
      <c r="U157" s="44">
        <f>V157/$S$7</f>
        <v>0</v>
      </c>
      <c r="V157" s="44">
        <f>Q157/12</f>
        <v>0</v>
      </c>
      <c r="X157" s="44">
        <f>IF($D157="Y",$Q157,0)</f>
        <v>0</v>
      </c>
      <c r="Y157" s="44">
        <f>IF($D157="N",$Q157,0)</f>
        <v>0</v>
      </c>
      <c r="Z157" s="223">
        <f>T157/12</f>
        <v>0</v>
      </c>
    </row>
    <row r="158" spans="1:26" s="35" customFormat="1" ht="12.95" thickBot="1">
      <c r="A158" s="103"/>
      <c r="B158" s="104" t="s">
        <v>82</v>
      </c>
      <c r="C158" s="105"/>
      <c r="D158" s="187"/>
      <c r="E158" s="107">
        <f>SUM(E153:E157)</f>
        <v>1652.8276987800004</v>
      </c>
      <c r="F158" s="107">
        <f t="shared" ref="F158:Q158" si="68">SUM(F153:F157)</f>
        <v>1652.8276987800004</v>
      </c>
      <c r="G158" s="107">
        <f t="shared" si="68"/>
        <v>1652.8276987800004</v>
      </c>
      <c r="H158" s="107">
        <f t="shared" si="68"/>
        <v>1652.8276987800004</v>
      </c>
      <c r="I158" s="107">
        <f t="shared" si="68"/>
        <v>1652.8276987800004</v>
      </c>
      <c r="J158" s="107">
        <f t="shared" si="68"/>
        <v>1652.8276987800004</v>
      </c>
      <c r="K158" s="107">
        <f t="shared" si="68"/>
        <v>1652.8276987800004</v>
      </c>
      <c r="L158" s="107">
        <f t="shared" si="68"/>
        <v>1652.8276987800004</v>
      </c>
      <c r="M158" s="107">
        <f t="shared" si="68"/>
        <v>1652.8276987800004</v>
      </c>
      <c r="N158" s="107">
        <f t="shared" si="68"/>
        <v>1652.8276987800004</v>
      </c>
      <c r="O158" s="107">
        <f t="shared" si="68"/>
        <v>1652.8276987800004</v>
      </c>
      <c r="P158" s="107">
        <f t="shared" si="68"/>
        <v>1652.8276987800004</v>
      </c>
      <c r="Q158" s="107">
        <f t="shared" si="68"/>
        <v>19833.932385360004</v>
      </c>
      <c r="U158" s="109">
        <f>SUM(U153:U157)</f>
        <v>9.9567933661445807</v>
      </c>
      <c r="V158" s="107">
        <f>SUM(V153:V157)</f>
        <v>1652.8276987800004</v>
      </c>
      <c r="X158" s="106">
        <f>SUM(X153:X157)</f>
        <v>0</v>
      </c>
      <c r="Y158" s="106">
        <f>SUM(Y153:Y157)</f>
        <v>19833.932385360004</v>
      </c>
      <c r="Z158" s="224">
        <f>X158/(X158+Y158)</f>
        <v>0</v>
      </c>
    </row>
    <row r="159" spans="1:26" s="35" customFormat="1" ht="12">
      <c r="A159" s="41"/>
      <c r="B159" s="42"/>
      <c r="C159" s="43"/>
      <c r="D159" s="186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U159" s="44"/>
      <c r="V159" s="44"/>
      <c r="X159" s="44"/>
      <c r="Y159" s="44"/>
      <c r="Z159" s="223"/>
    </row>
    <row r="160" spans="1:26" s="35" customFormat="1" ht="14.1" thickBot="1">
      <c r="A160" s="129"/>
      <c r="B160" s="130" t="s">
        <v>83</v>
      </c>
      <c r="C160" s="131"/>
      <c r="D160" s="191"/>
      <c r="E160" s="132">
        <f>SUM(E130,E137,E144,E151,E158)</f>
        <v>17985.922449958332</v>
      </c>
      <c r="F160" s="132">
        <f t="shared" ref="F160:Q160" si="69">SUM(F130,F137,F144,F151,F158)</f>
        <v>17985.922449958332</v>
      </c>
      <c r="G160" s="132">
        <f t="shared" si="69"/>
        <v>17985.922449958332</v>
      </c>
      <c r="H160" s="132">
        <f t="shared" si="69"/>
        <v>17985.922449958332</v>
      </c>
      <c r="I160" s="132">
        <f t="shared" si="69"/>
        <v>17985.922449958332</v>
      </c>
      <c r="J160" s="132">
        <f t="shared" si="69"/>
        <v>17985.922449958332</v>
      </c>
      <c r="K160" s="132">
        <f t="shared" si="69"/>
        <v>17985.922449958332</v>
      </c>
      <c r="L160" s="132">
        <f t="shared" si="69"/>
        <v>17985.922449958332</v>
      </c>
      <c r="M160" s="132">
        <f t="shared" si="69"/>
        <v>17985.922449958332</v>
      </c>
      <c r="N160" s="132">
        <f t="shared" si="69"/>
        <v>17985.922449958332</v>
      </c>
      <c r="O160" s="132">
        <f t="shared" si="69"/>
        <v>17985.922449958332</v>
      </c>
      <c r="P160" s="132">
        <f t="shared" si="69"/>
        <v>17985.922449958332</v>
      </c>
      <c r="Q160" s="132">
        <f t="shared" si="69"/>
        <v>215831.0693995</v>
      </c>
      <c r="U160" s="132">
        <f t="shared" ref="U160:V160" si="70">SUM(U130,U137,U144,U151,U158)</f>
        <v>108.34893042143574</v>
      </c>
      <c r="V160" s="132">
        <f t="shared" si="70"/>
        <v>17985.922449958332</v>
      </c>
      <c r="X160" s="132">
        <f t="shared" ref="X160:Y160" si="71">SUM(X130,X137,X144,X151,X158)</f>
        <v>137916.51699450001</v>
      </c>
      <c r="Y160" s="132">
        <f t="shared" si="71"/>
        <v>77914.55240499998</v>
      </c>
      <c r="Z160" s="225">
        <f>X160/(X160+Y160)</f>
        <v>0.63900214819961187</v>
      </c>
    </row>
    <row r="161" spans="1:26" ht="9.9499999999999993" customHeight="1">
      <c r="A161" s="52"/>
      <c r="B161" s="42"/>
      <c r="C161" s="43"/>
      <c r="D161" s="52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U161" s="43"/>
      <c r="V161" s="43"/>
      <c r="X161" s="50"/>
      <c r="Y161" s="50"/>
      <c r="Z161" s="228"/>
    </row>
    <row r="162" spans="1:26" s="34" customFormat="1" ht="13.5" customHeight="1">
      <c r="A162" s="110">
        <v>7</v>
      </c>
      <c r="B162" s="119" t="s">
        <v>84</v>
      </c>
      <c r="C162" s="112"/>
      <c r="D162" s="152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3"/>
      <c r="U162" s="112"/>
      <c r="V162" s="112"/>
      <c r="X162" s="112"/>
      <c r="Y162" s="112"/>
      <c r="Z162" s="222"/>
    </row>
    <row r="163" spans="1:26" ht="13.5" customHeight="1">
      <c r="A163" s="133">
        <v>7.1</v>
      </c>
      <c r="B163" s="134" t="s">
        <v>85</v>
      </c>
      <c r="C163" s="207">
        <f>'3. Infrastructure Staff Loading'!C163</f>
        <v>0</v>
      </c>
      <c r="D163" s="208">
        <f>'3. Infrastructure Staff Loading'!D163</f>
        <v>0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138">
        <f>SUM(E163:P163)</f>
        <v>0</v>
      </c>
      <c r="U163" s="44">
        <f>V163/$S$7</f>
        <v>0</v>
      </c>
      <c r="V163" s="44">
        <f>Q163/12</f>
        <v>0</v>
      </c>
      <c r="X163" s="44">
        <f>IF($D163="Y",$Q163,0)</f>
        <v>0</v>
      </c>
      <c r="Y163" s="44">
        <f>IF($D163="N",$Q163,0)</f>
        <v>0</v>
      </c>
      <c r="Z163" s="223">
        <f>T163/12</f>
        <v>0</v>
      </c>
    </row>
    <row r="164" spans="1:26" ht="12">
      <c r="A164" s="133"/>
      <c r="B164" s="134"/>
      <c r="C164" s="207" t="str">
        <f>'3. Infrastructure Staff Loading'!C164</f>
        <v>Infrastructure Operations Service Desk Lead</v>
      </c>
      <c r="D164" s="208" t="str">
        <f>'3. Infrastructure Staff Loading'!D164</f>
        <v>N</v>
      </c>
      <c r="E164" s="45">
        <v>164.83332673999999</v>
      </c>
      <c r="F164" s="45">
        <v>164.83332673999999</v>
      </c>
      <c r="G164" s="45">
        <v>164.83332673999999</v>
      </c>
      <c r="H164" s="45">
        <v>164.83332673999999</v>
      </c>
      <c r="I164" s="45">
        <v>164.83332673999999</v>
      </c>
      <c r="J164" s="45">
        <v>164.83332673999999</v>
      </c>
      <c r="K164" s="45">
        <v>164.83332673999999</v>
      </c>
      <c r="L164" s="45">
        <v>164.83332673999999</v>
      </c>
      <c r="M164" s="45">
        <v>164.83332673999999</v>
      </c>
      <c r="N164" s="45">
        <v>164.83332673999999</v>
      </c>
      <c r="O164" s="45">
        <v>164.83332673999999</v>
      </c>
      <c r="P164" s="45">
        <v>164.83332673999999</v>
      </c>
      <c r="Q164" s="138">
        <f>SUM(E164:P164)</f>
        <v>1977.9999208800002</v>
      </c>
      <c r="U164" s="44">
        <f>V164/$S$7</f>
        <v>0.99297184783132542</v>
      </c>
      <c r="V164" s="44">
        <f>Q164/12</f>
        <v>164.83332674000002</v>
      </c>
      <c r="X164" s="44">
        <f>IF($D164="Y",$Q164,0)</f>
        <v>0</v>
      </c>
      <c r="Y164" s="44">
        <f>IF($D164="N",$Q164,0)</f>
        <v>1977.9999208800002</v>
      </c>
      <c r="Z164" s="223">
        <f>T164/12</f>
        <v>0</v>
      </c>
    </row>
    <row r="165" spans="1:26" ht="12">
      <c r="A165" s="133"/>
      <c r="B165" s="134"/>
      <c r="C165" s="207">
        <f>'3. Infrastructure Staff Loading'!C165</f>
        <v>0</v>
      </c>
      <c r="D165" s="208">
        <f>'3. Infrastructure Staff Loading'!D165</f>
        <v>0</v>
      </c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138">
        <f>SUM(E165:P165)</f>
        <v>0</v>
      </c>
      <c r="U165" s="44">
        <f>V165/$S$7</f>
        <v>0</v>
      </c>
      <c r="V165" s="44">
        <f>Q165/12</f>
        <v>0</v>
      </c>
      <c r="X165" s="44">
        <f>IF($D165="Y",$Q165,0)</f>
        <v>0</v>
      </c>
      <c r="Y165" s="44">
        <f>IF($D165="N",$Q165,0)</f>
        <v>0</v>
      </c>
      <c r="Z165" s="223">
        <f>T165/12</f>
        <v>0</v>
      </c>
    </row>
    <row r="166" spans="1:26" ht="12">
      <c r="A166" s="133"/>
      <c r="B166" s="134"/>
      <c r="C166" s="207">
        <f>'3. Infrastructure Staff Loading'!C166</f>
        <v>0</v>
      </c>
      <c r="D166" s="208">
        <f>'3. Infrastructure Staff Loading'!D166</f>
        <v>0</v>
      </c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138">
        <f>SUM(E166:P166)</f>
        <v>0</v>
      </c>
      <c r="U166" s="44">
        <f>V166/$S$7</f>
        <v>0</v>
      </c>
      <c r="V166" s="44">
        <f>Q166/12</f>
        <v>0</v>
      </c>
      <c r="X166" s="44">
        <f>IF($D166="Y",$Q166,0)</f>
        <v>0</v>
      </c>
      <c r="Y166" s="44">
        <f>IF($D166="N",$Q166,0)</f>
        <v>0</v>
      </c>
      <c r="Z166" s="223">
        <f>T166/12</f>
        <v>0</v>
      </c>
    </row>
    <row r="167" spans="1:26" ht="12">
      <c r="A167" s="133"/>
      <c r="B167" s="134"/>
      <c r="C167" s="207">
        <f>'3. Infrastructure Staff Loading'!C167</f>
        <v>0</v>
      </c>
      <c r="D167" s="208">
        <f>'3. Infrastructure Staff Loading'!D167</f>
        <v>0</v>
      </c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138">
        <f>SUM(E167:P167)</f>
        <v>0</v>
      </c>
      <c r="U167" s="44">
        <f>V167/$S$7</f>
        <v>0</v>
      </c>
      <c r="V167" s="44">
        <f>Q167/12</f>
        <v>0</v>
      </c>
      <c r="X167" s="44">
        <f>IF($D167="Y",$Q167,0)</f>
        <v>0</v>
      </c>
      <c r="Y167" s="44">
        <f>IF($D167="N",$Q167,0)</f>
        <v>0</v>
      </c>
      <c r="Z167" s="223">
        <f>T167/12</f>
        <v>0</v>
      </c>
    </row>
    <row r="168" spans="1:26" s="35" customFormat="1" ht="12.95" thickBot="1">
      <c r="A168" s="103"/>
      <c r="B168" s="104" t="s">
        <v>87</v>
      </c>
      <c r="C168" s="105"/>
      <c r="D168" s="187"/>
      <c r="E168" s="107">
        <f>SUM(E163:E167)</f>
        <v>164.83332673999999</v>
      </c>
      <c r="F168" s="107">
        <f t="shared" ref="F168:Q168" si="72">SUM(F163:F167)</f>
        <v>164.83332673999999</v>
      </c>
      <c r="G168" s="107">
        <f t="shared" si="72"/>
        <v>164.83332673999999</v>
      </c>
      <c r="H168" s="107">
        <f t="shared" si="72"/>
        <v>164.83332673999999</v>
      </c>
      <c r="I168" s="107">
        <f t="shared" si="72"/>
        <v>164.83332673999999</v>
      </c>
      <c r="J168" s="107">
        <f t="shared" si="72"/>
        <v>164.83332673999999</v>
      </c>
      <c r="K168" s="107">
        <f t="shared" si="72"/>
        <v>164.83332673999999</v>
      </c>
      <c r="L168" s="107">
        <f t="shared" si="72"/>
        <v>164.83332673999999</v>
      </c>
      <c r="M168" s="107">
        <f t="shared" si="72"/>
        <v>164.83332673999999</v>
      </c>
      <c r="N168" s="107">
        <f t="shared" si="72"/>
        <v>164.83332673999999</v>
      </c>
      <c r="O168" s="107">
        <f t="shared" si="72"/>
        <v>164.83332673999999</v>
      </c>
      <c r="P168" s="107">
        <f t="shared" si="72"/>
        <v>164.83332673999999</v>
      </c>
      <c r="Q168" s="107">
        <f t="shared" si="72"/>
        <v>1977.9999208800002</v>
      </c>
      <c r="U168" s="109">
        <f>SUM(U163:U167)</f>
        <v>0.99297184783132542</v>
      </c>
      <c r="V168" s="107">
        <f>SUM(V163:V167)</f>
        <v>164.83332674000002</v>
      </c>
      <c r="X168" s="106">
        <f>SUM(X163:X167)</f>
        <v>0</v>
      </c>
      <c r="Y168" s="106">
        <f>SUM(Y163:Y167)</f>
        <v>1977.9999208800002</v>
      </c>
      <c r="Z168" s="224">
        <f>X168/(X168+Y168)</f>
        <v>0</v>
      </c>
    </row>
    <row r="169" spans="1:26" ht="13.5" customHeight="1">
      <c r="A169" s="133"/>
      <c r="B169" s="134"/>
      <c r="C169" s="207"/>
      <c r="D169" s="210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138"/>
      <c r="U169" s="44"/>
      <c r="V169" s="44"/>
      <c r="X169" s="44"/>
      <c r="Y169" s="44"/>
      <c r="Z169" s="223"/>
    </row>
    <row r="170" spans="1:26" s="35" customFormat="1" ht="12">
      <c r="A170" s="133">
        <v>7.2</v>
      </c>
      <c r="B170" s="134" t="s">
        <v>88</v>
      </c>
      <c r="C170" s="207">
        <f>'3. Infrastructure Staff Loading'!C170</f>
        <v>0</v>
      </c>
      <c r="D170" s="208">
        <f>'3. Infrastructure Staff Loading'!D170</f>
        <v>0</v>
      </c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138">
        <f>SUM(E170:P170)</f>
        <v>0</v>
      </c>
      <c r="U170" s="44">
        <f>V170/$S$7</f>
        <v>0</v>
      </c>
      <c r="V170" s="44">
        <f>Q170/12</f>
        <v>0</v>
      </c>
      <c r="X170" s="44">
        <f>IF($D170="Y",$Q170,0)</f>
        <v>0</v>
      </c>
      <c r="Y170" s="44">
        <f>IF($D170="N",$Q170,0)</f>
        <v>0</v>
      </c>
      <c r="Z170" s="223">
        <f>T170/12</f>
        <v>0</v>
      </c>
    </row>
    <row r="171" spans="1:26" ht="12">
      <c r="A171" s="133"/>
      <c r="B171" s="134"/>
      <c r="C171" s="207" t="str">
        <f>'3. Infrastructure Staff Loading'!C171</f>
        <v>Service Desk Tier 1</v>
      </c>
      <c r="D171" s="208" t="str">
        <f>'3. Infrastructure Staff Loading'!D171</f>
        <v>N</v>
      </c>
      <c r="E171" s="45">
        <v>2881.1509148783334</v>
      </c>
      <c r="F171" s="45">
        <v>2881.1509148783334</v>
      </c>
      <c r="G171" s="45">
        <v>2881.1509148783334</v>
      </c>
      <c r="H171" s="45">
        <v>2881.1509148783334</v>
      </c>
      <c r="I171" s="45">
        <v>2881.1509148783334</v>
      </c>
      <c r="J171" s="45">
        <v>2881.1509148783334</v>
      </c>
      <c r="K171" s="45">
        <v>2881.1509148783334</v>
      </c>
      <c r="L171" s="45">
        <v>2881.1509148783334</v>
      </c>
      <c r="M171" s="45">
        <v>2881.1509148783334</v>
      </c>
      <c r="N171" s="45">
        <v>2881.1509148783334</v>
      </c>
      <c r="O171" s="45">
        <v>2881.1509148783334</v>
      </c>
      <c r="P171" s="45">
        <v>2881.1509148783334</v>
      </c>
      <c r="Q171" s="138">
        <f>SUM(E171:P171)</f>
        <v>34573.810978540001</v>
      </c>
      <c r="U171" s="44">
        <f>V171/$S$7</f>
        <v>17.356330812520081</v>
      </c>
      <c r="V171" s="44">
        <f>Q171/12</f>
        <v>2881.1509148783334</v>
      </c>
      <c r="X171" s="44">
        <f>IF($D171="Y",$Q171,0)</f>
        <v>0</v>
      </c>
      <c r="Y171" s="44">
        <f>IF($D171="N",$Q171,0)</f>
        <v>34573.810978540001</v>
      </c>
      <c r="Z171" s="223">
        <f>T171/12</f>
        <v>0</v>
      </c>
    </row>
    <row r="172" spans="1:26" ht="12">
      <c r="A172" s="133"/>
      <c r="B172" s="134"/>
      <c r="C172" s="207">
        <f>'3. Infrastructure Staff Loading'!C172</f>
        <v>0</v>
      </c>
      <c r="D172" s="208">
        <f>'3. Infrastructure Staff Loading'!D172</f>
        <v>0</v>
      </c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138">
        <f>SUM(E172:P172)</f>
        <v>0</v>
      </c>
      <c r="U172" s="44">
        <f>V172/$S$7</f>
        <v>0</v>
      </c>
      <c r="V172" s="44">
        <f>Q172/12</f>
        <v>0</v>
      </c>
      <c r="X172" s="44">
        <f>IF($D172="Y",$Q172,0)</f>
        <v>0</v>
      </c>
      <c r="Y172" s="44">
        <f>IF($D172="N",$Q172,0)</f>
        <v>0</v>
      </c>
      <c r="Z172" s="223">
        <f>T172/12</f>
        <v>0</v>
      </c>
    </row>
    <row r="173" spans="1:26" ht="12">
      <c r="A173" s="133"/>
      <c r="B173" s="134"/>
      <c r="C173" s="207">
        <f>'3. Infrastructure Staff Loading'!C173</f>
        <v>0</v>
      </c>
      <c r="D173" s="208">
        <f>'3. Infrastructure Staff Loading'!D173</f>
        <v>0</v>
      </c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138">
        <f>SUM(E173:P173)</f>
        <v>0</v>
      </c>
      <c r="U173" s="44">
        <f>V173/$S$7</f>
        <v>0</v>
      </c>
      <c r="V173" s="44">
        <f>Q173/12</f>
        <v>0</v>
      </c>
      <c r="X173" s="44">
        <f>IF($D173="Y",$Q173,0)</f>
        <v>0</v>
      </c>
      <c r="Y173" s="44">
        <f>IF($D173="N",$Q173,0)</f>
        <v>0</v>
      </c>
      <c r="Z173" s="223">
        <f>T173/12</f>
        <v>0</v>
      </c>
    </row>
    <row r="174" spans="1:26" ht="12">
      <c r="A174" s="133"/>
      <c r="B174" s="134"/>
      <c r="C174" s="207">
        <f>'3. Infrastructure Staff Loading'!C174</f>
        <v>0</v>
      </c>
      <c r="D174" s="208">
        <f>'3. Infrastructure Staff Loading'!D174</f>
        <v>0</v>
      </c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138">
        <f>SUM(E174:P174)</f>
        <v>0</v>
      </c>
      <c r="U174" s="44">
        <f>V174/$S$7</f>
        <v>0</v>
      </c>
      <c r="V174" s="44">
        <f>Q174/12</f>
        <v>0</v>
      </c>
      <c r="X174" s="44">
        <f>IF($D174="Y",$Q174,0)</f>
        <v>0</v>
      </c>
      <c r="Y174" s="44">
        <f>IF($D174="N",$Q174,0)</f>
        <v>0</v>
      </c>
      <c r="Z174" s="223">
        <f>T174/12</f>
        <v>0</v>
      </c>
    </row>
    <row r="175" spans="1:26" s="35" customFormat="1" ht="12.95" thickBot="1">
      <c r="A175" s="103"/>
      <c r="B175" s="104" t="s">
        <v>90</v>
      </c>
      <c r="C175" s="105"/>
      <c r="D175" s="187"/>
      <c r="E175" s="107">
        <f>SUM(E170:E174)</f>
        <v>2881.1509148783334</v>
      </c>
      <c r="F175" s="107">
        <f t="shared" ref="F175:Q175" si="73">SUM(F170:F174)</f>
        <v>2881.1509148783334</v>
      </c>
      <c r="G175" s="107">
        <f t="shared" si="73"/>
        <v>2881.1509148783334</v>
      </c>
      <c r="H175" s="107">
        <f t="shared" si="73"/>
        <v>2881.1509148783334</v>
      </c>
      <c r="I175" s="107">
        <f t="shared" si="73"/>
        <v>2881.1509148783334</v>
      </c>
      <c r="J175" s="107">
        <f t="shared" si="73"/>
        <v>2881.1509148783334</v>
      </c>
      <c r="K175" s="107">
        <f t="shared" si="73"/>
        <v>2881.1509148783334</v>
      </c>
      <c r="L175" s="107">
        <f t="shared" si="73"/>
        <v>2881.1509148783334</v>
      </c>
      <c r="M175" s="107">
        <f t="shared" si="73"/>
        <v>2881.1509148783334</v>
      </c>
      <c r="N175" s="107">
        <f t="shared" si="73"/>
        <v>2881.1509148783334</v>
      </c>
      <c r="O175" s="107">
        <f t="shared" si="73"/>
        <v>2881.1509148783334</v>
      </c>
      <c r="P175" s="107">
        <f t="shared" si="73"/>
        <v>2881.1509148783334</v>
      </c>
      <c r="Q175" s="107">
        <f t="shared" si="73"/>
        <v>34573.810978540001</v>
      </c>
      <c r="U175" s="109">
        <f>SUM(U170:U174)</f>
        <v>17.356330812520081</v>
      </c>
      <c r="V175" s="107">
        <f>SUM(V170:V174)</f>
        <v>2881.1509148783334</v>
      </c>
      <c r="X175" s="106">
        <f>SUM(X170:X174)</f>
        <v>0</v>
      </c>
      <c r="Y175" s="106">
        <f>SUM(Y170:Y174)</f>
        <v>34573.810978540001</v>
      </c>
      <c r="Z175" s="224">
        <f>X175/(X175+Y175)</f>
        <v>0</v>
      </c>
    </row>
    <row r="176" spans="1:26" s="35" customFormat="1" ht="12">
      <c r="A176" s="124"/>
      <c r="B176" s="125"/>
      <c r="C176" s="198"/>
      <c r="D176" s="199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U176" s="127"/>
      <c r="V176" s="128"/>
      <c r="X176" s="44"/>
      <c r="Y176" s="44"/>
      <c r="Z176" s="223"/>
    </row>
    <row r="177" spans="1:26" s="35" customFormat="1" ht="12">
      <c r="A177" s="133">
        <v>7.3</v>
      </c>
      <c r="B177" s="134" t="s">
        <v>91</v>
      </c>
      <c r="C177" s="207">
        <f>'3. Infrastructure Staff Loading'!C177</f>
        <v>0</v>
      </c>
      <c r="D177" s="208">
        <f>'3. Infrastructure Staff Loading'!D177</f>
        <v>0</v>
      </c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138">
        <f>SUM(E177:P177)</f>
        <v>0</v>
      </c>
      <c r="U177" s="44">
        <f>V177/$S$7</f>
        <v>0</v>
      </c>
      <c r="V177" s="44">
        <f>Q177/12</f>
        <v>0</v>
      </c>
      <c r="X177" s="44">
        <f>IF($D177="Y",$Q177,0)</f>
        <v>0</v>
      </c>
      <c r="Y177" s="44">
        <f>IF($D177="N",$Q177,0)</f>
        <v>0</v>
      </c>
      <c r="Z177" s="223">
        <f>T177/12</f>
        <v>0</v>
      </c>
    </row>
    <row r="178" spans="1:26" ht="12">
      <c r="A178" s="133"/>
      <c r="B178" s="134"/>
      <c r="C178" s="207" t="str">
        <f>'3. Infrastructure Staff Loading'!C178</f>
        <v>Service Desk Tier 2</v>
      </c>
      <c r="D178" s="208" t="str">
        <f>'3. Infrastructure Staff Loading'!D178</f>
        <v>N</v>
      </c>
      <c r="E178" s="45">
        <v>2049.4206349999999</v>
      </c>
      <c r="F178" s="45">
        <v>2049.4206349999999</v>
      </c>
      <c r="G178" s="45">
        <v>2049.4206349999999</v>
      </c>
      <c r="H178" s="45">
        <v>2049.4206349999999</v>
      </c>
      <c r="I178" s="45">
        <v>2049.4206349999999</v>
      </c>
      <c r="J178" s="45">
        <v>2049.4206349999999</v>
      </c>
      <c r="K178" s="45">
        <v>2049.4206349999999</v>
      </c>
      <c r="L178" s="45">
        <v>2049.4206349999999</v>
      </c>
      <c r="M178" s="45">
        <v>2049.4206349999999</v>
      </c>
      <c r="N178" s="45">
        <v>2049.4206349999999</v>
      </c>
      <c r="O178" s="45">
        <v>2049.4206349999999</v>
      </c>
      <c r="P178" s="45">
        <v>2049.4206349999999</v>
      </c>
      <c r="Q178" s="138">
        <f>SUM(E178:P178)</f>
        <v>24593.047619999994</v>
      </c>
      <c r="U178" s="44">
        <f>V178/$S$7</f>
        <v>12.345907439759033</v>
      </c>
      <c r="V178" s="44">
        <f>Q178/12</f>
        <v>2049.4206349999995</v>
      </c>
      <c r="X178" s="44">
        <f>IF($D178="Y",$Q178,0)</f>
        <v>0</v>
      </c>
      <c r="Y178" s="44">
        <f>IF($D178="N",$Q178,0)</f>
        <v>24593.047619999994</v>
      </c>
      <c r="Z178" s="223">
        <f>T178/12</f>
        <v>0</v>
      </c>
    </row>
    <row r="179" spans="1:26" ht="12">
      <c r="A179" s="133"/>
      <c r="B179" s="134"/>
      <c r="C179" s="207">
        <f>'3. Infrastructure Staff Loading'!C179</f>
        <v>0</v>
      </c>
      <c r="D179" s="208">
        <f>'3. Infrastructure Staff Loading'!D179</f>
        <v>0</v>
      </c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138">
        <f>SUM(E179:P179)</f>
        <v>0</v>
      </c>
      <c r="U179" s="44">
        <f>V179/$S$7</f>
        <v>0</v>
      </c>
      <c r="V179" s="44">
        <f>Q179/12</f>
        <v>0</v>
      </c>
      <c r="X179" s="44">
        <f>IF($D179="Y",$Q179,0)</f>
        <v>0</v>
      </c>
      <c r="Y179" s="44">
        <f>IF($D179="N",$Q179,0)</f>
        <v>0</v>
      </c>
      <c r="Z179" s="223">
        <f>T179/12</f>
        <v>0</v>
      </c>
    </row>
    <row r="180" spans="1:26" ht="12">
      <c r="A180" s="133"/>
      <c r="B180" s="134"/>
      <c r="C180" s="207">
        <f>'3. Infrastructure Staff Loading'!C180</f>
        <v>0</v>
      </c>
      <c r="D180" s="208">
        <f>'3. Infrastructure Staff Loading'!D180</f>
        <v>0</v>
      </c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138">
        <f>SUM(E180:P180)</f>
        <v>0</v>
      </c>
      <c r="U180" s="44">
        <f>V180/$S$7</f>
        <v>0</v>
      </c>
      <c r="V180" s="44">
        <f>Q180/12</f>
        <v>0</v>
      </c>
      <c r="X180" s="44">
        <f>IF($D180="Y",$Q180,0)</f>
        <v>0</v>
      </c>
      <c r="Y180" s="44">
        <f>IF($D180="N",$Q180,0)</f>
        <v>0</v>
      </c>
      <c r="Z180" s="223">
        <f>T180/12</f>
        <v>0</v>
      </c>
    </row>
    <row r="181" spans="1:26" ht="12">
      <c r="A181" s="133"/>
      <c r="B181" s="134"/>
      <c r="C181" s="207">
        <f>'3. Infrastructure Staff Loading'!C181</f>
        <v>0</v>
      </c>
      <c r="D181" s="208">
        <f>'3. Infrastructure Staff Loading'!D181</f>
        <v>0</v>
      </c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138">
        <f>SUM(E181:P181)</f>
        <v>0</v>
      </c>
      <c r="U181" s="44">
        <f>V181/$S$7</f>
        <v>0</v>
      </c>
      <c r="V181" s="44">
        <f>Q181/12</f>
        <v>0</v>
      </c>
      <c r="X181" s="44">
        <f>IF($D181="Y",$Q181,0)</f>
        <v>0</v>
      </c>
      <c r="Y181" s="44">
        <f>IF($D181="N",$Q181,0)</f>
        <v>0</v>
      </c>
      <c r="Z181" s="223">
        <f>T181/12</f>
        <v>0</v>
      </c>
    </row>
    <row r="182" spans="1:26" s="35" customFormat="1" ht="12.95" thickBot="1">
      <c r="A182" s="103"/>
      <c r="B182" s="104" t="s">
        <v>93</v>
      </c>
      <c r="C182" s="105"/>
      <c r="D182" s="187"/>
      <c r="E182" s="107">
        <f>SUM(E177:E181)</f>
        <v>2049.4206349999999</v>
      </c>
      <c r="F182" s="107">
        <f t="shared" ref="F182:Q182" si="74">SUM(F177:F181)</f>
        <v>2049.4206349999999</v>
      </c>
      <c r="G182" s="107">
        <f t="shared" si="74"/>
        <v>2049.4206349999999</v>
      </c>
      <c r="H182" s="107">
        <f t="shared" si="74"/>
        <v>2049.4206349999999</v>
      </c>
      <c r="I182" s="107">
        <f t="shared" si="74"/>
        <v>2049.4206349999999</v>
      </c>
      <c r="J182" s="107">
        <f t="shared" si="74"/>
        <v>2049.4206349999999</v>
      </c>
      <c r="K182" s="107">
        <f t="shared" si="74"/>
        <v>2049.4206349999999</v>
      </c>
      <c r="L182" s="107">
        <f t="shared" si="74"/>
        <v>2049.4206349999999</v>
      </c>
      <c r="M182" s="107">
        <f t="shared" si="74"/>
        <v>2049.4206349999999</v>
      </c>
      <c r="N182" s="107">
        <f t="shared" si="74"/>
        <v>2049.4206349999999</v>
      </c>
      <c r="O182" s="107">
        <f t="shared" si="74"/>
        <v>2049.4206349999999</v>
      </c>
      <c r="P182" s="107">
        <f t="shared" si="74"/>
        <v>2049.4206349999999</v>
      </c>
      <c r="Q182" s="107">
        <f t="shared" si="74"/>
        <v>24593.047619999994</v>
      </c>
      <c r="U182" s="109">
        <f>SUM(U177:U181)</f>
        <v>12.345907439759033</v>
      </c>
      <c r="V182" s="107">
        <f>SUM(V177:V181)</f>
        <v>2049.4206349999995</v>
      </c>
      <c r="X182" s="106">
        <f>SUM(X177:X181)</f>
        <v>0</v>
      </c>
      <c r="Y182" s="106">
        <f>SUM(Y177:Y181)</f>
        <v>24593.047619999994</v>
      </c>
      <c r="Z182" s="224">
        <f>X182/(X182+Y182)</f>
        <v>0</v>
      </c>
    </row>
    <row r="183" spans="1:26" s="35" customFormat="1" ht="12">
      <c r="A183" s="124"/>
      <c r="B183" s="125"/>
      <c r="C183" s="198"/>
      <c r="D183" s="199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U183" s="127"/>
      <c r="V183" s="128"/>
      <c r="X183" s="44"/>
      <c r="Y183" s="44"/>
      <c r="Z183" s="223"/>
    </row>
    <row r="184" spans="1:26" s="35" customFormat="1" ht="12">
      <c r="A184" s="133">
        <v>7.4</v>
      </c>
      <c r="B184" s="134" t="s">
        <v>102</v>
      </c>
      <c r="C184" s="207">
        <f>'3. Infrastructure Staff Loading'!C184</f>
        <v>0</v>
      </c>
      <c r="D184" s="208">
        <f>'3. Infrastructure Staff Loading'!D184</f>
        <v>0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138">
        <f>SUM(E184:P184)</f>
        <v>0</v>
      </c>
      <c r="U184" s="44">
        <f>V184/$S$7</f>
        <v>0</v>
      </c>
      <c r="V184" s="44">
        <f>Q184/12</f>
        <v>0</v>
      </c>
      <c r="X184" s="44">
        <f>IF($D184="Y",$Q184,0)</f>
        <v>0</v>
      </c>
      <c r="Y184" s="44">
        <f>IF($D184="N",$Q184,0)</f>
        <v>0</v>
      </c>
      <c r="Z184" s="223">
        <f>T184/12</f>
        <v>0</v>
      </c>
    </row>
    <row r="185" spans="1:26" ht="12">
      <c r="A185" s="133"/>
      <c r="B185" s="134"/>
      <c r="C185" s="207" t="str">
        <f>'3. Infrastructure Staff Loading'!C185</f>
        <v>Service Desk Remote</v>
      </c>
      <c r="D185" s="208" t="str">
        <f>'3. Infrastructure Staff Loading'!D185</f>
        <v>N</v>
      </c>
      <c r="E185" s="45">
        <v>704.75003144499999</v>
      </c>
      <c r="F185" s="45">
        <v>704.75003144499999</v>
      </c>
      <c r="G185" s="45">
        <v>704.75003144499999</v>
      </c>
      <c r="H185" s="45">
        <v>704.75003144499999</v>
      </c>
      <c r="I185" s="45">
        <v>704.75003144499999</v>
      </c>
      <c r="J185" s="45">
        <v>704.75003144499999</v>
      </c>
      <c r="K185" s="45">
        <v>704.75003144499999</v>
      </c>
      <c r="L185" s="45">
        <v>704.75003144499999</v>
      </c>
      <c r="M185" s="45">
        <v>704.75003144499999</v>
      </c>
      <c r="N185" s="45">
        <v>704.75003144499999</v>
      </c>
      <c r="O185" s="45">
        <v>704.75003144499999</v>
      </c>
      <c r="P185" s="45">
        <v>704.75003144499999</v>
      </c>
      <c r="Q185" s="138">
        <f>SUM(E185:P185)</f>
        <v>8457.0003773400003</v>
      </c>
      <c r="U185" s="44">
        <f>V185/$S$7</f>
        <v>4.2454821171385539</v>
      </c>
      <c r="V185" s="44">
        <f>Q185/12</f>
        <v>704.75003144499999</v>
      </c>
      <c r="X185" s="44">
        <f>IF($D185="Y",$Q185,0)</f>
        <v>0</v>
      </c>
      <c r="Y185" s="44">
        <f>IF($D185="N",$Q185,0)</f>
        <v>8457.0003773400003</v>
      </c>
      <c r="Z185" s="223">
        <f>T185/12</f>
        <v>0</v>
      </c>
    </row>
    <row r="186" spans="1:26" ht="12">
      <c r="A186" s="133"/>
      <c r="B186" s="134"/>
      <c r="C186" s="207">
        <f>'3. Infrastructure Staff Loading'!C186</f>
        <v>0</v>
      </c>
      <c r="D186" s="208">
        <f>'3. Infrastructure Staff Loading'!D186</f>
        <v>0</v>
      </c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138">
        <f>SUM(E186:P186)</f>
        <v>0</v>
      </c>
      <c r="U186" s="44">
        <f>V186/$S$7</f>
        <v>0</v>
      </c>
      <c r="V186" s="44">
        <f>Q186/12</f>
        <v>0</v>
      </c>
      <c r="X186" s="44">
        <f>IF($D186="Y",$Q186,0)</f>
        <v>0</v>
      </c>
      <c r="Y186" s="44">
        <f>IF($D186="N",$Q186,0)</f>
        <v>0</v>
      </c>
      <c r="Z186" s="223">
        <f>T186/12</f>
        <v>0</v>
      </c>
    </row>
    <row r="187" spans="1:26" ht="12">
      <c r="A187" s="133"/>
      <c r="B187" s="134"/>
      <c r="C187" s="207">
        <f>'3. Infrastructure Staff Loading'!C187</f>
        <v>0</v>
      </c>
      <c r="D187" s="208">
        <f>'3. Infrastructure Staff Loading'!D187</f>
        <v>0</v>
      </c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138">
        <f>SUM(E187:P187)</f>
        <v>0</v>
      </c>
      <c r="U187" s="44">
        <f>V187/$S$7</f>
        <v>0</v>
      </c>
      <c r="V187" s="44">
        <f>Q187/12</f>
        <v>0</v>
      </c>
      <c r="X187" s="44">
        <f>IF($D187="Y",$Q187,0)</f>
        <v>0</v>
      </c>
      <c r="Y187" s="44">
        <f>IF($D187="N",$Q187,0)</f>
        <v>0</v>
      </c>
      <c r="Z187" s="223">
        <f>T187/12</f>
        <v>0</v>
      </c>
    </row>
    <row r="188" spans="1:26" ht="12">
      <c r="A188" s="133"/>
      <c r="B188" s="134"/>
      <c r="C188" s="207">
        <f>'3. Infrastructure Staff Loading'!C188</f>
        <v>0</v>
      </c>
      <c r="D188" s="208">
        <f>'3. Infrastructure Staff Loading'!D188</f>
        <v>0</v>
      </c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138">
        <f>SUM(E188:P188)</f>
        <v>0</v>
      </c>
      <c r="U188" s="44">
        <f>V188/$S$7</f>
        <v>0</v>
      </c>
      <c r="V188" s="44">
        <f>Q188/12</f>
        <v>0</v>
      </c>
      <c r="X188" s="44">
        <f>IF($D188="Y",$Q188,0)</f>
        <v>0</v>
      </c>
      <c r="Y188" s="44">
        <f>IF($D188="N",$Q188,0)</f>
        <v>0</v>
      </c>
      <c r="Z188" s="223">
        <f>T188/12</f>
        <v>0</v>
      </c>
    </row>
    <row r="189" spans="1:26" s="35" customFormat="1" ht="12.95" thickBot="1">
      <c r="A189" s="103"/>
      <c r="B189" s="104" t="s">
        <v>103</v>
      </c>
      <c r="C189" s="105"/>
      <c r="D189" s="187"/>
      <c r="E189" s="107">
        <f>SUM(E184:E188)</f>
        <v>704.75003144499999</v>
      </c>
      <c r="F189" s="107">
        <f t="shared" ref="F189:Q189" si="75">SUM(F184:F188)</f>
        <v>704.75003144499999</v>
      </c>
      <c r="G189" s="107">
        <f t="shared" si="75"/>
        <v>704.75003144499999</v>
      </c>
      <c r="H189" s="107">
        <f t="shared" si="75"/>
        <v>704.75003144499999</v>
      </c>
      <c r="I189" s="107">
        <f t="shared" si="75"/>
        <v>704.75003144499999</v>
      </c>
      <c r="J189" s="107">
        <f t="shared" si="75"/>
        <v>704.75003144499999</v>
      </c>
      <c r="K189" s="107">
        <f t="shared" si="75"/>
        <v>704.75003144499999</v>
      </c>
      <c r="L189" s="107">
        <f t="shared" si="75"/>
        <v>704.75003144499999</v>
      </c>
      <c r="M189" s="107">
        <f t="shared" si="75"/>
        <v>704.75003144499999</v>
      </c>
      <c r="N189" s="107">
        <f t="shared" si="75"/>
        <v>704.75003144499999</v>
      </c>
      <c r="O189" s="107">
        <f t="shared" si="75"/>
        <v>704.75003144499999</v>
      </c>
      <c r="P189" s="107">
        <f t="shared" si="75"/>
        <v>704.75003144499999</v>
      </c>
      <c r="Q189" s="107">
        <f t="shared" si="75"/>
        <v>8457.0003773400003</v>
      </c>
      <c r="U189" s="109">
        <f>SUM(U184:U188)</f>
        <v>4.2454821171385539</v>
      </c>
      <c r="V189" s="107">
        <f>SUM(V184:V188)</f>
        <v>704.75003144499999</v>
      </c>
      <c r="X189" s="106">
        <f>SUM(X184:X188)</f>
        <v>0</v>
      </c>
      <c r="Y189" s="106">
        <f>SUM(Y184:Y188)</f>
        <v>8457.0003773400003</v>
      </c>
      <c r="Z189" s="224">
        <f>X189/(X189+Y189)</f>
        <v>0</v>
      </c>
    </row>
    <row r="190" spans="1:26" s="35" customFormat="1" ht="12">
      <c r="A190" s="41"/>
      <c r="B190" s="42"/>
      <c r="C190" s="43"/>
      <c r="D190" s="186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U190" s="44"/>
      <c r="V190" s="44"/>
      <c r="X190" s="44"/>
      <c r="Y190" s="44"/>
      <c r="Z190" s="223"/>
    </row>
    <row r="191" spans="1:26" s="35" customFormat="1" ht="14.1" thickBot="1">
      <c r="A191" s="129"/>
      <c r="B191" s="130" t="s">
        <v>97</v>
      </c>
      <c r="C191" s="131"/>
      <c r="D191" s="191"/>
      <c r="E191" s="132">
        <f>SUM(E168,E175, E182, E189)</f>
        <v>5800.1549080633331</v>
      </c>
      <c r="F191" s="132">
        <f t="shared" ref="F191:Q191" si="76">SUM(F168,F175, F182, F189)</f>
        <v>5800.1549080633331</v>
      </c>
      <c r="G191" s="132">
        <f t="shared" si="76"/>
        <v>5800.1549080633331</v>
      </c>
      <c r="H191" s="132">
        <f t="shared" si="76"/>
        <v>5800.1549080633331</v>
      </c>
      <c r="I191" s="132">
        <f t="shared" si="76"/>
        <v>5800.1549080633331</v>
      </c>
      <c r="J191" s="132">
        <f t="shared" si="76"/>
        <v>5800.1549080633331</v>
      </c>
      <c r="K191" s="132">
        <f t="shared" si="76"/>
        <v>5800.1549080633331</v>
      </c>
      <c r="L191" s="132">
        <f t="shared" si="76"/>
        <v>5800.1549080633331</v>
      </c>
      <c r="M191" s="132">
        <f t="shared" si="76"/>
        <v>5800.1549080633331</v>
      </c>
      <c r="N191" s="132">
        <f t="shared" si="76"/>
        <v>5800.1549080633331</v>
      </c>
      <c r="O191" s="132">
        <f t="shared" si="76"/>
        <v>5800.1549080633331</v>
      </c>
      <c r="P191" s="132">
        <f t="shared" si="76"/>
        <v>5800.1549080633331</v>
      </c>
      <c r="Q191" s="132">
        <f t="shared" si="76"/>
        <v>69601.858896759994</v>
      </c>
      <c r="U191" s="132">
        <f t="shared" ref="U191:V191" si="77">SUM(U168,U175, U182, U189)</f>
        <v>34.940692217248994</v>
      </c>
      <c r="V191" s="132">
        <f t="shared" si="77"/>
        <v>5800.1549080633331</v>
      </c>
      <c r="X191" s="132">
        <f>SUM(X168,X175,X182,X189)</f>
        <v>0</v>
      </c>
      <c r="Y191" s="132">
        <f>SUM(Y168,Y175,Y182,Y189)</f>
        <v>69601.858896759994</v>
      </c>
      <c r="Z191" s="225">
        <f>X191/(X191+Y191)</f>
        <v>0</v>
      </c>
    </row>
    <row r="192" spans="1:26" ht="9.9499999999999993" customHeight="1">
      <c r="A192" s="52"/>
      <c r="B192" s="42"/>
      <c r="C192" s="43"/>
      <c r="D192" s="200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U192" s="43"/>
      <c r="V192" s="43"/>
      <c r="X192" s="44"/>
      <c r="Y192" s="44"/>
      <c r="Z192" s="223"/>
    </row>
    <row r="193" spans="1:26" ht="12.95" hidden="1">
      <c r="A193" s="52"/>
      <c r="B193" s="48"/>
      <c r="C193" s="46"/>
      <c r="D193" s="200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U193" s="46"/>
      <c r="V193" s="46"/>
      <c r="X193" s="123">
        <f>SUM(X39,X55,X86,X103,X120,X160,X191)</f>
        <v>163938.40803040002</v>
      </c>
      <c r="Y193" s="123">
        <f>SUM(Y39,Y55,Y86,Y103,Y120,Y160,Y191)</f>
        <v>253888.87462071999</v>
      </c>
      <c r="Z193" s="220">
        <f>X193/(X193+Y193)</f>
        <v>0.39235927101315288</v>
      </c>
    </row>
    <row r="194" spans="1:26" s="35" customFormat="1" ht="12" hidden="1">
      <c r="A194" s="41">
        <v>6.2</v>
      </c>
      <c r="B194" s="48"/>
      <c r="C194" s="53"/>
      <c r="D194" s="201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U194" s="53"/>
      <c r="V194" s="53"/>
      <c r="Z194" s="229"/>
    </row>
    <row r="195" spans="1:26" ht="12" hidden="1">
      <c r="A195" s="52"/>
      <c r="B195" s="42"/>
      <c r="C195" s="54"/>
      <c r="D195" s="200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U195" s="54"/>
      <c r="V195" s="54"/>
    </row>
    <row r="196" spans="1:26" s="38" customFormat="1" ht="12.95">
      <c r="A196" s="120"/>
      <c r="B196" s="121" t="s">
        <v>98</v>
      </c>
      <c r="C196" s="122"/>
      <c r="D196" s="202"/>
      <c r="E196" s="123">
        <f>SUM(E39,E55,E86,E103,E120,E160,E191)</f>
        <v>34818.940220926663</v>
      </c>
      <c r="F196" s="123">
        <f t="shared" ref="F196:Q196" si="78">SUM(F39,F55,F86,F103,F120,F160,F191)</f>
        <v>34818.940220926663</v>
      </c>
      <c r="G196" s="123">
        <f t="shared" si="78"/>
        <v>34818.940220926663</v>
      </c>
      <c r="H196" s="123">
        <f t="shared" si="78"/>
        <v>34818.940220926663</v>
      </c>
      <c r="I196" s="123">
        <f t="shared" si="78"/>
        <v>34818.940220926663</v>
      </c>
      <c r="J196" s="123">
        <f t="shared" si="78"/>
        <v>34818.940220926663</v>
      </c>
      <c r="K196" s="123">
        <f t="shared" si="78"/>
        <v>34818.940220926663</v>
      </c>
      <c r="L196" s="123">
        <f t="shared" si="78"/>
        <v>34818.940220926663</v>
      </c>
      <c r="M196" s="123">
        <f t="shared" si="78"/>
        <v>34818.940220926663</v>
      </c>
      <c r="N196" s="123">
        <f t="shared" si="78"/>
        <v>34818.940220926663</v>
      </c>
      <c r="O196" s="123">
        <f t="shared" si="78"/>
        <v>34818.940220926663</v>
      </c>
      <c r="P196" s="123">
        <f t="shared" si="78"/>
        <v>34818.940220926663</v>
      </c>
      <c r="Q196" s="123">
        <f t="shared" si="78"/>
        <v>417827.28265111998</v>
      </c>
      <c r="U196" s="123">
        <f t="shared" ref="U196:V196" si="79">SUM(U39,U55,U86,U103,U120,U160,U191)</f>
        <v>209.75265193329315</v>
      </c>
      <c r="V196" s="123">
        <f t="shared" si="79"/>
        <v>34818.94022092667</v>
      </c>
      <c r="X196" s="123">
        <f t="shared" ref="X196:Y196" si="80">SUM(X39,X55,X86,X103,X120,X160,X191)</f>
        <v>163938.40803040002</v>
      </c>
      <c r="Y196" s="123">
        <f t="shared" si="80"/>
        <v>253888.87462071999</v>
      </c>
      <c r="Z196" s="220">
        <f>X196/(X196+Y196)</f>
        <v>0.39235927101315288</v>
      </c>
    </row>
    <row r="197" spans="1:26" ht="12">
      <c r="A197" s="55"/>
      <c r="B197" s="56"/>
      <c r="C197" s="57"/>
      <c r="D197" s="203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U197" s="57"/>
      <c r="V197" s="57"/>
    </row>
    <row r="198" spans="1:26">
      <c r="U198" s="37"/>
      <c r="V198" s="37"/>
    </row>
    <row r="199" spans="1:26" ht="12.95">
      <c r="A199" s="8"/>
      <c r="B199" s="247" t="s">
        <v>5</v>
      </c>
      <c r="C199" s="248"/>
      <c r="D199" s="205"/>
    </row>
    <row r="200" spans="1:26" ht="12.95">
      <c r="A200" s="174">
        <v>1</v>
      </c>
      <c r="B200" s="242"/>
      <c r="C200" s="243"/>
      <c r="D200" s="175"/>
    </row>
    <row r="201" spans="1:26" ht="12.95">
      <c r="A201" s="176">
        <v>2</v>
      </c>
      <c r="B201" s="240"/>
      <c r="C201" s="241"/>
      <c r="D201" s="177"/>
    </row>
    <row r="202" spans="1:26" ht="12.95">
      <c r="A202" s="176">
        <v>3</v>
      </c>
      <c r="B202" s="240"/>
      <c r="C202" s="241"/>
      <c r="D202" s="177"/>
    </row>
    <row r="203" spans="1:26" ht="12.95">
      <c r="A203" s="176">
        <v>4</v>
      </c>
      <c r="B203" s="240"/>
      <c r="C203" s="241"/>
      <c r="D203" s="177"/>
    </row>
    <row r="204" spans="1:26" ht="12.95">
      <c r="A204" s="176">
        <v>5</v>
      </c>
      <c r="B204" s="240"/>
      <c r="C204" s="241"/>
      <c r="D204" s="177"/>
    </row>
    <row r="205" spans="1:26" ht="12.95">
      <c r="A205" s="176">
        <v>6</v>
      </c>
      <c r="B205" s="240"/>
      <c r="C205" s="241"/>
      <c r="D205" s="177"/>
    </row>
    <row r="206" spans="1:26" ht="12.95">
      <c r="A206" s="176">
        <v>7</v>
      </c>
      <c r="B206" s="242"/>
      <c r="C206" s="243"/>
      <c r="D206" s="175"/>
    </row>
    <row r="207" spans="1:26" ht="12.95">
      <c r="A207" s="176">
        <v>8</v>
      </c>
      <c r="B207" s="240"/>
      <c r="C207" s="241"/>
      <c r="D207" s="177"/>
    </row>
    <row r="208" spans="1:26" ht="12.95">
      <c r="A208" s="176">
        <v>9</v>
      </c>
      <c r="B208" s="240"/>
      <c r="C208" s="241"/>
      <c r="D208" s="177"/>
    </row>
    <row r="209" spans="1:4" ht="12.95">
      <c r="A209" s="176">
        <v>10</v>
      </c>
      <c r="B209" s="240"/>
      <c r="C209" s="241"/>
      <c r="D209" s="177"/>
    </row>
  </sheetData>
  <mergeCells count="26">
    <mergeCell ref="A1:Q1"/>
    <mergeCell ref="A2:Q2"/>
    <mergeCell ref="A3:Q3"/>
    <mergeCell ref="S3:S6"/>
    <mergeCell ref="E4:P4"/>
    <mergeCell ref="A5:A7"/>
    <mergeCell ref="B5:B7"/>
    <mergeCell ref="C5:C7"/>
    <mergeCell ref="Y5:Y7"/>
    <mergeCell ref="Z5:Z7"/>
    <mergeCell ref="B199:C199"/>
    <mergeCell ref="B200:C200"/>
    <mergeCell ref="B201:C201"/>
    <mergeCell ref="D5:D7"/>
    <mergeCell ref="Q5:Q6"/>
    <mergeCell ref="U5:U7"/>
    <mergeCell ref="V5:V7"/>
    <mergeCell ref="X5:X7"/>
    <mergeCell ref="B208:C208"/>
    <mergeCell ref="B209:C209"/>
    <mergeCell ref="B202:C202"/>
    <mergeCell ref="B203:C203"/>
    <mergeCell ref="B204:C204"/>
    <mergeCell ref="B205:C205"/>
    <mergeCell ref="B206:C206"/>
    <mergeCell ref="B207:C207"/>
  </mergeCells>
  <pageMargins left="0.7" right="0.7" top="0.75" bottom="0.75" header="0.3" footer="0.3"/>
  <ignoredErrors>
    <ignoredError sqref="Z175 Z182 Z189 Z191 Z38 Z54:Z55 Z63 Z70 Z84 Z86 Z94 Z101 Z103 Z111 Z118 Z120 Z130 Z137 Z144 Z151 Z158 Z160 Z168" evalError="1"/>
    <ignoredError sqref="Q19 U19:V19 X19:Z19 Q25 U25:V25 X25:Y25 Q32 U32:V32 X32:Y32 Q47 U47:V47 X47:Y47" formula="1"/>
    <ignoredError sqref="Z25 Z32 Z47 Z77" evalError="1" formula="1"/>
  </ignoredErrors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62791-C77D-49AA-BF0A-4F728FFC09F8}">
  <dimension ref="A1:Z209"/>
  <sheetViews>
    <sheetView topLeftCell="D75" zoomScaleNormal="100" workbookViewId="0">
      <selection activeCell="AD99" sqref="AD99"/>
    </sheetView>
  </sheetViews>
  <sheetFormatPr defaultColWidth="9.140625" defaultRowHeight="11.1"/>
  <cols>
    <col min="1" max="1" width="6.7109375" style="31" customWidth="1"/>
    <col min="2" max="2" width="35.7109375" style="32" customWidth="1"/>
    <col min="3" max="3" width="20.7109375" style="37" customWidth="1"/>
    <col min="4" max="4" width="13.7109375" style="204" customWidth="1"/>
    <col min="5" max="16" width="10.28515625" style="33" customWidth="1"/>
    <col min="17" max="17" width="13.7109375" style="33" customWidth="1"/>
    <col min="18" max="18" width="9.140625" style="32"/>
    <col min="19" max="19" width="10.7109375" style="32" customWidth="1"/>
    <col min="20" max="20" width="9.140625" style="32"/>
    <col min="21" max="22" width="10.7109375" style="32" customWidth="1"/>
    <col min="23" max="23" width="9.140625" style="32"/>
    <col min="24" max="24" width="12.42578125" style="32" customWidth="1"/>
    <col min="25" max="25" width="14" style="32" customWidth="1"/>
    <col min="26" max="26" width="9.140625" style="221"/>
    <col min="27" max="16384" width="9.140625" style="32"/>
  </cols>
  <sheetData>
    <row r="1" spans="1:26" ht="18">
      <c r="A1" s="255" t="s">
        <v>113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</row>
    <row r="2" spans="1:26" ht="18">
      <c r="A2" s="255" t="s">
        <v>114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</row>
    <row r="3" spans="1:26" ht="20.100000000000001" customHeight="1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S3" s="250" t="s">
        <v>10</v>
      </c>
    </row>
    <row r="4" spans="1:26" ht="20.100000000000001" customHeight="1">
      <c r="B4" s="31"/>
      <c r="C4" s="31"/>
      <c r="D4" s="31"/>
      <c r="E4" s="257" t="s">
        <v>8</v>
      </c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  <c r="Q4" s="219"/>
      <c r="S4" s="250"/>
      <c r="U4" s="31"/>
      <c r="V4" s="31"/>
    </row>
    <row r="5" spans="1:26" s="34" customFormat="1" ht="24" customHeight="1">
      <c r="A5" s="244" t="s">
        <v>11</v>
      </c>
      <c r="B5" s="244" t="s">
        <v>12</v>
      </c>
      <c r="C5" s="244" t="s">
        <v>106</v>
      </c>
      <c r="D5" s="244" t="s">
        <v>107</v>
      </c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262" t="s">
        <v>108</v>
      </c>
      <c r="S5" s="250"/>
      <c r="U5" s="244" t="s">
        <v>15</v>
      </c>
      <c r="V5" s="244" t="s">
        <v>16</v>
      </c>
      <c r="X5" s="244" t="s">
        <v>17</v>
      </c>
      <c r="Y5" s="244" t="s">
        <v>18</v>
      </c>
      <c r="Z5" s="259" t="s">
        <v>19</v>
      </c>
    </row>
    <row r="6" spans="1:26" ht="12.95">
      <c r="A6" s="245"/>
      <c r="B6" s="245"/>
      <c r="C6" s="245"/>
      <c r="D6" s="245"/>
      <c r="E6" s="59">
        <v>46784</v>
      </c>
      <c r="F6" s="59">
        <v>46813</v>
      </c>
      <c r="G6" s="59">
        <v>46844</v>
      </c>
      <c r="H6" s="59">
        <v>46874</v>
      </c>
      <c r="I6" s="59">
        <v>46905</v>
      </c>
      <c r="J6" s="59">
        <v>46935</v>
      </c>
      <c r="K6" s="59">
        <v>46966</v>
      </c>
      <c r="L6" s="59">
        <v>46997</v>
      </c>
      <c r="M6" s="59">
        <v>47027</v>
      </c>
      <c r="N6" s="59">
        <v>47058</v>
      </c>
      <c r="O6" s="59">
        <v>47088</v>
      </c>
      <c r="P6" s="59">
        <v>47119</v>
      </c>
      <c r="Q6" s="263"/>
      <c r="S6" s="251"/>
      <c r="U6" s="245"/>
      <c r="V6" s="245"/>
      <c r="X6" s="245"/>
      <c r="Y6" s="245"/>
      <c r="Z6" s="260"/>
    </row>
    <row r="7" spans="1:26" ht="14.25" customHeight="1">
      <c r="A7" s="246"/>
      <c r="B7" s="246"/>
      <c r="C7" s="246"/>
      <c r="D7" s="246"/>
      <c r="E7" s="40">
        <v>160</v>
      </c>
      <c r="F7" s="40">
        <v>184</v>
      </c>
      <c r="G7" s="40">
        <v>160</v>
      </c>
      <c r="H7" s="40">
        <v>176</v>
      </c>
      <c r="I7" s="40">
        <v>168</v>
      </c>
      <c r="J7" s="40">
        <v>160</v>
      </c>
      <c r="K7" s="40">
        <v>184</v>
      </c>
      <c r="L7" s="40">
        <v>160</v>
      </c>
      <c r="M7" s="40">
        <v>168</v>
      </c>
      <c r="N7" s="40">
        <v>152</v>
      </c>
      <c r="O7" s="40">
        <v>160</v>
      </c>
      <c r="P7" s="40">
        <v>168</v>
      </c>
      <c r="Q7" s="206">
        <f>SUM(E7:P7)</f>
        <v>2000</v>
      </c>
      <c r="S7" s="145">
        <f>AVERAGE(E7:P7)</f>
        <v>166.66666666666666</v>
      </c>
      <c r="U7" s="246"/>
      <c r="V7" s="246"/>
      <c r="X7" s="246"/>
      <c r="Y7" s="246"/>
      <c r="Z7" s="261"/>
    </row>
    <row r="8" spans="1:26" s="34" customFormat="1" ht="13.5" customHeight="1">
      <c r="A8" s="110">
        <v>1</v>
      </c>
      <c r="B8" s="111" t="s">
        <v>20</v>
      </c>
      <c r="C8" s="112"/>
      <c r="D8" s="15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U8" s="112"/>
      <c r="V8" s="112"/>
      <c r="X8" s="112"/>
      <c r="Y8" s="112"/>
      <c r="Z8" s="222"/>
    </row>
    <row r="9" spans="1:26" ht="12">
      <c r="A9" s="133">
        <v>1.1000000000000001</v>
      </c>
      <c r="B9" s="134" t="s">
        <v>20</v>
      </c>
      <c r="C9" s="207">
        <f>'3. Infrastructure Staff Loading'!C9</f>
        <v>0</v>
      </c>
      <c r="D9" s="208">
        <f>'3. Infrastructure Staff Loading'!D9</f>
        <v>0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138">
        <f>SUM(E9:P9)</f>
        <v>0</v>
      </c>
      <c r="U9" s="44">
        <f>V9/$S$7</f>
        <v>0</v>
      </c>
      <c r="V9" s="44">
        <f>Q9/12</f>
        <v>0</v>
      </c>
      <c r="X9" s="44">
        <f>IF($D9="Y",$Q9,0)</f>
        <v>0</v>
      </c>
      <c r="Y9" s="44">
        <f>IF($D9="N",$Q9,0)</f>
        <v>0</v>
      </c>
      <c r="Z9" s="223">
        <f>T9/12</f>
        <v>0</v>
      </c>
    </row>
    <row r="10" spans="1:26" ht="12">
      <c r="A10" s="133"/>
      <c r="B10" s="134"/>
      <c r="C10" s="207" t="str">
        <f>'3. Infrastructure Staff Loading'!C10</f>
        <v>Project Manager</v>
      </c>
      <c r="D10" s="208" t="str">
        <f>'3. Infrastructure Staff Loading'!D10</f>
        <v>Y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138">
        <f t="shared" ref="Q10:Q13" si="0">SUM(E10:P10)</f>
        <v>0</v>
      </c>
      <c r="U10" s="44">
        <f t="shared" ref="U10:U13" si="1">V10/$S$7</f>
        <v>0</v>
      </c>
      <c r="V10" s="44">
        <f t="shared" ref="V10:V13" si="2">Q10/12</f>
        <v>0</v>
      </c>
      <c r="X10" s="44">
        <f t="shared" ref="X10:X13" si="3">IF($D10="Y",$Q10,0)</f>
        <v>0</v>
      </c>
      <c r="Y10" s="44">
        <f t="shared" ref="Y10:Y13" si="4">IF($D10="N",$Q10,0)</f>
        <v>0</v>
      </c>
      <c r="Z10" s="223">
        <f t="shared" ref="Z10:Z13" si="5">T10/12</f>
        <v>0</v>
      </c>
    </row>
    <row r="11" spans="1:26" ht="12">
      <c r="A11" s="133"/>
      <c r="B11" s="134"/>
      <c r="C11" s="207" t="str">
        <f>'3. Infrastructure Staff Loading'!C11</f>
        <v>Service Delivery Management</v>
      </c>
      <c r="D11" s="208" t="str">
        <f>'3. Infrastructure Staff Loading'!D11</f>
        <v>Y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38">
        <f t="shared" si="0"/>
        <v>0</v>
      </c>
      <c r="U11" s="44">
        <f t="shared" si="1"/>
        <v>0</v>
      </c>
      <c r="V11" s="44">
        <f t="shared" si="2"/>
        <v>0</v>
      </c>
      <c r="X11" s="44">
        <f t="shared" si="3"/>
        <v>0</v>
      </c>
      <c r="Y11" s="44">
        <f t="shared" si="4"/>
        <v>0</v>
      </c>
      <c r="Z11" s="223">
        <f t="shared" si="5"/>
        <v>0</v>
      </c>
    </row>
    <row r="12" spans="1:26" ht="12">
      <c r="A12" s="133"/>
      <c r="B12" s="134"/>
      <c r="C12" s="207" t="str">
        <f>'3. Infrastructure Staff Loading'!C12</f>
        <v>Infrastructure Delivery Integration Office Manager</v>
      </c>
      <c r="D12" s="208" t="str">
        <f>'3. Infrastructure Staff Loading'!D12</f>
        <v>N</v>
      </c>
      <c r="E12" s="45">
        <v>164.83332673999999</v>
      </c>
      <c r="F12" s="45">
        <v>164.83332673999999</v>
      </c>
      <c r="G12" s="45">
        <v>164.83332673999999</v>
      </c>
      <c r="H12" s="45">
        <v>164.83332673999999</v>
      </c>
      <c r="I12" s="45">
        <v>164.83332673999999</v>
      </c>
      <c r="J12" s="45">
        <v>164.83332673999999</v>
      </c>
      <c r="K12" s="45">
        <v>164.83332673999999</v>
      </c>
      <c r="L12" s="45">
        <v>164.83332673999999</v>
      </c>
      <c r="M12" s="45">
        <v>164.83332673999999</v>
      </c>
      <c r="N12" s="45">
        <v>164.83332673999999</v>
      </c>
      <c r="O12" s="45">
        <v>164.83332673999999</v>
      </c>
      <c r="P12" s="45">
        <v>164.83332673999999</v>
      </c>
      <c r="Q12" s="138">
        <f t="shared" si="0"/>
        <v>1977.9999208800002</v>
      </c>
      <c r="U12" s="44">
        <f t="shared" si="1"/>
        <v>0.98899996044000016</v>
      </c>
      <c r="V12" s="44">
        <f t="shared" si="2"/>
        <v>164.83332674000002</v>
      </c>
      <c r="X12" s="44">
        <f t="shared" si="3"/>
        <v>0</v>
      </c>
      <c r="Y12" s="44">
        <f t="shared" si="4"/>
        <v>1977.9999208800002</v>
      </c>
      <c r="Z12" s="223">
        <f t="shared" si="5"/>
        <v>0</v>
      </c>
    </row>
    <row r="13" spans="1:26" ht="12">
      <c r="A13" s="133"/>
      <c r="B13" s="134"/>
      <c r="C13" s="207" t="str">
        <f>'3. Infrastructure Staff Loading'!C13</f>
        <v>Infrastructure Project Manager</v>
      </c>
      <c r="D13" s="208" t="str">
        <f>'3. Infrastructure Staff Loading'!D13</f>
        <v>N</v>
      </c>
      <c r="E13" s="45">
        <v>164.83332673999999</v>
      </c>
      <c r="F13" s="45">
        <v>164.83332673999999</v>
      </c>
      <c r="G13" s="45">
        <v>164.83332673999999</v>
      </c>
      <c r="H13" s="45">
        <v>164.83332673999999</v>
      </c>
      <c r="I13" s="45">
        <v>164.83332673999999</v>
      </c>
      <c r="J13" s="45">
        <v>164.83332673999999</v>
      </c>
      <c r="K13" s="45">
        <v>164.83332673999999</v>
      </c>
      <c r="L13" s="45">
        <v>164.83332673999999</v>
      </c>
      <c r="M13" s="45">
        <v>164.83332673999999</v>
      </c>
      <c r="N13" s="45">
        <v>164.83332673999999</v>
      </c>
      <c r="O13" s="45">
        <v>164.83332673999999</v>
      </c>
      <c r="P13" s="45">
        <v>164.83332673999999</v>
      </c>
      <c r="Q13" s="138">
        <f t="shared" si="0"/>
        <v>1977.9999208800002</v>
      </c>
      <c r="U13" s="44">
        <f t="shared" si="1"/>
        <v>0.98899996044000016</v>
      </c>
      <c r="V13" s="44">
        <f t="shared" si="2"/>
        <v>164.83332674000002</v>
      </c>
      <c r="X13" s="44">
        <f t="shared" si="3"/>
        <v>0</v>
      </c>
      <c r="Y13" s="44">
        <f t="shared" si="4"/>
        <v>1977.9999208800002</v>
      </c>
      <c r="Z13" s="223">
        <f t="shared" si="5"/>
        <v>0</v>
      </c>
    </row>
    <row r="14" spans="1:26" ht="12">
      <c r="A14" s="133"/>
      <c r="B14" s="134"/>
      <c r="C14" s="207" t="str">
        <f>'3. Infrastructure Staff Loading'!C14</f>
        <v>Infrastructure Transition Manager</v>
      </c>
      <c r="D14" s="208" t="str">
        <f>'3. Infrastructure Staff Loading'!D14</f>
        <v>N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138">
        <f>SUM(E14:P14)</f>
        <v>0</v>
      </c>
      <c r="U14" s="44">
        <f>V14/$S$7</f>
        <v>0</v>
      </c>
      <c r="V14" s="44">
        <f>Q14/12</f>
        <v>0</v>
      </c>
      <c r="X14" s="44">
        <f t="shared" ref="X14:X18" si="6">IF($D14="Y",$Q14,0)</f>
        <v>0</v>
      </c>
      <c r="Y14" s="44">
        <f t="shared" ref="Y14:Y18" si="7">IF($D14="N",$Q14,0)</f>
        <v>0</v>
      </c>
      <c r="Z14" s="223">
        <f>T14/12</f>
        <v>0</v>
      </c>
    </row>
    <row r="15" spans="1:26" ht="12">
      <c r="A15" s="133"/>
      <c r="B15" s="134"/>
      <c r="C15" s="207" t="str">
        <f>'3. Infrastructure Staff Loading'!C15</f>
        <v>Project Manager</v>
      </c>
      <c r="D15" s="208" t="str">
        <f>'3. Infrastructure Staff Loading'!D15</f>
        <v>N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138">
        <f>SUM(E15:P15)</f>
        <v>0</v>
      </c>
      <c r="U15" s="44">
        <f>V15/$S$7</f>
        <v>0</v>
      </c>
      <c r="V15" s="44">
        <f>Q15/12</f>
        <v>0</v>
      </c>
      <c r="X15" s="44">
        <f t="shared" si="6"/>
        <v>0</v>
      </c>
      <c r="Y15" s="44">
        <f t="shared" si="7"/>
        <v>0</v>
      </c>
      <c r="Z15" s="223">
        <f>T15/12</f>
        <v>0</v>
      </c>
    </row>
    <row r="16" spans="1:26" ht="12">
      <c r="A16" s="133"/>
      <c r="B16" s="134"/>
      <c r="C16" s="207" t="str">
        <f>'3. Infrastructure Staff Loading'!C16</f>
        <v>Service Delivery Management</v>
      </c>
      <c r="D16" s="208" t="str">
        <f>'3. Infrastructure Staff Loading'!D16</f>
        <v>N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138">
        <f>SUM(E16:P16)</f>
        <v>0</v>
      </c>
      <c r="U16" s="44">
        <f>V16/$S$7</f>
        <v>0</v>
      </c>
      <c r="V16" s="44">
        <f>Q16/12</f>
        <v>0</v>
      </c>
      <c r="X16" s="44">
        <f t="shared" si="6"/>
        <v>0</v>
      </c>
      <c r="Y16" s="44">
        <f t="shared" si="7"/>
        <v>0</v>
      </c>
      <c r="Z16" s="223">
        <f>T16/12</f>
        <v>0</v>
      </c>
    </row>
    <row r="17" spans="1:26" ht="12">
      <c r="A17" s="133"/>
      <c r="B17" s="134"/>
      <c r="C17" s="207" t="str">
        <f>'3. Infrastructure Staff Loading'!C16</f>
        <v>Service Delivery Management</v>
      </c>
      <c r="D17" s="208" t="str">
        <f>'3. Infrastructure Staff Loading'!D16</f>
        <v>N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138">
        <f>SUM(E17:P17)</f>
        <v>0</v>
      </c>
      <c r="U17" s="44">
        <f>V17/$S$7</f>
        <v>0</v>
      </c>
      <c r="V17" s="44">
        <f>Q17/12</f>
        <v>0</v>
      </c>
      <c r="X17" s="44">
        <f t="shared" si="6"/>
        <v>0</v>
      </c>
      <c r="Y17" s="44">
        <f t="shared" si="7"/>
        <v>0</v>
      </c>
      <c r="Z17" s="223">
        <f>T17/12</f>
        <v>0</v>
      </c>
    </row>
    <row r="18" spans="1:26" ht="12">
      <c r="A18" s="133"/>
      <c r="B18" s="134"/>
      <c r="C18" s="207">
        <f>'3. Infrastructure Staff Loading'!C18</f>
        <v>0</v>
      </c>
      <c r="D18" s="208">
        <f>'3. Infrastructure Staff Loading'!D18</f>
        <v>0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138">
        <f>SUM(E18:P18)</f>
        <v>0</v>
      </c>
      <c r="U18" s="44">
        <f>V18/$S$7</f>
        <v>0</v>
      </c>
      <c r="V18" s="44">
        <f>Q18/12</f>
        <v>0</v>
      </c>
      <c r="X18" s="44">
        <f t="shared" si="6"/>
        <v>0</v>
      </c>
      <c r="Y18" s="44">
        <f t="shared" si="7"/>
        <v>0</v>
      </c>
      <c r="Z18" s="223">
        <f>T18/12</f>
        <v>0</v>
      </c>
    </row>
    <row r="19" spans="1:26" s="35" customFormat="1" ht="12.95" thickBot="1">
      <c r="A19" s="103"/>
      <c r="B19" s="104" t="s">
        <v>28</v>
      </c>
      <c r="C19" s="105"/>
      <c r="D19" s="187"/>
      <c r="E19" s="107">
        <f>SUM(E9:E18)</f>
        <v>329.66665347999998</v>
      </c>
      <c r="F19" s="107">
        <f t="shared" ref="F19:P19" si="8">SUM(F9:F18)</f>
        <v>329.66665347999998</v>
      </c>
      <c r="G19" s="107">
        <f t="shared" si="8"/>
        <v>329.66665347999998</v>
      </c>
      <c r="H19" s="107">
        <f t="shared" si="8"/>
        <v>329.66665347999998</v>
      </c>
      <c r="I19" s="107">
        <f t="shared" si="8"/>
        <v>329.66665347999998</v>
      </c>
      <c r="J19" s="107">
        <f t="shared" si="8"/>
        <v>329.66665347999998</v>
      </c>
      <c r="K19" s="107">
        <f t="shared" si="8"/>
        <v>329.66665347999998</v>
      </c>
      <c r="L19" s="107">
        <f t="shared" si="8"/>
        <v>329.66665347999998</v>
      </c>
      <c r="M19" s="107">
        <f t="shared" si="8"/>
        <v>329.66665347999998</v>
      </c>
      <c r="N19" s="107">
        <f t="shared" si="8"/>
        <v>329.66665347999998</v>
      </c>
      <c r="O19" s="107">
        <f t="shared" si="8"/>
        <v>329.66665347999998</v>
      </c>
      <c r="P19" s="107">
        <f t="shared" si="8"/>
        <v>329.66665347999998</v>
      </c>
      <c r="Q19" s="107">
        <f>SUM(Q9:Q18)</f>
        <v>3955.9998417600004</v>
      </c>
      <c r="U19" s="106">
        <f>SUM(U9:U18)</f>
        <v>1.9779999208800003</v>
      </c>
      <c r="V19" s="106">
        <f>SUM(V9:V18)</f>
        <v>329.66665348000004</v>
      </c>
      <c r="X19" s="106">
        <f>SUM(X9:X18)</f>
        <v>0</v>
      </c>
      <c r="Y19" s="106">
        <f>SUM(Y9:Y18)</f>
        <v>3955.9998417600004</v>
      </c>
      <c r="Z19" s="224">
        <f>X19/(X19+Y19)</f>
        <v>0</v>
      </c>
    </row>
    <row r="20" spans="1:26" ht="12.75" customHeight="1">
      <c r="A20" s="135">
        <v>1.2</v>
      </c>
      <c r="B20" s="136" t="s">
        <v>29</v>
      </c>
      <c r="C20" s="207">
        <f>'3. Infrastructure Staff Loading'!C20</f>
        <v>0</v>
      </c>
      <c r="D20" s="208">
        <f>'3. Infrastructure Staff Loading'!D20</f>
        <v>0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139">
        <f>SUM(E20:P20)</f>
        <v>0</v>
      </c>
      <c r="U20" s="44">
        <f>V20/$S$7</f>
        <v>0</v>
      </c>
      <c r="V20" s="44">
        <f>Q20/12</f>
        <v>0</v>
      </c>
      <c r="X20" s="44">
        <f>IF($D20="Y",$Q20,0)</f>
        <v>0</v>
      </c>
      <c r="Y20" s="44">
        <f>IF($D20="N",$Q20,0)</f>
        <v>0</v>
      </c>
      <c r="Z20" s="223">
        <f>T20/12</f>
        <v>0</v>
      </c>
    </row>
    <row r="21" spans="1:26" ht="12.75" customHeight="1">
      <c r="A21" s="133"/>
      <c r="B21" s="137"/>
      <c r="C21" s="207" t="str">
        <f>'3. Infrastructure Staff Loading'!C21</f>
        <v>Service Delivery</v>
      </c>
      <c r="D21" s="208" t="str">
        <f>'3. Infrastructure Staff Loading'!D21</f>
        <v>N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139">
        <f>SUM(E21:P21)</f>
        <v>0</v>
      </c>
      <c r="U21" s="44">
        <f>V21/$S$7</f>
        <v>0</v>
      </c>
      <c r="V21" s="44">
        <f>Q21/12</f>
        <v>0</v>
      </c>
      <c r="X21" s="44">
        <f t="shared" ref="X21:X24" si="9">IF($D21="Y",$Q21,0)</f>
        <v>0</v>
      </c>
      <c r="Y21" s="44">
        <f t="shared" ref="Y21:Y24" si="10">IF($D21="N",$Q21,0)</f>
        <v>0</v>
      </c>
      <c r="Z21" s="223">
        <f>T21/12</f>
        <v>0</v>
      </c>
    </row>
    <row r="22" spans="1:26" ht="12.75" customHeight="1">
      <c r="A22" s="133"/>
      <c r="B22" s="137"/>
      <c r="C22" s="207" t="str">
        <f>'3. Infrastructure Staff Loading'!C22</f>
        <v>Project Manager</v>
      </c>
      <c r="D22" s="208" t="str">
        <f>'3. Infrastructure Staff Loading'!D22</f>
        <v>N</v>
      </c>
      <c r="E22" s="45">
        <v>247.25</v>
      </c>
      <c r="F22" s="45">
        <v>247.25</v>
      </c>
      <c r="G22" s="45">
        <v>247.25</v>
      </c>
      <c r="H22" s="45">
        <v>247.25</v>
      </c>
      <c r="I22" s="45">
        <v>247.25</v>
      </c>
      <c r="J22" s="45">
        <v>247.25</v>
      </c>
      <c r="K22" s="45">
        <v>247.25</v>
      </c>
      <c r="L22" s="45">
        <v>247.25</v>
      </c>
      <c r="M22" s="45">
        <v>247.25</v>
      </c>
      <c r="N22" s="45">
        <v>247.25</v>
      </c>
      <c r="O22" s="45">
        <v>247.25</v>
      </c>
      <c r="P22" s="45">
        <v>247.25</v>
      </c>
      <c r="Q22" s="139">
        <f>SUM(E22:P22)</f>
        <v>2967</v>
      </c>
      <c r="U22" s="44">
        <f>V22/$S$7</f>
        <v>1.4835</v>
      </c>
      <c r="V22" s="44">
        <f>Q22/12</f>
        <v>247.25</v>
      </c>
      <c r="X22" s="44">
        <f t="shared" si="9"/>
        <v>0</v>
      </c>
      <c r="Y22" s="44">
        <f t="shared" si="10"/>
        <v>2967</v>
      </c>
      <c r="Z22" s="223">
        <f>T22/12</f>
        <v>0</v>
      </c>
    </row>
    <row r="23" spans="1:26" ht="12.75" customHeight="1">
      <c r="A23" s="133"/>
      <c r="B23" s="137"/>
      <c r="C23" s="207">
        <f>'3. Infrastructure Staff Loading'!C23</f>
        <v>0</v>
      </c>
      <c r="D23" s="208">
        <f>'3. Infrastructure Staff Loading'!D23</f>
        <v>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139">
        <f>SUM(E23:P23)</f>
        <v>0</v>
      </c>
      <c r="U23" s="44">
        <f>V23/$S$7</f>
        <v>0</v>
      </c>
      <c r="V23" s="44">
        <f>Q23/12</f>
        <v>0</v>
      </c>
      <c r="X23" s="44">
        <f t="shared" si="9"/>
        <v>0</v>
      </c>
      <c r="Y23" s="44">
        <f t="shared" si="10"/>
        <v>0</v>
      </c>
      <c r="Z23" s="223">
        <f>T23/12</f>
        <v>0</v>
      </c>
    </row>
    <row r="24" spans="1:26" ht="12.75" customHeight="1">
      <c r="A24" s="133"/>
      <c r="B24" s="137"/>
      <c r="C24" s="207">
        <f>'3. Infrastructure Staff Loading'!C24</f>
        <v>0</v>
      </c>
      <c r="D24" s="208">
        <f>'3. Infrastructure Staff Loading'!D24</f>
        <v>0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139">
        <f>SUM(E24:P24)</f>
        <v>0</v>
      </c>
      <c r="U24" s="44">
        <f>V24/$S$7</f>
        <v>0</v>
      </c>
      <c r="V24" s="44">
        <f>Q24/12</f>
        <v>0</v>
      </c>
      <c r="X24" s="44">
        <f t="shared" si="9"/>
        <v>0</v>
      </c>
      <c r="Y24" s="44">
        <f t="shared" si="10"/>
        <v>0</v>
      </c>
      <c r="Z24" s="223">
        <f>T24/12</f>
        <v>0</v>
      </c>
    </row>
    <row r="25" spans="1:26" ht="12.75" customHeight="1" thickBot="1">
      <c r="A25" s="103"/>
      <c r="B25" s="104" t="s">
        <v>31</v>
      </c>
      <c r="C25" s="108"/>
      <c r="D25" s="189"/>
      <c r="E25" s="107">
        <f>SUM(E20:E24)</f>
        <v>247.25</v>
      </c>
      <c r="F25" s="107">
        <f t="shared" ref="F25:Q25" si="11">SUM(F20:F24)</f>
        <v>247.25</v>
      </c>
      <c r="G25" s="107">
        <f t="shared" si="11"/>
        <v>247.25</v>
      </c>
      <c r="H25" s="107">
        <f t="shared" si="11"/>
        <v>247.25</v>
      </c>
      <c r="I25" s="107">
        <f t="shared" si="11"/>
        <v>247.25</v>
      </c>
      <c r="J25" s="107">
        <f t="shared" si="11"/>
        <v>247.25</v>
      </c>
      <c r="K25" s="107">
        <f t="shared" si="11"/>
        <v>247.25</v>
      </c>
      <c r="L25" s="107">
        <f t="shared" si="11"/>
        <v>247.25</v>
      </c>
      <c r="M25" s="107">
        <f t="shared" si="11"/>
        <v>247.25</v>
      </c>
      <c r="N25" s="107">
        <f t="shared" si="11"/>
        <v>247.25</v>
      </c>
      <c r="O25" s="107">
        <f t="shared" si="11"/>
        <v>247.25</v>
      </c>
      <c r="P25" s="107">
        <f t="shared" si="11"/>
        <v>247.25</v>
      </c>
      <c r="Q25" s="107">
        <f t="shared" si="11"/>
        <v>2967</v>
      </c>
      <c r="U25" s="109">
        <f>SUM(U20:U24)</f>
        <v>1.4835</v>
      </c>
      <c r="V25" s="109">
        <f>SUM(V20:V24)</f>
        <v>247.25</v>
      </c>
      <c r="X25" s="106">
        <f>SUM(X20:X24)</f>
        <v>0</v>
      </c>
      <c r="Y25" s="106">
        <f>SUM(Y20:Y24)</f>
        <v>2967</v>
      </c>
      <c r="Z25" s="224">
        <f>X25/(X25+Y25)</f>
        <v>0</v>
      </c>
    </row>
    <row r="26" spans="1:26" ht="12">
      <c r="A26" s="135">
        <v>1.3</v>
      </c>
      <c r="B26" s="136" t="s">
        <v>32</v>
      </c>
      <c r="C26" s="207">
        <f>'3. Infrastructure Staff Loading'!C26</f>
        <v>0</v>
      </c>
      <c r="D26" s="208">
        <f>'3. Infrastructure Staff Loading'!D26</f>
        <v>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139">
        <f t="shared" ref="Q26:Q31" si="12">SUM(E26:P26)</f>
        <v>0</v>
      </c>
      <c r="U26" s="44">
        <f t="shared" ref="U26:U31" si="13">V26/$S$7</f>
        <v>0</v>
      </c>
      <c r="V26" s="44">
        <f t="shared" ref="V26:V31" si="14">Q26/12</f>
        <v>0</v>
      </c>
      <c r="X26" s="44">
        <f>IF($D26="Y",$Q26,0)</f>
        <v>0</v>
      </c>
      <c r="Y26" s="44">
        <f>IF($D26="N",$Q26,0)</f>
        <v>0</v>
      </c>
      <c r="Z26" s="223">
        <f t="shared" ref="Z26:Z31" si="15">T26/12</f>
        <v>0</v>
      </c>
    </row>
    <row r="27" spans="1:26" ht="12">
      <c r="A27" s="133"/>
      <c r="B27" s="137"/>
      <c r="C27" s="207" t="str">
        <f>'3. Infrastructure Staff Loading'!C27</f>
        <v>Infrastructure Project Support</v>
      </c>
      <c r="D27" s="208" t="str">
        <f>'3. Infrastructure Staff Loading'!D27</f>
        <v>Y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139">
        <f t="shared" si="12"/>
        <v>0</v>
      </c>
      <c r="U27" s="44">
        <f t="shared" si="13"/>
        <v>0</v>
      </c>
      <c r="V27" s="44">
        <f t="shared" si="14"/>
        <v>0</v>
      </c>
      <c r="X27" s="44">
        <f t="shared" ref="X27:X31" si="16">IF($D27="Y",$Q27,0)</f>
        <v>0</v>
      </c>
      <c r="Y27" s="44">
        <f t="shared" ref="Y27:Y31" si="17">IF($D27="N",$Q27,0)</f>
        <v>0</v>
      </c>
      <c r="Z27" s="223">
        <f t="shared" si="15"/>
        <v>0</v>
      </c>
    </row>
    <row r="28" spans="1:26" ht="12">
      <c r="A28" s="133"/>
      <c r="B28" s="137"/>
      <c r="C28" s="207" t="str">
        <f>'3. Infrastructure Staff Loading'!C28</f>
        <v>Infrastructure Project Support</v>
      </c>
      <c r="D28" s="208" t="str">
        <f>'3. Infrastructure Staff Loading'!D28</f>
        <v>Y</v>
      </c>
      <c r="E28" s="45">
        <v>100.010512875</v>
      </c>
      <c r="F28" s="45">
        <v>100.010512875</v>
      </c>
      <c r="G28" s="45">
        <v>100.010512875</v>
      </c>
      <c r="H28" s="45">
        <v>100.010512875</v>
      </c>
      <c r="I28" s="45">
        <v>100.010512875</v>
      </c>
      <c r="J28" s="45">
        <v>100.010512875</v>
      </c>
      <c r="K28" s="45">
        <v>100.010512875</v>
      </c>
      <c r="L28" s="45">
        <v>100.010512875</v>
      </c>
      <c r="M28" s="45">
        <v>100.010512875</v>
      </c>
      <c r="N28" s="45">
        <v>100.010512875</v>
      </c>
      <c r="O28" s="45">
        <v>100.010512875</v>
      </c>
      <c r="P28" s="45">
        <v>100.010512875</v>
      </c>
      <c r="Q28" s="139">
        <f t="shared" si="12"/>
        <v>1200.1261545</v>
      </c>
      <c r="U28" s="44">
        <f t="shared" si="13"/>
        <v>0.60006307725000008</v>
      </c>
      <c r="V28" s="44">
        <f t="shared" si="14"/>
        <v>100.010512875</v>
      </c>
      <c r="X28" s="44">
        <f t="shared" si="16"/>
        <v>1200.1261545</v>
      </c>
      <c r="Y28" s="44">
        <f t="shared" si="17"/>
        <v>0</v>
      </c>
      <c r="Z28" s="223">
        <f t="shared" si="15"/>
        <v>0</v>
      </c>
    </row>
    <row r="29" spans="1:26" ht="12">
      <c r="A29" s="133"/>
      <c r="B29" s="137"/>
      <c r="C29" s="207" t="str">
        <f>'3. Infrastructure Staff Loading'!C29</f>
        <v>Infrastructure Project Management Office PMO Lead</v>
      </c>
      <c r="D29" s="208" t="str">
        <f>'3. Infrastructure Staff Loading'!D29</f>
        <v>N</v>
      </c>
      <c r="E29" s="45">
        <v>164.83332673999999</v>
      </c>
      <c r="F29" s="45">
        <v>164.83332673999999</v>
      </c>
      <c r="G29" s="45">
        <v>164.83332673999999</v>
      </c>
      <c r="H29" s="45">
        <v>164.83332673999999</v>
      </c>
      <c r="I29" s="45">
        <v>164.83332673999999</v>
      </c>
      <c r="J29" s="45">
        <v>164.83332673999999</v>
      </c>
      <c r="K29" s="45">
        <v>164.83332673999999</v>
      </c>
      <c r="L29" s="45">
        <v>164.83332673999999</v>
      </c>
      <c r="M29" s="45">
        <v>164.83332673999999</v>
      </c>
      <c r="N29" s="45">
        <v>164.83332673999999</v>
      </c>
      <c r="O29" s="45">
        <v>164.83332673999999</v>
      </c>
      <c r="P29" s="45">
        <v>164.83332673999999</v>
      </c>
      <c r="Q29" s="139">
        <f t="shared" si="12"/>
        <v>1977.9999208800002</v>
      </c>
      <c r="U29" s="44">
        <f t="shared" si="13"/>
        <v>0.98899996044000016</v>
      </c>
      <c r="V29" s="44">
        <f t="shared" si="14"/>
        <v>164.83332674000002</v>
      </c>
      <c r="X29" s="44">
        <f t="shared" si="16"/>
        <v>0</v>
      </c>
      <c r="Y29" s="44">
        <f t="shared" si="17"/>
        <v>1977.9999208800002</v>
      </c>
      <c r="Z29" s="223">
        <f t="shared" si="15"/>
        <v>0</v>
      </c>
    </row>
    <row r="30" spans="1:26" ht="12">
      <c r="A30" s="133"/>
      <c r="B30" s="137"/>
      <c r="C30" s="207" t="str">
        <f>'3. Infrastructure Staff Loading'!C30</f>
        <v>Infrastructure Project Support</v>
      </c>
      <c r="D30" s="208" t="str">
        <f>'3. Infrastructure Staff Loading'!D30</f>
        <v>N</v>
      </c>
      <c r="E30" s="45">
        <v>132.85451448166666</v>
      </c>
      <c r="F30" s="45">
        <v>132.85451448166666</v>
      </c>
      <c r="G30" s="45">
        <v>132.85451448166666</v>
      </c>
      <c r="H30" s="45">
        <v>132.85451448166666</v>
      </c>
      <c r="I30" s="45">
        <v>132.85451448166666</v>
      </c>
      <c r="J30" s="45">
        <v>132.85451448166666</v>
      </c>
      <c r="K30" s="45">
        <v>132.85451448166666</v>
      </c>
      <c r="L30" s="45">
        <v>132.85451448166666</v>
      </c>
      <c r="M30" s="45">
        <v>132.85451448166666</v>
      </c>
      <c r="N30" s="45">
        <v>132.85451448166666</v>
      </c>
      <c r="O30" s="45">
        <v>132.85451448166666</v>
      </c>
      <c r="P30" s="45">
        <v>132.85451448166666</v>
      </c>
      <c r="Q30" s="139">
        <f t="shared" si="12"/>
        <v>1594.25417378</v>
      </c>
      <c r="U30" s="44">
        <f t="shared" si="13"/>
        <v>0.79712708689</v>
      </c>
      <c r="V30" s="44">
        <f t="shared" si="14"/>
        <v>132.85451448166666</v>
      </c>
      <c r="X30" s="44">
        <f t="shared" si="16"/>
        <v>0</v>
      </c>
      <c r="Y30" s="44">
        <f t="shared" si="17"/>
        <v>1594.25417378</v>
      </c>
      <c r="Z30" s="223">
        <f t="shared" si="15"/>
        <v>0</v>
      </c>
    </row>
    <row r="31" spans="1:26" ht="12">
      <c r="A31" s="133"/>
      <c r="B31" s="137"/>
      <c r="C31" s="207">
        <f>'3. Infrastructure Staff Loading'!C31</f>
        <v>0</v>
      </c>
      <c r="D31" s="208">
        <f>'3. Infrastructure Staff Loading'!D31</f>
        <v>0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139">
        <f t="shared" si="12"/>
        <v>0</v>
      </c>
      <c r="U31" s="44">
        <f t="shared" si="13"/>
        <v>0</v>
      </c>
      <c r="V31" s="44">
        <f t="shared" si="14"/>
        <v>0</v>
      </c>
      <c r="X31" s="44">
        <f t="shared" si="16"/>
        <v>0</v>
      </c>
      <c r="Y31" s="44">
        <f t="shared" si="17"/>
        <v>0</v>
      </c>
      <c r="Z31" s="223">
        <f t="shared" si="15"/>
        <v>0</v>
      </c>
    </row>
    <row r="32" spans="1:26" ht="12.95" thickBot="1">
      <c r="A32" s="103"/>
      <c r="B32" s="104" t="s">
        <v>35</v>
      </c>
      <c r="C32" s="108"/>
      <c r="D32" s="189"/>
      <c r="E32" s="107">
        <f>SUM(E26:E31)</f>
        <v>397.69835409666666</v>
      </c>
      <c r="F32" s="107">
        <f t="shared" ref="F32:P32" si="18">SUM(F26:F31)</f>
        <v>397.69835409666666</v>
      </c>
      <c r="G32" s="107">
        <f t="shared" si="18"/>
        <v>397.69835409666666</v>
      </c>
      <c r="H32" s="107">
        <f t="shared" si="18"/>
        <v>397.69835409666666</v>
      </c>
      <c r="I32" s="107">
        <f t="shared" si="18"/>
        <v>397.69835409666666</v>
      </c>
      <c r="J32" s="107">
        <f t="shared" si="18"/>
        <v>397.69835409666666</v>
      </c>
      <c r="K32" s="107">
        <f t="shared" si="18"/>
        <v>397.69835409666666</v>
      </c>
      <c r="L32" s="107">
        <f t="shared" si="18"/>
        <v>397.69835409666666</v>
      </c>
      <c r="M32" s="107">
        <f t="shared" si="18"/>
        <v>397.69835409666666</v>
      </c>
      <c r="N32" s="107">
        <f t="shared" si="18"/>
        <v>397.69835409666666</v>
      </c>
      <c r="O32" s="107">
        <f t="shared" si="18"/>
        <v>397.69835409666666</v>
      </c>
      <c r="P32" s="107">
        <f t="shared" si="18"/>
        <v>397.69835409666666</v>
      </c>
      <c r="Q32" s="107">
        <f>SUM(Q26:Q31)</f>
        <v>4772.3802491599999</v>
      </c>
      <c r="U32" s="109">
        <f>SUM(U26:U31)</f>
        <v>2.3861901245800006</v>
      </c>
      <c r="V32" s="109">
        <f>SUM(V26:V31)</f>
        <v>397.69835409666666</v>
      </c>
      <c r="X32" s="106">
        <f>SUM(X26:X31)</f>
        <v>1200.1261545</v>
      </c>
      <c r="Y32" s="106">
        <f>SUM(Y26:Y31)</f>
        <v>3572.2540946600002</v>
      </c>
      <c r="Z32" s="224">
        <f>X32/(X32+Y32)</f>
        <v>0.25147328834730587</v>
      </c>
    </row>
    <row r="33" spans="1:26" ht="12">
      <c r="A33" s="135">
        <v>1.4</v>
      </c>
      <c r="B33" s="136" t="s">
        <v>36</v>
      </c>
      <c r="C33" s="207">
        <f>'3. Infrastructure Staff Loading'!C33</f>
        <v>0</v>
      </c>
      <c r="D33" s="208">
        <f>'3. Infrastructure Staff Loading'!D33</f>
        <v>0</v>
      </c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139">
        <f>SUM(E33:P33)</f>
        <v>0</v>
      </c>
      <c r="U33" s="44">
        <f>V33/$S$7</f>
        <v>0</v>
      </c>
      <c r="V33" s="44">
        <f>Q33/12</f>
        <v>0</v>
      </c>
      <c r="X33" s="44">
        <f>IF($D33="Y",$Q33,0)</f>
        <v>0</v>
      </c>
      <c r="Y33" s="44">
        <f>IF($D33="N",$Q33,0)</f>
        <v>0</v>
      </c>
      <c r="Z33" s="223">
        <f>T33/12</f>
        <v>0</v>
      </c>
    </row>
    <row r="34" spans="1:26" ht="12">
      <c r="A34" s="133"/>
      <c r="B34" s="137"/>
      <c r="C34" s="207" t="str">
        <f>'3. Infrastructure Staff Loading'!C34</f>
        <v>Procurement Support</v>
      </c>
      <c r="D34" s="208" t="str">
        <f>'3. Infrastructure Staff Loading'!D34</f>
        <v>N</v>
      </c>
      <c r="E34" s="45">
        <v>457.85626924500002</v>
      </c>
      <c r="F34" s="45">
        <v>457.85626924500002</v>
      </c>
      <c r="G34" s="45">
        <v>457.85626924500002</v>
      </c>
      <c r="H34" s="45">
        <v>457.85626924500002</v>
      </c>
      <c r="I34" s="45">
        <v>457.85626924500002</v>
      </c>
      <c r="J34" s="45">
        <v>457.85626924500002</v>
      </c>
      <c r="K34" s="45">
        <v>457.85626924500002</v>
      </c>
      <c r="L34" s="45">
        <v>457.85626924500002</v>
      </c>
      <c r="M34" s="45">
        <v>457.85626924500002</v>
      </c>
      <c r="N34" s="45">
        <v>457.85626924500002</v>
      </c>
      <c r="O34" s="45">
        <v>457.85626924500002</v>
      </c>
      <c r="P34" s="45">
        <v>457.85626924500002</v>
      </c>
      <c r="Q34" s="139">
        <f>SUM(E34:P34)</f>
        <v>5494.2752309399984</v>
      </c>
      <c r="U34" s="44">
        <f>V34/$S$7</f>
        <v>2.7471376154699993</v>
      </c>
      <c r="V34" s="44">
        <f>Q34/12</f>
        <v>457.85626924499985</v>
      </c>
      <c r="X34" s="44">
        <f t="shared" ref="X34:X37" si="19">IF($D34="Y",$Q34,0)</f>
        <v>0</v>
      </c>
      <c r="Y34" s="44">
        <f t="shared" ref="Y34:Y37" si="20">IF($D34="N",$Q34,0)</f>
        <v>5494.2752309399984</v>
      </c>
      <c r="Z34" s="223">
        <f>T34/12</f>
        <v>0</v>
      </c>
    </row>
    <row r="35" spans="1:26" ht="12">
      <c r="A35" s="133"/>
      <c r="B35" s="137"/>
      <c r="C35" s="207">
        <f>'3. Infrastructure Staff Loading'!C35</f>
        <v>0</v>
      </c>
      <c r="D35" s="208">
        <f>'3. Infrastructure Staff Loading'!D35</f>
        <v>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139">
        <f>SUM(E35:P35)</f>
        <v>0</v>
      </c>
      <c r="U35" s="44">
        <f>V35/$S$7</f>
        <v>0</v>
      </c>
      <c r="V35" s="44">
        <f>Q35/12</f>
        <v>0</v>
      </c>
      <c r="X35" s="44">
        <f t="shared" si="19"/>
        <v>0</v>
      </c>
      <c r="Y35" s="44">
        <f t="shared" si="20"/>
        <v>0</v>
      </c>
      <c r="Z35" s="223">
        <f>T35/12</f>
        <v>0</v>
      </c>
    </row>
    <row r="36" spans="1:26" ht="12">
      <c r="A36" s="133"/>
      <c r="B36" s="137"/>
      <c r="C36" s="207">
        <f>'3. Infrastructure Staff Loading'!C36</f>
        <v>0</v>
      </c>
      <c r="D36" s="208">
        <f>'3. Infrastructure Staff Loading'!D36</f>
        <v>0</v>
      </c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139">
        <f>SUM(E36:P36)</f>
        <v>0</v>
      </c>
      <c r="U36" s="44">
        <f>V36/$S$7</f>
        <v>0</v>
      </c>
      <c r="V36" s="44">
        <f>Q36/12</f>
        <v>0</v>
      </c>
      <c r="X36" s="44">
        <f t="shared" si="19"/>
        <v>0</v>
      </c>
      <c r="Y36" s="44">
        <f t="shared" si="20"/>
        <v>0</v>
      </c>
      <c r="Z36" s="223">
        <f>T36/12</f>
        <v>0</v>
      </c>
    </row>
    <row r="37" spans="1:26" ht="12">
      <c r="A37" s="133"/>
      <c r="B37" s="137"/>
      <c r="C37" s="207">
        <f>'3. Infrastructure Staff Loading'!C37</f>
        <v>0</v>
      </c>
      <c r="D37" s="208">
        <f>'3. Infrastructure Staff Loading'!D37</f>
        <v>0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139">
        <f>SUM(E37:P37)</f>
        <v>0</v>
      </c>
      <c r="U37" s="44">
        <f>V37/$S$7</f>
        <v>0</v>
      </c>
      <c r="V37" s="44">
        <f>Q37/12</f>
        <v>0</v>
      </c>
      <c r="X37" s="44">
        <f t="shared" si="19"/>
        <v>0</v>
      </c>
      <c r="Y37" s="44">
        <f t="shared" si="20"/>
        <v>0</v>
      </c>
      <c r="Z37" s="223">
        <f>T37/12</f>
        <v>0</v>
      </c>
    </row>
    <row r="38" spans="1:26" ht="12.95" thickBot="1">
      <c r="A38" s="124"/>
      <c r="B38" s="125" t="s">
        <v>38</v>
      </c>
      <c r="C38" s="126"/>
      <c r="D38" s="190"/>
      <c r="E38" s="128">
        <f>SUM(E33:E37)</f>
        <v>457.85626924500002</v>
      </c>
      <c r="F38" s="128">
        <f t="shared" ref="F38:P38" si="21">SUM(F33:F37)</f>
        <v>457.85626924500002</v>
      </c>
      <c r="G38" s="128">
        <f t="shared" si="21"/>
        <v>457.85626924500002</v>
      </c>
      <c r="H38" s="128">
        <f t="shared" si="21"/>
        <v>457.85626924500002</v>
      </c>
      <c r="I38" s="128">
        <f t="shared" si="21"/>
        <v>457.85626924500002</v>
      </c>
      <c r="J38" s="128">
        <f t="shared" si="21"/>
        <v>457.85626924500002</v>
      </c>
      <c r="K38" s="128">
        <f t="shared" si="21"/>
        <v>457.85626924500002</v>
      </c>
      <c r="L38" s="128">
        <f t="shared" si="21"/>
        <v>457.85626924500002</v>
      </c>
      <c r="M38" s="128">
        <f t="shared" si="21"/>
        <v>457.85626924500002</v>
      </c>
      <c r="N38" s="128">
        <f t="shared" si="21"/>
        <v>457.85626924500002</v>
      </c>
      <c r="O38" s="128">
        <f t="shared" si="21"/>
        <v>457.85626924500002</v>
      </c>
      <c r="P38" s="128">
        <f t="shared" si="21"/>
        <v>457.85626924500002</v>
      </c>
      <c r="Q38" s="128">
        <f>SUM(Q33:Q37)</f>
        <v>5494.2752309399984</v>
      </c>
      <c r="U38" s="127">
        <f>SUM(U33:U37)</f>
        <v>2.7471376154699993</v>
      </c>
      <c r="V38" s="127">
        <f>SUM(V33:V37)</f>
        <v>457.85626924499985</v>
      </c>
      <c r="X38" s="106">
        <f>SUM(X33:X37)</f>
        <v>0</v>
      </c>
      <c r="Y38" s="106">
        <f>SUM(Y33:Y37)</f>
        <v>5494.2752309399984</v>
      </c>
      <c r="Z38" s="224">
        <f>X38/(X38+Y38)</f>
        <v>0</v>
      </c>
    </row>
    <row r="39" spans="1:26" s="35" customFormat="1" ht="14.1" thickBot="1">
      <c r="A39" s="129"/>
      <c r="B39" s="130" t="s">
        <v>28</v>
      </c>
      <c r="C39" s="131"/>
      <c r="D39" s="191"/>
      <c r="E39" s="132">
        <f>SUM(E19,E25,E32,E38)</f>
        <v>1432.4712768216666</v>
      </c>
      <c r="F39" s="132">
        <f t="shared" ref="F39:P39" si="22">SUM(F19,F25,F32,F38)</f>
        <v>1432.4712768216666</v>
      </c>
      <c r="G39" s="132">
        <f t="shared" si="22"/>
        <v>1432.4712768216666</v>
      </c>
      <c r="H39" s="132">
        <f t="shared" si="22"/>
        <v>1432.4712768216666</v>
      </c>
      <c r="I39" s="132">
        <f t="shared" si="22"/>
        <v>1432.4712768216666</v>
      </c>
      <c r="J39" s="132">
        <f t="shared" si="22"/>
        <v>1432.4712768216666</v>
      </c>
      <c r="K39" s="132">
        <f t="shared" si="22"/>
        <v>1432.4712768216666</v>
      </c>
      <c r="L39" s="132">
        <f t="shared" si="22"/>
        <v>1432.4712768216666</v>
      </c>
      <c r="M39" s="132">
        <f t="shared" si="22"/>
        <v>1432.4712768216666</v>
      </c>
      <c r="N39" s="132">
        <f t="shared" si="22"/>
        <v>1432.4712768216666</v>
      </c>
      <c r="O39" s="132">
        <f t="shared" si="22"/>
        <v>1432.4712768216666</v>
      </c>
      <c r="P39" s="132">
        <f t="shared" si="22"/>
        <v>1432.4712768216666</v>
      </c>
      <c r="Q39" s="132">
        <f>SUM(Q19,Q25,Q32,Q38)</f>
        <v>17189.655321859998</v>
      </c>
      <c r="U39" s="132">
        <f>SUM(U19,U25,U32,U38)</f>
        <v>8.5948276609300009</v>
      </c>
      <c r="V39" s="132">
        <f>SUM(V19,V25,V32,V38)</f>
        <v>1432.4712768216666</v>
      </c>
      <c r="X39" s="132">
        <f>SUM(X19,X25,X32,X38)</f>
        <v>1200.1261545</v>
      </c>
      <c r="Y39" s="132">
        <f>SUM(Y19,Y25,Y32,Y38)</f>
        <v>15989.529167359999</v>
      </c>
      <c r="Z39" s="225">
        <f>X39/(X39+Y39)</f>
        <v>6.9816766655804066E-2</v>
      </c>
    </row>
    <row r="40" spans="1:26" ht="9.9499999999999993" customHeight="1">
      <c r="A40" s="99"/>
      <c r="B40" s="100"/>
      <c r="C40" s="101"/>
      <c r="D40" s="19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U40" s="101"/>
      <c r="V40" s="101"/>
      <c r="X40" s="101"/>
      <c r="Y40" s="101"/>
      <c r="Z40" s="226"/>
    </row>
    <row r="41" spans="1:26" s="34" customFormat="1" ht="13.5" customHeight="1">
      <c r="A41" s="114">
        <v>2</v>
      </c>
      <c r="B41" s="115" t="s">
        <v>39</v>
      </c>
      <c r="C41" s="116"/>
      <c r="D41" s="152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3"/>
      <c r="U41" s="116"/>
      <c r="V41" s="116"/>
      <c r="X41" s="116"/>
      <c r="Y41" s="116"/>
      <c r="Z41" s="227"/>
    </row>
    <row r="42" spans="1:26" ht="13.5" customHeight="1">
      <c r="A42" s="133">
        <v>2.1</v>
      </c>
      <c r="B42" s="134" t="s">
        <v>40</v>
      </c>
      <c r="C42" s="207">
        <f>'3. Infrastructure Staff Loading'!C42</f>
        <v>0</v>
      </c>
      <c r="D42" s="208">
        <f>'3. Infrastructure Staff Loading'!D42</f>
        <v>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138">
        <f t="shared" ref="Q42:Q48" si="23">SUM(E42:P42)</f>
        <v>0</v>
      </c>
      <c r="U42" s="44">
        <f>V42/$S$7</f>
        <v>0</v>
      </c>
      <c r="V42" s="44">
        <f>Q42/12</f>
        <v>0</v>
      </c>
      <c r="X42" s="44">
        <f>IF($D42="Y",$Q42,0)</f>
        <v>0</v>
      </c>
      <c r="Y42" s="44">
        <f>IF($D42="N",$Q42,0)</f>
        <v>0</v>
      </c>
      <c r="Z42" s="223">
        <f>T42/12</f>
        <v>0</v>
      </c>
    </row>
    <row r="43" spans="1:26" ht="12">
      <c r="A43" s="133"/>
      <c r="B43" s="134"/>
      <c r="C43" s="207" t="str">
        <f>'3. Infrastructure Staff Loading'!C43</f>
        <v>Team Management</v>
      </c>
      <c r="D43" s="208" t="str">
        <f>'3. Infrastructure Staff Loading'!D43</f>
        <v>N</v>
      </c>
      <c r="E43" s="45">
        <v>16.483326739999999</v>
      </c>
      <c r="F43" s="45">
        <v>16.483326739999999</v>
      </c>
      <c r="G43" s="45">
        <v>16.483326739999999</v>
      </c>
      <c r="H43" s="45">
        <v>16.483326739999999</v>
      </c>
      <c r="I43" s="45">
        <v>16.483326739999999</v>
      </c>
      <c r="J43" s="45">
        <v>16.483326739999999</v>
      </c>
      <c r="K43" s="45">
        <v>16.483326739999999</v>
      </c>
      <c r="L43" s="45">
        <v>16.483326739999999</v>
      </c>
      <c r="M43" s="45">
        <v>16.483326739999999</v>
      </c>
      <c r="N43" s="45">
        <v>16.483326739999999</v>
      </c>
      <c r="O43" s="45">
        <v>16.483326739999999</v>
      </c>
      <c r="P43" s="45">
        <v>16.483326739999999</v>
      </c>
      <c r="Q43" s="138">
        <f t="shared" si="23"/>
        <v>197.79992087999997</v>
      </c>
      <c r="U43" s="44">
        <f>V43/$S$7</f>
        <v>9.8899960440000004E-2</v>
      </c>
      <c r="V43" s="44">
        <f>Q43/12</f>
        <v>16.483326739999999</v>
      </c>
      <c r="X43" s="44">
        <f t="shared" ref="X43:X46" si="24">IF($D43="Y",$Q43,0)</f>
        <v>0</v>
      </c>
      <c r="Y43" s="44">
        <f t="shared" ref="Y43:Y46" si="25">IF($D43="N",$Q43,0)</f>
        <v>197.79992087999997</v>
      </c>
      <c r="Z43" s="223">
        <f>T43/12</f>
        <v>0</v>
      </c>
    </row>
    <row r="44" spans="1:26" ht="12">
      <c r="A44" s="133"/>
      <c r="B44" s="134"/>
      <c r="C44" s="207">
        <f>'3. Infrastructure Staff Loading'!C44</f>
        <v>0</v>
      </c>
      <c r="D44" s="208">
        <f>'3. Infrastructure Staff Loading'!D44</f>
        <v>0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138">
        <f>SUM(E44:P44)</f>
        <v>0</v>
      </c>
      <c r="U44" s="44">
        <f>V44/$S$7</f>
        <v>0</v>
      </c>
      <c r="V44" s="44">
        <f>Q44/12</f>
        <v>0</v>
      </c>
      <c r="X44" s="44">
        <f t="shared" si="24"/>
        <v>0</v>
      </c>
      <c r="Y44" s="44">
        <f t="shared" si="25"/>
        <v>0</v>
      </c>
      <c r="Z44" s="223">
        <f>T44/12</f>
        <v>0</v>
      </c>
    </row>
    <row r="45" spans="1:26" ht="12">
      <c r="A45" s="133"/>
      <c r="B45" s="134"/>
      <c r="C45" s="207">
        <f>'3. Infrastructure Staff Loading'!C45</f>
        <v>0</v>
      </c>
      <c r="D45" s="208">
        <f>'3. Infrastructure Staff Loading'!D45</f>
        <v>0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138">
        <f t="shared" si="23"/>
        <v>0</v>
      </c>
      <c r="U45" s="44">
        <f>V45/$S$7</f>
        <v>0</v>
      </c>
      <c r="V45" s="44">
        <f>Q45/12</f>
        <v>0</v>
      </c>
      <c r="X45" s="44">
        <f t="shared" si="24"/>
        <v>0</v>
      </c>
      <c r="Y45" s="44">
        <f t="shared" si="25"/>
        <v>0</v>
      </c>
      <c r="Z45" s="223">
        <f>T45/12</f>
        <v>0</v>
      </c>
    </row>
    <row r="46" spans="1:26" ht="12">
      <c r="A46" s="133"/>
      <c r="B46" s="134"/>
      <c r="C46" s="207">
        <f>'3. Infrastructure Staff Loading'!C46</f>
        <v>0</v>
      </c>
      <c r="D46" s="208">
        <f>'3. Infrastructure Staff Loading'!D46</f>
        <v>0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138">
        <f t="shared" si="23"/>
        <v>0</v>
      </c>
      <c r="U46" s="44">
        <f>V46/$S$7</f>
        <v>0</v>
      </c>
      <c r="V46" s="44">
        <f>Q46/12</f>
        <v>0</v>
      </c>
      <c r="X46" s="44">
        <f t="shared" si="24"/>
        <v>0</v>
      </c>
      <c r="Y46" s="44">
        <f t="shared" si="25"/>
        <v>0</v>
      </c>
      <c r="Z46" s="223">
        <f>T46/12</f>
        <v>0</v>
      </c>
    </row>
    <row r="47" spans="1:26" s="35" customFormat="1" ht="12.95" thickBot="1">
      <c r="A47" s="103"/>
      <c r="B47" s="104" t="s">
        <v>42</v>
      </c>
      <c r="C47" s="105"/>
      <c r="D47" s="187"/>
      <c r="E47" s="107">
        <f>SUM(E42:E46)</f>
        <v>16.483326739999999</v>
      </c>
      <c r="F47" s="107">
        <f t="shared" ref="F47:Q47" si="26">SUM(F42:F46)</f>
        <v>16.483326739999999</v>
      </c>
      <c r="G47" s="107">
        <f t="shared" si="26"/>
        <v>16.483326739999999</v>
      </c>
      <c r="H47" s="107">
        <f t="shared" si="26"/>
        <v>16.483326739999999</v>
      </c>
      <c r="I47" s="107">
        <f t="shared" si="26"/>
        <v>16.483326739999999</v>
      </c>
      <c r="J47" s="107">
        <f t="shared" si="26"/>
        <v>16.483326739999999</v>
      </c>
      <c r="K47" s="107">
        <f t="shared" si="26"/>
        <v>16.483326739999999</v>
      </c>
      <c r="L47" s="107">
        <f t="shared" si="26"/>
        <v>16.483326739999999</v>
      </c>
      <c r="M47" s="107">
        <f t="shared" si="26"/>
        <v>16.483326739999999</v>
      </c>
      <c r="N47" s="107">
        <f t="shared" si="26"/>
        <v>16.483326739999999</v>
      </c>
      <c r="O47" s="107">
        <f t="shared" si="26"/>
        <v>16.483326739999999</v>
      </c>
      <c r="P47" s="107">
        <f t="shared" si="26"/>
        <v>16.483326739999999</v>
      </c>
      <c r="Q47" s="107">
        <f t="shared" si="26"/>
        <v>197.79992087999997</v>
      </c>
      <c r="U47" s="109">
        <f>SUM(U42:U46)</f>
        <v>9.8899960440000004E-2</v>
      </c>
      <c r="V47" s="109">
        <f>SUM(V42:V46)</f>
        <v>16.483326739999999</v>
      </c>
      <c r="X47" s="106">
        <f>SUM(X42:X46)</f>
        <v>0</v>
      </c>
      <c r="Y47" s="106">
        <f>SUM(Y42:Y46)</f>
        <v>197.79992087999997</v>
      </c>
      <c r="Z47" s="224">
        <f>X47/(X47+Y47)</f>
        <v>0</v>
      </c>
    </row>
    <row r="48" spans="1:26" ht="12">
      <c r="A48" s="133">
        <v>2.2000000000000002</v>
      </c>
      <c r="B48" s="134" t="s">
        <v>43</v>
      </c>
      <c r="C48" s="207">
        <f>'3. Infrastructure Staff Loading'!C48</f>
        <v>0</v>
      </c>
      <c r="D48" s="208">
        <f>'3. Infrastructure Staff Loading'!D48</f>
        <v>0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138">
        <f t="shared" si="23"/>
        <v>0</v>
      </c>
      <c r="U48" s="44">
        <f t="shared" ref="U48:U53" si="27">V48/$S$7</f>
        <v>0</v>
      </c>
      <c r="V48" s="44">
        <f t="shared" ref="V48:V53" si="28">Q48/12</f>
        <v>0</v>
      </c>
      <c r="X48" s="44">
        <f>IF($D48="Y",$Q48,0)</f>
        <v>0</v>
      </c>
      <c r="Y48" s="44">
        <f>IF($D48="N",$Q48,0)</f>
        <v>0</v>
      </c>
      <c r="Z48" s="223">
        <f t="shared" ref="Z48:Z53" si="29">T48/12</f>
        <v>0</v>
      </c>
    </row>
    <row r="49" spans="1:26" ht="12">
      <c r="A49" s="133"/>
      <c r="B49" s="134"/>
      <c r="C49" s="207" t="str">
        <f>'3. Infrastructure Staff Loading'!C49</f>
        <v>Infrastructure Project Support</v>
      </c>
      <c r="D49" s="208" t="str">
        <f>'3. Infrastructure Staff Loading'!D49</f>
        <v>N</v>
      </c>
      <c r="E49" s="45">
        <v>2194.0061515533334</v>
      </c>
      <c r="F49" s="45">
        <v>2194.0061515533334</v>
      </c>
      <c r="G49" s="45">
        <v>2194.0061515533334</v>
      </c>
      <c r="H49" s="45">
        <v>2194.0061515533334</v>
      </c>
      <c r="I49" s="45">
        <v>2194.0061515533334</v>
      </c>
      <c r="J49" s="45">
        <v>2194.0061515533334</v>
      </c>
      <c r="K49" s="45">
        <v>2194.0061515533334</v>
      </c>
      <c r="L49" s="45">
        <v>2194.0061515533334</v>
      </c>
      <c r="M49" s="45">
        <v>2194.0061515533334</v>
      </c>
      <c r="N49" s="45">
        <v>2194.0061515533334</v>
      </c>
      <c r="O49" s="45">
        <v>2194.0061515533334</v>
      </c>
      <c r="P49" s="45">
        <v>2194.0061515533334</v>
      </c>
      <c r="Q49" s="138">
        <f>SUM(E49:P49)</f>
        <v>26328.073818640009</v>
      </c>
      <c r="U49" s="44">
        <f t="shared" si="27"/>
        <v>13.164036909320004</v>
      </c>
      <c r="V49" s="44">
        <f t="shared" si="28"/>
        <v>2194.0061515533339</v>
      </c>
      <c r="X49" s="44">
        <f t="shared" ref="X49:X53" si="30">IF($D49="Y",$Q49,0)</f>
        <v>0</v>
      </c>
      <c r="Y49" s="44">
        <f t="shared" ref="Y49:Y53" si="31">IF($D49="N",$Q49,0)</f>
        <v>26328.073818640009</v>
      </c>
      <c r="Z49" s="223">
        <f t="shared" si="29"/>
        <v>0</v>
      </c>
    </row>
    <row r="50" spans="1:26" ht="12">
      <c r="A50" s="133"/>
      <c r="B50" s="134"/>
      <c r="C50" s="207" t="str">
        <f>'3. Infrastructure Staff Loading'!C50</f>
        <v>Infrastructure Support</v>
      </c>
      <c r="D50" s="208" t="str">
        <f>'3. Infrastructure Staff Loading'!D50</f>
        <v>N</v>
      </c>
      <c r="E50" s="45">
        <v>665.43249963000005</v>
      </c>
      <c r="F50" s="45">
        <v>665.43249963000005</v>
      </c>
      <c r="G50" s="45">
        <v>665.43249963000005</v>
      </c>
      <c r="H50" s="45">
        <v>665.43249963000005</v>
      </c>
      <c r="I50" s="45">
        <v>665.43249963000005</v>
      </c>
      <c r="J50" s="45">
        <v>665.43249963000005</v>
      </c>
      <c r="K50" s="45">
        <v>665.43249963000005</v>
      </c>
      <c r="L50" s="45">
        <v>665.43249963000005</v>
      </c>
      <c r="M50" s="45">
        <v>665.43249963000005</v>
      </c>
      <c r="N50" s="45">
        <v>665.43249963000005</v>
      </c>
      <c r="O50" s="45">
        <v>665.43249963000005</v>
      </c>
      <c r="P50" s="45">
        <v>665.43249963000005</v>
      </c>
      <c r="Q50" s="138">
        <f>SUM(E50:P50)</f>
        <v>7985.1899955600011</v>
      </c>
      <c r="U50" s="44">
        <f t="shared" si="27"/>
        <v>3.9925949977800004</v>
      </c>
      <c r="V50" s="44">
        <f t="shared" si="28"/>
        <v>665.43249963000005</v>
      </c>
      <c r="X50" s="44">
        <f t="shared" si="30"/>
        <v>0</v>
      </c>
      <c r="Y50" s="44">
        <f t="shared" si="31"/>
        <v>7985.1899955600011</v>
      </c>
      <c r="Z50" s="223">
        <f t="shared" si="29"/>
        <v>0</v>
      </c>
    </row>
    <row r="51" spans="1:26" ht="12">
      <c r="A51" s="133"/>
      <c r="B51" s="134"/>
      <c r="C51" s="207" t="str">
        <f>'3. Infrastructure Staff Loading'!C51</f>
        <v>Service Delivery</v>
      </c>
      <c r="D51" s="208" t="str">
        <f>'3. Infrastructure Staff Loading'!D51</f>
        <v>N</v>
      </c>
      <c r="E51" s="45">
        <v>576.91667326000015</v>
      </c>
      <c r="F51" s="45">
        <v>576.91667326000015</v>
      </c>
      <c r="G51" s="45">
        <v>576.91667326000015</v>
      </c>
      <c r="H51" s="45">
        <v>576.91667326000015</v>
      </c>
      <c r="I51" s="45">
        <v>576.91667326000015</v>
      </c>
      <c r="J51" s="45">
        <v>576.91667326000015</v>
      </c>
      <c r="K51" s="45">
        <v>576.91667326000015</v>
      </c>
      <c r="L51" s="45">
        <v>576.91667326000015</v>
      </c>
      <c r="M51" s="45">
        <v>576.91667326000015</v>
      </c>
      <c r="N51" s="45">
        <v>576.91667326000015</v>
      </c>
      <c r="O51" s="45">
        <v>576.91667326000015</v>
      </c>
      <c r="P51" s="45">
        <v>576.91667326000015</v>
      </c>
      <c r="Q51" s="138">
        <f>SUM(E51:P51)</f>
        <v>6923.0000791200036</v>
      </c>
      <c r="U51" s="44">
        <f t="shared" si="27"/>
        <v>3.461500039560002</v>
      </c>
      <c r="V51" s="44">
        <f t="shared" si="28"/>
        <v>576.91667326000027</v>
      </c>
      <c r="X51" s="44">
        <f t="shared" si="30"/>
        <v>0</v>
      </c>
      <c r="Y51" s="44">
        <f t="shared" si="31"/>
        <v>6923.0000791200036</v>
      </c>
      <c r="Z51" s="223">
        <f t="shared" si="29"/>
        <v>0</v>
      </c>
    </row>
    <row r="52" spans="1:26" ht="12">
      <c r="A52" s="133"/>
      <c r="B52" s="134"/>
      <c r="C52" s="207" t="str">
        <f>'3. Infrastructure Staff Loading'!C52</f>
        <v>Infrastructure Support</v>
      </c>
      <c r="D52" s="208" t="str">
        <f>'3. Infrastructure Staff Loading'!D52</f>
        <v>N</v>
      </c>
      <c r="E52" s="45">
        <v>82.41667326000001</v>
      </c>
      <c r="F52" s="45">
        <v>82.41667326000001</v>
      </c>
      <c r="G52" s="45">
        <v>82.41667326000001</v>
      </c>
      <c r="H52" s="45">
        <v>82.41667326000001</v>
      </c>
      <c r="I52" s="45">
        <v>82.41667326000001</v>
      </c>
      <c r="J52" s="45">
        <v>82.41667326000001</v>
      </c>
      <c r="K52" s="45">
        <v>82.41667326000001</v>
      </c>
      <c r="L52" s="45">
        <v>82.41667326000001</v>
      </c>
      <c r="M52" s="45">
        <v>82.41667326000001</v>
      </c>
      <c r="N52" s="45">
        <v>82.41667326000001</v>
      </c>
      <c r="O52" s="45">
        <v>82.41667326000001</v>
      </c>
      <c r="P52" s="45">
        <v>82.41667326000001</v>
      </c>
      <c r="Q52" s="138">
        <f>SUM(E52:P52)</f>
        <v>989.00007912000035</v>
      </c>
      <c r="U52" s="44">
        <f t="shared" si="27"/>
        <v>0.49450003956000016</v>
      </c>
      <c r="V52" s="44">
        <f t="shared" si="28"/>
        <v>82.416673260000024</v>
      </c>
      <c r="X52" s="44">
        <f t="shared" si="30"/>
        <v>0</v>
      </c>
      <c r="Y52" s="44">
        <f t="shared" si="31"/>
        <v>989.00007912000035</v>
      </c>
      <c r="Z52" s="223">
        <f t="shared" si="29"/>
        <v>0</v>
      </c>
    </row>
    <row r="53" spans="1:26" ht="12">
      <c r="A53" s="133"/>
      <c r="B53" s="134"/>
      <c r="C53" s="207">
        <f>'3. Infrastructure Staff Loading'!C53</f>
        <v>0</v>
      </c>
      <c r="D53" s="208">
        <f>'3. Infrastructure Staff Loading'!D53</f>
        <v>0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138">
        <f>SUM(E53:P53)</f>
        <v>0</v>
      </c>
      <c r="U53" s="44">
        <f t="shared" si="27"/>
        <v>0</v>
      </c>
      <c r="V53" s="44">
        <f t="shared" si="28"/>
        <v>0</v>
      </c>
      <c r="X53" s="44">
        <f t="shared" si="30"/>
        <v>0</v>
      </c>
      <c r="Y53" s="44">
        <f t="shared" si="31"/>
        <v>0</v>
      </c>
      <c r="Z53" s="223">
        <f t="shared" si="29"/>
        <v>0</v>
      </c>
    </row>
    <row r="54" spans="1:26" s="35" customFormat="1" ht="12.95" thickBot="1">
      <c r="A54" s="103"/>
      <c r="B54" s="104" t="s">
        <v>45</v>
      </c>
      <c r="C54" s="105"/>
      <c r="D54" s="187"/>
      <c r="E54" s="107">
        <f>SUM(E48:E53)</f>
        <v>3518.7719977033339</v>
      </c>
      <c r="F54" s="107">
        <f t="shared" ref="F54:Q54" si="32">SUM(F48:F53)</f>
        <v>3518.7719977033339</v>
      </c>
      <c r="G54" s="107">
        <f t="shared" si="32"/>
        <v>3518.7719977033339</v>
      </c>
      <c r="H54" s="107">
        <f t="shared" si="32"/>
        <v>3518.7719977033339</v>
      </c>
      <c r="I54" s="107">
        <f t="shared" si="32"/>
        <v>3518.7719977033339</v>
      </c>
      <c r="J54" s="107">
        <f t="shared" si="32"/>
        <v>3518.7719977033339</v>
      </c>
      <c r="K54" s="107">
        <f t="shared" si="32"/>
        <v>3518.7719977033339</v>
      </c>
      <c r="L54" s="107">
        <f t="shared" si="32"/>
        <v>3518.7719977033339</v>
      </c>
      <c r="M54" s="107">
        <f t="shared" si="32"/>
        <v>3518.7719977033339</v>
      </c>
      <c r="N54" s="107">
        <f t="shared" si="32"/>
        <v>3518.7719977033339</v>
      </c>
      <c r="O54" s="107">
        <f t="shared" si="32"/>
        <v>3518.7719977033339</v>
      </c>
      <c r="P54" s="107">
        <f t="shared" si="32"/>
        <v>3518.7719977033339</v>
      </c>
      <c r="Q54" s="107">
        <f t="shared" si="32"/>
        <v>42225.263972440007</v>
      </c>
      <c r="U54" s="109">
        <f>SUM(U48:U53)</f>
        <v>21.112631986220006</v>
      </c>
      <c r="V54" s="127">
        <f>SUM(V48:V53)</f>
        <v>3518.7719977033344</v>
      </c>
      <c r="X54" s="106">
        <f>SUM(X48:X53)</f>
        <v>0</v>
      </c>
      <c r="Y54" s="106">
        <f>SUM(Y48:Y53)</f>
        <v>42225.263972440007</v>
      </c>
      <c r="Z54" s="224">
        <f>X54/(X54+Y54)</f>
        <v>0</v>
      </c>
    </row>
    <row r="55" spans="1:26" s="35" customFormat="1" ht="14.1" thickBot="1">
      <c r="A55" s="129"/>
      <c r="B55" s="130" t="s">
        <v>46</v>
      </c>
      <c r="C55" s="131"/>
      <c r="D55" s="191"/>
      <c r="E55" s="132">
        <f t="shared" ref="E55:Q55" si="33">SUM(,E54,E47)</f>
        <v>3535.2553244433338</v>
      </c>
      <c r="F55" s="132">
        <f t="shared" si="33"/>
        <v>3535.2553244433338</v>
      </c>
      <c r="G55" s="132">
        <f t="shared" si="33"/>
        <v>3535.2553244433338</v>
      </c>
      <c r="H55" s="132">
        <f t="shared" si="33"/>
        <v>3535.2553244433338</v>
      </c>
      <c r="I55" s="132">
        <f t="shared" si="33"/>
        <v>3535.2553244433338</v>
      </c>
      <c r="J55" s="132">
        <f t="shared" si="33"/>
        <v>3535.2553244433338</v>
      </c>
      <c r="K55" s="132">
        <f t="shared" si="33"/>
        <v>3535.2553244433338</v>
      </c>
      <c r="L55" s="132">
        <f t="shared" si="33"/>
        <v>3535.2553244433338</v>
      </c>
      <c r="M55" s="132">
        <f t="shared" si="33"/>
        <v>3535.2553244433338</v>
      </c>
      <c r="N55" s="132">
        <f t="shared" si="33"/>
        <v>3535.2553244433338</v>
      </c>
      <c r="O55" s="132">
        <f t="shared" si="33"/>
        <v>3535.2553244433338</v>
      </c>
      <c r="P55" s="132">
        <f t="shared" si="33"/>
        <v>3535.2553244433338</v>
      </c>
      <c r="Q55" s="132">
        <f t="shared" si="33"/>
        <v>42423.06389332001</v>
      </c>
      <c r="U55" s="132">
        <f>SUM(U54,U47)</f>
        <v>21.211531946660006</v>
      </c>
      <c r="V55" s="165">
        <f>SUM(V54,V47)</f>
        <v>3535.2553244433343</v>
      </c>
      <c r="X55" s="132">
        <f>SUM(X35,X41,X47,X54)</f>
        <v>0</v>
      </c>
      <c r="Y55" s="132">
        <f>SUM(Y35,Y41,Y47,Y54)</f>
        <v>42423.06389332001</v>
      </c>
      <c r="Z55" s="225">
        <f>X55/(X55+Y55)</f>
        <v>0</v>
      </c>
    </row>
    <row r="56" spans="1:26" ht="9.9499999999999993" customHeight="1">
      <c r="A56" s="41"/>
      <c r="B56" s="48"/>
      <c r="C56" s="49"/>
      <c r="D56" s="194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U56" s="50"/>
      <c r="V56" s="50"/>
      <c r="X56" s="50"/>
      <c r="Y56" s="50"/>
      <c r="Z56" s="228"/>
    </row>
    <row r="57" spans="1:26" s="34" customFormat="1" ht="14.1">
      <c r="A57" s="110">
        <v>3</v>
      </c>
      <c r="B57" s="118" t="s">
        <v>47</v>
      </c>
      <c r="C57" s="112"/>
      <c r="D57" s="152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3"/>
      <c r="U57" s="112"/>
      <c r="V57" s="112"/>
      <c r="X57" s="112"/>
      <c r="Y57" s="112"/>
      <c r="Z57" s="222"/>
    </row>
    <row r="58" spans="1:26" ht="12">
      <c r="A58" s="133">
        <v>3.1</v>
      </c>
      <c r="B58" s="134" t="s">
        <v>48</v>
      </c>
      <c r="C58" s="207">
        <f>'3. Infrastructure Staff Loading'!C58</f>
        <v>0</v>
      </c>
      <c r="D58" s="208">
        <f>'3. Infrastructure Staff Loading'!D58</f>
        <v>0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138">
        <f>SUM(E58:P58)</f>
        <v>0</v>
      </c>
      <c r="U58" s="44">
        <f>V58/$S$7</f>
        <v>0</v>
      </c>
      <c r="V58" s="44">
        <f>Q58/12</f>
        <v>0</v>
      </c>
      <c r="X58" s="44">
        <f>IF($D58="Y",$Q58,0)</f>
        <v>0</v>
      </c>
      <c r="Y58" s="44">
        <f>IF($D58="N",$Q58,0)</f>
        <v>0</v>
      </c>
      <c r="Z58" s="223">
        <f>T58/12</f>
        <v>0</v>
      </c>
    </row>
    <row r="59" spans="1:26" ht="12">
      <c r="A59" s="133"/>
      <c r="B59" s="134"/>
      <c r="C59" s="207" t="str">
        <f>'3. Infrastructure Staff Loading'!C59</f>
        <v>Infrastructure Security Manager</v>
      </c>
      <c r="D59" s="208" t="str">
        <f>'3. Infrastructure Staff Loading'!D59</f>
        <v>N</v>
      </c>
      <c r="E59" s="45">
        <v>164.83332673999999</v>
      </c>
      <c r="F59" s="45">
        <v>164.83332673999999</v>
      </c>
      <c r="G59" s="45">
        <v>164.83332673999999</v>
      </c>
      <c r="H59" s="45">
        <v>164.83332673999999</v>
      </c>
      <c r="I59" s="45">
        <v>164.83332673999999</v>
      </c>
      <c r="J59" s="45">
        <v>164.83332673999999</v>
      </c>
      <c r="K59" s="45">
        <v>164.83332673999999</v>
      </c>
      <c r="L59" s="45">
        <v>164.83332673999999</v>
      </c>
      <c r="M59" s="45">
        <v>164.83332673999999</v>
      </c>
      <c r="N59" s="45">
        <v>164.83332673999999</v>
      </c>
      <c r="O59" s="45">
        <v>164.83332673999999</v>
      </c>
      <c r="P59" s="45">
        <v>164.83332673999999</v>
      </c>
      <c r="Q59" s="138">
        <f>SUM(E59:P59)</f>
        <v>1977.9999208800002</v>
      </c>
      <c r="U59" s="44">
        <f>V59/$S$7</f>
        <v>0.98899996044000016</v>
      </c>
      <c r="V59" s="44">
        <f>Q59/12</f>
        <v>164.83332674000002</v>
      </c>
      <c r="X59" s="44">
        <f t="shared" ref="X59:X62" si="34">IF($D59="Y",$Q59,0)</f>
        <v>0</v>
      </c>
      <c r="Y59" s="44">
        <f t="shared" ref="Y59:Y62" si="35">IF($D59="N",$Q59,0)</f>
        <v>1977.9999208800002</v>
      </c>
      <c r="Z59" s="223">
        <f>T59/12</f>
        <v>0</v>
      </c>
    </row>
    <row r="60" spans="1:26" ht="12">
      <c r="A60" s="133"/>
      <c r="B60" s="134"/>
      <c r="C60" s="207" t="str">
        <f>'3. Infrastructure Staff Loading'!C60</f>
        <v>Infrastructure Project Manager</v>
      </c>
      <c r="D60" s="208" t="str">
        <f>'3. Infrastructure Staff Loading'!D60</f>
        <v>N</v>
      </c>
      <c r="E60" s="45">
        <v>41.208326740000011</v>
      </c>
      <c r="F60" s="45">
        <v>41.208326740000011</v>
      </c>
      <c r="G60" s="45">
        <v>41.208326740000011</v>
      </c>
      <c r="H60" s="45">
        <v>41.208326740000011</v>
      </c>
      <c r="I60" s="45">
        <v>41.208326740000011</v>
      </c>
      <c r="J60" s="45">
        <v>41.208326740000011</v>
      </c>
      <c r="K60" s="45">
        <v>41.208326740000011</v>
      </c>
      <c r="L60" s="45">
        <v>41.208326740000011</v>
      </c>
      <c r="M60" s="45">
        <v>41.208326740000011</v>
      </c>
      <c r="N60" s="45">
        <v>41.208326740000011</v>
      </c>
      <c r="O60" s="45">
        <v>41.208326740000011</v>
      </c>
      <c r="P60" s="45">
        <v>41.208326740000011</v>
      </c>
      <c r="Q60" s="138">
        <f>SUM(E60:P60)</f>
        <v>494.49992088000016</v>
      </c>
      <c r="U60" s="44">
        <f>V60/$S$7</f>
        <v>0.24724996044000008</v>
      </c>
      <c r="V60" s="44">
        <f>Q60/12</f>
        <v>41.208326740000011</v>
      </c>
      <c r="X60" s="44">
        <f t="shared" si="34"/>
        <v>0</v>
      </c>
      <c r="Y60" s="44">
        <f t="shared" si="35"/>
        <v>494.49992088000016</v>
      </c>
      <c r="Z60" s="223">
        <f>T60/12</f>
        <v>0</v>
      </c>
    </row>
    <row r="61" spans="1:26" ht="12">
      <c r="A61" s="133"/>
      <c r="B61" s="134"/>
      <c r="C61" s="207">
        <f>'3. Infrastructure Staff Loading'!C61</f>
        <v>0</v>
      </c>
      <c r="D61" s="208">
        <f>'3. Infrastructure Staff Loading'!D61</f>
        <v>0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138">
        <f>SUM(E61:P61)</f>
        <v>0</v>
      </c>
      <c r="U61" s="44">
        <f>V61/$S$7</f>
        <v>0</v>
      </c>
      <c r="V61" s="44">
        <f>Q61/12</f>
        <v>0</v>
      </c>
      <c r="X61" s="44">
        <f t="shared" si="34"/>
        <v>0</v>
      </c>
      <c r="Y61" s="44">
        <f t="shared" si="35"/>
        <v>0</v>
      </c>
      <c r="Z61" s="223">
        <f>T61/12</f>
        <v>0</v>
      </c>
    </row>
    <row r="62" spans="1:26" ht="12">
      <c r="A62" s="133"/>
      <c r="B62" s="134"/>
      <c r="C62" s="207">
        <f>'3. Infrastructure Staff Loading'!C62</f>
        <v>0</v>
      </c>
      <c r="D62" s="208">
        <f>'3. Infrastructure Staff Loading'!D62</f>
        <v>0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138">
        <f>SUM(E62:P62)</f>
        <v>0</v>
      </c>
      <c r="U62" s="44">
        <f>V62/$S$7</f>
        <v>0</v>
      </c>
      <c r="V62" s="44">
        <f>Q62/12</f>
        <v>0</v>
      </c>
      <c r="X62" s="44">
        <f t="shared" si="34"/>
        <v>0</v>
      </c>
      <c r="Y62" s="44">
        <f t="shared" si="35"/>
        <v>0</v>
      </c>
      <c r="Z62" s="223">
        <f>T62/12</f>
        <v>0</v>
      </c>
    </row>
    <row r="63" spans="1:26" s="35" customFormat="1" ht="12.95" thickBot="1">
      <c r="A63" s="103"/>
      <c r="B63" s="104" t="s">
        <v>50</v>
      </c>
      <c r="C63" s="105"/>
      <c r="D63" s="187"/>
      <c r="E63" s="107">
        <f>SUM(E58:E62)</f>
        <v>206.04165348000001</v>
      </c>
      <c r="F63" s="107">
        <f t="shared" ref="F63:Q63" si="36">SUM(F58:F62)</f>
        <v>206.04165348000001</v>
      </c>
      <c r="G63" s="107">
        <f t="shared" si="36"/>
        <v>206.04165348000001</v>
      </c>
      <c r="H63" s="107">
        <f t="shared" si="36"/>
        <v>206.04165348000001</v>
      </c>
      <c r="I63" s="107">
        <f t="shared" si="36"/>
        <v>206.04165348000001</v>
      </c>
      <c r="J63" s="107">
        <f t="shared" si="36"/>
        <v>206.04165348000001</v>
      </c>
      <c r="K63" s="107">
        <f t="shared" si="36"/>
        <v>206.04165348000001</v>
      </c>
      <c r="L63" s="107">
        <f t="shared" si="36"/>
        <v>206.04165348000001</v>
      </c>
      <c r="M63" s="107">
        <f t="shared" si="36"/>
        <v>206.04165348000001</v>
      </c>
      <c r="N63" s="107">
        <f t="shared" si="36"/>
        <v>206.04165348000001</v>
      </c>
      <c r="O63" s="107">
        <f t="shared" si="36"/>
        <v>206.04165348000001</v>
      </c>
      <c r="P63" s="107">
        <f t="shared" si="36"/>
        <v>206.04165348000001</v>
      </c>
      <c r="Q63" s="107">
        <f t="shared" si="36"/>
        <v>2472.4998417600004</v>
      </c>
      <c r="U63" s="109">
        <f>SUM(U58:U62)</f>
        <v>1.2362499208800002</v>
      </c>
      <c r="V63" s="109">
        <f>SUM(V58:V62)</f>
        <v>206.04165348000004</v>
      </c>
      <c r="X63" s="106">
        <f>SUM(X58:X62)</f>
        <v>0</v>
      </c>
      <c r="Y63" s="106">
        <f>SUM(Y58:Y62)</f>
        <v>2472.4998417600004</v>
      </c>
      <c r="Z63" s="224">
        <f>X63/(X63+Y63)</f>
        <v>0</v>
      </c>
    </row>
    <row r="64" spans="1:26" ht="12">
      <c r="A64" s="133"/>
      <c r="B64" s="134"/>
      <c r="C64" s="207"/>
      <c r="D64" s="210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138"/>
      <c r="U64" s="44"/>
      <c r="V64" s="44"/>
      <c r="X64" s="44"/>
      <c r="Y64" s="44"/>
      <c r="Z64" s="223"/>
    </row>
    <row r="65" spans="1:26" s="35" customFormat="1" ht="12">
      <c r="A65" s="133">
        <v>3.2</v>
      </c>
      <c r="B65" s="134" t="s">
        <v>51</v>
      </c>
      <c r="C65" s="207">
        <f>'3. Infrastructure Staff Loading'!C65</f>
        <v>0</v>
      </c>
      <c r="D65" s="208">
        <f>'3. Infrastructure Staff Loading'!D65</f>
        <v>0</v>
      </c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138">
        <f t="shared" ref="Q65:Q83" si="37">SUM(E65:P65)</f>
        <v>0</v>
      </c>
      <c r="U65" s="44">
        <f>V65/$S$7</f>
        <v>0</v>
      </c>
      <c r="V65" s="44">
        <f>Q65/12</f>
        <v>0</v>
      </c>
      <c r="X65" s="44">
        <f>IF($D65="Y",$Q65,0)</f>
        <v>0</v>
      </c>
      <c r="Y65" s="44">
        <f>IF($D65="N",$Q65,0)</f>
        <v>0</v>
      </c>
      <c r="Z65" s="223">
        <f>T65/12</f>
        <v>0</v>
      </c>
    </row>
    <row r="66" spans="1:26" ht="12">
      <c r="A66" s="133"/>
      <c r="B66" s="134"/>
      <c r="C66" s="207" t="str">
        <f>'3. Infrastructure Staff Loading'!C66</f>
        <v>Security Analyst</v>
      </c>
      <c r="D66" s="208" t="str">
        <f>'3. Infrastructure Staff Loading'!D66</f>
        <v>Y</v>
      </c>
      <c r="E66" s="45">
        <v>150.02330653333334</v>
      </c>
      <c r="F66" s="45">
        <v>150.02330653333334</v>
      </c>
      <c r="G66" s="45">
        <v>150.02330653333334</v>
      </c>
      <c r="H66" s="45">
        <v>150.02330653333334</v>
      </c>
      <c r="I66" s="45">
        <v>150.02330653333334</v>
      </c>
      <c r="J66" s="45">
        <v>150.02330653333334</v>
      </c>
      <c r="K66" s="45">
        <v>150.02330653333334</v>
      </c>
      <c r="L66" s="45">
        <v>150.02330653333334</v>
      </c>
      <c r="M66" s="45">
        <v>150.02330653333334</v>
      </c>
      <c r="N66" s="45">
        <v>150.02330653333334</v>
      </c>
      <c r="O66" s="45">
        <v>150.02330653333334</v>
      </c>
      <c r="P66" s="45">
        <v>150.02330653333334</v>
      </c>
      <c r="Q66" s="138">
        <f t="shared" si="37"/>
        <v>1800.2796784000004</v>
      </c>
      <c r="U66" s="44">
        <f>V66/$S$7</f>
        <v>0.90013983920000029</v>
      </c>
      <c r="V66" s="44">
        <f>Q66/12</f>
        <v>150.02330653333337</v>
      </c>
      <c r="X66" s="44">
        <f t="shared" ref="X66:X69" si="38">IF($D66="Y",$Q66,0)</f>
        <v>1800.2796784000004</v>
      </c>
      <c r="Y66" s="44">
        <f t="shared" ref="Y66:Y69" si="39">IF($D66="N",$Q66,0)</f>
        <v>0</v>
      </c>
      <c r="Z66" s="223">
        <f>T66/12</f>
        <v>0</v>
      </c>
    </row>
    <row r="67" spans="1:26" ht="12">
      <c r="A67" s="133"/>
      <c r="B67" s="134"/>
      <c r="C67" s="207" t="str">
        <f>'3. Infrastructure Staff Loading'!C67</f>
        <v>Security Analyst</v>
      </c>
      <c r="D67" s="208" t="str">
        <f>'3. Infrastructure Staff Loading'!D67</f>
        <v>N</v>
      </c>
      <c r="E67" s="45">
        <v>170.14937975999996</v>
      </c>
      <c r="F67" s="45">
        <v>170.14937975999996</v>
      </c>
      <c r="G67" s="45">
        <v>170.14937975999996</v>
      </c>
      <c r="H67" s="45">
        <v>170.14937975999996</v>
      </c>
      <c r="I67" s="45">
        <v>170.14937975999996</v>
      </c>
      <c r="J67" s="45">
        <v>170.14937975999996</v>
      </c>
      <c r="K67" s="45">
        <v>170.14937975999996</v>
      </c>
      <c r="L67" s="45">
        <v>170.14937975999996</v>
      </c>
      <c r="M67" s="45">
        <v>170.14937975999996</v>
      </c>
      <c r="N67" s="45">
        <v>170.14937975999996</v>
      </c>
      <c r="O67" s="45">
        <v>170.14937975999996</v>
      </c>
      <c r="P67" s="45">
        <v>170.14937975999996</v>
      </c>
      <c r="Q67" s="138">
        <f>SUM(E67:P67)</f>
        <v>2041.7925571199992</v>
      </c>
      <c r="U67" s="44">
        <f>V67/$S$7</f>
        <v>1.0208962785599995</v>
      </c>
      <c r="V67" s="44">
        <f>Q67/12</f>
        <v>170.14937975999993</v>
      </c>
      <c r="X67" s="44">
        <f t="shared" si="38"/>
        <v>0</v>
      </c>
      <c r="Y67" s="44">
        <f t="shared" si="39"/>
        <v>2041.7925571199992</v>
      </c>
      <c r="Z67" s="223">
        <f>T67/12</f>
        <v>0</v>
      </c>
    </row>
    <row r="68" spans="1:26" ht="12">
      <c r="A68" s="133"/>
      <c r="B68" s="134"/>
      <c r="C68" s="207">
        <f>'3. Infrastructure Staff Loading'!C68</f>
        <v>0</v>
      </c>
      <c r="D68" s="208">
        <f>'3. Infrastructure Staff Loading'!D68</f>
        <v>0</v>
      </c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138">
        <f t="shared" si="37"/>
        <v>0</v>
      </c>
      <c r="U68" s="44">
        <f>V68/$S$7</f>
        <v>0</v>
      </c>
      <c r="V68" s="44">
        <f>Q68/12</f>
        <v>0</v>
      </c>
      <c r="X68" s="44">
        <f t="shared" si="38"/>
        <v>0</v>
      </c>
      <c r="Y68" s="44">
        <f t="shared" si="39"/>
        <v>0</v>
      </c>
      <c r="Z68" s="223">
        <f>T68/12</f>
        <v>0</v>
      </c>
    </row>
    <row r="69" spans="1:26" ht="12">
      <c r="A69" s="133"/>
      <c r="B69" s="134"/>
      <c r="C69" s="207">
        <f>'3. Infrastructure Staff Loading'!C69</f>
        <v>0</v>
      </c>
      <c r="D69" s="208">
        <f>'3. Infrastructure Staff Loading'!D69</f>
        <v>0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138">
        <f t="shared" si="37"/>
        <v>0</v>
      </c>
      <c r="U69" s="44">
        <f>V69/$S$7</f>
        <v>0</v>
      </c>
      <c r="V69" s="44">
        <f>Q69/12</f>
        <v>0</v>
      </c>
      <c r="X69" s="44">
        <f t="shared" si="38"/>
        <v>0</v>
      </c>
      <c r="Y69" s="44">
        <f t="shared" si="39"/>
        <v>0</v>
      </c>
      <c r="Z69" s="223">
        <f>T69/12</f>
        <v>0</v>
      </c>
    </row>
    <row r="70" spans="1:26" s="35" customFormat="1" ht="12.95" thickBot="1">
      <c r="A70" s="103"/>
      <c r="B70" s="104" t="s">
        <v>53</v>
      </c>
      <c r="C70" s="105"/>
      <c r="D70" s="187"/>
      <c r="E70" s="107">
        <f>SUM(E65:E69)</f>
        <v>320.1726862933333</v>
      </c>
      <c r="F70" s="107">
        <f t="shared" ref="F70:Q70" si="40">SUM(F65:F69)</f>
        <v>320.1726862933333</v>
      </c>
      <c r="G70" s="107">
        <f t="shared" si="40"/>
        <v>320.1726862933333</v>
      </c>
      <c r="H70" s="107">
        <f t="shared" si="40"/>
        <v>320.1726862933333</v>
      </c>
      <c r="I70" s="107">
        <f t="shared" si="40"/>
        <v>320.1726862933333</v>
      </c>
      <c r="J70" s="107">
        <f t="shared" si="40"/>
        <v>320.1726862933333</v>
      </c>
      <c r="K70" s="107">
        <f t="shared" si="40"/>
        <v>320.1726862933333</v>
      </c>
      <c r="L70" s="107">
        <f t="shared" si="40"/>
        <v>320.1726862933333</v>
      </c>
      <c r="M70" s="107">
        <f t="shared" si="40"/>
        <v>320.1726862933333</v>
      </c>
      <c r="N70" s="107">
        <f t="shared" si="40"/>
        <v>320.1726862933333</v>
      </c>
      <c r="O70" s="107">
        <f t="shared" si="40"/>
        <v>320.1726862933333</v>
      </c>
      <c r="P70" s="107">
        <f t="shared" si="40"/>
        <v>320.1726862933333</v>
      </c>
      <c r="Q70" s="107">
        <f t="shared" si="40"/>
        <v>3842.0722355199996</v>
      </c>
      <c r="U70" s="109">
        <f>SUM(U65:U69)</f>
        <v>1.9210361177599999</v>
      </c>
      <c r="V70" s="109">
        <f>SUM(V65:V69)</f>
        <v>320.1726862933333</v>
      </c>
      <c r="X70" s="106">
        <f>SUM(X65:X69)</f>
        <v>1800.2796784000004</v>
      </c>
      <c r="Y70" s="106">
        <f>SUM(Y65:Y69)</f>
        <v>2041.7925571199992</v>
      </c>
      <c r="Z70" s="224">
        <f>X70/(X70+Y70)</f>
        <v>0.46856997163051628</v>
      </c>
    </row>
    <row r="71" spans="1:26" s="35" customFormat="1" ht="12">
      <c r="A71" s="133"/>
      <c r="B71" s="134"/>
      <c r="C71" s="207"/>
      <c r="D71" s="210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138"/>
      <c r="U71" s="44"/>
      <c r="V71" s="44"/>
      <c r="X71" s="44"/>
      <c r="Y71" s="44"/>
      <c r="Z71" s="223"/>
    </row>
    <row r="72" spans="1:26" ht="12">
      <c r="A72" s="133">
        <v>3.3</v>
      </c>
      <c r="B72" s="134" t="s">
        <v>54</v>
      </c>
      <c r="C72" s="207">
        <f>'3. Infrastructure Staff Loading'!C72</f>
        <v>0</v>
      </c>
      <c r="D72" s="208">
        <f>'3. Infrastructure Staff Loading'!D72</f>
        <v>0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138">
        <f t="shared" si="37"/>
        <v>0</v>
      </c>
      <c r="U72" s="44">
        <f>V72/$S$7</f>
        <v>0</v>
      </c>
      <c r="V72" s="44">
        <f>Q72/12</f>
        <v>0</v>
      </c>
      <c r="X72" s="44">
        <f>IF($D72="Y",$Q72,0)</f>
        <v>0</v>
      </c>
      <c r="Y72" s="44">
        <f>IF($D72="N",$Q72,0)</f>
        <v>0</v>
      </c>
      <c r="Z72" s="223">
        <f>T72/12</f>
        <v>0</v>
      </c>
    </row>
    <row r="73" spans="1:26" ht="12">
      <c r="A73" s="133"/>
      <c r="B73" s="134"/>
      <c r="C73" s="207" t="str">
        <f>'3. Infrastructure Staff Loading'!C73</f>
        <v>Security Analyst</v>
      </c>
      <c r="D73" s="208" t="str">
        <f>'3. Infrastructure Staff Loading'!D73</f>
        <v>N</v>
      </c>
      <c r="E73" s="45">
        <v>2228.4507369633334</v>
      </c>
      <c r="F73" s="45">
        <v>2228.4507369633334</v>
      </c>
      <c r="G73" s="45">
        <v>2228.4507369633334</v>
      </c>
      <c r="H73" s="45">
        <v>2228.4507369633334</v>
      </c>
      <c r="I73" s="45">
        <v>2228.4507369633334</v>
      </c>
      <c r="J73" s="45">
        <v>2228.4507369633334</v>
      </c>
      <c r="K73" s="45">
        <v>2228.4507369633334</v>
      </c>
      <c r="L73" s="45">
        <v>2228.4507369633334</v>
      </c>
      <c r="M73" s="45">
        <v>2228.4507369633334</v>
      </c>
      <c r="N73" s="45">
        <v>2228.4507369633334</v>
      </c>
      <c r="O73" s="45">
        <v>2228.4507369633334</v>
      </c>
      <c r="P73" s="45">
        <v>2228.4507369633334</v>
      </c>
      <c r="Q73" s="138">
        <f>SUM(E73:P73)</f>
        <v>26741.408843559995</v>
      </c>
      <c r="U73" s="44">
        <f>V73/$S$7</f>
        <v>13.370704421779998</v>
      </c>
      <c r="V73" s="44">
        <f>Q73/12</f>
        <v>2228.4507369633329</v>
      </c>
      <c r="X73" s="44">
        <f t="shared" ref="X73:X76" si="41">IF($D73="Y",$Q73,0)</f>
        <v>0</v>
      </c>
      <c r="Y73" s="44">
        <f t="shared" ref="Y73:Y76" si="42">IF($D73="N",$Q73,0)</f>
        <v>26741.408843559995</v>
      </c>
      <c r="Z73" s="223">
        <f>T73/12</f>
        <v>0</v>
      </c>
    </row>
    <row r="74" spans="1:26" ht="12">
      <c r="A74" s="133"/>
      <c r="B74" s="134"/>
      <c r="C74" s="207">
        <f>'3. Infrastructure Staff Loading'!C74</f>
        <v>0</v>
      </c>
      <c r="D74" s="208">
        <f>'3. Infrastructure Staff Loading'!D74</f>
        <v>0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138">
        <f t="shared" si="37"/>
        <v>0</v>
      </c>
      <c r="U74" s="44">
        <f>V74/$S$7</f>
        <v>0</v>
      </c>
      <c r="V74" s="44">
        <f>Q74/12</f>
        <v>0</v>
      </c>
      <c r="X74" s="44">
        <f t="shared" si="41"/>
        <v>0</v>
      </c>
      <c r="Y74" s="44">
        <f t="shared" si="42"/>
        <v>0</v>
      </c>
      <c r="Z74" s="223">
        <f>T74/12</f>
        <v>0</v>
      </c>
    </row>
    <row r="75" spans="1:26" ht="12">
      <c r="A75" s="133"/>
      <c r="B75" s="134"/>
      <c r="C75" s="207">
        <f>'3. Infrastructure Staff Loading'!C75</f>
        <v>0</v>
      </c>
      <c r="D75" s="208">
        <f>'3. Infrastructure Staff Loading'!D75</f>
        <v>0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138">
        <f>SUM(E75:P75)</f>
        <v>0</v>
      </c>
      <c r="U75" s="44">
        <f>V75/$S$7</f>
        <v>0</v>
      </c>
      <c r="V75" s="44">
        <f>Q75/12</f>
        <v>0</v>
      </c>
      <c r="X75" s="44">
        <f t="shared" si="41"/>
        <v>0</v>
      </c>
      <c r="Y75" s="44">
        <f t="shared" si="42"/>
        <v>0</v>
      </c>
      <c r="Z75" s="223">
        <f>T75/12</f>
        <v>0</v>
      </c>
    </row>
    <row r="76" spans="1:26" ht="12">
      <c r="A76" s="133"/>
      <c r="B76" s="134"/>
      <c r="C76" s="207">
        <f>'3. Infrastructure Staff Loading'!C76</f>
        <v>0</v>
      </c>
      <c r="D76" s="208">
        <f>'3. Infrastructure Staff Loading'!D76</f>
        <v>0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138">
        <f>SUM(E76:P76)</f>
        <v>0</v>
      </c>
      <c r="U76" s="44">
        <f>V76/$S$7</f>
        <v>0</v>
      </c>
      <c r="V76" s="44">
        <f>Q76/12</f>
        <v>0</v>
      </c>
      <c r="X76" s="44">
        <f t="shared" si="41"/>
        <v>0</v>
      </c>
      <c r="Y76" s="44">
        <f t="shared" si="42"/>
        <v>0</v>
      </c>
      <c r="Z76" s="223">
        <f>T76/12</f>
        <v>0</v>
      </c>
    </row>
    <row r="77" spans="1:26" s="35" customFormat="1" ht="12.95" thickBot="1">
      <c r="A77" s="103"/>
      <c r="B77" s="104" t="s">
        <v>55</v>
      </c>
      <c r="C77" s="105"/>
      <c r="D77" s="187"/>
      <c r="E77" s="107">
        <f>SUM(E72:E76)</f>
        <v>2228.4507369633334</v>
      </c>
      <c r="F77" s="107">
        <f t="shared" ref="F77:Q77" si="43">SUM(F72:F76)</f>
        <v>2228.4507369633334</v>
      </c>
      <c r="G77" s="107">
        <f t="shared" si="43"/>
        <v>2228.4507369633334</v>
      </c>
      <c r="H77" s="107">
        <f t="shared" si="43"/>
        <v>2228.4507369633334</v>
      </c>
      <c r="I77" s="107">
        <f t="shared" si="43"/>
        <v>2228.4507369633334</v>
      </c>
      <c r="J77" s="107">
        <f t="shared" si="43"/>
        <v>2228.4507369633334</v>
      </c>
      <c r="K77" s="107">
        <f t="shared" si="43"/>
        <v>2228.4507369633334</v>
      </c>
      <c r="L77" s="107">
        <f t="shared" si="43"/>
        <v>2228.4507369633334</v>
      </c>
      <c r="M77" s="107">
        <f t="shared" si="43"/>
        <v>2228.4507369633334</v>
      </c>
      <c r="N77" s="107">
        <f t="shared" si="43"/>
        <v>2228.4507369633334</v>
      </c>
      <c r="O77" s="107">
        <f t="shared" si="43"/>
        <v>2228.4507369633334</v>
      </c>
      <c r="P77" s="107">
        <f t="shared" si="43"/>
        <v>2228.4507369633334</v>
      </c>
      <c r="Q77" s="107">
        <f t="shared" si="43"/>
        <v>26741.408843559995</v>
      </c>
      <c r="U77" s="109">
        <f>SUM(U72:U76)</f>
        <v>13.370704421779998</v>
      </c>
      <c r="V77" s="109">
        <f>SUM(V72:V76)</f>
        <v>2228.4507369633329</v>
      </c>
      <c r="X77" s="106">
        <f>SUM(X72:X76)</f>
        <v>0</v>
      </c>
      <c r="Y77" s="106">
        <f>SUM(Y72:Y76)</f>
        <v>26741.408843559995</v>
      </c>
      <c r="Z77" s="224">
        <f>X77/(X77+Y77)</f>
        <v>0</v>
      </c>
    </row>
    <row r="78" spans="1:26" ht="12">
      <c r="A78" s="133"/>
      <c r="B78" s="134"/>
      <c r="C78" s="207"/>
      <c r="D78" s="210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138"/>
      <c r="U78" s="44"/>
      <c r="V78" s="44"/>
      <c r="X78" s="44">
        <f t="shared" ref="X78" si="44">Y78/$N$7</f>
        <v>0</v>
      </c>
      <c r="Y78" s="44">
        <f t="shared" ref="Y78:Z78" si="45">S78/12</f>
        <v>0</v>
      </c>
      <c r="Z78" s="223">
        <f t="shared" si="45"/>
        <v>0</v>
      </c>
    </row>
    <row r="79" spans="1:26" s="35" customFormat="1" ht="12">
      <c r="A79" s="133">
        <v>3.4</v>
      </c>
      <c r="B79" s="134" t="s">
        <v>56</v>
      </c>
      <c r="C79" s="207">
        <f>'3. Infrastructure Staff Loading'!C79</f>
        <v>0</v>
      </c>
      <c r="D79" s="208">
        <f>'3. Infrastructure Staff Loading'!D79</f>
        <v>0</v>
      </c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138">
        <f t="shared" si="37"/>
        <v>0</v>
      </c>
      <c r="U79" s="44">
        <f>V79/$S$7</f>
        <v>0</v>
      </c>
      <c r="V79" s="44">
        <f>Q79/12</f>
        <v>0</v>
      </c>
      <c r="X79" s="44">
        <f>IF($D79="Y",$Q79,0)</f>
        <v>0</v>
      </c>
      <c r="Y79" s="44">
        <f>IF($D79="N",$Q79,0)</f>
        <v>0</v>
      </c>
      <c r="Z79" s="223">
        <f>T79/12</f>
        <v>0</v>
      </c>
    </row>
    <row r="80" spans="1:26" ht="12">
      <c r="A80" s="133"/>
      <c r="B80" s="134"/>
      <c r="C80" s="207" t="str">
        <f>'3. Infrastructure Staff Loading'!C80</f>
        <v>Security Analyst</v>
      </c>
      <c r="D80" s="208" t="str">
        <f>'3. Infrastructure Staff Loading'!D80</f>
        <v>Y</v>
      </c>
      <c r="E80" s="45">
        <v>1830.7230795000003</v>
      </c>
      <c r="F80" s="45">
        <v>1830.7230795000003</v>
      </c>
      <c r="G80" s="45">
        <v>1830.7230795000003</v>
      </c>
      <c r="H80" s="45">
        <v>1830.7230795000003</v>
      </c>
      <c r="I80" s="45">
        <v>1830.7230795000003</v>
      </c>
      <c r="J80" s="45">
        <v>1830.7230795000003</v>
      </c>
      <c r="K80" s="45">
        <v>1830.7230795000003</v>
      </c>
      <c r="L80" s="45">
        <v>1830.7230795000003</v>
      </c>
      <c r="M80" s="45">
        <v>1830.7230795000003</v>
      </c>
      <c r="N80" s="45">
        <v>1830.7230795000003</v>
      </c>
      <c r="O80" s="45">
        <v>1830.7230795000003</v>
      </c>
      <c r="P80" s="45">
        <v>1830.7230795000003</v>
      </c>
      <c r="Q80" s="138">
        <f t="shared" si="37"/>
        <v>21968.676953999999</v>
      </c>
      <c r="U80" s="44">
        <f>V80/$S$7</f>
        <v>10.984338477</v>
      </c>
      <c r="V80" s="44">
        <f>Q80/12</f>
        <v>1830.7230794999998</v>
      </c>
      <c r="X80" s="44">
        <f t="shared" ref="X80:X83" si="46">IF($D80="Y",$Q80,0)</f>
        <v>21968.676953999999</v>
      </c>
      <c r="Y80" s="44">
        <f t="shared" ref="Y80:Y83" si="47">IF($D80="N",$Q80,0)</f>
        <v>0</v>
      </c>
      <c r="Z80" s="223">
        <f>T80/12</f>
        <v>0</v>
      </c>
    </row>
    <row r="81" spans="1:26" ht="12">
      <c r="A81" s="133"/>
      <c r="B81" s="134"/>
      <c r="C81" s="207" t="str">
        <f>'3. Infrastructure Staff Loading'!C81</f>
        <v>Security Analyst</v>
      </c>
      <c r="D81" s="208" t="str">
        <f>'3. Infrastructure Staff Loading'!D81</f>
        <v>N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138">
        <f>SUM(E81:P81)</f>
        <v>0</v>
      </c>
      <c r="U81" s="44">
        <f>V81/$S$7</f>
        <v>0</v>
      </c>
      <c r="V81" s="44">
        <f>Q81/12</f>
        <v>0</v>
      </c>
      <c r="X81" s="44">
        <f t="shared" si="46"/>
        <v>0</v>
      </c>
      <c r="Y81" s="44">
        <f t="shared" si="47"/>
        <v>0</v>
      </c>
      <c r="Z81" s="223">
        <f>T81/12</f>
        <v>0</v>
      </c>
    </row>
    <row r="82" spans="1:26" ht="12">
      <c r="A82" s="133"/>
      <c r="B82" s="134"/>
      <c r="C82" s="207">
        <f>'3. Infrastructure Staff Loading'!C82</f>
        <v>0</v>
      </c>
      <c r="D82" s="208">
        <f>'3. Infrastructure Staff Loading'!D82</f>
        <v>0</v>
      </c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138">
        <f t="shared" si="37"/>
        <v>0</v>
      </c>
      <c r="U82" s="44">
        <f>V82/$S$7</f>
        <v>0</v>
      </c>
      <c r="V82" s="44">
        <f>Q82/12</f>
        <v>0</v>
      </c>
      <c r="X82" s="44">
        <f t="shared" si="46"/>
        <v>0</v>
      </c>
      <c r="Y82" s="44">
        <f t="shared" si="47"/>
        <v>0</v>
      </c>
      <c r="Z82" s="223">
        <f>T82/12</f>
        <v>0</v>
      </c>
    </row>
    <row r="83" spans="1:26" ht="12">
      <c r="A83" s="133"/>
      <c r="B83" s="134"/>
      <c r="C83" s="207">
        <f>'3. Infrastructure Staff Loading'!C83</f>
        <v>0</v>
      </c>
      <c r="D83" s="208">
        <f>'3. Infrastructure Staff Loading'!D83</f>
        <v>0</v>
      </c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138">
        <f t="shared" si="37"/>
        <v>0</v>
      </c>
      <c r="U83" s="44">
        <f>V83/$S$7</f>
        <v>0</v>
      </c>
      <c r="V83" s="44">
        <f>Q83/12</f>
        <v>0</v>
      </c>
      <c r="X83" s="44">
        <f t="shared" si="46"/>
        <v>0</v>
      </c>
      <c r="Y83" s="44">
        <f t="shared" si="47"/>
        <v>0</v>
      </c>
      <c r="Z83" s="223">
        <f>T83/12</f>
        <v>0</v>
      </c>
    </row>
    <row r="84" spans="1:26" s="35" customFormat="1" ht="12.95" thickBot="1">
      <c r="A84" s="103"/>
      <c r="B84" s="104" t="s">
        <v>57</v>
      </c>
      <c r="C84" s="105"/>
      <c r="D84" s="187"/>
      <c r="E84" s="107">
        <f>SUM(E79:E83)</f>
        <v>1830.7230795000003</v>
      </c>
      <c r="F84" s="107">
        <f t="shared" ref="F84:Q84" si="48">SUM(F79:F83)</f>
        <v>1830.7230795000003</v>
      </c>
      <c r="G84" s="107">
        <f t="shared" si="48"/>
        <v>1830.7230795000003</v>
      </c>
      <c r="H84" s="107">
        <f t="shared" si="48"/>
        <v>1830.7230795000003</v>
      </c>
      <c r="I84" s="107">
        <f t="shared" si="48"/>
        <v>1830.7230795000003</v>
      </c>
      <c r="J84" s="107">
        <f t="shared" si="48"/>
        <v>1830.7230795000003</v>
      </c>
      <c r="K84" s="107">
        <f t="shared" si="48"/>
        <v>1830.7230795000003</v>
      </c>
      <c r="L84" s="107">
        <f t="shared" si="48"/>
        <v>1830.7230795000003</v>
      </c>
      <c r="M84" s="107">
        <f t="shared" si="48"/>
        <v>1830.7230795000003</v>
      </c>
      <c r="N84" s="107">
        <f t="shared" si="48"/>
        <v>1830.7230795000003</v>
      </c>
      <c r="O84" s="107">
        <f t="shared" si="48"/>
        <v>1830.7230795000003</v>
      </c>
      <c r="P84" s="107">
        <f t="shared" si="48"/>
        <v>1830.7230795000003</v>
      </c>
      <c r="Q84" s="107">
        <f t="shared" si="48"/>
        <v>21968.676953999999</v>
      </c>
      <c r="U84" s="109">
        <f>SUM(U79:U83)</f>
        <v>10.984338477</v>
      </c>
      <c r="V84" s="109">
        <f>SUM(V79:V83)</f>
        <v>1830.7230794999998</v>
      </c>
      <c r="X84" s="106">
        <f>SUM(X79:X83)</f>
        <v>21968.676953999999</v>
      </c>
      <c r="Y84" s="106">
        <f>SUM(Y79:Y83)</f>
        <v>0</v>
      </c>
      <c r="Z84" s="224">
        <f>X84/(X84+Y84)</f>
        <v>1</v>
      </c>
    </row>
    <row r="85" spans="1:26" s="35" customFormat="1" ht="12">
      <c r="A85" s="41"/>
      <c r="B85" s="42"/>
      <c r="C85" s="51"/>
      <c r="D85" s="186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U85" s="44"/>
      <c r="V85" s="44"/>
      <c r="X85" s="44"/>
      <c r="Y85" s="44"/>
      <c r="Z85" s="223"/>
    </row>
    <row r="86" spans="1:26" s="35" customFormat="1" ht="14.1" thickBot="1">
      <c r="A86" s="129"/>
      <c r="B86" s="130" t="s">
        <v>50</v>
      </c>
      <c r="C86" s="131"/>
      <c r="D86" s="191"/>
      <c r="E86" s="132">
        <f>SUM(E63,E70,E77,E84)</f>
        <v>4585.3881562366669</v>
      </c>
      <c r="F86" s="132">
        <f t="shared" ref="F86:Q86" si="49">SUM(F63,F70,F77,F84)</f>
        <v>4585.3881562366669</v>
      </c>
      <c r="G86" s="132">
        <f t="shared" si="49"/>
        <v>4585.3881562366669</v>
      </c>
      <c r="H86" s="132">
        <f t="shared" si="49"/>
        <v>4585.3881562366669</v>
      </c>
      <c r="I86" s="132">
        <f t="shared" si="49"/>
        <v>4585.3881562366669</v>
      </c>
      <c r="J86" s="132">
        <f t="shared" si="49"/>
        <v>4585.3881562366669</v>
      </c>
      <c r="K86" s="132">
        <f t="shared" si="49"/>
        <v>4585.3881562366669</v>
      </c>
      <c r="L86" s="132">
        <f t="shared" si="49"/>
        <v>4585.3881562366669</v>
      </c>
      <c r="M86" s="132">
        <f t="shared" si="49"/>
        <v>4585.3881562366669</v>
      </c>
      <c r="N86" s="132">
        <f t="shared" si="49"/>
        <v>4585.3881562366669</v>
      </c>
      <c r="O86" s="132">
        <f t="shared" si="49"/>
        <v>4585.3881562366669</v>
      </c>
      <c r="P86" s="132">
        <f t="shared" si="49"/>
        <v>4585.3881562366669</v>
      </c>
      <c r="Q86" s="132">
        <f t="shared" si="49"/>
        <v>55024.657874839992</v>
      </c>
      <c r="U86" s="132">
        <f>SUM(U63,U70,U77,U84)</f>
        <v>27.512328937419994</v>
      </c>
      <c r="V86" s="132">
        <f>SUM(V63,V70,V77,V84)</f>
        <v>4585.388156236666</v>
      </c>
      <c r="X86" s="132">
        <f>SUM(X63,X70,X77,X84)</f>
        <v>23768.956632400001</v>
      </c>
      <c r="Y86" s="132">
        <f>SUM(Y63,Y70,Y77,Y84)</f>
        <v>31255.701242439995</v>
      </c>
      <c r="Z86" s="225">
        <f>X86/(X86+Y86)</f>
        <v>0.43196918527808509</v>
      </c>
    </row>
    <row r="87" spans="1:26" ht="9.9499999999999993" customHeight="1">
      <c r="A87" s="52"/>
      <c r="B87" s="42"/>
      <c r="C87" s="43"/>
      <c r="D87" s="200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U87" s="43"/>
      <c r="V87" s="43"/>
      <c r="X87" s="43"/>
      <c r="Y87" s="43"/>
      <c r="Z87" s="223"/>
    </row>
    <row r="88" spans="1:26" s="34" customFormat="1" ht="13.5" customHeight="1">
      <c r="A88" s="110">
        <v>4</v>
      </c>
      <c r="B88" s="119" t="s">
        <v>58</v>
      </c>
      <c r="C88" s="112"/>
      <c r="D88" s="152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3"/>
      <c r="U88" s="112"/>
      <c r="V88" s="112"/>
      <c r="X88" s="112"/>
      <c r="Y88" s="112"/>
      <c r="Z88" s="222"/>
    </row>
    <row r="89" spans="1:26" ht="13.5" customHeight="1">
      <c r="A89" s="133">
        <v>4.0999999999999996</v>
      </c>
      <c r="B89" s="134" t="s">
        <v>59</v>
      </c>
      <c r="C89" s="207">
        <f>'3. Infrastructure Staff Loading'!C89</f>
        <v>0</v>
      </c>
      <c r="D89" s="208">
        <f>'3. Infrastructure Staff Loading'!D89</f>
        <v>0</v>
      </c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138">
        <f>SUM(E89:P89)</f>
        <v>0</v>
      </c>
      <c r="U89" s="44">
        <f>V89/$S$7</f>
        <v>0</v>
      </c>
      <c r="V89" s="44">
        <f>Q89/12</f>
        <v>0</v>
      </c>
      <c r="X89" s="44">
        <f>IF($D89="Y",$Q89,0)</f>
        <v>0</v>
      </c>
      <c r="Y89" s="44">
        <f>IF($D89="N",$Q89,0)</f>
        <v>0</v>
      </c>
      <c r="Z89" s="223">
        <f>T89/12</f>
        <v>0</v>
      </c>
    </row>
    <row r="90" spans="1:26" ht="12">
      <c r="A90" s="133"/>
      <c r="B90" s="134"/>
      <c r="C90" s="207" t="str">
        <f>'3. Infrastructure Staff Loading'!C90</f>
        <v>Architect</v>
      </c>
      <c r="D90" s="208" t="str">
        <f>'3. Infrastructure Staff Loading'!D90</f>
        <v>N</v>
      </c>
      <c r="E90" s="45">
        <v>41.208326740000011</v>
      </c>
      <c r="F90" s="45">
        <v>41.208326740000011</v>
      </c>
      <c r="G90" s="45">
        <v>41.208326740000011</v>
      </c>
      <c r="H90" s="45">
        <v>41.208326740000011</v>
      </c>
      <c r="I90" s="45">
        <v>41.208326740000011</v>
      </c>
      <c r="J90" s="45">
        <v>41.208326740000011</v>
      </c>
      <c r="K90" s="45">
        <v>41.208326740000011</v>
      </c>
      <c r="L90" s="45">
        <v>41.208326740000011</v>
      </c>
      <c r="M90" s="45">
        <v>41.208326740000011</v>
      </c>
      <c r="N90" s="45">
        <v>41.208326740000011</v>
      </c>
      <c r="O90" s="45">
        <v>41.208326740000011</v>
      </c>
      <c r="P90" s="45">
        <v>41.208326740000011</v>
      </c>
      <c r="Q90" s="138">
        <f>SUM(E90:P90)</f>
        <v>494.49992088000016</v>
      </c>
      <c r="U90" s="44">
        <f>V90/$S$7</f>
        <v>0.24724996044000008</v>
      </c>
      <c r="V90" s="44">
        <f>Q90/12</f>
        <v>41.208326740000011</v>
      </c>
      <c r="X90" s="44">
        <f t="shared" ref="X90:X93" si="50">IF($D90="Y",$Q90,0)</f>
        <v>0</v>
      </c>
      <c r="Y90" s="44">
        <f t="shared" ref="Y90:Y93" si="51">IF($D90="N",$Q90,0)</f>
        <v>494.49992088000016</v>
      </c>
      <c r="Z90" s="223">
        <f>T90/12</f>
        <v>0</v>
      </c>
    </row>
    <row r="91" spans="1:26" ht="12">
      <c r="A91" s="133"/>
      <c r="B91" s="134"/>
      <c r="C91" s="207" t="str">
        <f>'3. Infrastructure Staff Loading'!C91</f>
        <v>Team Management</v>
      </c>
      <c r="D91" s="208" t="str">
        <f>'3. Infrastructure Staff Loading'!D91</f>
        <v>N</v>
      </c>
      <c r="E91" s="45">
        <v>148.37039318000001</v>
      </c>
      <c r="F91" s="45">
        <v>148.37039318000001</v>
      </c>
      <c r="G91" s="45">
        <v>148.37039318000001</v>
      </c>
      <c r="H91" s="45">
        <v>148.37039318000001</v>
      </c>
      <c r="I91" s="45">
        <v>148.37039318000001</v>
      </c>
      <c r="J91" s="45">
        <v>148.37039318000001</v>
      </c>
      <c r="K91" s="45">
        <v>148.37039318000001</v>
      </c>
      <c r="L91" s="45">
        <v>148.37039318000001</v>
      </c>
      <c r="M91" s="45">
        <v>148.37039318000001</v>
      </c>
      <c r="N91" s="45">
        <v>148.37039318000001</v>
      </c>
      <c r="O91" s="45">
        <v>148.37039318000001</v>
      </c>
      <c r="P91" s="45">
        <v>148.37039318000001</v>
      </c>
      <c r="Q91" s="138">
        <f>SUM(E91:P91)</f>
        <v>1780.4447181600005</v>
      </c>
      <c r="U91" s="44">
        <f>V91/$S$7</f>
        <v>0.89022235908000025</v>
      </c>
      <c r="V91" s="44">
        <f>Q91/12</f>
        <v>148.37039318000004</v>
      </c>
      <c r="X91" s="44">
        <f t="shared" si="50"/>
        <v>0</v>
      </c>
      <c r="Y91" s="44">
        <f t="shared" si="51"/>
        <v>1780.4447181600005</v>
      </c>
      <c r="Z91" s="223">
        <f>T91/12</f>
        <v>0</v>
      </c>
    </row>
    <row r="92" spans="1:26" ht="12">
      <c r="A92" s="133"/>
      <c r="B92" s="134"/>
      <c r="C92" s="207">
        <f>'3. Infrastructure Staff Loading'!C92</f>
        <v>0</v>
      </c>
      <c r="D92" s="208">
        <f>'3. Infrastructure Staff Loading'!D92</f>
        <v>0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138">
        <f>SUM(E92:P92)</f>
        <v>0</v>
      </c>
      <c r="U92" s="44">
        <f>V92/$S$7</f>
        <v>0</v>
      </c>
      <c r="V92" s="44">
        <f>Q92/12</f>
        <v>0</v>
      </c>
      <c r="X92" s="44">
        <f t="shared" si="50"/>
        <v>0</v>
      </c>
      <c r="Y92" s="44">
        <f t="shared" si="51"/>
        <v>0</v>
      </c>
      <c r="Z92" s="223">
        <f>T92/12</f>
        <v>0</v>
      </c>
    </row>
    <row r="93" spans="1:26" ht="12">
      <c r="A93" s="133"/>
      <c r="B93" s="134"/>
      <c r="C93" s="207">
        <f>'3. Infrastructure Staff Loading'!C93</f>
        <v>0</v>
      </c>
      <c r="D93" s="208">
        <f>'3. Infrastructure Staff Loading'!D93</f>
        <v>0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138">
        <f>SUM(E93:P93)</f>
        <v>0</v>
      </c>
      <c r="U93" s="44">
        <f>V93/$S$7</f>
        <v>0</v>
      </c>
      <c r="V93" s="44">
        <f>Q93/12</f>
        <v>0</v>
      </c>
      <c r="X93" s="44">
        <f t="shared" si="50"/>
        <v>0</v>
      </c>
      <c r="Y93" s="44">
        <f t="shared" si="51"/>
        <v>0</v>
      </c>
      <c r="Z93" s="223">
        <f>T93/12</f>
        <v>0</v>
      </c>
    </row>
    <row r="94" spans="1:26" s="35" customFormat="1" ht="12.95" thickBot="1">
      <c r="A94" s="103"/>
      <c r="B94" s="104" t="s">
        <v>61</v>
      </c>
      <c r="C94" s="105"/>
      <c r="D94" s="187"/>
      <c r="E94" s="107">
        <f>SUM(E89:E93)</f>
        <v>189.57871992000003</v>
      </c>
      <c r="F94" s="107">
        <f t="shared" ref="F94:Q94" si="52">SUM(F89:F93)</f>
        <v>189.57871992000003</v>
      </c>
      <c r="G94" s="107">
        <f t="shared" si="52"/>
        <v>189.57871992000003</v>
      </c>
      <c r="H94" s="107">
        <f t="shared" si="52"/>
        <v>189.57871992000003</v>
      </c>
      <c r="I94" s="107">
        <f t="shared" si="52"/>
        <v>189.57871992000003</v>
      </c>
      <c r="J94" s="107">
        <f t="shared" si="52"/>
        <v>189.57871992000003</v>
      </c>
      <c r="K94" s="107">
        <f t="shared" si="52"/>
        <v>189.57871992000003</v>
      </c>
      <c r="L94" s="107">
        <f t="shared" si="52"/>
        <v>189.57871992000003</v>
      </c>
      <c r="M94" s="107">
        <f t="shared" si="52"/>
        <v>189.57871992000003</v>
      </c>
      <c r="N94" s="107">
        <f t="shared" si="52"/>
        <v>189.57871992000003</v>
      </c>
      <c r="O94" s="107">
        <f t="shared" si="52"/>
        <v>189.57871992000003</v>
      </c>
      <c r="P94" s="107">
        <f t="shared" si="52"/>
        <v>189.57871992000003</v>
      </c>
      <c r="Q94" s="107">
        <f t="shared" si="52"/>
        <v>2274.9446390400008</v>
      </c>
      <c r="U94" s="109">
        <f>SUM(U89:U93)</f>
        <v>1.1374723195200003</v>
      </c>
      <c r="V94" s="107">
        <f>SUM(V89:V93)</f>
        <v>189.57871992000005</v>
      </c>
      <c r="X94" s="106">
        <f>SUM(X89:X93)</f>
        <v>0</v>
      </c>
      <c r="Y94" s="106">
        <f>SUM(Y89:Y93)</f>
        <v>2274.9446390400008</v>
      </c>
      <c r="Z94" s="224">
        <f>X94/(X94+Y94)</f>
        <v>0</v>
      </c>
    </row>
    <row r="95" spans="1:26" ht="13.5" customHeight="1">
      <c r="A95" s="133"/>
      <c r="B95" s="134"/>
      <c r="C95" s="207"/>
      <c r="D95" s="210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138"/>
      <c r="U95" s="44"/>
      <c r="V95" s="44"/>
      <c r="X95" s="44"/>
      <c r="Y95" s="44"/>
      <c r="Z95" s="223"/>
    </row>
    <row r="96" spans="1:26" s="35" customFormat="1" ht="12">
      <c r="A96" s="133">
        <v>4.2</v>
      </c>
      <c r="B96" s="134" t="s">
        <v>62</v>
      </c>
      <c r="C96" s="207">
        <f>'3. Infrastructure Staff Loading'!C96</f>
        <v>0</v>
      </c>
      <c r="D96" s="208">
        <f>'3. Infrastructure Staff Loading'!D96</f>
        <v>0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138">
        <f>SUM(E96:P96)</f>
        <v>0</v>
      </c>
      <c r="U96" s="44">
        <f>V96/$S$7</f>
        <v>0</v>
      </c>
      <c r="V96" s="44">
        <f>Q96/12</f>
        <v>0</v>
      </c>
      <c r="X96" s="44">
        <f>IF($D96="Y",$Q96,0)</f>
        <v>0</v>
      </c>
      <c r="Y96" s="44">
        <f>IF($D96="N",$Q96,0)</f>
        <v>0</v>
      </c>
      <c r="Z96" s="223">
        <f>T96/12</f>
        <v>0</v>
      </c>
    </row>
    <row r="97" spans="1:26" ht="12">
      <c r="A97" s="133"/>
      <c r="B97" s="134"/>
      <c r="C97" s="207" t="str">
        <f>'3. Infrastructure Staff Loading'!C97</f>
        <v>Infrastructure Support</v>
      </c>
      <c r="D97" s="208" t="str">
        <f>'3. Infrastructure Staff Loading'!D97</f>
        <v>N</v>
      </c>
      <c r="E97" s="45">
        <v>469.77499999999992</v>
      </c>
      <c r="F97" s="45">
        <v>469.77499999999992</v>
      </c>
      <c r="G97" s="45">
        <v>469.77499999999992</v>
      </c>
      <c r="H97" s="45">
        <v>469.77499999999992</v>
      </c>
      <c r="I97" s="45">
        <v>469.77499999999992</v>
      </c>
      <c r="J97" s="45">
        <v>469.77499999999992</v>
      </c>
      <c r="K97" s="45">
        <v>469.77499999999992</v>
      </c>
      <c r="L97" s="45">
        <v>469.77499999999992</v>
      </c>
      <c r="M97" s="45">
        <v>469.77499999999992</v>
      </c>
      <c r="N97" s="45">
        <v>469.77499999999992</v>
      </c>
      <c r="O97" s="45">
        <v>469.77499999999992</v>
      </c>
      <c r="P97" s="45">
        <v>469.77499999999992</v>
      </c>
      <c r="Q97" s="138">
        <f>SUM(E97:P97)</f>
        <v>5637.2999999999984</v>
      </c>
      <c r="U97" s="44">
        <f>V97/$S$7</f>
        <v>2.8186499999999994</v>
      </c>
      <c r="V97" s="44">
        <f>Q97/12</f>
        <v>469.77499999999986</v>
      </c>
      <c r="X97" s="44">
        <f>IF($D97="Y",$Q97,0)</f>
        <v>0</v>
      </c>
      <c r="Y97" s="44">
        <f>IF($D97="N",$Q97,0)</f>
        <v>5637.2999999999984</v>
      </c>
      <c r="Z97" s="223">
        <f>T97/12</f>
        <v>0</v>
      </c>
    </row>
    <row r="98" spans="1:26" ht="12">
      <c r="A98" s="133"/>
      <c r="B98" s="134"/>
      <c r="C98" s="207">
        <f>'3. Infrastructure Staff Loading'!C98</f>
        <v>0</v>
      </c>
      <c r="D98" s="208">
        <f>'3. Infrastructure Staff Loading'!D98</f>
        <v>0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138">
        <f>SUM(E98:P98)</f>
        <v>0</v>
      </c>
      <c r="U98" s="44">
        <f>V98/$S$7</f>
        <v>0</v>
      </c>
      <c r="V98" s="44">
        <f>Q98/12</f>
        <v>0</v>
      </c>
      <c r="X98" s="44">
        <f>IF($D98="Y",$Q98,0)</f>
        <v>0</v>
      </c>
      <c r="Y98" s="44">
        <f>IF($D98="N",$Q98,0)</f>
        <v>0</v>
      </c>
      <c r="Z98" s="223">
        <f>T98/12</f>
        <v>0</v>
      </c>
    </row>
    <row r="99" spans="1:26" ht="12">
      <c r="A99" s="133"/>
      <c r="B99" s="134"/>
      <c r="C99" s="207">
        <f>'3. Infrastructure Staff Loading'!C99</f>
        <v>0</v>
      </c>
      <c r="D99" s="208">
        <f>'3. Infrastructure Staff Loading'!D99</f>
        <v>0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138">
        <f>SUM(E99:P99)</f>
        <v>0</v>
      </c>
      <c r="U99" s="44">
        <f>V99/$S$7</f>
        <v>0</v>
      </c>
      <c r="V99" s="44">
        <f>Q99/12</f>
        <v>0</v>
      </c>
      <c r="X99" s="44">
        <f>IF($D99="Y",$Q99,0)</f>
        <v>0</v>
      </c>
      <c r="Y99" s="44">
        <f>IF($D99="N",$Q99,0)</f>
        <v>0</v>
      </c>
      <c r="Z99" s="223">
        <f>T99/12</f>
        <v>0</v>
      </c>
    </row>
    <row r="100" spans="1:26" ht="12">
      <c r="A100" s="133"/>
      <c r="B100" s="134"/>
      <c r="C100" s="207">
        <f>'3. Infrastructure Staff Loading'!C100</f>
        <v>0</v>
      </c>
      <c r="D100" s="208">
        <f>'3. Infrastructure Staff Loading'!D100</f>
        <v>0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138">
        <f>SUM(E100:P100)</f>
        <v>0</v>
      </c>
      <c r="U100" s="44">
        <f>V100/$S$7</f>
        <v>0</v>
      </c>
      <c r="V100" s="44">
        <f>Q100/12</f>
        <v>0</v>
      </c>
      <c r="X100" s="44">
        <f>IF($D100="Y",$Q100,0)</f>
        <v>0</v>
      </c>
      <c r="Y100" s="44">
        <f>IF($D100="N",$Q100,0)</f>
        <v>0</v>
      </c>
      <c r="Z100" s="223">
        <f>T100/12</f>
        <v>0</v>
      </c>
    </row>
    <row r="101" spans="1:26" s="35" customFormat="1" ht="12.95" thickBot="1">
      <c r="A101" s="103"/>
      <c r="B101" s="104" t="s">
        <v>63</v>
      </c>
      <c r="C101" s="105"/>
      <c r="D101" s="187"/>
      <c r="E101" s="107">
        <f>SUM(E96:E100)</f>
        <v>469.77499999999992</v>
      </c>
      <c r="F101" s="107">
        <f t="shared" ref="F101:Q101" si="53">SUM(F96:F100)</f>
        <v>469.77499999999992</v>
      </c>
      <c r="G101" s="107">
        <f t="shared" si="53"/>
        <v>469.77499999999992</v>
      </c>
      <c r="H101" s="107">
        <f t="shared" si="53"/>
        <v>469.77499999999992</v>
      </c>
      <c r="I101" s="107">
        <f t="shared" si="53"/>
        <v>469.77499999999992</v>
      </c>
      <c r="J101" s="107">
        <f t="shared" si="53"/>
        <v>469.77499999999992</v>
      </c>
      <c r="K101" s="107">
        <f t="shared" si="53"/>
        <v>469.77499999999992</v>
      </c>
      <c r="L101" s="107">
        <f t="shared" si="53"/>
        <v>469.77499999999992</v>
      </c>
      <c r="M101" s="107">
        <f t="shared" si="53"/>
        <v>469.77499999999992</v>
      </c>
      <c r="N101" s="107">
        <f t="shared" si="53"/>
        <v>469.77499999999992</v>
      </c>
      <c r="O101" s="107">
        <f t="shared" si="53"/>
        <v>469.77499999999992</v>
      </c>
      <c r="P101" s="107">
        <f t="shared" si="53"/>
        <v>469.77499999999992</v>
      </c>
      <c r="Q101" s="107">
        <f t="shared" si="53"/>
        <v>5637.2999999999984</v>
      </c>
      <c r="U101" s="109">
        <f>SUM(U96:U100)</f>
        <v>2.8186499999999994</v>
      </c>
      <c r="V101" s="107">
        <f>SUM(V96:V100)</f>
        <v>469.77499999999986</v>
      </c>
      <c r="X101" s="106">
        <f>SUM(X96:X100)</f>
        <v>0</v>
      </c>
      <c r="Y101" s="106">
        <f>SUM(Y96:Y100)</f>
        <v>5637.2999999999984</v>
      </c>
      <c r="Z101" s="224">
        <f>X101/(X101+Y101)</f>
        <v>0</v>
      </c>
    </row>
    <row r="102" spans="1:26" s="35" customFormat="1" ht="12">
      <c r="A102" s="41"/>
      <c r="B102" s="42"/>
      <c r="C102" s="43"/>
      <c r="D102" s="186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U102" s="44"/>
      <c r="V102" s="44"/>
      <c r="X102" s="44"/>
      <c r="Y102" s="44"/>
      <c r="Z102" s="223"/>
    </row>
    <row r="103" spans="1:26" s="35" customFormat="1" ht="14.1" thickBot="1">
      <c r="A103" s="129"/>
      <c r="B103" s="130" t="s">
        <v>64</v>
      </c>
      <c r="C103" s="131"/>
      <c r="D103" s="191"/>
      <c r="E103" s="132">
        <f t="shared" ref="E103:Q103" si="54">SUM(E94,E101)</f>
        <v>659.35371992</v>
      </c>
      <c r="F103" s="132">
        <f t="shared" si="54"/>
        <v>659.35371992</v>
      </c>
      <c r="G103" s="132">
        <f t="shared" si="54"/>
        <v>659.35371992</v>
      </c>
      <c r="H103" s="132">
        <f t="shared" si="54"/>
        <v>659.35371992</v>
      </c>
      <c r="I103" s="132">
        <f t="shared" si="54"/>
        <v>659.35371992</v>
      </c>
      <c r="J103" s="132">
        <f t="shared" si="54"/>
        <v>659.35371992</v>
      </c>
      <c r="K103" s="132">
        <f t="shared" si="54"/>
        <v>659.35371992</v>
      </c>
      <c r="L103" s="132">
        <f t="shared" si="54"/>
        <v>659.35371992</v>
      </c>
      <c r="M103" s="132">
        <f t="shared" si="54"/>
        <v>659.35371992</v>
      </c>
      <c r="N103" s="132">
        <f t="shared" si="54"/>
        <v>659.35371992</v>
      </c>
      <c r="O103" s="132">
        <f t="shared" si="54"/>
        <v>659.35371992</v>
      </c>
      <c r="P103" s="132">
        <f t="shared" si="54"/>
        <v>659.35371992</v>
      </c>
      <c r="Q103" s="132">
        <f t="shared" si="54"/>
        <v>7912.2446390399991</v>
      </c>
      <c r="U103" s="132">
        <f>SUM(U94,U101)</f>
        <v>3.9561223195199995</v>
      </c>
      <c r="V103" s="132">
        <f>SUM(V94,V101)</f>
        <v>659.35371991999989</v>
      </c>
      <c r="X103" s="132">
        <f>SUM(X94,X101)</f>
        <v>0</v>
      </c>
      <c r="Y103" s="132">
        <f>SUM(Y94,Y101)</f>
        <v>7912.2446390399991</v>
      </c>
      <c r="Z103" s="225">
        <f>X103/(X103+Y103)</f>
        <v>0</v>
      </c>
    </row>
    <row r="104" spans="1:26" ht="9.9499999999999993" customHeight="1">
      <c r="A104" s="52"/>
      <c r="B104" s="42"/>
      <c r="C104" s="43"/>
      <c r="D104" s="200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U104" s="43"/>
      <c r="V104" s="43"/>
      <c r="X104" s="43"/>
      <c r="Y104" s="43"/>
      <c r="Z104" s="223"/>
    </row>
    <row r="105" spans="1:26" s="34" customFormat="1" ht="13.5" customHeight="1">
      <c r="A105" s="110">
        <v>5</v>
      </c>
      <c r="B105" s="119" t="s">
        <v>65</v>
      </c>
      <c r="C105" s="112"/>
      <c r="D105" s="152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3"/>
      <c r="U105" s="112"/>
      <c r="V105" s="112"/>
      <c r="X105" s="112"/>
      <c r="Y105" s="112"/>
      <c r="Z105" s="222"/>
    </row>
    <row r="106" spans="1:26" ht="13.5" customHeight="1">
      <c r="A106" s="133">
        <v>5.0999999999999996</v>
      </c>
      <c r="B106" s="134" t="s">
        <v>66</v>
      </c>
      <c r="C106" s="207">
        <f>'3. Infrastructure Staff Loading'!C106</f>
        <v>0</v>
      </c>
      <c r="D106" s="208">
        <f>'3. Infrastructure Staff Loading'!D106</f>
        <v>0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138">
        <f>SUM(E106:P106)</f>
        <v>0</v>
      </c>
      <c r="U106" s="44">
        <f>V106/$S$7</f>
        <v>0</v>
      </c>
      <c r="V106" s="44">
        <f>Q106/12</f>
        <v>0</v>
      </c>
      <c r="X106" s="44">
        <f>IF($D106="Y",$Q106,0)</f>
        <v>0</v>
      </c>
      <c r="Y106" s="44">
        <f>IF($D106="N",$Q106,0)</f>
        <v>0</v>
      </c>
      <c r="Z106" s="223">
        <f>T106/12</f>
        <v>0</v>
      </c>
    </row>
    <row r="107" spans="1:26" ht="12">
      <c r="A107" s="133"/>
      <c r="B107" s="134"/>
      <c r="C107" s="207" t="str">
        <f>'3. Infrastructure Staff Loading'!C107</f>
        <v>Architect</v>
      </c>
      <c r="D107" s="208" t="str">
        <f>'3. Infrastructure Staff Loading'!D107</f>
        <v>N</v>
      </c>
      <c r="E107" s="45">
        <v>440.94956644000007</v>
      </c>
      <c r="F107" s="45">
        <v>440.94956644000007</v>
      </c>
      <c r="G107" s="45">
        <v>440.94956644000007</v>
      </c>
      <c r="H107" s="45">
        <v>440.94956644000007</v>
      </c>
      <c r="I107" s="45">
        <v>440.94956644000007</v>
      </c>
      <c r="J107" s="45">
        <v>440.94956644000007</v>
      </c>
      <c r="K107" s="45">
        <v>440.94956644000007</v>
      </c>
      <c r="L107" s="45">
        <v>440.94956644000007</v>
      </c>
      <c r="M107" s="45">
        <v>440.94956644000007</v>
      </c>
      <c r="N107" s="45">
        <v>440.94956644000007</v>
      </c>
      <c r="O107" s="45">
        <v>440.94956644000007</v>
      </c>
      <c r="P107" s="45">
        <v>440.94956644000007</v>
      </c>
      <c r="Q107" s="138">
        <f>SUM(E107:P107)</f>
        <v>5291.3947972800006</v>
      </c>
      <c r="U107" s="44">
        <f>V107/$S$7</f>
        <v>2.6456973986400008</v>
      </c>
      <c r="V107" s="44">
        <f>Q107/12</f>
        <v>440.94956644000007</v>
      </c>
      <c r="X107" s="44">
        <f>IF($D107="Y",$Q107,0)</f>
        <v>0</v>
      </c>
      <c r="Y107" s="44">
        <f>IF($D107="N",$Q107,0)</f>
        <v>5291.3947972800006</v>
      </c>
      <c r="Z107" s="223">
        <f>T107/12</f>
        <v>0</v>
      </c>
    </row>
    <row r="108" spans="1:26" ht="12">
      <c r="A108" s="133"/>
      <c r="B108" s="134"/>
      <c r="C108" s="207" t="str">
        <f>'3. Infrastructure Staff Loading'!C108</f>
        <v>System Admin and Management</v>
      </c>
      <c r="D108" s="208" t="str">
        <f>'3. Infrastructure Staff Loading'!D108</f>
        <v>N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138">
        <f>SUM(E108:P108)</f>
        <v>0</v>
      </c>
      <c r="U108" s="44">
        <f>V108/$S$7</f>
        <v>0</v>
      </c>
      <c r="V108" s="44">
        <f>Q108/12</f>
        <v>0</v>
      </c>
      <c r="X108" s="44">
        <f>IF($D108="Y",$Q108,0)</f>
        <v>0</v>
      </c>
      <c r="Y108" s="44">
        <f>IF($D108="N",$Q108,0)</f>
        <v>0</v>
      </c>
      <c r="Z108" s="223">
        <f>T108/12</f>
        <v>0</v>
      </c>
    </row>
    <row r="109" spans="1:26" ht="12">
      <c r="A109" s="133"/>
      <c r="B109" s="134"/>
      <c r="C109" s="207">
        <f>'3. Infrastructure Staff Loading'!C109</f>
        <v>0</v>
      </c>
      <c r="D109" s="208">
        <f>'3. Infrastructure Staff Loading'!D109</f>
        <v>0</v>
      </c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138">
        <f>SUM(E109:P109)</f>
        <v>0</v>
      </c>
      <c r="U109" s="44">
        <f>V109/$S$7</f>
        <v>0</v>
      </c>
      <c r="V109" s="44">
        <f>Q109/12</f>
        <v>0</v>
      </c>
      <c r="X109" s="44">
        <f>IF($D109="Y",$Q109,0)</f>
        <v>0</v>
      </c>
      <c r="Y109" s="44">
        <f>IF($D109="N",$Q109,0)</f>
        <v>0</v>
      </c>
      <c r="Z109" s="223">
        <f>T109/12</f>
        <v>0</v>
      </c>
    </row>
    <row r="110" spans="1:26" ht="12">
      <c r="A110" s="133"/>
      <c r="B110" s="134"/>
      <c r="C110" s="207">
        <f>'3. Infrastructure Staff Loading'!C110</f>
        <v>0</v>
      </c>
      <c r="D110" s="208">
        <f>'3. Infrastructure Staff Loading'!D110</f>
        <v>0</v>
      </c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138">
        <f>SUM(E110:P110)</f>
        <v>0</v>
      </c>
      <c r="U110" s="44">
        <f>V110/$S$7</f>
        <v>0</v>
      </c>
      <c r="V110" s="44">
        <f>Q110/12</f>
        <v>0</v>
      </c>
      <c r="X110" s="44">
        <f>IF($D110="Y",$Q110,0)</f>
        <v>0</v>
      </c>
      <c r="Y110" s="44">
        <f>IF($D110="N",$Q110,0)</f>
        <v>0</v>
      </c>
      <c r="Z110" s="223">
        <f>T110/12</f>
        <v>0</v>
      </c>
    </row>
    <row r="111" spans="1:26" s="35" customFormat="1" ht="12.95" thickBot="1">
      <c r="A111" s="103"/>
      <c r="B111" s="104" t="s">
        <v>68</v>
      </c>
      <c r="C111" s="105"/>
      <c r="D111" s="187"/>
      <c r="E111" s="107">
        <f>SUM(E106:E110)</f>
        <v>440.94956644000007</v>
      </c>
      <c r="F111" s="107">
        <f t="shared" ref="F111:Q111" si="55">SUM(F106:F110)</f>
        <v>440.94956644000007</v>
      </c>
      <c r="G111" s="107">
        <f t="shared" si="55"/>
        <v>440.94956644000007</v>
      </c>
      <c r="H111" s="107">
        <f t="shared" si="55"/>
        <v>440.94956644000007</v>
      </c>
      <c r="I111" s="107">
        <f t="shared" si="55"/>
        <v>440.94956644000007</v>
      </c>
      <c r="J111" s="107">
        <f t="shared" si="55"/>
        <v>440.94956644000007</v>
      </c>
      <c r="K111" s="107">
        <f t="shared" si="55"/>
        <v>440.94956644000007</v>
      </c>
      <c r="L111" s="107">
        <f t="shared" si="55"/>
        <v>440.94956644000007</v>
      </c>
      <c r="M111" s="107">
        <f t="shared" si="55"/>
        <v>440.94956644000007</v>
      </c>
      <c r="N111" s="107">
        <f t="shared" si="55"/>
        <v>440.94956644000007</v>
      </c>
      <c r="O111" s="107">
        <f t="shared" si="55"/>
        <v>440.94956644000007</v>
      </c>
      <c r="P111" s="107">
        <f t="shared" si="55"/>
        <v>440.94956644000007</v>
      </c>
      <c r="Q111" s="107">
        <f t="shared" si="55"/>
        <v>5291.3947972800006</v>
      </c>
      <c r="U111" s="109">
        <f>SUM(U106:U110)</f>
        <v>2.6456973986400008</v>
      </c>
      <c r="V111" s="107">
        <f>SUM(V106:V110)</f>
        <v>440.94956644000007</v>
      </c>
      <c r="X111" s="106">
        <f>SUM(X106:X110)</f>
        <v>0</v>
      </c>
      <c r="Y111" s="106">
        <f>SUM(Y106:Y110)</f>
        <v>5291.3947972800006</v>
      </c>
      <c r="Z111" s="224">
        <f>X111/(X111+Y111)</f>
        <v>0</v>
      </c>
    </row>
    <row r="112" spans="1:26" ht="13.5" customHeight="1">
      <c r="A112" s="133"/>
      <c r="B112" s="134"/>
      <c r="C112" s="207"/>
      <c r="D112" s="210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138"/>
      <c r="U112" s="44"/>
      <c r="V112" s="44"/>
      <c r="X112" s="44"/>
      <c r="Y112" s="44"/>
      <c r="Z112" s="223"/>
    </row>
    <row r="113" spans="1:26" s="35" customFormat="1" ht="12">
      <c r="A113" s="133">
        <v>5.2</v>
      </c>
      <c r="B113" s="134" t="s">
        <v>65</v>
      </c>
      <c r="C113" s="207">
        <f>'3. Infrastructure Staff Loading'!C113</f>
        <v>0</v>
      </c>
      <c r="D113" s="208">
        <f>'3. Infrastructure Staff Loading'!D113</f>
        <v>0</v>
      </c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138">
        <f>SUM(E113:P113)</f>
        <v>0</v>
      </c>
      <c r="U113" s="44">
        <f>V113/$S$7</f>
        <v>0</v>
      </c>
      <c r="V113" s="44">
        <f>Q113/12</f>
        <v>0</v>
      </c>
      <c r="X113" s="44">
        <f>IF($D113="Y",$Q113,0)</f>
        <v>0</v>
      </c>
      <c r="Y113" s="44">
        <f>IF($D113="N",$Q113,0)</f>
        <v>0</v>
      </c>
      <c r="Z113" s="223">
        <f>T113/12</f>
        <v>0</v>
      </c>
    </row>
    <row r="114" spans="1:26" ht="12">
      <c r="A114" s="133"/>
      <c r="B114" s="134"/>
      <c r="C114" s="207" t="str">
        <f>'3. Infrastructure Staff Loading'!C114</f>
        <v>Architect</v>
      </c>
      <c r="D114" s="208" t="str">
        <f>'3. Infrastructure Staff Loading'!D114</f>
        <v>N</v>
      </c>
      <c r="E114" s="45">
        <v>42.72293903166667</v>
      </c>
      <c r="F114" s="45">
        <v>42.72293903166667</v>
      </c>
      <c r="G114" s="45">
        <v>42.72293903166667</v>
      </c>
      <c r="H114" s="45">
        <v>42.72293903166667</v>
      </c>
      <c r="I114" s="45">
        <v>42.72293903166667</v>
      </c>
      <c r="J114" s="45">
        <v>42.72293903166667</v>
      </c>
      <c r="K114" s="45">
        <v>42.72293903166667</v>
      </c>
      <c r="L114" s="45">
        <v>42.72293903166667</v>
      </c>
      <c r="M114" s="45">
        <v>42.72293903166667</v>
      </c>
      <c r="N114" s="45">
        <v>42.72293903166667</v>
      </c>
      <c r="O114" s="45">
        <v>42.72293903166667</v>
      </c>
      <c r="P114" s="45">
        <v>42.72293903166667</v>
      </c>
      <c r="Q114" s="138">
        <f>SUM(E114:P114)</f>
        <v>512.67526838000003</v>
      </c>
      <c r="U114" s="44">
        <f>V114/$S$7</f>
        <v>0.25633763419000005</v>
      </c>
      <c r="V114" s="44">
        <f>Q114/12</f>
        <v>42.72293903166667</v>
      </c>
      <c r="X114" s="44">
        <f>IF($D114="Y",$Q114,0)</f>
        <v>0</v>
      </c>
      <c r="Y114" s="44">
        <f>IF($D114="N",$Q114,0)</f>
        <v>512.67526838000003</v>
      </c>
      <c r="Z114" s="223">
        <f>T114/12</f>
        <v>0</v>
      </c>
    </row>
    <row r="115" spans="1:26" ht="12">
      <c r="A115" s="133"/>
      <c r="B115" s="134"/>
      <c r="C115" s="207" t="str">
        <f>'3. Infrastructure Staff Loading'!C115</f>
        <v>Architect</v>
      </c>
      <c r="D115" s="208" t="str">
        <f>'3. Infrastructure Staff Loading'!D115</f>
        <v>Y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138">
        <f>SUM(E115:P115)</f>
        <v>0</v>
      </c>
      <c r="U115" s="44">
        <f>V115/$S$7</f>
        <v>0</v>
      </c>
      <c r="V115" s="44">
        <f>Q115/12</f>
        <v>0</v>
      </c>
      <c r="X115" s="44">
        <f>IF($D115="Y",$Q115,0)</f>
        <v>0</v>
      </c>
      <c r="Y115" s="44">
        <f>IF($D115="N",$Q115,0)</f>
        <v>0</v>
      </c>
      <c r="Z115" s="223">
        <f>T115/12</f>
        <v>0</v>
      </c>
    </row>
    <row r="116" spans="1:26" ht="12">
      <c r="A116" s="133"/>
      <c r="B116" s="134"/>
      <c r="C116" s="207">
        <f>'3. Infrastructure Staff Loading'!C116</f>
        <v>0</v>
      </c>
      <c r="D116" s="208">
        <f>'3. Infrastructure Staff Loading'!D116</f>
        <v>0</v>
      </c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138">
        <f>SUM(E116:P116)</f>
        <v>0</v>
      </c>
      <c r="U116" s="44">
        <f>V116/$S$7</f>
        <v>0</v>
      </c>
      <c r="V116" s="44">
        <f>Q116/12</f>
        <v>0</v>
      </c>
      <c r="X116" s="44">
        <f>IF($D116="Y",$Q116,0)</f>
        <v>0</v>
      </c>
      <c r="Y116" s="44">
        <f>IF($D116="N",$Q116,0)</f>
        <v>0</v>
      </c>
      <c r="Z116" s="223">
        <f>T116/12</f>
        <v>0</v>
      </c>
    </row>
    <row r="117" spans="1:26" ht="12">
      <c r="A117" s="133"/>
      <c r="B117" s="134"/>
      <c r="C117" s="207">
        <f>'3. Infrastructure Staff Loading'!C117</f>
        <v>0</v>
      </c>
      <c r="D117" s="208">
        <f>'3. Infrastructure Staff Loading'!D117</f>
        <v>0</v>
      </c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138">
        <f>SUM(E117:P117)</f>
        <v>0</v>
      </c>
      <c r="U117" s="44">
        <f>V117/$S$7</f>
        <v>0</v>
      </c>
      <c r="V117" s="44">
        <f>Q117/12</f>
        <v>0</v>
      </c>
      <c r="X117" s="44">
        <f>IF($D117="Y",$Q117,0)</f>
        <v>0</v>
      </c>
      <c r="Y117" s="44">
        <f>IF($D117="N",$Q117,0)</f>
        <v>0</v>
      </c>
      <c r="Z117" s="223">
        <f>T117/12</f>
        <v>0</v>
      </c>
    </row>
    <row r="118" spans="1:26" s="35" customFormat="1" ht="12.95" thickBot="1">
      <c r="A118" s="103"/>
      <c r="B118" s="104" t="s">
        <v>69</v>
      </c>
      <c r="C118" s="105"/>
      <c r="D118" s="187"/>
      <c r="E118" s="107">
        <f>SUM(E113:E117)</f>
        <v>42.72293903166667</v>
      </c>
      <c r="F118" s="107">
        <f t="shared" ref="F118:Q118" si="56">SUM(F113:F117)</f>
        <v>42.72293903166667</v>
      </c>
      <c r="G118" s="107">
        <f t="shared" si="56"/>
        <v>42.72293903166667</v>
      </c>
      <c r="H118" s="107">
        <f t="shared" si="56"/>
        <v>42.72293903166667</v>
      </c>
      <c r="I118" s="107">
        <f t="shared" si="56"/>
        <v>42.72293903166667</v>
      </c>
      <c r="J118" s="107">
        <f t="shared" si="56"/>
        <v>42.72293903166667</v>
      </c>
      <c r="K118" s="107">
        <f t="shared" si="56"/>
        <v>42.72293903166667</v>
      </c>
      <c r="L118" s="107">
        <f t="shared" si="56"/>
        <v>42.72293903166667</v>
      </c>
      <c r="M118" s="107">
        <f t="shared" si="56"/>
        <v>42.72293903166667</v>
      </c>
      <c r="N118" s="107">
        <f t="shared" si="56"/>
        <v>42.72293903166667</v>
      </c>
      <c r="O118" s="107">
        <f t="shared" si="56"/>
        <v>42.72293903166667</v>
      </c>
      <c r="P118" s="107">
        <f t="shared" si="56"/>
        <v>42.72293903166667</v>
      </c>
      <c r="Q118" s="107">
        <f t="shared" si="56"/>
        <v>512.67526838000003</v>
      </c>
      <c r="U118" s="109">
        <f>SUM(U113:U117)</f>
        <v>0.25633763419000005</v>
      </c>
      <c r="V118" s="107">
        <f>SUM(V113:V117)</f>
        <v>42.72293903166667</v>
      </c>
      <c r="X118" s="106">
        <f>SUM(X113:X117)</f>
        <v>0</v>
      </c>
      <c r="Y118" s="106">
        <f>SUM(Y113:Y117)</f>
        <v>512.67526838000003</v>
      </c>
      <c r="Z118" s="224">
        <f>X118/(X118+Y118)</f>
        <v>0</v>
      </c>
    </row>
    <row r="119" spans="1:26" s="35" customFormat="1" ht="12">
      <c r="A119" s="41"/>
      <c r="B119" s="42"/>
      <c r="C119" s="43"/>
      <c r="D119" s="186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U119" s="44"/>
      <c r="V119" s="44"/>
      <c r="X119" s="44"/>
      <c r="Y119" s="44"/>
      <c r="Z119" s="223"/>
    </row>
    <row r="120" spans="1:26" s="35" customFormat="1" ht="14.1" thickBot="1">
      <c r="A120" s="129"/>
      <c r="B120" s="130" t="s">
        <v>69</v>
      </c>
      <c r="C120" s="131"/>
      <c r="D120" s="191"/>
      <c r="E120" s="132">
        <f t="shared" ref="E120:Q120" si="57">SUM(E111,E118)</f>
        <v>483.67250547166674</v>
      </c>
      <c r="F120" s="132">
        <f t="shared" si="57"/>
        <v>483.67250547166674</v>
      </c>
      <c r="G120" s="132">
        <f t="shared" si="57"/>
        <v>483.67250547166674</v>
      </c>
      <c r="H120" s="132">
        <f t="shared" si="57"/>
        <v>483.67250547166674</v>
      </c>
      <c r="I120" s="132">
        <f t="shared" si="57"/>
        <v>483.67250547166674</v>
      </c>
      <c r="J120" s="132">
        <f t="shared" si="57"/>
        <v>483.67250547166674</v>
      </c>
      <c r="K120" s="132">
        <f t="shared" si="57"/>
        <v>483.67250547166674</v>
      </c>
      <c r="L120" s="132">
        <f t="shared" si="57"/>
        <v>483.67250547166674</v>
      </c>
      <c r="M120" s="132">
        <f t="shared" si="57"/>
        <v>483.67250547166674</v>
      </c>
      <c r="N120" s="132">
        <f t="shared" si="57"/>
        <v>483.67250547166674</v>
      </c>
      <c r="O120" s="132">
        <f t="shared" si="57"/>
        <v>483.67250547166674</v>
      </c>
      <c r="P120" s="132">
        <f t="shared" si="57"/>
        <v>483.67250547166674</v>
      </c>
      <c r="Q120" s="132">
        <f t="shared" si="57"/>
        <v>5804.0700656600002</v>
      </c>
      <c r="U120" s="132">
        <f>SUM(U111,U118)</f>
        <v>2.9020350328300006</v>
      </c>
      <c r="V120" s="132">
        <f>SUM(V111,V118)</f>
        <v>483.67250547166674</v>
      </c>
      <c r="X120" s="132">
        <f>SUM(X111,X118)</f>
        <v>0</v>
      </c>
      <c r="Y120" s="132">
        <f>SUM(Y111,Y118)</f>
        <v>5804.0700656600002</v>
      </c>
      <c r="Z120" s="225">
        <f>X120/(X120+Y120)</f>
        <v>0</v>
      </c>
    </row>
    <row r="121" spans="1:26" ht="9.9499999999999993" customHeight="1">
      <c r="A121" s="52"/>
      <c r="B121" s="42"/>
      <c r="C121" s="43"/>
      <c r="D121" s="200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U121" s="43"/>
      <c r="V121" s="43"/>
      <c r="X121" s="43"/>
      <c r="Y121" s="43"/>
      <c r="Z121" s="223"/>
    </row>
    <row r="122" spans="1:26" s="34" customFormat="1" ht="13.5" customHeight="1">
      <c r="A122" s="110">
        <v>6</v>
      </c>
      <c r="B122" s="119" t="s">
        <v>70</v>
      </c>
      <c r="C122" s="112"/>
      <c r="D122" s="152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3"/>
      <c r="U122" s="112"/>
      <c r="V122" s="112"/>
      <c r="X122" s="112"/>
      <c r="Y122" s="112"/>
      <c r="Z122" s="222"/>
    </row>
    <row r="123" spans="1:26" ht="13.5" customHeight="1">
      <c r="A123" s="133">
        <v>6.1</v>
      </c>
      <c r="B123" s="134" t="s">
        <v>71</v>
      </c>
      <c r="C123" s="207">
        <f>'3. Infrastructure Staff Loading'!C123</f>
        <v>0</v>
      </c>
      <c r="D123" s="208">
        <f>'3. Infrastructure Staff Loading'!D123</f>
        <v>0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138">
        <f>SUM(E123:P123)</f>
        <v>0</v>
      </c>
      <c r="U123" s="44">
        <f>V123/$S$7</f>
        <v>0</v>
      </c>
      <c r="V123" s="44">
        <f>Q123/12</f>
        <v>0</v>
      </c>
      <c r="X123" s="44">
        <f t="shared" ref="X123:X129" si="58">IF($D123="Y",$Q123,0)</f>
        <v>0</v>
      </c>
      <c r="Y123" s="44">
        <f t="shared" ref="Y123:Y129" si="59">IF($D123="N",$Q123,0)</f>
        <v>0</v>
      </c>
      <c r="Z123" s="223">
        <f>T123/12</f>
        <v>0</v>
      </c>
    </row>
    <row r="124" spans="1:26" ht="13.5" customHeight="1">
      <c r="A124" s="133"/>
      <c r="B124" s="134"/>
      <c r="C124" s="207" t="str">
        <f>'3. Infrastructure Staff Loading'!C124</f>
        <v>System Admin and Management</v>
      </c>
      <c r="D124" s="208" t="str">
        <f>'3. Infrastructure Staff Loading'!D124</f>
        <v>Y</v>
      </c>
      <c r="E124" s="45">
        <v>5638.1743326999995</v>
      </c>
      <c r="F124" s="45">
        <v>5638.1743326999995</v>
      </c>
      <c r="G124" s="45">
        <v>5638.1743326999995</v>
      </c>
      <c r="H124" s="45">
        <v>5638.1743326999995</v>
      </c>
      <c r="I124" s="45">
        <v>5638.1743326999995</v>
      </c>
      <c r="J124" s="45">
        <v>5638.1743326999995</v>
      </c>
      <c r="K124" s="45">
        <v>5638.1743326999995</v>
      </c>
      <c r="L124" s="45">
        <v>5638.1743326999995</v>
      </c>
      <c r="M124" s="45">
        <v>5638.1743326999995</v>
      </c>
      <c r="N124" s="45">
        <v>5638.1743326999995</v>
      </c>
      <c r="O124" s="45">
        <v>5638.1743326999995</v>
      </c>
      <c r="P124" s="45">
        <v>5638.1743326999995</v>
      </c>
      <c r="Q124" s="138">
        <f t="shared" ref="Q124:Q125" si="60">SUM(E124:P124)</f>
        <v>67658.09199239999</v>
      </c>
      <c r="U124" s="44">
        <f t="shared" ref="U124:U125" si="61">V124/$S$7</f>
        <v>33.829045996200001</v>
      </c>
      <c r="V124" s="44">
        <f t="shared" ref="V124:V125" si="62">Q124/12</f>
        <v>5638.1743326999995</v>
      </c>
      <c r="X124" s="44">
        <f t="shared" si="58"/>
        <v>67658.09199239999</v>
      </c>
      <c r="Y124" s="44">
        <f t="shared" si="59"/>
        <v>0</v>
      </c>
      <c r="Z124" s="223">
        <f t="shared" ref="Z124:Z125" si="63">T124/12</f>
        <v>0</v>
      </c>
    </row>
    <row r="125" spans="1:26" ht="13.5" customHeight="1">
      <c r="A125" s="133"/>
      <c r="B125" s="134"/>
      <c r="C125" s="207" t="str">
        <f>'3. Infrastructure Staff Loading'!C125</f>
        <v>Service Delivery Management</v>
      </c>
      <c r="D125" s="208" t="str">
        <f>'3. Infrastructure Staff Loading'!D125</f>
        <v>Y</v>
      </c>
      <c r="E125" s="45">
        <v>0</v>
      </c>
      <c r="F125" s="45">
        <v>0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138">
        <f t="shared" si="60"/>
        <v>0</v>
      </c>
      <c r="U125" s="44">
        <f t="shared" si="61"/>
        <v>0</v>
      </c>
      <c r="V125" s="44">
        <f t="shared" si="62"/>
        <v>0</v>
      </c>
      <c r="X125" s="44">
        <f t="shared" si="58"/>
        <v>0</v>
      </c>
      <c r="Y125" s="44">
        <f t="shared" si="59"/>
        <v>0</v>
      </c>
      <c r="Z125" s="223">
        <f t="shared" si="63"/>
        <v>0</v>
      </c>
    </row>
    <row r="126" spans="1:26" ht="12">
      <c r="A126" s="133"/>
      <c r="B126" s="134"/>
      <c r="C126" s="207" t="str">
        <f>'3. Infrastructure Staff Loading'!C126</f>
        <v>AWS Manager</v>
      </c>
      <c r="D126" s="208" t="str">
        <f>'3. Infrastructure Staff Loading'!D126</f>
        <v>N</v>
      </c>
      <c r="E126" s="45">
        <v>164.83332673999999</v>
      </c>
      <c r="F126" s="45">
        <v>164.83332673999999</v>
      </c>
      <c r="G126" s="45">
        <v>164.83332673999999</v>
      </c>
      <c r="H126" s="45">
        <v>164.83332673999999</v>
      </c>
      <c r="I126" s="45">
        <v>164.83332673999999</v>
      </c>
      <c r="J126" s="45">
        <v>164.83332673999999</v>
      </c>
      <c r="K126" s="45">
        <v>164.83332673999999</v>
      </c>
      <c r="L126" s="45">
        <v>164.83332673999999</v>
      </c>
      <c r="M126" s="45">
        <v>164.83332673999999</v>
      </c>
      <c r="N126" s="45">
        <v>164.83332673999999</v>
      </c>
      <c r="O126" s="45">
        <v>164.83332673999999</v>
      </c>
      <c r="P126" s="45">
        <v>164.83332673999999</v>
      </c>
      <c r="Q126" s="138">
        <f>SUM(E126:P126)</f>
        <v>1977.9999208800002</v>
      </c>
      <c r="U126" s="44">
        <f>V126/$S$7</f>
        <v>0.98899996044000016</v>
      </c>
      <c r="V126" s="44">
        <f>Q126/12</f>
        <v>164.83332674000002</v>
      </c>
      <c r="X126" s="44">
        <f t="shared" si="58"/>
        <v>0</v>
      </c>
      <c r="Y126" s="44">
        <f t="shared" si="59"/>
        <v>1977.9999208800002</v>
      </c>
      <c r="Z126" s="223">
        <f>T126/12</f>
        <v>0</v>
      </c>
    </row>
    <row r="127" spans="1:26" ht="12">
      <c r="A127" s="133"/>
      <c r="B127" s="134"/>
      <c r="C127" s="207" t="str">
        <f>'3. Infrastructure Staff Loading'!C127</f>
        <v>System Admin and Management</v>
      </c>
      <c r="D127" s="208" t="str">
        <f>'3. Infrastructure Staff Loading'!D127</f>
        <v>N</v>
      </c>
      <c r="E127" s="45">
        <v>4009.0733284216672</v>
      </c>
      <c r="F127" s="45">
        <v>4009.0733284216672</v>
      </c>
      <c r="G127" s="45">
        <v>4009.0733284216672</v>
      </c>
      <c r="H127" s="45">
        <v>4009.0733284216672</v>
      </c>
      <c r="I127" s="45">
        <v>4009.0733284216672</v>
      </c>
      <c r="J127" s="45">
        <v>4009.0733284216672</v>
      </c>
      <c r="K127" s="45">
        <v>4009.0733284216672</v>
      </c>
      <c r="L127" s="45">
        <v>4009.0733284216672</v>
      </c>
      <c r="M127" s="45">
        <v>4009.0733284216672</v>
      </c>
      <c r="N127" s="45">
        <v>4009.0733284216672</v>
      </c>
      <c r="O127" s="45">
        <v>4009.0733284216672</v>
      </c>
      <c r="P127" s="45">
        <v>4009.0733284216672</v>
      </c>
      <c r="Q127" s="138">
        <f>SUM(E127:P127)</f>
        <v>48108.879941060011</v>
      </c>
      <c r="U127" s="44">
        <f>V127/$S$7</f>
        <v>24.054439970530009</v>
      </c>
      <c r="V127" s="44">
        <f>Q127/12</f>
        <v>4009.0733284216676</v>
      </c>
      <c r="X127" s="44">
        <f t="shared" si="58"/>
        <v>0</v>
      </c>
      <c r="Y127" s="44">
        <f t="shared" si="59"/>
        <v>48108.879941060011</v>
      </c>
      <c r="Z127" s="223">
        <f>T127/12</f>
        <v>0</v>
      </c>
    </row>
    <row r="128" spans="1:26" ht="12">
      <c r="A128" s="133"/>
      <c r="B128" s="134"/>
      <c r="C128" s="207" t="str">
        <f>'3. Infrastructure Staff Loading'!C128</f>
        <v>Project Manager</v>
      </c>
      <c r="D128" s="208" t="str">
        <f>'3. Infrastructure Staff Loading'!D128</f>
        <v>Y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138">
        <f>SUM(E128:P128)</f>
        <v>0</v>
      </c>
      <c r="U128" s="44">
        <f>V128/$S$7</f>
        <v>0</v>
      </c>
      <c r="V128" s="44">
        <f>Q128/12</f>
        <v>0</v>
      </c>
      <c r="X128" s="44">
        <f t="shared" si="58"/>
        <v>0</v>
      </c>
      <c r="Y128" s="44">
        <f t="shared" si="59"/>
        <v>0</v>
      </c>
      <c r="Z128" s="223">
        <f>T128/12</f>
        <v>0</v>
      </c>
    </row>
    <row r="129" spans="1:26" ht="12">
      <c r="A129" s="133"/>
      <c r="B129" s="134"/>
      <c r="C129" s="207">
        <f>'3. Infrastructure Staff Loading'!C129</f>
        <v>0</v>
      </c>
      <c r="D129" s="208">
        <f>'3. Infrastructure Staff Loading'!D129</f>
        <v>0</v>
      </c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138">
        <f>SUM(E129:P129)</f>
        <v>0</v>
      </c>
      <c r="U129" s="44">
        <f>V129/$S$7</f>
        <v>0</v>
      </c>
      <c r="V129" s="44">
        <f>Q129/12</f>
        <v>0</v>
      </c>
      <c r="X129" s="44">
        <f t="shared" si="58"/>
        <v>0</v>
      </c>
      <c r="Y129" s="44">
        <f t="shared" si="59"/>
        <v>0</v>
      </c>
      <c r="Z129" s="223">
        <f>T129/12</f>
        <v>0</v>
      </c>
    </row>
    <row r="130" spans="1:26" s="35" customFormat="1" ht="12.95" thickBot="1">
      <c r="A130" s="103"/>
      <c r="B130" s="104" t="s">
        <v>73</v>
      </c>
      <c r="C130" s="105"/>
      <c r="D130" s="187"/>
      <c r="E130" s="107">
        <f>SUM(E123:E129)</f>
        <v>9812.0809878616674</v>
      </c>
      <c r="F130" s="107">
        <f t="shared" ref="F130:Q130" si="64">SUM(F123:F129)</f>
        <v>9812.0809878616674</v>
      </c>
      <c r="G130" s="107">
        <f t="shared" si="64"/>
        <v>9812.0809878616674</v>
      </c>
      <c r="H130" s="107">
        <f t="shared" si="64"/>
        <v>9812.0809878616674</v>
      </c>
      <c r="I130" s="107">
        <f t="shared" si="64"/>
        <v>9812.0809878616674</v>
      </c>
      <c r="J130" s="107">
        <f t="shared" si="64"/>
        <v>9812.0809878616674</v>
      </c>
      <c r="K130" s="107">
        <f t="shared" si="64"/>
        <v>9812.0809878616674</v>
      </c>
      <c r="L130" s="107">
        <f t="shared" si="64"/>
        <v>9812.0809878616674</v>
      </c>
      <c r="M130" s="107">
        <f t="shared" si="64"/>
        <v>9812.0809878616674</v>
      </c>
      <c r="N130" s="107">
        <f t="shared" si="64"/>
        <v>9812.0809878616674</v>
      </c>
      <c r="O130" s="107">
        <f t="shared" si="64"/>
        <v>9812.0809878616674</v>
      </c>
      <c r="P130" s="107">
        <f t="shared" si="64"/>
        <v>9812.0809878616674</v>
      </c>
      <c r="Q130" s="107">
        <f t="shared" si="64"/>
        <v>117744.97185433999</v>
      </c>
      <c r="U130" s="109">
        <f>SUM(U123:U129)</f>
        <v>58.872485927170004</v>
      </c>
      <c r="V130" s="107">
        <f>SUM(V123:V129)</f>
        <v>9812.0809878616674</v>
      </c>
      <c r="X130" s="106">
        <f>SUM(X123:X129)</f>
        <v>67658.09199239999</v>
      </c>
      <c r="Y130" s="106">
        <f>SUM(Y123:Y129)</f>
        <v>50086.879861940011</v>
      </c>
      <c r="Z130" s="224">
        <f>X130/(X130+Y130)</f>
        <v>0.57461555195833325</v>
      </c>
    </row>
    <row r="131" spans="1:26" ht="13.5" customHeight="1">
      <c r="A131" s="133"/>
      <c r="B131" s="134"/>
      <c r="C131" s="207"/>
      <c r="D131" s="210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138"/>
      <c r="U131" s="44"/>
      <c r="V131" s="44"/>
      <c r="X131" s="44"/>
      <c r="Y131" s="44"/>
      <c r="Z131" s="223"/>
    </row>
    <row r="132" spans="1:26" s="35" customFormat="1" ht="12">
      <c r="A132" s="133">
        <v>6.2</v>
      </c>
      <c r="B132" s="134" t="s">
        <v>74</v>
      </c>
      <c r="C132" s="207">
        <f>'3. Infrastructure Staff Loading'!C132</f>
        <v>0</v>
      </c>
      <c r="D132" s="208">
        <f>'3. Infrastructure Staff Loading'!D132</f>
        <v>0</v>
      </c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138">
        <f>SUM(E132:P132)</f>
        <v>0</v>
      </c>
      <c r="U132" s="44">
        <f>V132/$S$7</f>
        <v>0</v>
      </c>
      <c r="V132" s="44">
        <f>Q132/12</f>
        <v>0</v>
      </c>
      <c r="X132" s="44">
        <f>IF($D132="Y",$Q132,0)</f>
        <v>0</v>
      </c>
      <c r="Y132" s="44">
        <f>IF($D132="N",$Q132,0)</f>
        <v>0</v>
      </c>
      <c r="Z132" s="223">
        <f>T132/12</f>
        <v>0</v>
      </c>
    </row>
    <row r="133" spans="1:26" ht="12">
      <c r="A133" s="133"/>
      <c r="B133" s="134"/>
      <c r="C133" s="207" t="str">
        <f>'3. Infrastructure Staff Loading'!C133</f>
        <v>Service Delivery</v>
      </c>
      <c r="D133" s="208" t="str">
        <f>'3. Infrastructure Staff Loading'!D133</f>
        <v>Y</v>
      </c>
      <c r="E133" s="45">
        <v>1298.2081395833334</v>
      </c>
      <c r="F133" s="45">
        <v>1298.2081395833334</v>
      </c>
      <c r="G133" s="45">
        <v>1298.2081395833334</v>
      </c>
      <c r="H133" s="45">
        <v>1298.2081395833334</v>
      </c>
      <c r="I133" s="45">
        <v>1298.2081395833334</v>
      </c>
      <c r="J133" s="45">
        <v>1298.2081395833334</v>
      </c>
      <c r="K133" s="45">
        <v>1298.2081395833334</v>
      </c>
      <c r="L133" s="45">
        <v>1298.2081395833334</v>
      </c>
      <c r="M133" s="45">
        <v>1298.2081395833334</v>
      </c>
      <c r="N133" s="45">
        <v>1298.2081395833334</v>
      </c>
      <c r="O133" s="45">
        <v>1298.2081395833334</v>
      </c>
      <c r="P133" s="45">
        <v>1298.2081395833334</v>
      </c>
      <c r="Q133" s="138">
        <f>SUM(E133:P133)</f>
        <v>15578.497675000004</v>
      </c>
      <c r="U133" s="44">
        <f>V133/$S$7</f>
        <v>7.7892488375000024</v>
      </c>
      <c r="V133" s="44">
        <f>Q133/12</f>
        <v>1298.2081395833336</v>
      </c>
      <c r="X133" s="44">
        <f>IF($D133="Y",$Q133,0)</f>
        <v>15578.497675000004</v>
      </c>
      <c r="Y133" s="44">
        <f>IF($D133="N",$Q133,0)</f>
        <v>0</v>
      </c>
      <c r="Z133" s="223">
        <f>T133/12</f>
        <v>0</v>
      </c>
    </row>
    <row r="134" spans="1:26" ht="12">
      <c r="A134" s="133"/>
      <c r="B134" s="134"/>
      <c r="C134" s="207" t="str">
        <f>'3. Infrastructure Staff Loading'!C134</f>
        <v>Service Delivery</v>
      </c>
      <c r="D134" s="208" t="str">
        <f>'3. Infrastructure Staff Loading'!D134</f>
        <v>N</v>
      </c>
      <c r="E134" s="45">
        <v>164.83332673999999</v>
      </c>
      <c r="F134" s="45">
        <v>164.83332673999999</v>
      </c>
      <c r="G134" s="45">
        <v>164.83332673999999</v>
      </c>
      <c r="H134" s="45">
        <v>164.83332673999999</v>
      </c>
      <c r="I134" s="45">
        <v>164.83332673999999</v>
      </c>
      <c r="J134" s="45">
        <v>164.83332673999999</v>
      </c>
      <c r="K134" s="45">
        <v>164.83332673999999</v>
      </c>
      <c r="L134" s="45">
        <v>164.83332673999999</v>
      </c>
      <c r="M134" s="45">
        <v>164.83332673999999</v>
      </c>
      <c r="N134" s="45">
        <v>164.83332673999999</v>
      </c>
      <c r="O134" s="45">
        <v>164.83332673999999</v>
      </c>
      <c r="P134" s="45">
        <v>164.83332673999999</v>
      </c>
      <c r="Q134" s="138">
        <f>SUM(E134:P134)</f>
        <v>1977.9999208800002</v>
      </c>
      <c r="U134" s="44">
        <f>V134/$S$7</f>
        <v>0.98899996044000016</v>
      </c>
      <c r="V134" s="44">
        <f>Q134/12</f>
        <v>164.83332674000002</v>
      </c>
      <c r="X134" s="44">
        <f>IF($D134="Y",$Q134,0)</f>
        <v>0</v>
      </c>
      <c r="Y134" s="44">
        <f>IF($D134="N",$Q134,0)</f>
        <v>1977.9999208800002</v>
      </c>
      <c r="Z134" s="223">
        <f>T134/12</f>
        <v>0</v>
      </c>
    </row>
    <row r="135" spans="1:26" ht="12">
      <c r="A135" s="133"/>
      <c r="B135" s="134"/>
      <c r="C135" s="207">
        <f>'3. Infrastructure Staff Loading'!C135</f>
        <v>0</v>
      </c>
      <c r="D135" s="208">
        <f>'3. Infrastructure Staff Loading'!D135</f>
        <v>0</v>
      </c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138">
        <f>SUM(E135:P135)</f>
        <v>0</v>
      </c>
      <c r="U135" s="44">
        <f>V135/$S$7</f>
        <v>0</v>
      </c>
      <c r="V135" s="44">
        <f>Q135/12</f>
        <v>0</v>
      </c>
      <c r="X135" s="44">
        <f>IF($D135="Y",$Q135,0)</f>
        <v>0</v>
      </c>
      <c r="Y135" s="44">
        <f>IF($D135="N",$Q135,0)</f>
        <v>0</v>
      </c>
      <c r="Z135" s="223">
        <f>T135/12</f>
        <v>0</v>
      </c>
    </row>
    <row r="136" spans="1:26" ht="12">
      <c r="A136" s="133"/>
      <c r="B136" s="134"/>
      <c r="C136" s="207">
        <f>'3. Infrastructure Staff Loading'!C136</f>
        <v>0</v>
      </c>
      <c r="D136" s="208">
        <f>'3. Infrastructure Staff Loading'!D136</f>
        <v>0</v>
      </c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138">
        <f>SUM(E136:P136)</f>
        <v>0</v>
      </c>
      <c r="U136" s="44">
        <f>V136/$S$7</f>
        <v>0</v>
      </c>
      <c r="V136" s="44">
        <f>Q136/12</f>
        <v>0</v>
      </c>
      <c r="X136" s="44">
        <f>IF($D136="Y",$Q136,0)</f>
        <v>0</v>
      </c>
      <c r="Y136" s="44">
        <f>IF($D136="N",$Q136,0)</f>
        <v>0</v>
      </c>
      <c r="Z136" s="223">
        <f>T136/12</f>
        <v>0</v>
      </c>
    </row>
    <row r="137" spans="1:26" s="35" customFormat="1" ht="12.95" thickBot="1">
      <c r="A137" s="103"/>
      <c r="B137" s="104" t="s">
        <v>75</v>
      </c>
      <c r="C137" s="105"/>
      <c r="D137" s="187"/>
      <c r="E137" s="107">
        <f>SUM(E132:E136)</f>
        <v>1463.0414663233335</v>
      </c>
      <c r="F137" s="107">
        <f t="shared" ref="F137:Q137" si="65">SUM(F132:F136)</f>
        <v>1463.0414663233335</v>
      </c>
      <c r="G137" s="107">
        <f t="shared" si="65"/>
        <v>1463.0414663233335</v>
      </c>
      <c r="H137" s="107">
        <f t="shared" si="65"/>
        <v>1463.0414663233335</v>
      </c>
      <c r="I137" s="107">
        <f t="shared" si="65"/>
        <v>1463.0414663233335</v>
      </c>
      <c r="J137" s="107">
        <f t="shared" si="65"/>
        <v>1463.0414663233335</v>
      </c>
      <c r="K137" s="107">
        <f t="shared" si="65"/>
        <v>1463.0414663233335</v>
      </c>
      <c r="L137" s="107">
        <f t="shared" si="65"/>
        <v>1463.0414663233335</v>
      </c>
      <c r="M137" s="107">
        <f t="shared" si="65"/>
        <v>1463.0414663233335</v>
      </c>
      <c r="N137" s="107">
        <f t="shared" si="65"/>
        <v>1463.0414663233335</v>
      </c>
      <c r="O137" s="107">
        <f t="shared" si="65"/>
        <v>1463.0414663233335</v>
      </c>
      <c r="P137" s="107">
        <f t="shared" si="65"/>
        <v>1463.0414663233335</v>
      </c>
      <c r="Q137" s="107">
        <f t="shared" si="65"/>
        <v>17556.497595880006</v>
      </c>
      <c r="U137" s="109">
        <f>SUM(U132:U136)</f>
        <v>8.7782487979400017</v>
      </c>
      <c r="V137" s="107">
        <f>SUM(V132:V136)</f>
        <v>1463.0414663233337</v>
      </c>
      <c r="X137" s="106">
        <f>SUM(X132:X136)</f>
        <v>15578.497675000004</v>
      </c>
      <c r="Y137" s="106">
        <f>SUM(Y132:Y136)</f>
        <v>1977.9999208800002</v>
      </c>
      <c r="Z137" s="224">
        <f>X137/(X137+Y137)</f>
        <v>0.88733516408510882</v>
      </c>
    </row>
    <row r="138" spans="1:26" ht="13.5" customHeight="1">
      <c r="A138" s="133"/>
      <c r="B138" s="134"/>
      <c r="C138" s="207"/>
      <c r="D138" s="210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138"/>
      <c r="U138" s="44"/>
      <c r="V138" s="44"/>
      <c r="X138" s="44"/>
      <c r="Y138" s="44"/>
      <c r="Z138" s="223"/>
    </row>
    <row r="139" spans="1:26" s="35" customFormat="1" ht="12">
      <c r="A139" s="133">
        <v>6.3</v>
      </c>
      <c r="B139" s="134" t="s">
        <v>76</v>
      </c>
      <c r="C139" s="207">
        <f>'3. Infrastructure Staff Loading'!C139</f>
        <v>0</v>
      </c>
      <c r="D139" s="208">
        <f>'3. Infrastructure Staff Loading'!D139</f>
        <v>0</v>
      </c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138">
        <f>SUM(E139:P139)</f>
        <v>0</v>
      </c>
      <c r="U139" s="44">
        <f>V139/$S$7</f>
        <v>0</v>
      </c>
      <c r="V139" s="44">
        <f>Q139/12</f>
        <v>0</v>
      </c>
      <c r="X139" s="44">
        <f>IF($D139="Y",$Q139,0)</f>
        <v>0</v>
      </c>
      <c r="Y139" s="44">
        <f>IF($D139="N",$Q139,0)</f>
        <v>0</v>
      </c>
      <c r="Z139" s="223">
        <f>T139/12</f>
        <v>0</v>
      </c>
    </row>
    <row r="140" spans="1:26" ht="12">
      <c r="A140" s="133"/>
      <c r="B140" s="134"/>
      <c r="C140" s="207" t="str">
        <f>'3. Infrastructure Staff Loading'!C140</f>
        <v>Network Management</v>
      </c>
      <c r="D140" s="208" t="str">
        <f>'3. Infrastructure Staff Loading'!D140</f>
        <v>Y</v>
      </c>
      <c r="E140" s="45"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138">
        <f>SUM(E140:P140)</f>
        <v>0</v>
      </c>
      <c r="U140" s="44">
        <f>V140/$S$7</f>
        <v>0</v>
      </c>
      <c r="V140" s="44">
        <f>Q140/12</f>
        <v>0</v>
      </c>
      <c r="X140" s="44">
        <f>IF($D140="Y",$Q140,0)</f>
        <v>0</v>
      </c>
      <c r="Y140" s="44">
        <f>IF($D140="N",$Q140,0)</f>
        <v>0</v>
      </c>
      <c r="Z140" s="223">
        <f>T140/12</f>
        <v>0</v>
      </c>
    </row>
    <row r="141" spans="1:26" ht="12">
      <c r="A141" s="133"/>
      <c r="B141" s="134"/>
      <c r="C141" s="207" t="str">
        <f>'3. Infrastructure Staff Loading'!C141</f>
        <v>Network Management</v>
      </c>
      <c r="D141" s="208" t="str">
        <f>'3. Infrastructure Staff Loading'!D141</f>
        <v>N</v>
      </c>
      <c r="E141" s="45">
        <v>164.83332673999999</v>
      </c>
      <c r="F141" s="45">
        <v>164.83332673999999</v>
      </c>
      <c r="G141" s="45">
        <v>164.83332673999999</v>
      </c>
      <c r="H141" s="45">
        <v>164.83332673999999</v>
      </c>
      <c r="I141" s="45">
        <v>164.83332673999999</v>
      </c>
      <c r="J141" s="45">
        <v>164.83332673999999</v>
      </c>
      <c r="K141" s="45">
        <v>164.83332673999999</v>
      </c>
      <c r="L141" s="45">
        <v>164.83332673999999</v>
      </c>
      <c r="M141" s="45">
        <v>164.83332673999999</v>
      </c>
      <c r="N141" s="45">
        <v>164.83332673999999</v>
      </c>
      <c r="O141" s="45">
        <v>164.83332673999999</v>
      </c>
      <c r="P141" s="45">
        <v>164.83332673999999</v>
      </c>
      <c r="Q141" s="138">
        <f>SUM(E141:P141)</f>
        <v>1977.9999208800002</v>
      </c>
      <c r="U141" s="44">
        <f>V141/$S$7</f>
        <v>0.98899996044000016</v>
      </c>
      <c r="V141" s="44">
        <f>Q141/12</f>
        <v>164.83332674000002</v>
      </c>
      <c r="X141" s="44">
        <f>IF($D141="Y",$Q141,0)</f>
        <v>0</v>
      </c>
      <c r="Y141" s="44">
        <f>IF($D141="N",$Q141,0)</f>
        <v>1977.9999208800002</v>
      </c>
      <c r="Z141" s="223">
        <f>T141/12</f>
        <v>0</v>
      </c>
    </row>
    <row r="142" spans="1:26" ht="12">
      <c r="A142" s="133"/>
      <c r="B142" s="134"/>
      <c r="C142" s="207" t="str">
        <f>'3. Infrastructure Staff Loading'!C142</f>
        <v>Network Management</v>
      </c>
      <c r="D142" s="208" t="str">
        <f>'3. Infrastructure Staff Loading'!D142</f>
        <v>Y</v>
      </c>
      <c r="E142" s="45">
        <v>2778.204796266667</v>
      </c>
      <c r="F142" s="45">
        <v>2778.204796266667</v>
      </c>
      <c r="G142" s="45">
        <v>2778.204796266667</v>
      </c>
      <c r="H142" s="45">
        <v>2778.204796266667</v>
      </c>
      <c r="I142" s="45">
        <v>2778.204796266667</v>
      </c>
      <c r="J142" s="45">
        <v>2778.204796266667</v>
      </c>
      <c r="K142" s="45">
        <v>2778.204796266667</v>
      </c>
      <c r="L142" s="45">
        <v>2778.204796266667</v>
      </c>
      <c r="M142" s="45">
        <v>2778.204796266667</v>
      </c>
      <c r="N142" s="45">
        <v>2778.204796266667</v>
      </c>
      <c r="O142" s="45">
        <v>2778.204796266667</v>
      </c>
      <c r="P142" s="45">
        <v>2778.204796266667</v>
      </c>
      <c r="Q142" s="138">
        <f>SUM(E142:P142)</f>
        <v>33338.457555199995</v>
      </c>
      <c r="U142" s="44">
        <f>V142/$S$7</f>
        <v>16.669228777599997</v>
      </c>
      <c r="V142" s="44">
        <f>Q142/12</f>
        <v>2778.2047962666661</v>
      </c>
      <c r="X142" s="44">
        <f>IF($D142="Y",$Q142,0)</f>
        <v>33338.457555199995</v>
      </c>
      <c r="Y142" s="44">
        <f>IF($D142="N",$Q142,0)</f>
        <v>0</v>
      </c>
      <c r="Z142" s="223">
        <f>T142/12</f>
        <v>0</v>
      </c>
    </row>
    <row r="143" spans="1:26" ht="12">
      <c r="A143" s="133"/>
      <c r="B143" s="134"/>
      <c r="C143" s="207">
        <f>'3. Infrastructure Staff Loading'!C143</f>
        <v>0</v>
      </c>
      <c r="D143" s="208">
        <f>'3. Infrastructure Staff Loading'!D143</f>
        <v>0</v>
      </c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138">
        <f>SUM(E143:P143)</f>
        <v>0</v>
      </c>
      <c r="U143" s="44">
        <f>V143/$S$7</f>
        <v>0</v>
      </c>
      <c r="V143" s="44">
        <f>Q143/12</f>
        <v>0</v>
      </c>
      <c r="X143" s="44">
        <f>IF($D143="Y",$Q143,0)</f>
        <v>0</v>
      </c>
      <c r="Y143" s="44">
        <f>IF($D143="N",$Q143,0)</f>
        <v>0</v>
      </c>
      <c r="Z143" s="223">
        <f>T143/12</f>
        <v>0</v>
      </c>
    </row>
    <row r="144" spans="1:26" s="35" customFormat="1" ht="12.95" thickBot="1">
      <c r="A144" s="103"/>
      <c r="B144" s="104" t="s">
        <v>77</v>
      </c>
      <c r="C144" s="105"/>
      <c r="D144" s="187"/>
      <c r="E144" s="107">
        <f>SUM(E139:E143)</f>
        <v>2943.0381230066669</v>
      </c>
      <c r="F144" s="107">
        <f t="shared" ref="F144:Q144" si="66">SUM(F139:F143)</f>
        <v>2943.0381230066669</v>
      </c>
      <c r="G144" s="107">
        <f t="shared" si="66"/>
        <v>2943.0381230066669</v>
      </c>
      <c r="H144" s="107">
        <f t="shared" si="66"/>
        <v>2943.0381230066669</v>
      </c>
      <c r="I144" s="107">
        <f t="shared" si="66"/>
        <v>2943.0381230066669</v>
      </c>
      <c r="J144" s="107">
        <f t="shared" si="66"/>
        <v>2943.0381230066669</v>
      </c>
      <c r="K144" s="107">
        <f t="shared" si="66"/>
        <v>2943.0381230066669</v>
      </c>
      <c r="L144" s="107">
        <f t="shared" si="66"/>
        <v>2943.0381230066669</v>
      </c>
      <c r="M144" s="107">
        <f t="shared" si="66"/>
        <v>2943.0381230066669</v>
      </c>
      <c r="N144" s="107">
        <f t="shared" si="66"/>
        <v>2943.0381230066669</v>
      </c>
      <c r="O144" s="107">
        <f t="shared" si="66"/>
        <v>2943.0381230066669</v>
      </c>
      <c r="P144" s="107">
        <f t="shared" si="66"/>
        <v>2943.0381230066669</v>
      </c>
      <c r="Q144" s="107">
        <f t="shared" si="66"/>
        <v>35316.457476079995</v>
      </c>
      <c r="U144" s="109">
        <f>SUM(U139:U143)</f>
        <v>17.658228738039998</v>
      </c>
      <c r="V144" s="107">
        <f>SUM(V139:V143)</f>
        <v>2943.038123006666</v>
      </c>
      <c r="X144" s="106">
        <f>SUM(X139:X143)</f>
        <v>33338.457555199995</v>
      </c>
      <c r="Y144" s="106">
        <f>SUM(Y139:Y143)</f>
        <v>1977.9999208800002</v>
      </c>
      <c r="Z144" s="224">
        <f>X144/(X144+Y144)</f>
        <v>0.94399211975833908</v>
      </c>
    </row>
    <row r="145" spans="1:26" ht="13.5" customHeight="1">
      <c r="A145" s="133"/>
      <c r="B145" s="134"/>
      <c r="C145" s="207"/>
      <c r="D145" s="210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138"/>
      <c r="U145" s="44"/>
      <c r="V145" s="44"/>
      <c r="X145" s="44"/>
      <c r="Y145" s="44"/>
      <c r="Z145" s="223"/>
    </row>
    <row r="146" spans="1:26" s="35" customFormat="1" ht="12">
      <c r="A146" s="133">
        <v>6.4</v>
      </c>
      <c r="B146" s="134" t="s">
        <v>78</v>
      </c>
      <c r="C146" s="207">
        <f>'3. Infrastructure Staff Loading'!C146</f>
        <v>0</v>
      </c>
      <c r="D146" s="208">
        <f>'3. Infrastructure Staff Loading'!D146</f>
        <v>0</v>
      </c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138">
        <f>SUM(E146:P146)</f>
        <v>0</v>
      </c>
      <c r="U146" s="44">
        <f>V146/$S$7</f>
        <v>0</v>
      </c>
      <c r="V146" s="44">
        <f>Q146/12</f>
        <v>0</v>
      </c>
      <c r="X146" s="44">
        <f>IF($D146="Y",$Q146,0)</f>
        <v>0</v>
      </c>
      <c r="Y146" s="44">
        <f>IF($D146="N",$Q146,0)</f>
        <v>0</v>
      </c>
      <c r="Z146" s="223">
        <f>T146/12</f>
        <v>0</v>
      </c>
    </row>
    <row r="147" spans="1:26" ht="12">
      <c r="A147" s="133"/>
      <c r="B147" s="134"/>
      <c r="C147" s="207" t="str">
        <f>'3. Infrastructure Staff Loading'!C147</f>
        <v>Performance Management</v>
      </c>
      <c r="D147" s="208" t="str">
        <f>'3. Infrastructure Staff Loading'!D147</f>
        <v>Y</v>
      </c>
      <c r="E147" s="45">
        <v>570.7088048666667</v>
      </c>
      <c r="F147" s="45">
        <v>570.7088048666667</v>
      </c>
      <c r="G147" s="45">
        <v>570.7088048666667</v>
      </c>
      <c r="H147" s="45">
        <v>570.7088048666667</v>
      </c>
      <c r="I147" s="45">
        <v>570.7088048666667</v>
      </c>
      <c r="J147" s="45">
        <v>570.7088048666667</v>
      </c>
      <c r="K147" s="45">
        <v>570.7088048666667</v>
      </c>
      <c r="L147" s="45">
        <v>570.7088048666667</v>
      </c>
      <c r="M147" s="45">
        <v>570.7088048666667</v>
      </c>
      <c r="N147" s="45">
        <v>570.7088048666667</v>
      </c>
      <c r="O147" s="45">
        <v>570.7088048666667</v>
      </c>
      <c r="P147" s="45">
        <v>570.7088048666667</v>
      </c>
      <c r="Q147" s="138">
        <f>SUM(E147:P147)</f>
        <v>6848.5056583999985</v>
      </c>
      <c r="U147" s="44">
        <f>V147/$S$7</f>
        <v>3.4242528291999998</v>
      </c>
      <c r="V147" s="44">
        <f>Q147/12</f>
        <v>570.70880486666658</v>
      </c>
      <c r="X147" s="44">
        <f>IF($D147="Y",$Q147,0)</f>
        <v>6848.5056583999985</v>
      </c>
      <c r="Y147" s="44">
        <f>IF($D147="N",$Q147,0)</f>
        <v>0</v>
      </c>
      <c r="Z147" s="223">
        <f>T147/12</f>
        <v>0</v>
      </c>
    </row>
    <row r="148" spans="1:26" ht="12">
      <c r="A148" s="133"/>
      <c r="B148" s="134"/>
      <c r="C148" s="207" t="str">
        <f>'3. Infrastructure Staff Loading'!C148</f>
        <v>Performance Management</v>
      </c>
      <c r="D148" s="208" t="str">
        <f>'3. Infrastructure Staff Loading'!D148</f>
        <v>Y</v>
      </c>
      <c r="E148" s="45">
        <v>709.68441342500012</v>
      </c>
      <c r="F148" s="45">
        <v>709.68441342500012</v>
      </c>
      <c r="G148" s="45">
        <v>709.68441342500012</v>
      </c>
      <c r="H148" s="45">
        <v>709.68441342500012</v>
      </c>
      <c r="I148" s="45">
        <v>709.68441342500012</v>
      </c>
      <c r="J148" s="45">
        <v>709.68441342500012</v>
      </c>
      <c r="K148" s="45">
        <v>709.68441342500012</v>
      </c>
      <c r="L148" s="45">
        <v>709.68441342500012</v>
      </c>
      <c r="M148" s="45">
        <v>709.68441342500012</v>
      </c>
      <c r="N148" s="45">
        <v>709.68441342500012</v>
      </c>
      <c r="O148" s="45">
        <v>709.68441342500012</v>
      </c>
      <c r="P148" s="45">
        <v>709.68441342500012</v>
      </c>
      <c r="Q148" s="138">
        <f>SUM(E148:P148)</f>
        <v>8516.2129611000037</v>
      </c>
      <c r="U148" s="44">
        <f>V148/$S$7</f>
        <v>4.2581064805500022</v>
      </c>
      <c r="V148" s="44">
        <f>Q148/12</f>
        <v>709.68441342500034</v>
      </c>
      <c r="X148" s="44">
        <f>IF($D148="Y",$Q148,0)</f>
        <v>8516.2129611000037</v>
      </c>
      <c r="Y148" s="44">
        <f>IF($D148="N",$Q148,0)</f>
        <v>0</v>
      </c>
      <c r="Z148" s="223">
        <f>T148/12</f>
        <v>0</v>
      </c>
    </row>
    <row r="149" spans="1:26" ht="12">
      <c r="A149" s="133"/>
      <c r="B149" s="134"/>
      <c r="C149" s="207">
        <f>'3. Infrastructure Staff Loading'!C149</f>
        <v>0</v>
      </c>
      <c r="D149" s="208">
        <f>'3. Infrastructure Staff Loading'!D149</f>
        <v>0</v>
      </c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138">
        <f>SUM(E149:P149)</f>
        <v>0</v>
      </c>
      <c r="U149" s="44">
        <f>V149/$S$7</f>
        <v>0</v>
      </c>
      <c r="V149" s="44">
        <f>Q149/12</f>
        <v>0</v>
      </c>
      <c r="X149" s="44">
        <f>IF($D149="Y",$Q149,0)</f>
        <v>0</v>
      </c>
      <c r="Y149" s="44">
        <f>IF($D149="N",$Q149,0)</f>
        <v>0</v>
      </c>
      <c r="Z149" s="223">
        <f>T149/12</f>
        <v>0</v>
      </c>
    </row>
    <row r="150" spans="1:26" ht="12">
      <c r="A150" s="133"/>
      <c r="B150" s="134"/>
      <c r="C150" s="207">
        <f>'3. Infrastructure Staff Loading'!C150</f>
        <v>0</v>
      </c>
      <c r="D150" s="208">
        <f>'3. Infrastructure Staff Loading'!D150</f>
        <v>0</v>
      </c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138">
        <f>SUM(E150:P150)</f>
        <v>0</v>
      </c>
      <c r="U150" s="44">
        <f>V150/$S$7</f>
        <v>0</v>
      </c>
      <c r="V150" s="44">
        <f>Q150/12</f>
        <v>0</v>
      </c>
      <c r="X150" s="44">
        <f>IF($D150="Y",$Q150,0)</f>
        <v>0</v>
      </c>
      <c r="Y150" s="44">
        <f>IF($D150="N",$Q150,0)</f>
        <v>0</v>
      </c>
      <c r="Z150" s="223">
        <f>T150/12</f>
        <v>0</v>
      </c>
    </row>
    <row r="151" spans="1:26" s="35" customFormat="1" ht="12.95" thickBot="1">
      <c r="A151" s="103"/>
      <c r="B151" s="104" t="s">
        <v>79</v>
      </c>
      <c r="C151" s="105"/>
      <c r="D151" s="187"/>
      <c r="E151" s="107">
        <f>SUM(E146:E150)</f>
        <v>1280.3932182916669</v>
      </c>
      <c r="F151" s="107">
        <f t="shared" ref="F151:Q151" si="67">SUM(F146:F150)</f>
        <v>1280.3932182916669</v>
      </c>
      <c r="G151" s="107">
        <f t="shared" si="67"/>
        <v>1280.3932182916669</v>
      </c>
      <c r="H151" s="107">
        <f t="shared" si="67"/>
        <v>1280.3932182916669</v>
      </c>
      <c r="I151" s="107">
        <f t="shared" si="67"/>
        <v>1280.3932182916669</v>
      </c>
      <c r="J151" s="107">
        <f t="shared" si="67"/>
        <v>1280.3932182916669</v>
      </c>
      <c r="K151" s="107">
        <f t="shared" si="67"/>
        <v>1280.3932182916669</v>
      </c>
      <c r="L151" s="107">
        <f t="shared" si="67"/>
        <v>1280.3932182916669</v>
      </c>
      <c r="M151" s="107">
        <f t="shared" si="67"/>
        <v>1280.3932182916669</v>
      </c>
      <c r="N151" s="107">
        <f t="shared" si="67"/>
        <v>1280.3932182916669</v>
      </c>
      <c r="O151" s="107">
        <f t="shared" si="67"/>
        <v>1280.3932182916669</v>
      </c>
      <c r="P151" s="107">
        <f t="shared" si="67"/>
        <v>1280.3932182916669</v>
      </c>
      <c r="Q151" s="107">
        <f t="shared" si="67"/>
        <v>15364.718619500003</v>
      </c>
      <c r="U151" s="109">
        <f>SUM(U146:U150)</f>
        <v>7.6823593097500016</v>
      </c>
      <c r="V151" s="107">
        <f>SUM(V146:V150)</f>
        <v>1280.3932182916669</v>
      </c>
      <c r="X151" s="106">
        <f>SUM(X146:X150)</f>
        <v>15364.718619500003</v>
      </c>
      <c r="Y151" s="106">
        <f>SUM(Y146:Y150)</f>
        <v>0</v>
      </c>
      <c r="Z151" s="224">
        <f>X151/(X151+Y151)</f>
        <v>1</v>
      </c>
    </row>
    <row r="152" spans="1:26" ht="13.5" customHeight="1">
      <c r="A152" s="133"/>
      <c r="B152" s="134"/>
      <c r="C152" s="207"/>
      <c r="D152" s="210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138"/>
      <c r="U152" s="44"/>
      <c r="V152" s="44"/>
      <c r="X152" s="44"/>
      <c r="Y152" s="44"/>
      <c r="Z152" s="223"/>
    </row>
    <row r="153" spans="1:26" s="35" customFormat="1" ht="12">
      <c r="A153" s="133">
        <v>6.5</v>
      </c>
      <c r="B153" s="134" t="s">
        <v>80</v>
      </c>
      <c r="C153" s="207">
        <f>'3. Infrastructure Staff Loading'!C153</f>
        <v>0</v>
      </c>
      <c r="D153" s="208">
        <f>'3. Infrastructure Staff Loading'!D153</f>
        <v>0</v>
      </c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138">
        <f>SUM(E153:P153)</f>
        <v>0</v>
      </c>
      <c r="U153" s="44">
        <f>V153/$S$7</f>
        <v>0</v>
      </c>
      <c r="V153" s="44">
        <f>Q153/12</f>
        <v>0</v>
      </c>
      <c r="X153" s="44">
        <f>IF($D153="Y",$Q153,0)</f>
        <v>0</v>
      </c>
      <c r="Y153" s="44">
        <f>IF($D153="N",$Q153,0)</f>
        <v>0</v>
      </c>
      <c r="Z153" s="223">
        <f>T153/12</f>
        <v>0</v>
      </c>
    </row>
    <row r="154" spans="1:26" ht="12">
      <c r="A154" s="133"/>
      <c r="B154" s="134"/>
      <c r="C154" s="207" t="str">
        <f>'3. Infrastructure Staff Loading'!C154</f>
        <v>Infratructure Operations Manager</v>
      </c>
      <c r="D154" s="208" t="str">
        <f>'3. Infrastructure Staff Loading'!D154</f>
        <v>N</v>
      </c>
      <c r="E154" s="45">
        <v>164.83332673999999</v>
      </c>
      <c r="F154" s="45">
        <v>164.83332673999999</v>
      </c>
      <c r="G154" s="45">
        <v>164.83332673999999</v>
      </c>
      <c r="H154" s="45">
        <v>164.83332673999999</v>
      </c>
      <c r="I154" s="45">
        <v>164.83332673999999</v>
      </c>
      <c r="J154" s="45">
        <v>164.83332673999999</v>
      </c>
      <c r="K154" s="45">
        <v>164.83332673999999</v>
      </c>
      <c r="L154" s="45">
        <v>164.83332673999999</v>
      </c>
      <c r="M154" s="45">
        <v>164.83332673999999</v>
      </c>
      <c r="N154" s="45">
        <v>164.83332673999999</v>
      </c>
      <c r="O154" s="45">
        <v>164.83332673999999</v>
      </c>
      <c r="P154" s="45">
        <v>164.83332673999999</v>
      </c>
      <c r="Q154" s="138">
        <f>SUM(E154:P154)</f>
        <v>1977.9999208800002</v>
      </c>
      <c r="U154" s="44">
        <f>V154/$S$7</f>
        <v>0.98899996044000016</v>
      </c>
      <c r="V154" s="44">
        <f>Q154/12</f>
        <v>164.83332674000002</v>
      </c>
      <c r="X154" s="44">
        <f>IF($D154="Y",$Q154,0)</f>
        <v>0</v>
      </c>
      <c r="Y154" s="44">
        <f>IF($D154="N",$Q154,0)</f>
        <v>1977.9999208800002</v>
      </c>
      <c r="Z154" s="223">
        <f>T154/12</f>
        <v>0</v>
      </c>
    </row>
    <row r="155" spans="1:26" ht="12">
      <c r="A155" s="133"/>
      <c r="B155" s="134"/>
      <c r="C155" s="207" t="str">
        <f>'3. Infrastructure Staff Loading'!C155</f>
        <v>Infrastructure Support</v>
      </c>
      <c r="D155" s="208" t="str">
        <f>'3. Infrastructure Staff Loading'!D155</f>
        <v>N</v>
      </c>
      <c r="E155" s="45">
        <v>1487.9943720400004</v>
      </c>
      <c r="F155" s="45">
        <v>1487.9943720400004</v>
      </c>
      <c r="G155" s="45">
        <v>1487.9943720400004</v>
      </c>
      <c r="H155" s="45">
        <v>1487.9943720400004</v>
      </c>
      <c r="I155" s="45">
        <v>1487.9943720400004</v>
      </c>
      <c r="J155" s="45">
        <v>1487.9943720400004</v>
      </c>
      <c r="K155" s="45">
        <v>1487.9943720400004</v>
      </c>
      <c r="L155" s="45">
        <v>1487.9943720400004</v>
      </c>
      <c r="M155" s="45">
        <v>1487.9943720400004</v>
      </c>
      <c r="N155" s="45">
        <v>1487.9943720400004</v>
      </c>
      <c r="O155" s="45">
        <v>1487.9943720400004</v>
      </c>
      <c r="P155" s="45">
        <v>1487.9943720400004</v>
      </c>
      <c r="Q155" s="138">
        <f>SUM(E155:P155)</f>
        <v>17855.932464480004</v>
      </c>
      <c r="U155" s="44">
        <f>V155/$S$7</f>
        <v>8.9279662322400029</v>
      </c>
      <c r="V155" s="44">
        <f>Q155/12</f>
        <v>1487.9943720400004</v>
      </c>
      <c r="X155" s="44">
        <f>IF($D155="Y",$Q155,0)</f>
        <v>0</v>
      </c>
      <c r="Y155" s="44">
        <f>IF($D155="N",$Q155,0)</f>
        <v>17855.932464480004</v>
      </c>
      <c r="Z155" s="223">
        <f>T155/12</f>
        <v>0</v>
      </c>
    </row>
    <row r="156" spans="1:26" ht="12">
      <c r="A156" s="133"/>
      <c r="B156" s="134"/>
      <c r="C156" s="207">
        <f>'3. Infrastructure Staff Loading'!C156</f>
        <v>0</v>
      </c>
      <c r="D156" s="208">
        <f>'3. Infrastructure Staff Loading'!D156</f>
        <v>0</v>
      </c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138">
        <f>SUM(E156:P156)</f>
        <v>0</v>
      </c>
      <c r="U156" s="44">
        <f>V156/$S$7</f>
        <v>0</v>
      </c>
      <c r="V156" s="44">
        <f>Q156/12</f>
        <v>0</v>
      </c>
      <c r="X156" s="44">
        <f>IF($D156="Y",$Q156,0)</f>
        <v>0</v>
      </c>
      <c r="Y156" s="44">
        <f>IF($D156="N",$Q156,0)</f>
        <v>0</v>
      </c>
      <c r="Z156" s="223">
        <f>T156/12</f>
        <v>0</v>
      </c>
    </row>
    <row r="157" spans="1:26" ht="12">
      <c r="A157" s="133"/>
      <c r="B157" s="134"/>
      <c r="C157" s="207">
        <f>'3. Infrastructure Staff Loading'!C157</f>
        <v>0</v>
      </c>
      <c r="D157" s="208">
        <f>'3. Infrastructure Staff Loading'!D157</f>
        <v>0</v>
      </c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138">
        <f>SUM(E157:P157)</f>
        <v>0</v>
      </c>
      <c r="U157" s="44">
        <f>V157/$S$7</f>
        <v>0</v>
      </c>
      <c r="V157" s="44">
        <f>Q157/12</f>
        <v>0</v>
      </c>
      <c r="X157" s="44">
        <f>IF($D157="Y",$Q157,0)</f>
        <v>0</v>
      </c>
      <c r="Y157" s="44">
        <f>IF($D157="N",$Q157,0)</f>
        <v>0</v>
      </c>
      <c r="Z157" s="223">
        <f>T157/12</f>
        <v>0</v>
      </c>
    </row>
    <row r="158" spans="1:26" s="35" customFormat="1" ht="12.95" thickBot="1">
      <c r="A158" s="103"/>
      <c r="B158" s="104" t="s">
        <v>82</v>
      </c>
      <c r="C158" s="105"/>
      <c r="D158" s="187"/>
      <c r="E158" s="107">
        <f>SUM(E153:E157)</f>
        <v>1652.8276987800004</v>
      </c>
      <c r="F158" s="107">
        <f t="shared" ref="F158:Q158" si="68">SUM(F153:F157)</f>
        <v>1652.8276987800004</v>
      </c>
      <c r="G158" s="107">
        <f t="shared" si="68"/>
        <v>1652.8276987800004</v>
      </c>
      <c r="H158" s="107">
        <f t="shared" si="68"/>
        <v>1652.8276987800004</v>
      </c>
      <c r="I158" s="107">
        <f t="shared" si="68"/>
        <v>1652.8276987800004</v>
      </c>
      <c r="J158" s="107">
        <f t="shared" si="68"/>
        <v>1652.8276987800004</v>
      </c>
      <c r="K158" s="107">
        <f t="shared" si="68"/>
        <v>1652.8276987800004</v>
      </c>
      <c r="L158" s="107">
        <f t="shared" si="68"/>
        <v>1652.8276987800004</v>
      </c>
      <c r="M158" s="107">
        <f t="shared" si="68"/>
        <v>1652.8276987800004</v>
      </c>
      <c r="N158" s="107">
        <f t="shared" si="68"/>
        <v>1652.8276987800004</v>
      </c>
      <c r="O158" s="107">
        <f t="shared" si="68"/>
        <v>1652.8276987800004</v>
      </c>
      <c r="P158" s="107">
        <f t="shared" si="68"/>
        <v>1652.8276987800004</v>
      </c>
      <c r="Q158" s="107">
        <f t="shared" si="68"/>
        <v>19833.932385360004</v>
      </c>
      <c r="U158" s="109">
        <f>SUM(U153:U157)</f>
        <v>9.9169661926800039</v>
      </c>
      <c r="V158" s="107">
        <f>SUM(V153:V157)</f>
        <v>1652.8276987800004</v>
      </c>
      <c r="X158" s="106">
        <f>SUM(X153:X157)</f>
        <v>0</v>
      </c>
      <c r="Y158" s="106">
        <f>SUM(Y153:Y157)</f>
        <v>19833.932385360004</v>
      </c>
      <c r="Z158" s="224">
        <f>X158/(X158+Y158)</f>
        <v>0</v>
      </c>
    </row>
    <row r="159" spans="1:26" s="35" customFormat="1" ht="12">
      <c r="A159" s="41"/>
      <c r="B159" s="42"/>
      <c r="C159" s="43"/>
      <c r="D159" s="186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U159" s="44"/>
      <c r="V159" s="44"/>
      <c r="X159" s="44"/>
      <c r="Y159" s="44"/>
      <c r="Z159" s="223"/>
    </row>
    <row r="160" spans="1:26" s="35" customFormat="1" ht="14.1" thickBot="1">
      <c r="A160" s="129"/>
      <c r="B160" s="130" t="s">
        <v>83</v>
      </c>
      <c r="C160" s="131"/>
      <c r="D160" s="191"/>
      <c r="E160" s="132">
        <f>SUM(E130,E137,E144,E151,E158)</f>
        <v>17151.381494263336</v>
      </c>
      <c r="F160" s="132">
        <f t="shared" ref="F160:Q160" si="69">SUM(F130,F137,F144,F151,F158)</f>
        <v>17151.381494263336</v>
      </c>
      <c r="G160" s="132">
        <f t="shared" si="69"/>
        <v>17151.381494263336</v>
      </c>
      <c r="H160" s="132">
        <f t="shared" si="69"/>
        <v>17151.381494263336</v>
      </c>
      <c r="I160" s="132">
        <f t="shared" si="69"/>
        <v>17151.381494263336</v>
      </c>
      <c r="J160" s="132">
        <f t="shared" si="69"/>
        <v>17151.381494263336</v>
      </c>
      <c r="K160" s="132">
        <f t="shared" si="69"/>
        <v>17151.381494263336</v>
      </c>
      <c r="L160" s="132">
        <f t="shared" si="69"/>
        <v>17151.381494263336</v>
      </c>
      <c r="M160" s="132">
        <f t="shared" si="69"/>
        <v>17151.381494263336</v>
      </c>
      <c r="N160" s="132">
        <f t="shared" si="69"/>
        <v>17151.381494263336</v>
      </c>
      <c r="O160" s="132">
        <f t="shared" si="69"/>
        <v>17151.381494263336</v>
      </c>
      <c r="P160" s="132">
        <f t="shared" si="69"/>
        <v>17151.381494263336</v>
      </c>
      <c r="Q160" s="132">
        <f t="shared" si="69"/>
        <v>205816.57793115999</v>
      </c>
      <c r="U160" s="132">
        <f t="shared" ref="U160:V160" si="70">SUM(U130,U137,U144,U151,U158)</f>
        <v>102.90828896558</v>
      </c>
      <c r="V160" s="132">
        <f t="shared" si="70"/>
        <v>17151.381494263333</v>
      </c>
      <c r="X160" s="132">
        <f t="shared" ref="X160:Y160" si="71">SUM(X130,X137,X144,X151,X158)</f>
        <v>131939.76584209999</v>
      </c>
      <c r="Y160" s="132">
        <f t="shared" si="71"/>
        <v>73876.812089060011</v>
      </c>
      <c r="Z160" s="225">
        <f>X160/(X160+Y160)</f>
        <v>0.64105509463008481</v>
      </c>
    </row>
    <row r="161" spans="1:26" ht="9.9499999999999993" customHeight="1">
      <c r="A161" s="52"/>
      <c r="B161" s="42"/>
      <c r="C161" s="43"/>
      <c r="D161" s="52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U161" s="43"/>
      <c r="V161" s="43"/>
      <c r="X161" s="50"/>
      <c r="Y161" s="50"/>
      <c r="Z161" s="228"/>
    </row>
    <row r="162" spans="1:26" s="34" customFormat="1" ht="13.5" customHeight="1">
      <c r="A162" s="110">
        <v>7</v>
      </c>
      <c r="B162" s="119" t="s">
        <v>84</v>
      </c>
      <c r="C162" s="112"/>
      <c r="D162" s="152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3"/>
      <c r="U162" s="112"/>
      <c r="V162" s="112"/>
      <c r="X162" s="112"/>
      <c r="Y162" s="112"/>
      <c r="Z162" s="222"/>
    </row>
    <row r="163" spans="1:26" ht="13.5" customHeight="1">
      <c r="A163" s="133">
        <v>7.1</v>
      </c>
      <c r="B163" s="134" t="s">
        <v>85</v>
      </c>
      <c r="C163" s="207">
        <f>'3. Infrastructure Staff Loading'!C163</f>
        <v>0</v>
      </c>
      <c r="D163" s="208">
        <f>'3. Infrastructure Staff Loading'!D163</f>
        <v>0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138">
        <f>SUM(E163:P163)</f>
        <v>0</v>
      </c>
      <c r="U163" s="44">
        <f>V163/$S$7</f>
        <v>0</v>
      </c>
      <c r="V163" s="44">
        <f>Q163/12</f>
        <v>0</v>
      </c>
      <c r="X163" s="44">
        <f>IF($D163="Y",$Q163,0)</f>
        <v>0</v>
      </c>
      <c r="Y163" s="44">
        <f>IF($D163="N",$Q163,0)</f>
        <v>0</v>
      </c>
      <c r="Z163" s="223">
        <f>T163/12</f>
        <v>0</v>
      </c>
    </row>
    <row r="164" spans="1:26" ht="12">
      <c r="A164" s="133"/>
      <c r="B164" s="134"/>
      <c r="C164" s="207" t="str">
        <f>'3. Infrastructure Staff Loading'!C164</f>
        <v>Infrastructure Operations Service Desk Lead</v>
      </c>
      <c r="D164" s="208" t="str">
        <f>'3. Infrastructure Staff Loading'!D164</f>
        <v>N</v>
      </c>
      <c r="E164" s="45">
        <v>164.83332673999999</v>
      </c>
      <c r="F164" s="45">
        <v>164.83332673999999</v>
      </c>
      <c r="G164" s="45">
        <v>164.83332673999999</v>
      </c>
      <c r="H164" s="45">
        <v>164.83332673999999</v>
      </c>
      <c r="I164" s="45">
        <v>164.83332673999999</v>
      </c>
      <c r="J164" s="45">
        <v>164.83332673999999</v>
      </c>
      <c r="K164" s="45">
        <v>164.83332673999999</v>
      </c>
      <c r="L164" s="45">
        <v>164.83332673999999</v>
      </c>
      <c r="M164" s="45">
        <v>164.83332673999999</v>
      </c>
      <c r="N164" s="45">
        <v>164.83332673999999</v>
      </c>
      <c r="O164" s="45">
        <v>164.83332673999999</v>
      </c>
      <c r="P164" s="45">
        <v>164.83332673999999</v>
      </c>
      <c r="Q164" s="138">
        <f>SUM(E164:P164)</f>
        <v>1977.9999208800002</v>
      </c>
      <c r="U164" s="44">
        <f>V164/$S$7</f>
        <v>0.98899996044000016</v>
      </c>
      <c r="V164" s="44">
        <f>Q164/12</f>
        <v>164.83332674000002</v>
      </c>
      <c r="X164" s="44">
        <f>IF($D164="Y",$Q164,0)</f>
        <v>0</v>
      </c>
      <c r="Y164" s="44">
        <f>IF($D164="N",$Q164,0)</f>
        <v>1977.9999208800002</v>
      </c>
      <c r="Z164" s="223">
        <f>T164/12</f>
        <v>0</v>
      </c>
    </row>
    <row r="165" spans="1:26" ht="12">
      <c r="A165" s="133"/>
      <c r="B165" s="134"/>
      <c r="C165" s="207">
        <f>'3. Infrastructure Staff Loading'!C165</f>
        <v>0</v>
      </c>
      <c r="D165" s="208">
        <f>'3. Infrastructure Staff Loading'!D165</f>
        <v>0</v>
      </c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138">
        <f>SUM(E165:P165)</f>
        <v>0</v>
      </c>
      <c r="U165" s="44">
        <f>V165/$S$7</f>
        <v>0</v>
      </c>
      <c r="V165" s="44">
        <f>Q165/12</f>
        <v>0</v>
      </c>
      <c r="X165" s="44">
        <f>IF($D165="Y",$Q165,0)</f>
        <v>0</v>
      </c>
      <c r="Y165" s="44">
        <f>IF($D165="N",$Q165,0)</f>
        <v>0</v>
      </c>
      <c r="Z165" s="223">
        <f>T165/12</f>
        <v>0</v>
      </c>
    </row>
    <row r="166" spans="1:26" ht="12">
      <c r="A166" s="133"/>
      <c r="B166" s="134"/>
      <c r="C166" s="207">
        <f>'3. Infrastructure Staff Loading'!C166</f>
        <v>0</v>
      </c>
      <c r="D166" s="208">
        <f>'3. Infrastructure Staff Loading'!D166</f>
        <v>0</v>
      </c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138">
        <f>SUM(E166:P166)</f>
        <v>0</v>
      </c>
      <c r="U166" s="44">
        <f>V166/$S$7</f>
        <v>0</v>
      </c>
      <c r="V166" s="44">
        <f>Q166/12</f>
        <v>0</v>
      </c>
      <c r="X166" s="44">
        <f>IF($D166="Y",$Q166,0)</f>
        <v>0</v>
      </c>
      <c r="Y166" s="44">
        <f>IF($D166="N",$Q166,0)</f>
        <v>0</v>
      </c>
      <c r="Z166" s="223">
        <f>T166/12</f>
        <v>0</v>
      </c>
    </row>
    <row r="167" spans="1:26" ht="12">
      <c r="A167" s="133"/>
      <c r="B167" s="134"/>
      <c r="C167" s="207">
        <f>'3. Infrastructure Staff Loading'!C167</f>
        <v>0</v>
      </c>
      <c r="D167" s="208">
        <f>'3. Infrastructure Staff Loading'!D167</f>
        <v>0</v>
      </c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138">
        <f>SUM(E167:P167)</f>
        <v>0</v>
      </c>
      <c r="U167" s="44">
        <f>V167/$S$7</f>
        <v>0</v>
      </c>
      <c r="V167" s="44">
        <f>Q167/12</f>
        <v>0</v>
      </c>
      <c r="X167" s="44">
        <f>IF($D167="Y",$Q167,0)</f>
        <v>0</v>
      </c>
      <c r="Y167" s="44">
        <f>IF($D167="N",$Q167,0)</f>
        <v>0</v>
      </c>
      <c r="Z167" s="223">
        <f>T167/12</f>
        <v>0</v>
      </c>
    </row>
    <row r="168" spans="1:26" s="35" customFormat="1" ht="12.95" thickBot="1">
      <c r="A168" s="103"/>
      <c r="B168" s="104" t="s">
        <v>87</v>
      </c>
      <c r="C168" s="105"/>
      <c r="D168" s="187"/>
      <c r="E168" s="107">
        <f>SUM(E163:E167)</f>
        <v>164.83332673999999</v>
      </c>
      <c r="F168" s="107">
        <f t="shared" ref="F168:Q168" si="72">SUM(F163:F167)</f>
        <v>164.83332673999999</v>
      </c>
      <c r="G168" s="107">
        <f t="shared" si="72"/>
        <v>164.83332673999999</v>
      </c>
      <c r="H168" s="107">
        <f t="shared" si="72"/>
        <v>164.83332673999999</v>
      </c>
      <c r="I168" s="107">
        <f t="shared" si="72"/>
        <v>164.83332673999999</v>
      </c>
      <c r="J168" s="107">
        <f t="shared" si="72"/>
        <v>164.83332673999999</v>
      </c>
      <c r="K168" s="107">
        <f t="shared" si="72"/>
        <v>164.83332673999999</v>
      </c>
      <c r="L168" s="107">
        <f t="shared" si="72"/>
        <v>164.83332673999999</v>
      </c>
      <c r="M168" s="107">
        <f t="shared" si="72"/>
        <v>164.83332673999999</v>
      </c>
      <c r="N168" s="107">
        <f t="shared" si="72"/>
        <v>164.83332673999999</v>
      </c>
      <c r="O168" s="107">
        <f t="shared" si="72"/>
        <v>164.83332673999999</v>
      </c>
      <c r="P168" s="107">
        <f t="shared" si="72"/>
        <v>164.83332673999999</v>
      </c>
      <c r="Q168" s="107">
        <f t="shared" si="72"/>
        <v>1977.9999208800002</v>
      </c>
      <c r="U168" s="109">
        <f>SUM(U163:U167)</f>
        <v>0.98899996044000016</v>
      </c>
      <c r="V168" s="107">
        <f>SUM(V163:V167)</f>
        <v>164.83332674000002</v>
      </c>
      <c r="X168" s="106">
        <f>SUM(X163:X167)</f>
        <v>0</v>
      </c>
      <c r="Y168" s="106">
        <f>SUM(Y163:Y167)</f>
        <v>1977.9999208800002</v>
      </c>
      <c r="Z168" s="224">
        <f>X168/(X168+Y168)</f>
        <v>0</v>
      </c>
    </row>
    <row r="169" spans="1:26" ht="13.5" customHeight="1">
      <c r="A169" s="133"/>
      <c r="B169" s="134"/>
      <c r="C169" s="207"/>
      <c r="D169" s="210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138"/>
      <c r="U169" s="44"/>
      <c r="V169" s="44"/>
      <c r="X169" s="44"/>
      <c r="Y169" s="44"/>
      <c r="Z169" s="223"/>
    </row>
    <row r="170" spans="1:26" s="35" customFormat="1" ht="12">
      <c r="A170" s="133">
        <v>7.2</v>
      </c>
      <c r="B170" s="134" t="s">
        <v>88</v>
      </c>
      <c r="C170" s="207">
        <f>'3. Infrastructure Staff Loading'!C170</f>
        <v>0</v>
      </c>
      <c r="D170" s="208">
        <f>'3. Infrastructure Staff Loading'!D170</f>
        <v>0</v>
      </c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138">
        <f>SUM(E170:P170)</f>
        <v>0</v>
      </c>
      <c r="U170" s="44">
        <f>V170/$S$7</f>
        <v>0</v>
      </c>
      <c r="V170" s="44">
        <f>Q170/12</f>
        <v>0</v>
      </c>
      <c r="X170" s="44">
        <f>IF($D170="Y",$Q170,0)</f>
        <v>0</v>
      </c>
      <c r="Y170" s="44">
        <f>IF($D170="N",$Q170,0)</f>
        <v>0</v>
      </c>
      <c r="Z170" s="223">
        <f>T170/12</f>
        <v>0</v>
      </c>
    </row>
    <row r="171" spans="1:26" ht="12">
      <c r="A171" s="133"/>
      <c r="B171" s="134"/>
      <c r="C171" s="207" t="str">
        <f>'3. Infrastructure Staff Loading'!C171</f>
        <v>Service Desk Tier 1</v>
      </c>
      <c r="D171" s="208" t="str">
        <f>'3. Infrastructure Staff Loading'!D171</f>
        <v>N</v>
      </c>
      <c r="E171" s="45">
        <v>2699.0694413249998</v>
      </c>
      <c r="F171" s="45">
        <v>2699.0694413249998</v>
      </c>
      <c r="G171" s="45">
        <v>2699.0694413249998</v>
      </c>
      <c r="H171" s="45">
        <v>2699.0694413249998</v>
      </c>
      <c r="I171" s="45">
        <v>2699.0694413249998</v>
      </c>
      <c r="J171" s="45">
        <v>2699.0694413249998</v>
      </c>
      <c r="K171" s="45">
        <v>2699.0694413249998</v>
      </c>
      <c r="L171" s="45">
        <v>2699.0694413249998</v>
      </c>
      <c r="M171" s="45">
        <v>2699.0694413249998</v>
      </c>
      <c r="N171" s="45">
        <v>2699.0694413249998</v>
      </c>
      <c r="O171" s="45">
        <v>2699.0694413249998</v>
      </c>
      <c r="P171" s="45">
        <v>2699.0694413249998</v>
      </c>
      <c r="Q171" s="138">
        <f>SUM(E171:P171)</f>
        <v>32388.833295899993</v>
      </c>
      <c r="U171" s="44">
        <f>V171/$S$7</f>
        <v>16.194416647949996</v>
      </c>
      <c r="V171" s="44">
        <f>Q171/12</f>
        <v>2699.0694413249994</v>
      </c>
      <c r="X171" s="44">
        <f>IF($D171="Y",$Q171,0)</f>
        <v>0</v>
      </c>
      <c r="Y171" s="44">
        <f>IF($D171="N",$Q171,0)</f>
        <v>32388.833295899993</v>
      </c>
      <c r="Z171" s="223">
        <f>T171/12</f>
        <v>0</v>
      </c>
    </row>
    <row r="172" spans="1:26" ht="12">
      <c r="A172" s="133"/>
      <c r="B172" s="134"/>
      <c r="C172" s="207">
        <f>'3. Infrastructure Staff Loading'!C172</f>
        <v>0</v>
      </c>
      <c r="D172" s="208">
        <f>'3. Infrastructure Staff Loading'!D172</f>
        <v>0</v>
      </c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138">
        <f>SUM(E172:P172)</f>
        <v>0</v>
      </c>
      <c r="U172" s="44">
        <f>V172/$S$7</f>
        <v>0</v>
      </c>
      <c r="V172" s="44">
        <f>Q172/12</f>
        <v>0</v>
      </c>
      <c r="X172" s="44">
        <f>IF($D172="Y",$Q172,0)</f>
        <v>0</v>
      </c>
      <c r="Y172" s="44">
        <f>IF($D172="N",$Q172,0)</f>
        <v>0</v>
      </c>
      <c r="Z172" s="223">
        <f>T172/12</f>
        <v>0</v>
      </c>
    </row>
    <row r="173" spans="1:26" ht="12">
      <c r="A173" s="133"/>
      <c r="B173" s="134"/>
      <c r="C173" s="207">
        <f>'3. Infrastructure Staff Loading'!C173</f>
        <v>0</v>
      </c>
      <c r="D173" s="208">
        <f>'3. Infrastructure Staff Loading'!D173</f>
        <v>0</v>
      </c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138">
        <f>SUM(E173:P173)</f>
        <v>0</v>
      </c>
      <c r="U173" s="44">
        <f>V173/$S$7</f>
        <v>0</v>
      </c>
      <c r="V173" s="44">
        <f>Q173/12</f>
        <v>0</v>
      </c>
      <c r="X173" s="44">
        <f>IF($D173="Y",$Q173,0)</f>
        <v>0</v>
      </c>
      <c r="Y173" s="44">
        <f>IF($D173="N",$Q173,0)</f>
        <v>0</v>
      </c>
      <c r="Z173" s="223">
        <f>T173/12</f>
        <v>0</v>
      </c>
    </row>
    <row r="174" spans="1:26" ht="12">
      <c r="A174" s="133"/>
      <c r="B174" s="134"/>
      <c r="C174" s="207">
        <f>'3. Infrastructure Staff Loading'!C174</f>
        <v>0</v>
      </c>
      <c r="D174" s="208">
        <f>'3. Infrastructure Staff Loading'!D174</f>
        <v>0</v>
      </c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138">
        <f>SUM(E174:P174)</f>
        <v>0</v>
      </c>
      <c r="U174" s="44">
        <f>V174/$S$7</f>
        <v>0</v>
      </c>
      <c r="V174" s="44">
        <f>Q174/12</f>
        <v>0</v>
      </c>
      <c r="X174" s="44">
        <f>IF($D174="Y",$Q174,0)</f>
        <v>0</v>
      </c>
      <c r="Y174" s="44">
        <f>IF($D174="N",$Q174,0)</f>
        <v>0</v>
      </c>
      <c r="Z174" s="223">
        <f>T174/12</f>
        <v>0</v>
      </c>
    </row>
    <row r="175" spans="1:26" s="35" customFormat="1" ht="12.95" thickBot="1">
      <c r="A175" s="103"/>
      <c r="B175" s="104" t="s">
        <v>90</v>
      </c>
      <c r="C175" s="105"/>
      <c r="D175" s="187"/>
      <c r="E175" s="107">
        <f>SUM(E170:E174)</f>
        <v>2699.0694413249998</v>
      </c>
      <c r="F175" s="107">
        <f t="shared" ref="F175:Q175" si="73">SUM(F170:F174)</f>
        <v>2699.0694413249998</v>
      </c>
      <c r="G175" s="107">
        <f t="shared" si="73"/>
        <v>2699.0694413249998</v>
      </c>
      <c r="H175" s="107">
        <f t="shared" si="73"/>
        <v>2699.0694413249998</v>
      </c>
      <c r="I175" s="107">
        <f t="shared" si="73"/>
        <v>2699.0694413249998</v>
      </c>
      <c r="J175" s="107">
        <f t="shared" si="73"/>
        <v>2699.0694413249998</v>
      </c>
      <c r="K175" s="107">
        <f t="shared" si="73"/>
        <v>2699.0694413249998</v>
      </c>
      <c r="L175" s="107">
        <f t="shared" si="73"/>
        <v>2699.0694413249998</v>
      </c>
      <c r="M175" s="107">
        <f t="shared" si="73"/>
        <v>2699.0694413249998</v>
      </c>
      <c r="N175" s="107">
        <f t="shared" si="73"/>
        <v>2699.0694413249998</v>
      </c>
      <c r="O175" s="107">
        <f t="shared" si="73"/>
        <v>2699.0694413249998</v>
      </c>
      <c r="P175" s="107">
        <f t="shared" si="73"/>
        <v>2699.0694413249998</v>
      </c>
      <c r="Q175" s="107">
        <f t="shared" si="73"/>
        <v>32388.833295899993</v>
      </c>
      <c r="U175" s="109">
        <f>SUM(U170:U174)</f>
        <v>16.194416647949996</v>
      </c>
      <c r="V175" s="107">
        <f>SUM(V170:V174)</f>
        <v>2699.0694413249994</v>
      </c>
      <c r="X175" s="106">
        <f>SUM(X170:X174)</f>
        <v>0</v>
      </c>
      <c r="Y175" s="106">
        <f>SUM(Y170:Y174)</f>
        <v>32388.833295899993</v>
      </c>
      <c r="Z175" s="224">
        <f>X175/(X175+Y175)</f>
        <v>0</v>
      </c>
    </row>
    <row r="176" spans="1:26" s="35" customFormat="1" ht="12">
      <c r="A176" s="124"/>
      <c r="B176" s="125"/>
      <c r="C176" s="198"/>
      <c r="D176" s="199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U176" s="127"/>
      <c r="V176" s="128"/>
      <c r="X176" s="44"/>
      <c r="Y176" s="44"/>
      <c r="Z176" s="223"/>
    </row>
    <row r="177" spans="1:26" s="35" customFormat="1" ht="12">
      <c r="A177" s="133">
        <v>7.3</v>
      </c>
      <c r="B177" s="134" t="s">
        <v>91</v>
      </c>
      <c r="C177" s="207">
        <f>'3. Infrastructure Staff Loading'!C177</f>
        <v>0</v>
      </c>
      <c r="D177" s="208">
        <f>'3. Infrastructure Staff Loading'!D177</f>
        <v>0</v>
      </c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138">
        <f>SUM(E177:P177)</f>
        <v>0</v>
      </c>
      <c r="U177" s="44">
        <f>V177/$S$7</f>
        <v>0</v>
      </c>
      <c r="V177" s="44">
        <f>Q177/12</f>
        <v>0</v>
      </c>
      <c r="X177" s="44">
        <f>IF($D177="Y",$Q177,0)</f>
        <v>0</v>
      </c>
      <c r="Y177" s="44">
        <f>IF($D177="N",$Q177,0)</f>
        <v>0</v>
      </c>
      <c r="Z177" s="223">
        <f>T177/12</f>
        <v>0</v>
      </c>
    </row>
    <row r="178" spans="1:26" ht="12">
      <c r="A178" s="133"/>
      <c r="B178" s="134"/>
      <c r="C178" s="207" t="str">
        <f>'3. Infrastructure Staff Loading'!C178</f>
        <v>Service Desk Tier 2</v>
      </c>
      <c r="D178" s="208" t="str">
        <f>'3. Infrastructure Staff Loading'!D178</f>
        <v>N</v>
      </c>
      <c r="E178" s="45">
        <v>2049.4206349999999</v>
      </c>
      <c r="F178" s="45">
        <v>2049.4206349999999</v>
      </c>
      <c r="G178" s="45">
        <v>2049.4206349999999</v>
      </c>
      <c r="H178" s="45">
        <v>2049.4206349999999</v>
      </c>
      <c r="I178" s="45">
        <v>2049.4206349999999</v>
      </c>
      <c r="J178" s="45">
        <v>2049.4206349999999</v>
      </c>
      <c r="K178" s="45">
        <v>2049.4206349999999</v>
      </c>
      <c r="L178" s="45">
        <v>2049.4206349999999</v>
      </c>
      <c r="M178" s="45">
        <v>2049.4206349999999</v>
      </c>
      <c r="N178" s="45">
        <v>2049.4206349999999</v>
      </c>
      <c r="O178" s="45">
        <v>2049.4206349999999</v>
      </c>
      <c r="P178" s="45">
        <v>2049.4206349999999</v>
      </c>
      <c r="Q178" s="138">
        <f>SUM(E178:P178)</f>
        <v>24593.047619999994</v>
      </c>
      <c r="U178" s="44">
        <f>V178/$S$7</f>
        <v>12.296523809999998</v>
      </c>
      <c r="V178" s="44">
        <f>Q178/12</f>
        <v>2049.4206349999995</v>
      </c>
      <c r="X178" s="44">
        <f>IF($D178="Y",$Q178,0)</f>
        <v>0</v>
      </c>
      <c r="Y178" s="44">
        <f>IF($D178="N",$Q178,0)</f>
        <v>24593.047619999994</v>
      </c>
      <c r="Z178" s="223">
        <f>T178/12</f>
        <v>0</v>
      </c>
    </row>
    <row r="179" spans="1:26" ht="12">
      <c r="A179" s="133"/>
      <c r="B179" s="134"/>
      <c r="C179" s="207">
        <f>'3. Infrastructure Staff Loading'!C179</f>
        <v>0</v>
      </c>
      <c r="D179" s="208">
        <f>'3. Infrastructure Staff Loading'!D179</f>
        <v>0</v>
      </c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138">
        <f>SUM(E179:P179)</f>
        <v>0</v>
      </c>
      <c r="U179" s="44">
        <f>V179/$S$7</f>
        <v>0</v>
      </c>
      <c r="V179" s="44">
        <f>Q179/12</f>
        <v>0</v>
      </c>
      <c r="X179" s="44">
        <f>IF($D179="Y",$Q179,0)</f>
        <v>0</v>
      </c>
      <c r="Y179" s="44">
        <f>IF($D179="N",$Q179,0)</f>
        <v>0</v>
      </c>
      <c r="Z179" s="223">
        <f>T179/12</f>
        <v>0</v>
      </c>
    </row>
    <row r="180" spans="1:26" ht="12">
      <c r="A180" s="133"/>
      <c r="B180" s="134"/>
      <c r="C180" s="207">
        <f>'3. Infrastructure Staff Loading'!C180</f>
        <v>0</v>
      </c>
      <c r="D180" s="208">
        <f>'3. Infrastructure Staff Loading'!D180</f>
        <v>0</v>
      </c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138">
        <f>SUM(E180:P180)</f>
        <v>0</v>
      </c>
      <c r="U180" s="44">
        <f>V180/$S$7</f>
        <v>0</v>
      </c>
      <c r="V180" s="44">
        <f>Q180/12</f>
        <v>0</v>
      </c>
      <c r="X180" s="44">
        <f>IF($D180="Y",$Q180,0)</f>
        <v>0</v>
      </c>
      <c r="Y180" s="44">
        <f>IF($D180="N",$Q180,0)</f>
        <v>0</v>
      </c>
      <c r="Z180" s="223">
        <f>T180/12</f>
        <v>0</v>
      </c>
    </row>
    <row r="181" spans="1:26" ht="12">
      <c r="A181" s="133"/>
      <c r="B181" s="134"/>
      <c r="C181" s="207">
        <f>'3. Infrastructure Staff Loading'!C181</f>
        <v>0</v>
      </c>
      <c r="D181" s="208">
        <f>'3. Infrastructure Staff Loading'!D181</f>
        <v>0</v>
      </c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138">
        <f>SUM(E181:P181)</f>
        <v>0</v>
      </c>
      <c r="U181" s="44">
        <f>V181/$S$7</f>
        <v>0</v>
      </c>
      <c r="V181" s="44">
        <f>Q181/12</f>
        <v>0</v>
      </c>
      <c r="X181" s="44">
        <f>IF($D181="Y",$Q181,0)</f>
        <v>0</v>
      </c>
      <c r="Y181" s="44">
        <f>IF($D181="N",$Q181,0)</f>
        <v>0</v>
      </c>
      <c r="Z181" s="223">
        <f>T181/12</f>
        <v>0</v>
      </c>
    </row>
    <row r="182" spans="1:26" s="35" customFormat="1" ht="12.95" thickBot="1">
      <c r="A182" s="103"/>
      <c r="B182" s="104" t="s">
        <v>93</v>
      </c>
      <c r="C182" s="105"/>
      <c r="D182" s="187"/>
      <c r="E182" s="107">
        <f>SUM(E177:E181)</f>
        <v>2049.4206349999999</v>
      </c>
      <c r="F182" s="107">
        <f t="shared" ref="F182:Q182" si="74">SUM(F177:F181)</f>
        <v>2049.4206349999999</v>
      </c>
      <c r="G182" s="107">
        <f t="shared" si="74"/>
        <v>2049.4206349999999</v>
      </c>
      <c r="H182" s="107">
        <f t="shared" si="74"/>
        <v>2049.4206349999999</v>
      </c>
      <c r="I182" s="107">
        <f t="shared" si="74"/>
        <v>2049.4206349999999</v>
      </c>
      <c r="J182" s="107">
        <f t="shared" si="74"/>
        <v>2049.4206349999999</v>
      </c>
      <c r="K182" s="107">
        <f t="shared" si="74"/>
        <v>2049.4206349999999</v>
      </c>
      <c r="L182" s="107">
        <f t="shared" si="74"/>
        <v>2049.4206349999999</v>
      </c>
      <c r="M182" s="107">
        <f t="shared" si="74"/>
        <v>2049.4206349999999</v>
      </c>
      <c r="N182" s="107">
        <f t="shared" si="74"/>
        <v>2049.4206349999999</v>
      </c>
      <c r="O182" s="107">
        <f t="shared" si="74"/>
        <v>2049.4206349999999</v>
      </c>
      <c r="P182" s="107">
        <f t="shared" si="74"/>
        <v>2049.4206349999999</v>
      </c>
      <c r="Q182" s="107">
        <f t="shared" si="74"/>
        <v>24593.047619999994</v>
      </c>
      <c r="U182" s="109">
        <f>SUM(U177:U181)</f>
        <v>12.296523809999998</v>
      </c>
      <c r="V182" s="107">
        <f>SUM(V177:V181)</f>
        <v>2049.4206349999995</v>
      </c>
      <c r="X182" s="106">
        <f>SUM(X177:X181)</f>
        <v>0</v>
      </c>
      <c r="Y182" s="106">
        <f>SUM(Y177:Y181)</f>
        <v>24593.047619999994</v>
      </c>
      <c r="Z182" s="224">
        <f>X182/(X182+Y182)</f>
        <v>0</v>
      </c>
    </row>
    <row r="183" spans="1:26" s="35" customFormat="1" ht="12">
      <c r="A183" s="124"/>
      <c r="B183" s="125"/>
      <c r="C183" s="198"/>
      <c r="D183" s="199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U183" s="127"/>
      <c r="V183" s="128"/>
      <c r="X183" s="44"/>
      <c r="Y183" s="44"/>
      <c r="Z183" s="223"/>
    </row>
    <row r="184" spans="1:26" s="35" customFormat="1" ht="12">
      <c r="A184" s="133">
        <v>7.4</v>
      </c>
      <c r="B184" s="134" t="s">
        <v>102</v>
      </c>
      <c r="C184" s="207">
        <f>'3. Infrastructure Staff Loading'!C184</f>
        <v>0</v>
      </c>
      <c r="D184" s="208">
        <f>'3. Infrastructure Staff Loading'!D184</f>
        <v>0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138">
        <f>SUM(E184:P184)</f>
        <v>0</v>
      </c>
      <c r="U184" s="44">
        <f>V184/$S$7</f>
        <v>0</v>
      </c>
      <c r="V184" s="44">
        <f>Q184/12</f>
        <v>0</v>
      </c>
      <c r="X184" s="44">
        <f>IF($D184="Y",$Q184,0)</f>
        <v>0</v>
      </c>
      <c r="Y184" s="44">
        <f>IF($D184="N",$Q184,0)</f>
        <v>0</v>
      </c>
      <c r="Z184" s="223">
        <f>T184/12</f>
        <v>0</v>
      </c>
    </row>
    <row r="185" spans="1:26" ht="12">
      <c r="A185" s="133"/>
      <c r="B185" s="134"/>
      <c r="C185" s="207" t="str">
        <f>'3. Infrastructure Staff Loading'!C185</f>
        <v>Service Desk Remote</v>
      </c>
      <c r="D185" s="208" t="str">
        <f>'3. Infrastructure Staff Loading'!D185</f>
        <v>N</v>
      </c>
      <c r="E185" s="45">
        <v>729.35719209499996</v>
      </c>
      <c r="F185" s="45">
        <v>729.35719209499996</v>
      </c>
      <c r="G185" s="45">
        <v>729.35719209499996</v>
      </c>
      <c r="H185" s="45">
        <v>729.35719209499996</v>
      </c>
      <c r="I185" s="45">
        <v>729.35719209499996</v>
      </c>
      <c r="J185" s="45">
        <v>729.35719209499996</v>
      </c>
      <c r="K185" s="45">
        <v>729.35719209499996</v>
      </c>
      <c r="L185" s="45">
        <v>729.35719209499996</v>
      </c>
      <c r="M185" s="45">
        <v>729.35719209499996</v>
      </c>
      <c r="N185" s="45">
        <v>729.35719209499996</v>
      </c>
      <c r="O185" s="45">
        <v>729.35719209499996</v>
      </c>
      <c r="P185" s="45">
        <v>729.35719209499996</v>
      </c>
      <c r="Q185" s="138">
        <f>SUM(E185:P185)</f>
        <v>8752.28630514</v>
      </c>
      <c r="U185" s="44">
        <f>V185/$S$7</f>
        <v>4.3761431525700001</v>
      </c>
      <c r="V185" s="44">
        <f>Q185/12</f>
        <v>729.35719209499996</v>
      </c>
      <c r="X185" s="44">
        <f>IF($D185="Y",$Q185,0)</f>
        <v>0</v>
      </c>
      <c r="Y185" s="44">
        <f>IF($D185="N",$Q185,0)</f>
        <v>8752.28630514</v>
      </c>
      <c r="Z185" s="223">
        <f>T185/12</f>
        <v>0</v>
      </c>
    </row>
    <row r="186" spans="1:26" ht="12">
      <c r="A186" s="133"/>
      <c r="B186" s="134"/>
      <c r="C186" s="207">
        <f>'3. Infrastructure Staff Loading'!C186</f>
        <v>0</v>
      </c>
      <c r="D186" s="208">
        <f>'3. Infrastructure Staff Loading'!D186</f>
        <v>0</v>
      </c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138">
        <f>SUM(E186:P186)</f>
        <v>0</v>
      </c>
      <c r="U186" s="44">
        <f>V186/$S$7</f>
        <v>0</v>
      </c>
      <c r="V186" s="44">
        <f>Q186/12</f>
        <v>0</v>
      </c>
      <c r="X186" s="44">
        <f>IF($D186="Y",$Q186,0)</f>
        <v>0</v>
      </c>
      <c r="Y186" s="44">
        <f>IF($D186="N",$Q186,0)</f>
        <v>0</v>
      </c>
      <c r="Z186" s="223">
        <f>T186/12</f>
        <v>0</v>
      </c>
    </row>
    <row r="187" spans="1:26" ht="12">
      <c r="A187" s="133"/>
      <c r="B187" s="134"/>
      <c r="C187" s="207">
        <f>'3. Infrastructure Staff Loading'!C187</f>
        <v>0</v>
      </c>
      <c r="D187" s="208">
        <f>'3. Infrastructure Staff Loading'!D187</f>
        <v>0</v>
      </c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138">
        <f>SUM(E187:P187)</f>
        <v>0</v>
      </c>
      <c r="U187" s="44">
        <f>V187/$S$7</f>
        <v>0</v>
      </c>
      <c r="V187" s="44">
        <f>Q187/12</f>
        <v>0</v>
      </c>
      <c r="X187" s="44">
        <f>IF($D187="Y",$Q187,0)</f>
        <v>0</v>
      </c>
      <c r="Y187" s="44">
        <f>IF($D187="N",$Q187,0)</f>
        <v>0</v>
      </c>
      <c r="Z187" s="223">
        <f>T187/12</f>
        <v>0</v>
      </c>
    </row>
    <row r="188" spans="1:26" ht="12">
      <c r="A188" s="133"/>
      <c r="B188" s="134"/>
      <c r="C188" s="207">
        <f>'3. Infrastructure Staff Loading'!C188</f>
        <v>0</v>
      </c>
      <c r="D188" s="208">
        <f>'3. Infrastructure Staff Loading'!D188</f>
        <v>0</v>
      </c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138">
        <f>SUM(E188:P188)</f>
        <v>0</v>
      </c>
      <c r="U188" s="44">
        <f>V188/$S$7</f>
        <v>0</v>
      </c>
      <c r="V188" s="44">
        <f>Q188/12</f>
        <v>0</v>
      </c>
      <c r="X188" s="44">
        <f>IF($D188="Y",$Q188,0)</f>
        <v>0</v>
      </c>
      <c r="Y188" s="44">
        <f>IF($D188="N",$Q188,0)</f>
        <v>0</v>
      </c>
      <c r="Z188" s="223">
        <f>T188/12</f>
        <v>0</v>
      </c>
    </row>
    <row r="189" spans="1:26" s="35" customFormat="1" ht="12.95" thickBot="1">
      <c r="A189" s="103"/>
      <c r="B189" s="104" t="s">
        <v>103</v>
      </c>
      <c r="C189" s="105"/>
      <c r="D189" s="187"/>
      <c r="E189" s="107">
        <f>SUM(E184:E188)</f>
        <v>729.35719209499996</v>
      </c>
      <c r="F189" s="107">
        <f t="shared" ref="F189:Q189" si="75">SUM(F184:F188)</f>
        <v>729.35719209499996</v>
      </c>
      <c r="G189" s="107">
        <f t="shared" si="75"/>
        <v>729.35719209499996</v>
      </c>
      <c r="H189" s="107">
        <f t="shared" si="75"/>
        <v>729.35719209499996</v>
      </c>
      <c r="I189" s="107">
        <f t="shared" si="75"/>
        <v>729.35719209499996</v>
      </c>
      <c r="J189" s="107">
        <f t="shared" si="75"/>
        <v>729.35719209499996</v>
      </c>
      <c r="K189" s="107">
        <f t="shared" si="75"/>
        <v>729.35719209499996</v>
      </c>
      <c r="L189" s="107">
        <f t="shared" si="75"/>
        <v>729.35719209499996</v>
      </c>
      <c r="M189" s="107">
        <f t="shared" si="75"/>
        <v>729.35719209499996</v>
      </c>
      <c r="N189" s="107">
        <f t="shared" si="75"/>
        <v>729.35719209499996</v>
      </c>
      <c r="O189" s="107">
        <f t="shared" si="75"/>
        <v>729.35719209499996</v>
      </c>
      <c r="P189" s="107">
        <f t="shared" si="75"/>
        <v>729.35719209499996</v>
      </c>
      <c r="Q189" s="107">
        <f t="shared" si="75"/>
        <v>8752.28630514</v>
      </c>
      <c r="U189" s="109">
        <f>SUM(U184:U188)</f>
        <v>4.3761431525700001</v>
      </c>
      <c r="V189" s="107">
        <f>SUM(V184:V188)</f>
        <v>729.35719209499996</v>
      </c>
      <c r="X189" s="106">
        <f>SUM(X184:X188)</f>
        <v>0</v>
      </c>
      <c r="Y189" s="106">
        <f>SUM(Y184:Y188)</f>
        <v>8752.28630514</v>
      </c>
      <c r="Z189" s="224">
        <f>X189/(X189+Y189)</f>
        <v>0</v>
      </c>
    </row>
    <row r="190" spans="1:26" s="35" customFormat="1" ht="12">
      <c r="A190" s="41"/>
      <c r="B190" s="42"/>
      <c r="C190" s="43"/>
      <c r="D190" s="186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U190" s="44"/>
      <c r="V190" s="44"/>
      <c r="X190" s="44"/>
      <c r="Y190" s="44"/>
      <c r="Z190" s="223"/>
    </row>
    <row r="191" spans="1:26" s="35" customFormat="1" ht="14.1" thickBot="1">
      <c r="A191" s="129"/>
      <c r="B191" s="130" t="s">
        <v>97</v>
      </c>
      <c r="C191" s="131"/>
      <c r="D191" s="191"/>
      <c r="E191" s="132">
        <f>SUM(E168,E175, E182, E189)</f>
        <v>5642.6805951599999</v>
      </c>
      <c r="F191" s="132">
        <f t="shared" ref="F191:Q191" si="76">SUM(F168,F175, F182, F189)</f>
        <v>5642.6805951599999</v>
      </c>
      <c r="G191" s="132">
        <f t="shared" si="76"/>
        <v>5642.6805951599999</v>
      </c>
      <c r="H191" s="132">
        <f t="shared" si="76"/>
        <v>5642.6805951599999</v>
      </c>
      <c r="I191" s="132">
        <f t="shared" si="76"/>
        <v>5642.6805951599999</v>
      </c>
      <c r="J191" s="132">
        <f t="shared" si="76"/>
        <v>5642.6805951599999</v>
      </c>
      <c r="K191" s="132">
        <f t="shared" si="76"/>
        <v>5642.6805951599999</v>
      </c>
      <c r="L191" s="132">
        <f t="shared" si="76"/>
        <v>5642.6805951599999</v>
      </c>
      <c r="M191" s="132">
        <f t="shared" si="76"/>
        <v>5642.6805951599999</v>
      </c>
      <c r="N191" s="132">
        <f t="shared" si="76"/>
        <v>5642.6805951599999</v>
      </c>
      <c r="O191" s="132">
        <f t="shared" si="76"/>
        <v>5642.6805951599999</v>
      </c>
      <c r="P191" s="132">
        <f t="shared" si="76"/>
        <v>5642.6805951599999</v>
      </c>
      <c r="Q191" s="132">
        <f t="shared" si="76"/>
        <v>67712.167141919999</v>
      </c>
      <c r="U191" s="132">
        <f t="shared" ref="U191:V191" si="77">SUM(U168,U175, U182, U189)</f>
        <v>33.856083570959996</v>
      </c>
      <c r="V191" s="132">
        <f t="shared" si="77"/>
        <v>5642.6805951599981</v>
      </c>
      <c r="X191" s="132">
        <f>SUM(X168,X175,X182,X189)</f>
        <v>0</v>
      </c>
      <c r="Y191" s="132">
        <f>SUM(Y168,Y175,Y182,Y189)</f>
        <v>67712.167141919999</v>
      </c>
      <c r="Z191" s="225">
        <f>X191/(X191+Y191)</f>
        <v>0</v>
      </c>
    </row>
    <row r="192" spans="1:26" ht="9.9499999999999993" customHeight="1">
      <c r="A192" s="52"/>
      <c r="B192" s="42"/>
      <c r="C192" s="43"/>
      <c r="D192" s="200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U192" s="43"/>
      <c r="V192" s="43"/>
      <c r="X192" s="44"/>
      <c r="Y192" s="44"/>
      <c r="Z192" s="223"/>
    </row>
    <row r="193" spans="1:26" ht="12.95" hidden="1">
      <c r="A193" s="52"/>
      <c r="B193" s="48"/>
      <c r="C193" s="46"/>
      <c r="D193" s="200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U193" s="46"/>
      <c r="V193" s="46"/>
      <c r="X193" s="123">
        <f>SUM(X39,X55,X86,X103,X120,X160,X191)</f>
        <v>156908.84862899999</v>
      </c>
      <c r="Y193" s="123">
        <f>SUM(Y39,Y55,Y86,Y103,Y120,Y160,Y191)</f>
        <v>244973.5882388</v>
      </c>
      <c r="Z193" s="220">
        <f>X193/(X193+Y193)</f>
        <v>0.39043469988865293</v>
      </c>
    </row>
    <row r="194" spans="1:26" s="35" customFormat="1" ht="12" hidden="1">
      <c r="A194" s="41">
        <v>6.2</v>
      </c>
      <c r="B194" s="48"/>
      <c r="C194" s="53"/>
      <c r="D194" s="201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U194" s="53"/>
      <c r="V194" s="53"/>
      <c r="Z194" s="229"/>
    </row>
    <row r="195" spans="1:26" ht="12" hidden="1">
      <c r="A195" s="52"/>
      <c r="B195" s="42"/>
      <c r="C195" s="54"/>
      <c r="D195" s="200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U195" s="54"/>
      <c r="V195" s="54"/>
    </row>
    <row r="196" spans="1:26" s="38" customFormat="1" ht="12.95">
      <c r="A196" s="120"/>
      <c r="B196" s="121" t="s">
        <v>98</v>
      </c>
      <c r="C196" s="122"/>
      <c r="D196" s="202"/>
      <c r="E196" s="123">
        <f>SUM(E39,E55,E86,E103,E120,E160,E191)</f>
        <v>33490.203072316668</v>
      </c>
      <c r="F196" s="123">
        <f t="shared" ref="F196:Q196" si="78">SUM(F39,F55,F86,F103,F120,F160,F191)</f>
        <v>33490.203072316668</v>
      </c>
      <c r="G196" s="123">
        <f t="shared" si="78"/>
        <v>33490.203072316668</v>
      </c>
      <c r="H196" s="123">
        <f t="shared" si="78"/>
        <v>33490.203072316668</v>
      </c>
      <c r="I196" s="123">
        <f t="shared" si="78"/>
        <v>33490.203072316668</v>
      </c>
      <c r="J196" s="123">
        <f t="shared" si="78"/>
        <v>33490.203072316668</v>
      </c>
      <c r="K196" s="123">
        <f t="shared" si="78"/>
        <v>33490.203072316668</v>
      </c>
      <c r="L196" s="123">
        <f t="shared" si="78"/>
        <v>33490.203072316668</v>
      </c>
      <c r="M196" s="123">
        <f t="shared" si="78"/>
        <v>33490.203072316668</v>
      </c>
      <c r="N196" s="123">
        <f t="shared" si="78"/>
        <v>33490.203072316668</v>
      </c>
      <c r="O196" s="123">
        <f t="shared" si="78"/>
        <v>33490.203072316668</v>
      </c>
      <c r="P196" s="123">
        <f t="shared" si="78"/>
        <v>33490.203072316668</v>
      </c>
      <c r="Q196" s="123">
        <f t="shared" si="78"/>
        <v>401882.43686780002</v>
      </c>
      <c r="U196" s="123">
        <f t="shared" ref="U196:V196" si="79">SUM(U39,U55,U86,U103,U120,U160,U191)</f>
        <v>200.94121843390002</v>
      </c>
      <c r="V196" s="123">
        <f t="shared" si="79"/>
        <v>33490.203072316661</v>
      </c>
      <c r="X196" s="123">
        <f t="shared" ref="X196:Y196" si="80">SUM(X39,X55,X86,X103,X120,X160,X191)</f>
        <v>156908.84862899999</v>
      </c>
      <c r="Y196" s="123">
        <f t="shared" si="80"/>
        <v>244973.5882388</v>
      </c>
      <c r="Z196" s="220">
        <f>X196/(X196+Y196)</f>
        <v>0.39043469988865293</v>
      </c>
    </row>
    <row r="197" spans="1:26" ht="12">
      <c r="A197" s="55"/>
      <c r="B197" s="56"/>
      <c r="C197" s="57"/>
      <c r="D197" s="203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U197" s="57"/>
      <c r="V197" s="57"/>
    </row>
    <row r="198" spans="1:26">
      <c r="U198" s="37"/>
      <c r="V198" s="37"/>
    </row>
    <row r="199" spans="1:26" ht="12.95">
      <c r="A199" s="8"/>
      <c r="B199" s="247" t="s">
        <v>5</v>
      </c>
      <c r="C199" s="248"/>
      <c r="D199" s="205"/>
    </row>
    <row r="200" spans="1:26" ht="12.95">
      <c r="A200" s="174">
        <v>1</v>
      </c>
      <c r="B200" s="242"/>
      <c r="C200" s="243"/>
      <c r="D200" s="175"/>
    </row>
    <row r="201" spans="1:26" ht="12.95">
      <c r="A201" s="176">
        <v>2</v>
      </c>
      <c r="B201" s="240"/>
      <c r="C201" s="241"/>
      <c r="D201" s="177"/>
    </row>
    <row r="202" spans="1:26" ht="12.95">
      <c r="A202" s="176">
        <v>3</v>
      </c>
      <c r="B202" s="240"/>
      <c r="C202" s="241"/>
      <c r="D202" s="177"/>
    </row>
    <row r="203" spans="1:26" ht="12.95">
      <c r="A203" s="176">
        <v>4</v>
      </c>
      <c r="B203" s="240"/>
      <c r="C203" s="241"/>
      <c r="D203" s="177"/>
    </row>
    <row r="204" spans="1:26" ht="12.95">
      <c r="A204" s="176">
        <v>5</v>
      </c>
      <c r="B204" s="240"/>
      <c r="C204" s="241"/>
      <c r="D204" s="177"/>
    </row>
    <row r="205" spans="1:26" ht="12.95">
      <c r="A205" s="176">
        <v>6</v>
      </c>
      <c r="B205" s="240"/>
      <c r="C205" s="241"/>
      <c r="D205" s="177"/>
    </row>
    <row r="206" spans="1:26" ht="12.95">
      <c r="A206" s="176">
        <v>7</v>
      </c>
      <c r="B206" s="242"/>
      <c r="C206" s="243"/>
      <c r="D206" s="175"/>
    </row>
    <row r="207" spans="1:26" ht="12.95">
      <c r="A207" s="176">
        <v>8</v>
      </c>
      <c r="B207" s="240"/>
      <c r="C207" s="241"/>
      <c r="D207" s="177"/>
    </row>
    <row r="208" spans="1:26" ht="12.95">
      <c r="A208" s="176">
        <v>9</v>
      </c>
      <c r="B208" s="240"/>
      <c r="C208" s="241"/>
      <c r="D208" s="177"/>
    </row>
    <row r="209" spans="1:4" ht="12.95">
      <c r="A209" s="176">
        <v>10</v>
      </c>
      <c r="B209" s="240"/>
      <c r="C209" s="241"/>
      <c r="D209" s="177"/>
    </row>
  </sheetData>
  <mergeCells count="26">
    <mergeCell ref="A1:Q1"/>
    <mergeCell ref="A2:Q2"/>
    <mergeCell ref="A3:Q3"/>
    <mergeCell ref="S3:S6"/>
    <mergeCell ref="E4:P4"/>
    <mergeCell ref="A5:A7"/>
    <mergeCell ref="B5:B7"/>
    <mergeCell ref="C5:C7"/>
    <mergeCell ref="Y5:Y7"/>
    <mergeCell ref="Z5:Z7"/>
    <mergeCell ref="B199:C199"/>
    <mergeCell ref="B200:C200"/>
    <mergeCell ref="B201:C201"/>
    <mergeCell ref="D5:D7"/>
    <mergeCell ref="Q5:Q6"/>
    <mergeCell ref="U5:U7"/>
    <mergeCell ref="V5:V7"/>
    <mergeCell ref="X5:X7"/>
    <mergeCell ref="B208:C208"/>
    <mergeCell ref="B209:C209"/>
    <mergeCell ref="B202:C202"/>
    <mergeCell ref="B203:C203"/>
    <mergeCell ref="B204:C204"/>
    <mergeCell ref="B205:C205"/>
    <mergeCell ref="B206:C206"/>
    <mergeCell ref="B207:C207"/>
  </mergeCells>
  <pageMargins left="0.7" right="0.7" top="0.75" bottom="0.75" header="0.3" footer="0.3"/>
  <ignoredErrors>
    <ignoredError sqref="Z175 Z182 Z189 Z191 Z38 Z54:Z55 Z63 Z70 Z84 Z86 Z94 Z101 Z103 Z111 Z118 Z120 Z130 Z137 Z144 Z151 Z158 Z160 Z168" evalError="1"/>
    <ignoredError sqref="Q19 U19:V19 X19:Z19 Q25 U25:V25 X25:Y25 Q32 U32:V32 X32:Y32 Q47 U47:V47 X47:Y47" formula="1"/>
    <ignoredError sqref="Z25 Z32 Z47 Z77" evalError="1" formula="1"/>
  </ignoredErrors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3A0AF-7011-4B9A-9A6B-2422955D28C4}">
  <dimension ref="A1:Z209"/>
  <sheetViews>
    <sheetView topLeftCell="B171" zoomScale="90" zoomScaleNormal="90" workbookViewId="0">
      <selection activeCell="AE101" sqref="AE101"/>
    </sheetView>
  </sheetViews>
  <sheetFormatPr defaultColWidth="9.140625" defaultRowHeight="11.1"/>
  <cols>
    <col min="1" max="1" width="6.7109375" style="31" customWidth="1"/>
    <col min="2" max="2" width="35.7109375" style="32" customWidth="1"/>
    <col min="3" max="3" width="20.7109375" style="37" customWidth="1"/>
    <col min="4" max="4" width="13.7109375" style="204" customWidth="1"/>
    <col min="5" max="16" width="10.28515625" style="33" customWidth="1"/>
    <col min="17" max="17" width="13.7109375" style="33" customWidth="1"/>
    <col min="18" max="18" width="9.140625" style="32"/>
    <col min="19" max="19" width="10.7109375" style="32" customWidth="1"/>
    <col min="20" max="20" width="9.140625" style="32"/>
    <col min="21" max="22" width="10.7109375" style="32" customWidth="1"/>
    <col min="23" max="23" width="9.140625" style="32"/>
    <col min="24" max="24" width="11.85546875" style="32" customWidth="1"/>
    <col min="25" max="25" width="12.7109375" style="32" customWidth="1"/>
    <col min="26" max="26" width="9.140625" style="221"/>
    <col min="27" max="16384" width="9.140625" style="32"/>
  </cols>
  <sheetData>
    <row r="1" spans="1:26" ht="18">
      <c r="A1" s="255" t="s">
        <v>115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</row>
    <row r="2" spans="1:26" ht="18">
      <c r="A2" s="255" t="s">
        <v>116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</row>
    <row r="3" spans="1:26" ht="20.100000000000001" customHeight="1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S3" s="250" t="s">
        <v>10</v>
      </c>
    </row>
    <row r="4" spans="1:26" ht="20.100000000000001" customHeight="1">
      <c r="B4" s="31"/>
      <c r="C4" s="31"/>
      <c r="D4" s="31"/>
      <c r="E4" s="257" t="s">
        <v>8</v>
      </c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  <c r="Q4" s="219"/>
      <c r="S4" s="250"/>
      <c r="U4" s="31"/>
      <c r="V4" s="31"/>
    </row>
    <row r="5" spans="1:26" s="34" customFormat="1" ht="24" customHeight="1">
      <c r="A5" s="244" t="s">
        <v>11</v>
      </c>
      <c r="B5" s="244" t="s">
        <v>12</v>
      </c>
      <c r="C5" s="244" t="s">
        <v>106</v>
      </c>
      <c r="D5" s="244" t="s">
        <v>107</v>
      </c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262" t="s">
        <v>108</v>
      </c>
      <c r="S5" s="250"/>
      <c r="U5" s="244" t="s">
        <v>15</v>
      </c>
      <c r="V5" s="244" t="s">
        <v>16</v>
      </c>
      <c r="X5" s="244" t="s">
        <v>17</v>
      </c>
      <c r="Y5" s="244" t="s">
        <v>18</v>
      </c>
      <c r="Z5" s="259" t="s">
        <v>19</v>
      </c>
    </row>
    <row r="6" spans="1:26" ht="12.95">
      <c r="A6" s="245"/>
      <c r="B6" s="245"/>
      <c r="C6" s="245"/>
      <c r="D6" s="245"/>
      <c r="E6" s="59">
        <v>47150</v>
      </c>
      <c r="F6" s="59">
        <v>47178</v>
      </c>
      <c r="G6" s="59">
        <v>47209</v>
      </c>
      <c r="H6" s="59">
        <v>47239</v>
      </c>
      <c r="I6" s="59">
        <v>47270</v>
      </c>
      <c r="J6" s="59">
        <v>47300</v>
      </c>
      <c r="K6" s="59">
        <v>47331</v>
      </c>
      <c r="L6" s="59">
        <v>47362</v>
      </c>
      <c r="M6" s="59">
        <v>47392</v>
      </c>
      <c r="N6" s="59">
        <v>47423</v>
      </c>
      <c r="O6" s="59">
        <v>47453</v>
      </c>
      <c r="P6" s="59">
        <v>47484</v>
      </c>
      <c r="Q6" s="263"/>
      <c r="S6" s="251"/>
      <c r="U6" s="245"/>
      <c r="V6" s="245"/>
      <c r="X6" s="245"/>
      <c r="Y6" s="245"/>
      <c r="Z6" s="260"/>
    </row>
    <row r="7" spans="1:26" ht="14.25" customHeight="1">
      <c r="A7" s="246"/>
      <c r="B7" s="246"/>
      <c r="C7" s="246"/>
      <c r="D7" s="246"/>
      <c r="E7" s="40">
        <v>152</v>
      </c>
      <c r="F7" s="40">
        <v>176</v>
      </c>
      <c r="G7" s="40">
        <v>168</v>
      </c>
      <c r="H7" s="40">
        <v>176</v>
      </c>
      <c r="I7" s="40">
        <v>168</v>
      </c>
      <c r="J7" s="40">
        <v>168</v>
      </c>
      <c r="K7" s="40">
        <v>184</v>
      </c>
      <c r="L7" s="40">
        <v>152</v>
      </c>
      <c r="M7" s="40">
        <v>176</v>
      </c>
      <c r="N7" s="40">
        <v>152</v>
      </c>
      <c r="O7" s="40">
        <v>160</v>
      </c>
      <c r="P7" s="40">
        <v>168</v>
      </c>
      <c r="Q7" s="206">
        <f>SUM(E7:P7)</f>
        <v>2000</v>
      </c>
      <c r="S7" s="145">
        <f>AVERAGE(E7:P7)</f>
        <v>166.66666666666666</v>
      </c>
      <c r="U7" s="246"/>
      <c r="V7" s="246"/>
      <c r="X7" s="246"/>
      <c r="Y7" s="246"/>
      <c r="Z7" s="261"/>
    </row>
    <row r="8" spans="1:26" s="34" customFormat="1" ht="13.5" customHeight="1">
      <c r="A8" s="110">
        <v>1</v>
      </c>
      <c r="B8" s="111" t="s">
        <v>20</v>
      </c>
      <c r="C8" s="112"/>
      <c r="D8" s="15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U8" s="112"/>
      <c r="V8" s="112"/>
      <c r="X8" s="112"/>
      <c r="Y8" s="112"/>
      <c r="Z8" s="222"/>
    </row>
    <row r="9" spans="1:26" ht="12">
      <c r="A9" s="133">
        <v>1.1000000000000001</v>
      </c>
      <c r="B9" s="134" t="s">
        <v>20</v>
      </c>
      <c r="C9" s="207">
        <f>'3. Infrastructure Staff Loading'!C9</f>
        <v>0</v>
      </c>
      <c r="D9" s="208">
        <f>'3. Infrastructure Staff Loading'!D9</f>
        <v>0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138">
        <f>SUM(E9:P9)</f>
        <v>0</v>
      </c>
      <c r="U9" s="44">
        <f>V9/$S$7</f>
        <v>0</v>
      </c>
      <c r="V9" s="44">
        <f>Q9/12</f>
        <v>0</v>
      </c>
      <c r="X9" s="44">
        <f>IF($D9="Y",$Q9,0)</f>
        <v>0</v>
      </c>
      <c r="Y9" s="44">
        <f>IF($D9="N",$Q9,0)</f>
        <v>0</v>
      </c>
      <c r="Z9" s="223">
        <f>T9/12</f>
        <v>0</v>
      </c>
    </row>
    <row r="10" spans="1:26" ht="12">
      <c r="A10" s="133"/>
      <c r="B10" s="134"/>
      <c r="C10" s="207" t="str">
        <f>'3. Infrastructure Staff Loading'!C10</f>
        <v>Project Manager</v>
      </c>
      <c r="D10" s="208" t="str">
        <f>'3. Infrastructure Staff Loading'!D10</f>
        <v>Y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138">
        <f t="shared" ref="Q10:Q13" si="0">SUM(E10:P10)</f>
        <v>0</v>
      </c>
      <c r="U10" s="44">
        <f t="shared" ref="U10:U13" si="1">V10/$S$7</f>
        <v>0</v>
      </c>
      <c r="V10" s="44">
        <f t="shared" ref="V10:V13" si="2">Q10/12</f>
        <v>0</v>
      </c>
      <c r="X10" s="44">
        <f t="shared" ref="X10:X13" si="3">IF($D10="Y",$Q10,0)</f>
        <v>0</v>
      </c>
      <c r="Y10" s="44">
        <f t="shared" ref="Y10:Y13" si="4">IF($D10="N",$Q10,0)</f>
        <v>0</v>
      </c>
      <c r="Z10" s="223">
        <f t="shared" ref="Z10:Z13" si="5">T10/12</f>
        <v>0</v>
      </c>
    </row>
    <row r="11" spans="1:26" ht="12">
      <c r="A11" s="133"/>
      <c r="B11" s="134"/>
      <c r="C11" s="207" t="str">
        <f>'3. Infrastructure Staff Loading'!C11</f>
        <v>Service Delivery Management</v>
      </c>
      <c r="D11" s="208" t="str">
        <f>'3. Infrastructure Staff Loading'!D11</f>
        <v>Y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38">
        <f t="shared" si="0"/>
        <v>0</v>
      </c>
      <c r="U11" s="44">
        <f t="shared" si="1"/>
        <v>0</v>
      </c>
      <c r="V11" s="44">
        <f t="shared" si="2"/>
        <v>0</v>
      </c>
      <c r="X11" s="44">
        <f t="shared" si="3"/>
        <v>0</v>
      </c>
      <c r="Y11" s="44">
        <f t="shared" si="4"/>
        <v>0</v>
      </c>
      <c r="Z11" s="223">
        <f t="shared" si="5"/>
        <v>0</v>
      </c>
    </row>
    <row r="12" spans="1:26" ht="12">
      <c r="A12" s="133"/>
      <c r="B12" s="134"/>
      <c r="C12" s="207" t="str">
        <f>'3. Infrastructure Staff Loading'!C12</f>
        <v>Infrastructure Delivery Integration Office Manager</v>
      </c>
      <c r="D12" s="208" t="str">
        <f>'3. Infrastructure Staff Loading'!D12</f>
        <v>N</v>
      </c>
      <c r="E12" s="45">
        <v>164.83332673999999</v>
      </c>
      <c r="F12" s="45">
        <v>164.83332673999999</v>
      </c>
      <c r="G12" s="45">
        <v>164.83332673999999</v>
      </c>
      <c r="H12" s="45">
        <v>164.83332673999999</v>
      </c>
      <c r="I12" s="45">
        <v>164.83332673999999</v>
      </c>
      <c r="J12" s="45">
        <v>164.83332673999999</v>
      </c>
      <c r="K12" s="45">
        <v>164.83332673999999</v>
      </c>
      <c r="L12" s="45">
        <v>164.83332673999999</v>
      </c>
      <c r="M12" s="45">
        <v>164.83332673999999</v>
      </c>
      <c r="N12" s="45">
        <v>164.83332673999999</v>
      </c>
      <c r="O12" s="45">
        <v>164.83332673999999</v>
      </c>
      <c r="P12" s="45">
        <v>164.83332673999999</v>
      </c>
      <c r="Q12" s="138">
        <f t="shared" si="0"/>
        <v>1977.9999208800002</v>
      </c>
      <c r="U12" s="44">
        <f t="shared" si="1"/>
        <v>0.98899996044000016</v>
      </c>
      <c r="V12" s="44">
        <f t="shared" si="2"/>
        <v>164.83332674000002</v>
      </c>
      <c r="X12" s="44">
        <f t="shared" si="3"/>
        <v>0</v>
      </c>
      <c r="Y12" s="44">
        <f t="shared" si="4"/>
        <v>1977.9999208800002</v>
      </c>
      <c r="Z12" s="223">
        <f t="shared" si="5"/>
        <v>0</v>
      </c>
    </row>
    <row r="13" spans="1:26" ht="12">
      <c r="A13" s="133"/>
      <c r="B13" s="134"/>
      <c r="C13" s="207" t="str">
        <f>'3. Infrastructure Staff Loading'!C13</f>
        <v>Infrastructure Project Manager</v>
      </c>
      <c r="D13" s="208" t="str">
        <f>'3. Infrastructure Staff Loading'!D13</f>
        <v>N</v>
      </c>
      <c r="E13" s="45">
        <v>164.83332673999999</v>
      </c>
      <c r="F13" s="45">
        <v>164.83332673999999</v>
      </c>
      <c r="G13" s="45">
        <v>164.83332673999999</v>
      </c>
      <c r="H13" s="45">
        <v>164.83332673999999</v>
      </c>
      <c r="I13" s="45">
        <v>164.83332673999999</v>
      </c>
      <c r="J13" s="45">
        <v>164.83332673999999</v>
      </c>
      <c r="K13" s="45">
        <v>164.83332673999999</v>
      </c>
      <c r="L13" s="45">
        <v>164.83332673999999</v>
      </c>
      <c r="M13" s="45">
        <v>164.83332673999999</v>
      </c>
      <c r="N13" s="45">
        <v>164.83332673999999</v>
      </c>
      <c r="O13" s="45">
        <v>164.83332673999999</v>
      </c>
      <c r="P13" s="45">
        <v>164.83332673999999</v>
      </c>
      <c r="Q13" s="138">
        <f t="shared" si="0"/>
        <v>1977.9999208800002</v>
      </c>
      <c r="U13" s="44">
        <f t="shared" si="1"/>
        <v>0.98899996044000016</v>
      </c>
      <c r="V13" s="44">
        <f t="shared" si="2"/>
        <v>164.83332674000002</v>
      </c>
      <c r="X13" s="44">
        <f t="shared" si="3"/>
        <v>0</v>
      </c>
      <c r="Y13" s="44">
        <f t="shared" si="4"/>
        <v>1977.9999208800002</v>
      </c>
      <c r="Z13" s="223">
        <f t="shared" si="5"/>
        <v>0</v>
      </c>
    </row>
    <row r="14" spans="1:26" ht="12">
      <c r="A14" s="133"/>
      <c r="B14" s="134"/>
      <c r="C14" s="207" t="str">
        <f>'3. Infrastructure Staff Loading'!C14</f>
        <v>Infrastructure Transition Manager</v>
      </c>
      <c r="D14" s="208" t="str">
        <f>'3. Infrastructure Staff Loading'!D14</f>
        <v>N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138">
        <f>SUM(E14:P14)</f>
        <v>0</v>
      </c>
      <c r="U14" s="44">
        <f>V14/$S$7</f>
        <v>0</v>
      </c>
      <c r="V14" s="44">
        <f>Q14/12</f>
        <v>0</v>
      </c>
      <c r="X14" s="44">
        <f t="shared" ref="X14:X18" si="6">IF($D14="Y",$Q14,0)</f>
        <v>0</v>
      </c>
      <c r="Y14" s="44">
        <f t="shared" ref="Y14:Y18" si="7">IF($D14="N",$Q14,0)</f>
        <v>0</v>
      </c>
      <c r="Z14" s="223">
        <f>T14/12</f>
        <v>0</v>
      </c>
    </row>
    <row r="15" spans="1:26" ht="12">
      <c r="A15" s="133"/>
      <c r="B15" s="134"/>
      <c r="C15" s="207" t="str">
        <f>'3. Infrastructure Staff Loading'!C15</f>
        <v>Project Manager</v>
      </c>
      <c r="D15" s="208" t="str">
        <f>'3. Infrastructure Staff Loading'!D15</f>
        <v>N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138">
        <f>SUM(E15:P15)</f>
        <v>0</v>
      </c>
      <c r="U15" s="44">
        <f>V15/$S$7</f>
        <v>0</v>
      </c>
      <c r="V15" s="44">
        <f>Q15/12</f>
        <v>0</v>
      </c>
      <c r="X15" s="44">
        <f t="shared" si="6"/>
        <v>0</v>
      </c>
      <c r="Y15" s="44">
        <f t="shared" si="7"/>
        <v>0</v>
      </c>
      <c r="Z15" s="223">
        <f>T15/12</f>
        <v>0</v>
      </c>
    </row>
    <row r="16" spans="1:26" ht="12">
      <c r="A16" s="133"/>
      <c r="B16" s="134"/>
      <c r="C16" s="207" t="str">
        <f>'3. Infrastructure Staff Loading'!C16</f>
        <v>Service Delivery Management</v>
      </c>
      <c r="D16" s="208" t="str">
        <f>'3. Infrastructure Staff Loading'!D16</f>
        <v>N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138">
        <f>SUM(E16:P16)</f>
        <v>0</v>
      </c>
      <c r="U16" s="44">
        <f>V16/$S$7</f>
        <v>0</v>
      </c>
      <c r="V16" s="44">
        <f>Q16/12</f>
        <v>0</v>
      </c>
      <c r="X16" s="44">
        <f t="shared" si="6"/>
        <v>0</v>
      </c>
      <c r="Y16" s="44">
        <f t="shared" si="7"/>
        <v>0</v>
      </c>
      <c r="Z16" s="223">
        <f>T16/12</f>
        <v>0</v>
      </c>
    </row>
    <row r="17" spans="1:26" ht="12">
      <c r="A17" s="133"/>
      <c r="B17" s="134"/>
      <c r="C17" s="207" t="str">
        <f>'3. Infrastructure Staff Loading'!C16</f>
        <v>Service Delivery Management</v>
      </c>
      <c r="D17" s="208" t="str">
        <f>'3. Infrastructure Staff Loading'!D16</f>
        <v>N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138">
        <f>SUM(E17:P17)</f>
        <v>0</v>
      </c>
      <c r="U17" s="44">
        <f>V17/$S$7</f>
        <v>0</v>
      </c>
      <c r="V17" s="44">
        <f>Q17/12</f>
        <v>0</v>
      </c>
      <c r="X17" s="44">
        <f t="shared" si="6"/>
        <v>0</v>
      </c>
      <c r="Y17" s="44">
        <f t="shared" si="7"/>
        <v>0</v>
      </c>
      <c r="Z17" s="223">
        <f>T17/12</f>
        <v>0</v>
      </c>
    </row>
    <row r="18" spans="1:26" ht="12">
      <c r="A18" s="133"/>
      <c r="B18" s="134"/>
      <c r="C18" s="207">
        <f>'3. Infrastructure Staff Loading'!C18</f>
        <v>0</v>
      </c>
      <c r="D18" s="208">
        <f>'3. Infrastructure Staff Loading'!D18</f>
        <v>0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138">
        <f>SUM(E18:P18)</f>
        <v>0</v>
      </c>
      <c r="U18" s="44">
        <f>V18/$S$7</f>
        <v>0</v>
      </c>
      <c r="V18" s="44">
        <f>Q18/12</f>
        <v>0</v>
      </c>
      <c r="X18" s="44">
        <f t="shared" si="6"/>
        <v>0</v>
      </c>
      <c r="Y18" s="44">
        <f t="shared" si="7"/>
        <v>0</v>
      </c>
      <c r="Z18" s="223">
        <f>T18/12</f>
        <v>0</v>
      </c>
    </row>
    <row r="19" spans="1:26" s="35" customFormat="1" ht="12.95" thickBot="1">
      <c r="A19" s="103"/>
      <c r="B19" s="104" t="s">
        <v>28</v>
      </c>
      <c r="C19" s="105"/>
      <c r="D19" s="187"/>
      <c r="E19" s="107">
        <f>SUM(E9:E18)</f>
        <v>329.66665347999998</v>
      </c>
      <c r="F19" s="107">
        <f t="shared" ref="F19:P19" si="8">SUM(F9:F18)</f>
        <v>329.66665347999998</v>
      </c>
      <c r="G19" s="107">
        <f t="shared" si="8"/>
        <v>329.66665347999998</v>
      </c>
      <c r="H19" s="107">
        <f t="shared" si="8"/>
        <v>329.66665347999998</v>
      </c>
      <c r="I19" s="107">
        <f t="shared" si="8"/>
        <v>329.66665347999998</v>
      </c>
      <c r="J19" s="107">
        <f t="shared" si="8"/>
        <v>329.66665347999998</v>
      </c>
      <c r="K19" s="107">
        <f t="shared" si="8"/>
        <v>329.66665347999998</v>
      </c>
      <c r="L19" s="107">
        <f t="shared" si="8"/>
        <v>329.66665347999998</v>
      </c>
      <c r="M19" s="107">
        <f t="shared" si="8"/>
        <v>329.66665347999998</v>
      </c>
      <c r="N19" s="107">
        <f t="shared" si="8"/>
        <v>329.66665347999998</v>
      </c>
      <c r="O19" s="107">
        <f t="shared" si="8"/>
        <v>329.66665347999998</v>
      </c>
      <c r="P19" s="107">
        <f t="shared" si="8"/>
        <v>329.66665347999998</v>
      </c>
      <c r="Q19" s="107">
        <f>SUM(Q9:Q18)</f>
        <v>3955.9998417600004</v>
      </c>
      <c r="U19" s="106">
        <f>SUM(U9:U18)</f>
        <v>1.9779999208800003</v>
      </c>
      <c r="V19" s="106">
        <f>SUM(V9:V18)</f>
        <v>329.66665348000004</v>
      </c>
      <c r="X19" s="106">
        <f>SUM(X9:X18)</f>
        <v>0</v>
      </c>
      <c r="Y19" s="106">
        <f>SUM(Y9:Y18)</f>
        <v>3955.9998417600004</v>
      </c>
      <c r="Z19" s="224">
        <f>X19/(X19+Y19)</f>
        <v>0</v>
      </c>
    </row>
    <row r="20" spans="1:26" ht="12.75" customHeight="1">
      <c r="A20" s="135">
        <v>1.2</v>
      </c>
      <c r="B20" s="136" t="s">
        <v>29</v>
      </c>
      <c r="C20" s="207">
        <f>'3. Infrastructure Staff Loading'!C20</f>
        <v>0</v>
      </c>
      <c r="D20" s="208">
        <f>'3. Infrastructure Staff Loading'!D20</f>
        <v>0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139">
        <f>SUM(E20:P20)</f>
        <v>0</v>
      </c>
      <c r="U20" s="44">
        <f>V20/$S$7</f>
        <v>0</v>
      </c>
      <c r="V20" s="44">
        <f>Q20/12</f>
        <v>0</v>
      </c>
      <c r="X20" s="44">
        <f>IF($D20="Y",$Q20,0)</f>
        <v>0</v>
      </c>
      <c r="Y20" s="44">
        <f>IF($D20="N",$Q20,0)</f>
        <v>0</v>
      </c>
      <c r="Z20" s="223">
        <f>T20/12</f>
        <v>0</v>
      </c>
    </row>
    <row r="21" spans="1:26" ht="12.75" customHeight="1">
      <c r="A21" s="133"/>
      <c r="B21" s="137"/>
      <c r="C21" s="207" t="str">
        <f>'3. Infrastructure Staff Loading'!C21</f>
        <v>Service Delivery</v>
      </c>
      <c r="D21" s="208" t="str">
        <f>'3. Infrastructure Staff Loading'!D21</f>
        <v>N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139">
        <f>SUM(E21:P21)</f>
        <v>0</v>
      </c>
      <c r="U21" s="44">
        <f>V21/$S$7</f>
        <v>0</v>
      </c>
      <c r="V21" s="44">
        <f>Q21/12</f>
        <v>0</v>
      </c>
      <c r="X21" s="44">
        <f t="shared" ref="X21:X24" si="9">IF($D21="Y",$Q21,0)</f>
        <v>0</v>
      </c>
      <c r="Y21" s="44">
        <f t="shared" ref="Y21:Y24" si="10">IF($D21="N",$Q21,0)</f>
        <v>0</v>
      </c>
      <c r="Z21" s="223">
        <f>T21/12</f>
        <v>0</v>
      </c>
    </row>
    <row r="22" spans="1:26" ht="12.75" customHeight="1">
      <c r="A22" s="133"/>
      <c r="B22" s="137"/>
      <c r="C22" s="207" t="str">
        <f>'3. Infrastructure Staff Loading'!C22</f>
        <v>Project Manager</v>
      </c>
      <c r="D22" s="208" t="str">
        <f>'3. Infrastructure Staff Loading'!D22</f>
        <v>N</v>
      </c>
      <c r="E22" s="45">
        <v>247.25</v>
      </c>
      <c r="F22" s="45">
        <v>247.25</v>
      </c>
      <c r="G22" s="45">
        <v>247.25</v>
      </c>
      <c r="H22" s="45">
        <v>247.25</v>
      </c>
      <c r="I22" s="45">
        <v>247.25</v>
      </c>
      <c r="J22" s="45">
        <v>247.25</v>
      </c>
      <c r="K22" s="45">
        <v>247.25</v>
      </c>
      <c r="L22" s="45">
        <v>247.25</v>
      </c>
      <c r="M22" s="45">
        <v>247.25</v>
      </c>
      <c r="N22" s="45">
        <v>247.25</v>
      </c>
      <c r="O22" s="45">
        <v>247.25</v>
      </c>
      <c r="P22" s="45">
        <v>247.25</v>
      </c>
      <c r="Q22" s="139">
        <f>SUM(E22:P22)</f>
        <v>2967</v>
      </c>
      <c r="U22" s="44">
        <f>V22/$S$7</f>
        <v>1.4835</v>
      </c>
      <c r="V22" s="44">
        <f>Q22/12</f>
        <v>247.25</v>
      </c>
      <c r="X22" s="44">
        <f t="shared" si="9"/>
        <v>0</v>
      </c>
      <c r="Y22" s="44">
        <f t="shared" si="10"/>
        <v>2967</v>
      </c>
      <c r="Z22" s="223">
        <f>T22/12</f>
        <v>0</v>
      </c>
    </row>
    <row r="23" spans="1:26" ht="12.75" customHeight="1">
      <c r="A23" s="133"/>
      <c r="B23" s="137"/>
      <c r="C23" s="207">
        <f>'3. Infrastructure Staff Loading'!C23</f>
        <v>0</v>
      </c>
      <c r="D23" s="208">
        <f>'3. Infrastructure Staff Loading'!D23</f>
        <v>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139">
        <f>SUM(E23:P23)</f>
        <v>0</v>
      </c>
      <c r="U23" s="44">
        <f>V23/$S$7</f>
        <v>0</v>
      </c>
      <c r="V23" s="44">
        <f>Q23/12</f>
        <v>0</v>
      </c>
      <c r="X23" s="44">
        <f t="shared" si="9"/>
        <v>0</v>
      </c>
      <c r="Y23" s="44">
        <f t="shared" si="10"/>
        <v>0</v>
      </c>
      <c r="Z23" s="223">
        <f>T23/12</f>
        <v>0</v>
      </c>
    </row>
    <row r="24" spans="1:26" ht="12.75" customHeight="1">
      <c r="A24" s="133"/>
      <c r="B24" s="137"/>
      <c r="C24" s="207">
        <f>'3. Infrastructure Staff Loading'!C24</f>
        <v>0</v>
      </c>
      <c r="D24" s="208">
        <f>'3. Infrastructure Staff Loading'!D24</f>
        <v>0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139">
        <f>SUM(E24:P24)</f>
        <v>0</v>
      </c>
      <c r="U24" s="44">
        <f>V24/$S$7</f>
        <v>0</v>
      </c>
      <c r="V24" s="44">
        <f>Q24/12</f>
        <v>0</v>
      </c>
      <c r="X24" s="44">
        <f t="shared" si="9"/>
        <v>0</v>
      </c>
      <c r="Y24" s="44">
        <f t="shared" si="10"/>
        <v>0</v>
      </c>
      <c r="Z24" s="223">
        <f>T24/12</f>
        <v>0</v>
      </c>
    </row>
    <row r="25" spans="1:26" ht="12.75" customHeight="1" thickBot="1">
      <c r="A25" s="103"/>
      <c r="B25" s="104" t="s">
        <v>31</v>
      </c>
      <c r="C25" s="108"/>
      <c r="D25" s="189"/>
      <c r="E25" s="107">
        <f>SUM(E20:E24)</f>
        <v>247.25</v>
      </c>
      <c r="F25" s="107">
        <f t="shared" ref="F25:Q25" si="11">SUM(F20:F24)</f>
        <v>247.25</v>
      </c>
      <c r="G25" s="107">
        <f t="shared" si="11"/>
        <v>247.25</v>
      </c>
      <c r="H25" s="107">
        <f t="shared" si="11"/>
        <v>247.25</v>
      </c>
      <c r="I25" s="107">
        <f t="shared" si="11"/>
        <v>247.25</v>
      </c>
      <c r="J25" s="107">
        <f t="shared" si="11"/>
        <v>247.25</v>
      </c>
      <c r="K25" s="107">
        <f t="shared" si="11"/>
        <v>247.25</v>
      </c>
      <c r="L25" s="107">
        <f t="shared" si="11"/>
        <v>247.25</v>
      </c>
      <c r="M25" s="107">
        <f t="shared" si="11"/>
        <v>247.25</v>
      </c>
      <c r="N25" s="107">
        <f t="shared" si="11"/>
        <v>247.25</v>
      </c>
      <c r="O25" s="107">
        <f t="shared" si="11"/>
        <v>247.25</v>
      </c>
      <c r="P25" s="107">
        <f t="shared" si="11"/>
        <v>247.25</v>
      </c>
      <c r="Q25" s="107">
        <f t="shared" si="11"/>
        <v>2967</v>
      </c>
      <c r="U25" s="109">
        <f>SUM(U20:U24)</f>
        <v>1.4835</v>
      </c>
      <c r="V25" s="109">
        <f>SUM(V20:V24)</f>
        <v>247.25</v>
      </c>
      <c r="X25" s="106">
        <f>SUM(X20:X24)</f>
        <v>0</v>
      </c>
      <c r="Y25" s="106">
        <f>SUM(Y20:Y24)</f>
        <v>2967</v>
      </c>
      <c r="Z25" s="224">
        <f>X25/(X25+Y25)</f>
        <v>0</v>
      </c>
    </row>
    <row r="26" spans="1:26" ht="12">
      <c r="A26" s="135">
        <v>1.3</v>
      </c>
      <c r="B26" s="136" t="s">
        <v>32</v>
      </c>
      <c r="C26" s="207">
        <f>'3. Infrastructure Staff Loading'!C26</f>
        <v>0</v>
      </c>
      <c r="D26" s="208">
        <f>'3. Infrastructure Staff Loading'!D26</f>
        <v>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139">
        <f t="shared" ref="Q26:Q31" si="12">SUM(E26:P26)</f>
        <v>0</v>
      </c>
      <c r="U26" s="44">
        <f t="shared" ref="U26:U31" si="13">V26/$S$7</f>
        <v>0</v>
      </c>
      <c r="V26" s="44">
        <f t="shared" ref="V26:V31" si="14">Q26/12</f>
        <v>0</v>
      </c>
      <c r="X26" s="44">
        <f>IF($D26="Y",$Q26,0)</f>
        <v>0</v>
      </c>
      <c r="Y26" s="44">
        <f>IF($D26="N",$Q26,0)</f>
        <v>0</v>
      </c>
      <c r="Z26" s="223">
        <f t="shared" ref="Z26:Z31" si="15">T26/12</f>
        <v>0</v>
      </c>
    </row>
    <row r="27" spans="1:26" ht="12">
      <c r="A27" s="133"/>
      <c r="B27" s="137"/>
      <c r="C27" s="207" t="str">
        <f>'3. Infrastructure Staff Loading'!C27</f>
        <v>Infrastructure Project Support</v>
      </c>
      <c r="D27" s="208" t="str">
        <f>'3. Infrastructure Staff Loading'!D27</f>
        <v>Y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139">
        <f t="shared" si="12"/>
        <v>0</v>
      </c>
      <c r="U27" s="44">
        <f t="shared" si="13"/>
        <v>0</v>
      </c>
      <c r="V27" s="44">
        <f t="shared" si="14"/>
        <v>0</v>
      </c>
      <c r="X27" s="44">
        <f t="shared" ref="X27:X31" si="16">IF($D27="Y",$Q27,0)</f>
        <v>0</v>
      </c>
      <c r="Y27" s="44">
        <f t="shared" ref="Y27:Y31" si="17">IF($D27="N",$Q27,0)</f>
        <v>0</v>
      </c>
      <c r="Z27" s="223">
        <f t="shared" si="15"/>
        <v>0</v>
      </c>
    </row>
    <row r="28" spans="1:26" ht="12">
      <c r="A28" s="133"/>
      <c r="B28" s="137"/>
      <c r="C28" s="207" t="str">
        <f>'3. Infrastructure Staff Loading'!C28</f>
        <v>Infrastructure Project Support</v>
      </c>
      <c r="D28" s="208" t="str">
        <f>'3. Infrastructure Staff Loading'!D28</f>
        <v>Y</v>
      </c>
      <c r="E28" s="45">
        <v>88.959976841666673</v>
      </c>
      <c r="F28" s="45">
        <v>88.959976841666673</v>
      </c>
      <c r="G28" s="45">
        <v>88.959976841666673</v>
      </c>
      <c r="H28" s="45">
        <v>88.959976841666673</v>
      </c>
      <c r="I28" s="45">
        <v>88.959976841666673</v>
      </c>
      <c r="J28" s="45">
        <v>88.959976841666673</v>
      </c>
      <c r="K28" s="45">
        <v>88.959976841666673</v>
      </c>
      <c r="L28" s="45">
        <v>88.959976841666673</v>
      </c>
      <c r="M28" s="45">
        <v>88.959976841666673</v>
      </c>
      <c r="N28" s="45">
        <v>88.959976841666673</v>
      </c>
      <c r="O28" s="45">
        <v>88.959976841666673</v>
      </c>
      <c r="P28" s="45">
        <v>88.959976841666673</v>
      </c>
      <c r="Q28" s="139">
        <f t="shared" si="12"/>
        <v>1067.5197221000003</v>
      </c>
      <c r="U28" s="44">
        <f t="shared" si="13"/>
        <v>0.53375986105000017</v>
      </c>
      <c r="V28" s="44">
        <f t="shared" si="14"/>
        <v>88.959976841666688</v>
      </c>
      <c r="X28" s="44">
        <f t="shared" si="16"/>
        <v>1067.5197221000003</v>
      </c>
      <c r="Y28" s="44">
        <f t="shared" si="17"/>
        <v>0</v>
      </c>
      <c r="Z28" s="223">
        <f t="shared" si="15"/>
        <v>0</v>
      </c>
    </row>
    <row r="29" spans="1:26" ht="12">
      <c r="A29" s="133"/>
      <c r="B29" s="137"/>
      <c r="C29" s="207" t="str">
        <f>'3. Infrastructure Staff Loading'!C29</f>
        <v>Infrastructure Project Management Office PMO Lead</v>
      </c>
      <c r="D29" s="208" t="str">
        <f>'3. Infrastructure Staff Loading'!D29</f>
        <v>N</v>
      </c>
      <c r="E29" s="45">
        <v>164.83332673999999</v>
      </c>
      <c r="F29" s="45">
        <v>164.83332673999999</v>
      </c>
      <c r="G29" s="45">
        <v>164.83332673999999</v>
      </c>
      <c r="H29" s="45">
        <v>164.83332673999999</v>
      </c>
      <c r="I29" s="45">
        <v>164.83332673999999</v>
      </c>
      <c r="J29" s="45">
        <v>164.83332673999999</v>
      </c>
      <c r="K29" s="45">
        <v>164.83332673999999</v>
      </c>
      <c r="L29" s="45">
        <v>164.83332673999999</v>
      </c>
      <c r="M29" s="45">
        <v>164.83332673999999</v>
      </c>
      <c r="N29" s="45">
        <v>164.83332673999999</v>
      </c>
      <c r="O29" s="45">
        <v>164.83332673999999</v>
      </c>
      <c r="P29" s="45">
        <v>164.83332673999999</v>
      </c>
      <c r="Q29" s="139">
        <f t="shared" si="12"/>
        <v>1977.9999208800002</v>
      </c>
      <c r="U29" s="44">
        <f t="shared" si="13"/>
        <v>0.98899996044000016</v>
      </c>
      <c r="V29" s="44">
        <f t="shared" si="14"/>
        <v>164.83332674000002</v>
      </c>
      <c r="X29" s="44">
        <f t="shared" si="16"/>
        <v>0</v>
      </c>
      <c r="Y29" s="44">
        <f t="shared" si="17"/>
        <v>1977.9999208800002</v>
      </c>
      <c r="Z29" s="223">
        <f t="shared" si="15"/>
        <v>0</v>
      </c>
    </row>
    <row r="30" spans="1:26" ht="12">
      <c r="A30" s="133"/>
      <c r="B30" s="137"/>
      <c r="C30" s="207" t="str">
        <f>'3. Infrastructure Staff Loading'!C30</f>
        <v>Infrastructure Project Support</v>
      </c>
      <c r="D30" s="208" t="str">
        <f>'3. Infrastructure Staff Loading'!D30</f>
        <v>N</v>
      </c>
      <c r="E30" s="45">
        <v>119.49678378166665</v>
      </c>
      <c r="F30" s="45">
        <v>119.49678378166665</v>
      </c>
      <c r="G30" s="45">
        <v>119.49678378166665</v>
      </c>
      <c r="H30" s="45">
        <v>119.49678378166665</v>
      </c>
      <c r="I30" s="45">
        <v>119.49678378166665</v>
      </c>
      <c r="J30" s="45">
        <v>119.49678378166665</v>
      </c>
      <c r="K30" s="45">
        <v>119.49678378166665</v>
      </c>
      <c r="L30" s="45">
        <v>119.49678378166665</v>
      </c>
      <c r="M30" s="45">
        <v>119.49678378166665</v>
      </c>
      <c r="N30" s="45">
        <v>119.49678378166665</v>
      </c>
      <c r="O30" s="45">
        <v>119.49678378166665</v>
      </c>
      <c r="P30" s="45">
        <v>119.49678378166665</v>
      </c>
      <c r="Q30" s="139">
        <f t="shared" si="12"/>
        <v>1433.9614053799999</v>
      </c>
      <c r="U30" s="44">
        <f t="shared" si="13"/>
        <v>0.71698070268999992</v>
      </c>
      <c r="V30" s="44">
        <f t="shared" si="14"/>
        <v>119.49678378166665</v>
      </c>
      <c r="X30" s="44">
        <f t="shared" si="16"/>
        <v>0</v>
      </c>
      <c r="Y30" s="44">
        <f t="shared" si="17"/>
        <v>1433.9614053799999</v>
      </c>
      <c r="Z30" s="223">
        <f t="shared" si="15"/>
        <v>0</v>
      </c>
    </row>
    <row r="31" spans="1:26" ht="12">
      <c r="A31" s="133"/>
      <c r="B31" s="137"/>
      <c r="C31" s="207">
        <f>'3. Infrastructure Staff Loading'!C31</f>
        <v>0</v>
      </c>
      <c r="D31" s="208">
        <f>'3. Infrastructure Staff Loading'!D31</f>
        <v>0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139">
        <f t="shared" si="12"/>
        <v>0</v>
      </c>
      <c r="U31" s="44">
        <f t="shared" si="13"/>
        <v>0</v>
      </c>
      <c r="V31" s="44">
        <f t="shared" si="14"/>
        <v>0</v>
      </c>
      <c r="X31" s="44">
        <f t="shared" si="16"/>
        <v>0</v>
      </c>
      <c r="Y31" s="44">
        <f t="shared" si="17"/>
        <v>0</v>
      </c>
      <c r="Z31" s="223">
        <f t="shared" si="15"/>
        <v>0</v>
      </c>
    </row>
    <row r="32" spans="1:26" ht="12.95" thickBot="1">
      <c r="A32" s="103"/>
      <c r="B32" s="104" t="s">
        <v>35</v>
      </c>
      <c r="C32" s="108"/>
      <c r="D32" s="189"/>
      <c r="E32" s="107">
        <f>SUM(E26:E31)</f>
        <v>373.29008736333333</v>
      </c>
      <c r="F32" s="107">
        <f t="shared" ref="F32:P32" si="18">SUM(F26:F31)</f>
        <v>373.29008736333333</v>
      </c>
      <c r="G32" s="107">
        <f t="shared" si="18"/>
        <v>373.29008736333333</v>
      </c>
      <c r="H32" s="107">
        <f t="shared" si="18"/>
        <v>373.29008736333333</v>
      </c>
      <c r="I32" s="107">
        <f t="shared" si="18"/>
        <v>373.29008736333333</v>
      </c>
      <c r="J32" s="107">
        <f t="shared" si="18"/>
        <v>373.29008736333333</v>
      </c>
      <c r="K32" s="107">
        <f t="shared" si="18"/>
        <v>373.29008736333333</v>
      </c>
      <c r="L32" s="107">
        <f t="shared" si="18"/>
        <v>373.29008736333333</v>
      </c>
      <c r="M32" s="107">
        <f t="shared" si="18"/>
        <v>373.29008736333333</v>
      </c>
      <c r="N32" s="107">
        <f t="shared" si="18"/>
        <v>373.29008736333333</v>
      </c>
      <c r="O32" s="107">
        <f t="shared" si="18"/>
        <v>373.29008736333333</v>
      </c>
      <c r="P32" s="107">
        <f t="shared" si="18"/>
        <v>373.29008736333333</v>
      </c>
      <c r="Q32" s="107">
        <f>SUM(Q26:Q31)</f>
        <v>4479.4810483600004</v>
      </c>
      <c r="U32" s="109">
        <f>SUM(U26:U31)</f>
        <v>2.2397405241800001</v>
      </c>
      <c r="V32" s="109">
        <f>SUM(V26:V31)</f>
        <v>373.29008736333333</v>
      </c>
      <c r="X32" s="106">
        <f>SUM(X26:X31)</f>
        <v>1067.5197221000003</v>
      </c>
      <c r="Y32" s="106">
        <f>SUM(Y26:Y31)</f>
        <v>3411.9613262600001</v>
      </c>
      <c r="Z32" s="224">
        <f>X32/(X32+Y32)</f>
        <v>0.23831325784732005</v>
      </c>
    </row>
    <row r="33" spans="1:26" ht="12">
      <c r="A33" s="135">
        <v>1.4</v>
      </c>
      <c r="B33" s="136" t="s">
        <v>36</v>
      </c>
      <c r="C33" s="207">
        <f>'3. Infrastructure Staff Loading'!C33</f>
        <v>0</v>
      </c>
      <c r="D33" s="208">
        <f>'3. Infrastructure Staff Loading'!D33</f>
        <v>0</v>
      </c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139">
        <f>SUM(E33:P33)</f>
        <v>0</v>
      </c>
      <c r="U33" s="44">
        <f>V33/$S$7</f>
        <v>0</v>
      </c>
      <c r="V33" s="44">
        <f>Q33/12</f>
        <v>0</v>
      </c>
      <c r="X33" s="44">
        <f>IF($D33="Y",$Q33,0)</f>
        <v>0</v>
      </c>
      <c r="Y33" s="44">
        <f>IF($D33="N",$Q33,0)</f>
        <v>0</v>
      </c>
      <c r="Z33" s="223">
        <f>T33/12</f>
        <v>0</v>
      </c>
    </row>
    <row r="34" spans="1:26" ht="12">
      <c r="A34" s="133"/>
      <c r="B34" s="137"/>
      <c r="C34" s="207" t="str">
        <f>'3. Infrastructure Staff Loading'!C34</f>
        <v>Procurement Support</v>
      </c>
      <c r="D34" s="208" t="str">
        <f>'3. Infrastructure Staff Loading'!D34</f>
        <v>N</v>
      </c>
      <c r="E34" s="45">
        <v>454.01058560166666</v>
      </c>
      <c r="F34" s="45">
        <v>454.01058560166666</v>
      </c>
      <c r="G34" s="45">
        <v>454.01058560166666</v>
      </c>
      <c r="H34" s="45">
        <v>454.01058560166666</v>
      </c>
      <c r="I34" s="45">
        <v>454.01058560166666</v>
      </c>
      <c r="J34" s="45">
        <v>454.01058560166666</v>
      </c>
      <c r="K34" s="45">
        <v>454.01058560166666</v>
      </c>
      <c r="L34" s="45">
        <v>454.01058560166666</v>
      </c>
      <c r="M34" s="45">
        <v>454.01058560166666</v>
      </c>
      <c r="N34" s="45">
        <v>454.01058560166666</v>
      </c>
      <c r="O34" s="45">
        <v>454.01058560166666</v>
      </c>
      <c r="P34" s="45">
        <v>454.01058560166666</v>
      </c>
      <c r="Q34" s="139">
        <f>SUM(E34:P34)</f>
        <v>5448.1270272199999</v>
      </c>
      <c r="U34" s="44">
        <f>V34/$S$7</f>
        <v>2.72406351361</v>
      </c>
      <c r="V34" s="44">
        <f>Q34/12</f>
        <v>454.01058560166666</v>
      </c>
      <c r="X34" s="44">
        <f t="shared" ref="X34:X37" si="19">IF($D34="Y",$Q34,0)</f>
        <v>0</v>
      </c>
      <c r="Y34" s="44">
        <f t="shared" ref="Y34:Y37" si="20">IF($D34="N",$Q34,0)</f>
        <v>5448.1270272199999</v>
      </c>
      <c r="Z34" s="223">
        <f>T34/12</f>
        <v>0</v>
      </c>
    </row>
    <row r="35" spans="1:26" ht="12">
      <c r="A35" s="133"/>
      <c r="B35" s="137"/>
      <c r="C35" s="207">
        <f>'3. Infrastructure Staff Loading'!C35</f>
        <v>0</v>
      </c>
      <c r="D35" s="208">
        <f>'3. Infrastructure Staff Loading'!D35</f>
        <v>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139">
        <f>SUM(E35:P35)</f>
        <v>0</v>
      </c>
      <c r="U35" s="44">
        <f>V35/$S$7</f>
        <v>0</v>
      </c>
      <c r="V35" s="44">
        <f>Q35/12</f>
        <v>0</v>
      </c>
      <c r="X35" s="44">
        <f t="shared" si="19"/>
        <v>0</v>
      </c>
      <c r="Y35" s="44">
        <f t="shared" si="20"/>
        <v>0</v>
      </c>
      <c r="Z35" s="223">
        <f>T35/12</f>
        <v>0</v>
      </c>
    </row>
    <row r="36" spans="1:26" ht="12">
      <c r="A36" s="133"/>
      <c r="B36" s="137"/>
      <c r="C36" s="207">
        <f>'3. Infrastructure Staff Loading'!C36</f>
        <v>0</v>
      </c>
      <c r="D36" s="208">
        <f>'3. Infrastructure Staff Loading'!D36</f>
        <v>0</v>
      </c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139">
        <f>SUM(E36:P36)</f>
        <v>0</v>
      </c>
      <c r="U36" s="44">
        <f>V36/$S$7</f>
        <v>0</v>
      </c>
      <c r="V36" s="44">
        <f>Q36/12</f>
        <v>0</v>
      </c>
      <c r="X36" s="44">
        <f t="shared" si="19"/>
        <v>0</v>
      </c>
      <c r="Y36" s="44">
        <f t="shared" si="20"/>
        <v>0</v>
      </c>
      <c r="Z36" s="223">
        <f>T36/12</f>
        <v>0</v>
      </c>
    </row>
    <row r="37" spans="1:26" ht="12">
      <c r="A37" s="133"/>
      <c r="B37" s="137"/>
      <c r="C37" s="207">
        <f>'3. Infrastructure Staff Loading'!C37</f>
        <v>0</v>
      </c>
      <c r="D37" s="208">
        <f>'3. Infrastructure Staff Loading'!D37</f>
        <v>0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139">
        <f>SUM(E37:P37)</f>
        <v>0</v>
      </c>
      <c r="U37" s="44">
        <f>V37/$S$7</f>
        <v>0</v>
      </c>
      <c r="V37" s="44">
        <f>Q37/12</f>
        <v>0</v>
      </c>
      <c r="X37" s="44">
        <f t="shared" si="19"/>
        <v>0</v>
      </c>
      <c r="Y37" s="44">
        <f t="shared" si="20"/>
        <v>0</v>
      </c>
      <c r="Z37" s="223">
        <f>T37/12</f>
        <v>0</v>
      </c>
    </row>
    <row r="38" spans="1:26" ht="12.95" thickBot="1">
      <c r="A38" s="124"/>
      <c r="B38" s="125" t="s">
        <v>38</v>
      </c>
      <c r="C38" s="126"/>
      <c r="D38" s="190"/>
      <c r="E38" s="128">
        <f>SUM(E33:E37)</f>
        <v>454.01058560166666</v>
      </c>
      <c r="F38" s="128">
        <f t="shared" ref="F38:P38" si="21">SUM(F33:F37)</f>
        <v>454.01058560166666</v>
      </c>
      <c r="G38" s="128">
        <f t="shared" si="21"/>
        <v>454.01058560166666</v>
      </c>
      <c r="H38" s="128">
        <f t="shared" si="21"/>
        <v>454.01058560166666</v>
      </c>
      <c r="I38" s="128">
        <f t="shared" si="21"/>
        <v>454.01058560166666</v>
      </c>
      <c r="J38" s="128">
        <f t="shared" si="21"/>
        <v>454.01058560166666</v>
      </c>
      <c r="K38" s="128">
        <f t="shared" si="21"/>
        <v>454.01058560166666</v>
      </c>
      <c r="L38" s="128">
        <f t="shared" si="21"/>
        <v>454.01058560166666</v>
      </c>
      <c r="M38" s="128">
        <f t="shared" si="21"/>
        <v>454.01058560166666</v>
      </c>
      <c r="N38" s="128">
        <f t="shared" si="21"/>
        <v>454.01058560166666</v>
      </c>
      <c r="O38" s="128">
        <f t="shared" si="21"/>
        <v>454.01058560166666</v>
      </c>
      <c r="P38" s="128">
        <f t="shared" si="21"/>
        <v>454.01058560166666</v>
      </c>
      <c r="Q38" s="128">
        <f>SUM(Q33:Q37)</f>
        <v>5448.1270272199999</v>
      </c>
      <c r="U38" s="127">
        <f>SUM(U33:U37)</f>
        <v>2.72406351361</v>
      </c>
      <c r="V38" s="127">
        <f>SUM(V33:V37)</f>
        <v>454.01058560166666</v>
      </c>
      <c r="X38" s="106">
        <f>SUM(X33:X37)</f>
        <v>0</v>
      </c>
      <c r="Y38" s="106">
        <f>SUM(Y33:Y37)</f>
        <v>5448.1270272199999</v>
      </c>
      <c r="Z38" s="224">
        <f>X38/(X38+Y38)</f>
        <v>0</v>
      </c>
    </row>
    <row r="39" spans="1:26" s="35" customFormat="1" ht="14.1" thickBot="1">
      <c r="A39" s="129"/>
      <c r="B39" s="130" t="s">
        <v>28</v>
      </c>
      <c r="C39" s="131"/>
      <c r="D39" s="191"/>
      <c r="E39" s="132">
        <f>SUM(E19,E25,E32,E38)</f>
        <v>1404.2173264449998</v>
      </c>
      <c r="F39" s="132">
        <f t="shared" ref="F39:P39" si="22">SUM(F19,F25,F32,F38)</f>
        <v>1404.2173264449998</v>
      </c>
      <c r="G39" s="132">
        <f t="shared" si="22"/>
        <v>1404.2173264449998</v>
      </c>
      <c r="H39" s="132">
        <f t="shared" si="22"/>
        <v>1404.2173264449998</v>
      </c>
      <c r="I39" s="132">
        <f t="shared" si="22"/>
        <v>1404.2173264449998</v>
      </c>
      <c r="J39" s="132">
        <f t="shared" si="22"/>
        <v>1404.2173264449998</v>
      </c>
      <c r="K39" s="132">
        <f t="shared" si="22"/>
        <v>1404.2173264449998</v>
      </c>
      <c r="L39" s="132">
        <f t="shared" si="22"/>
        <v>1404.2173264449998</v>
      </c>
      <c r="M39" s="132">
        <f t="shared" si="22"/>
        <v>1404.2173264449998</v>
      </c>
      <c r="N39" s="132">
        <f t="shared" si="22"/>
        <v>1404.2173264449998</v>
      </c>
      <c r="O39" s="132">
        <f t="shared" si="22"/>
        <v>1404.2173264449998</v>
      </c>
      <c r="P39" s="132">
        <f t="shared" si="22"/>
        <v>1404.2173264449998</v>
      </c>
      <c r="Q39" s="132">
        <f>SUM(Q19,Q25,Q32,Q38)</f>
        <v>16850.607917339999</v>
      </c>
      <c r="U39" s="132">
        <f>SUM(U19,U25,U32,U38)</f>
        <v>8.4253039586699998</v>
      </c>
      <c r="V39" s="132">
        <f>SUM(V19,V25,V32,V38)</f>
        <v>1404.217326445</v>
      </c>
      <c r="X39" s="132">
        <f>SUM(X19,X25,X32,X38)</f>
        <v>1067.5197221000003</v>
      </c>
      <c r="Y39" s="132">
        <f>SUM(Y19,Y25,Y32,Y38)</f>
        <v>15783.08819524</v>
      </c>
      <c r="Z39" s="225">
        <f>X39/(X39+Y39)</f>
        <v>6.3352000553135931E-2</v>
      </c>
    </row>
    <row r="40" spans="1:26" ht="9.9499999999999993" customHeight="1">
      <c r="A40" s="99"/>
      <c r="B40" s="100"/>
      <c r="C40" s="101"/>
      <c r="D40" s="19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U40" s="101"/>
      <c r="V40" s="101"/>
      <c r="X40" s="101"/>
      <c r="Y40" s="101"/>
      <c r="Z40" s="226"/>
    </row>
    <row r="41" spans="1:26" s="34" customFormat="1" ht="13.5" customHeight="1">
      <c r="A41" s="114">
        <v>2</v>
      </c>
      <c r="B41" s="115" t="s">
        <v>39</v>
      </c>
      <c r="C41" s="116"/>
      <c r="D41" s="152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3"/>
      <c r="U41" s="116"/>
      <c r="V41" s="116"/>
      <c r="X41" s="116"/>
      <c r="Y41" s="116"/>
      <c r="Z41" s="227"/>
    </row>
    <row r="42" spans="1:26" ht="13.5" customHeight="1">
      <c r="A42" s="133">
        <v>2.1</v>
      </c>
      <c r="B42" s="134" t="s">
        <v>40</v>
      </c>
      <c r="C42" s="207">
        <f>'3. Infrastructure Staff Loading'!C42</f>
        <v>0</v>
      </c>
      <c r="D42" s="208">
        <f>'3. Infrastructure Staff Loading'!D42</f>
        <v>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138">
        <f t="shared" ref="Q42:Q48" si="23">SUM(E42:P42)</f>
        <v>0</v>
      </c>
      <c r="U42" s="44">
        <f>V42/$S$7</f>
        <v>0</v>
      </c>
      <c r="V42" s="44">
        <f>Q42/12</f>
        <v>0</v>
      </c>
      <c r="X42" s="44">
        <f>IF($D42="Y",$Q42,0)</f>
        <v>0</v>
      </c>
      <c r="Y42" s="44">
        <f>IF($D42="N",$Q42,0)</f>
        <v>0</v>
      </c>
      <c r="Z42" s="223">
        <f>T42/12</f>
        <v>0</v>
      </c>
    </row>
    <row r="43" spans="1:26" ht="12">
      <c r="A43" s="133"/>
      <c r="B43" s="134"/>
      <c r="C43" s="207" t="str">
        <f>'3. Infrastructure Staff Loading'!C43</f>
        <v>Team Management</v>
      </c>
      <c r="D43" s="208" t="str">
        <f>'3. Infrastructure Staff Loading'!D43</f>
        <v>N</v>
      </c>
      <c r="E43" s="45">
        <v>16.483326739999999</v>
      </c>
      <c r="F43" s="45">
        <v>16.483326739999999</v>
      </c>
      <c r="G43" s="45">
        <v>16.483326739999999</v>
      </c>
      <c r="H43" s="45">
        <v>16.483326739999999</v>
      </c>
      <c r="I43" s="45">
        <v>16.483326739999999</v>
      </c>
      <c r="J43" s="45">
        <v>16.483326739999999</v>
      </c>
      <c r="K43" s="45">
        <v>16.483326739999999</v>
      </c>
      <c r="L43" s="45">
        <v>16.483326739999999</v>
      </c>
      <c r="M43" s="45">
        <v>16.483326739999999</v>
      </c>
      <c r="N43" s="45">
        <v>16.483326739999999</v>
      </c>
      <c r="O43" s="45">
        <v>16.483326739999999</v>
      </c>
      <c r="P43" s="45">
        <v>16.483326739999999</v>
      </c>
      <c r="Q43" s="138">
        <f t="shared" si="23"/>
        <v>197.79992087999997</v>
      </c>
      <c r="U43" s="44">
        <f>V43/$S$7</f>
        <v>9.8899960440000004E-2</v>
      </c>
      <c r="V43" s="44">
        <f>Q43/12</f>
        <v>16.483326739999999</v>
      </c>
      <c r="X43" s="44">
        <f t="shared" ref="X43:X46" si="24">IF($D43="Y",$Q43,0)</f>
        <v>0</v>
      </c>
      <c r="Y43" s="44">
        <f t="shared" ref="Y43:Y46" si="25">IF($D43="N",$Q43,0)</f>
        <v>197.79992087999997</v>
      </c>
      <c r="Z43" s="223">
        <f>T43/12</f>
        <v>0</v>
      </c>
    </row>
    <row r="44" spans="1:26" ht="12">
      <c r="A44" s="133"/>
      <c r="B44" s="134"/>
      <c r="C44" s="207">
        <f>'3. Infrastructure Staff Loading'!C44</f>
        <v>0</v>
      </c>
      <c r="D44" s="208">
        <f>'3. Infrastructure Staff Loading'!D44</f>
        <v>0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138">
        <f>SUM(E44:P44)</f>
        <v>0</v>
      </c>
      <c r="U44" s="44">
        <f>V44/$S$7</f>
        <v>0</v>
      </c>
      <c r="V44" s="44">
        <f>Q44/12</f>
        <v>0</v>
      </c>
      <c r="X44" s="44">
        <f t="shared" si="24"/>
        <v>0</v>
      </c>
      <c r="Y44" s="44">
        <f t="shared" si="25"/>
        <v>0</v>
      </c>
      <c r="Z44" s="223">
        <f>T44/12</f>
        <v>0</v>
      </c>
    </row>
    <row r="45" spans="1:26" ht="12">
      <c r="A45" s="133"/>
      <c r="B45" s="134"/>
      <c r="C45" s="207">
        <f>'3. Infrastructure Staff Loading'!C45</f>
        <v>0</v>
      </c>
      <c r="D45" s="208">
        <f>'3. Infrastructure Staff Loading'!D45</f>
        <v>0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138">
        <f t="shared" si="23"/>
        <v>0</v>
      </c>
      <c r="U45" s="44">
        <f>V45/$S$7</f>
        <v>0</v>
      </c>
      <c r="V45" s="44">
        <f>Q45/12</f>
        <v>0</v>
      </c>
      <c r="X45" s="44">
        <f t="shared" si="24"/>
        <v>0</v>
      </c>
      <c r="Y45" s="44">
        <f t="shared" si="25"/>
        <v>0</v>
      </c>
      <c r="Z45" s="223">
        <f>T45/12</f>
        <v>0</v>
      </c>
    </row>
    <row r="46" spans="1:26" ht="12">
      <c r="A46" s="133"/>
      <c r="B46" s="134"/>
      <c r="C46" s="207">
        <f>'3. Infrastructure Staff Loading'!C46</f>
        <v>0</v>
      </c>
      <c r="D46" s="208">
        <f>'3. Infrastructure Staff Loading'!D46</f>
        <v>0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138">
        <f t="shared" si="23"/>
        <v>0</v>
      </c>
      <c r="U46" s="44">
        <f>V46/$S$7</f>
        <v>0</v>
      </c>
      <c r="V46" s="44">
        <f>Q46/12</f>
        <v>0</v>
      </c>
      <c r="X46" s="44">
        <f t="shared" si="24"/>
        <v>0</v>
      </c>
      <c r="Y46" s="44">
        <f t="shared" si="25"/>
        <v>0</v>
      </c>
      <c r="Z46" s="223">
        <f>T46/12</f>
        <v>0</v>
      </c>
    </row>
    <row r="47" spans="1:26" s="35" customFormat="1" ht="12.95" thickBot="1">
      <c r="A47" s="103"/>
      <c r="B47" s="104" t="s">
        <v>42</v>
      </c>
      <c r="C47" s="105"/>
      <c r="D47" s="187"/>
      <c r="E47" s="107">
        <f>SUM(E42:E46)</f>
        <v>16.483326739999999</v>
      </c>
      <c r="F47" s="107">
        <f t="shared" ref="F47:Q47" si="26">SUM(F42:F46)</f>
        <v>16.483326739999999</v>
      </c>
      <c r="G47" s="107">
        <f t="shared" si="26"/>
        <v>16.483326739999999</v>
      </c>
      <c r="H47" s="107">
        <f t="shared" si="26"/>
        <v>16.483326739999999</v>
      </c>
      <c r="I47" s="107">
        <f t="shared" si="26"/>
        <v>16.483326739999999</v>
      </c>
      <c r="J47" s="107">
        <f t="shared" si="26"/>
        <v>16.483326739999999</v>
      </c>
      <c r="K47" s="107">
        <f t="shared" si="26"/>
        <v>16.483326739999999</v>
      </c>
      <c r="L47" s="107">
        <f t="shared" si="26"/>
        <v>16.483326739999999</v>
      </c>
      <c r="M47" s="107">
        <f t="shared" si="26"/>
        <v>16.483326739999999</v>
      </c>
      <c r="N47" s="107">
        <f t="shared" si="26"/>
        <v>16.483326739999999</v>
      </c>
      <c r="O47" s="107">
        <f t="shared" si="26"/>
        <v>16.483326739999999</v>
      </c>
      <c r="P47" s="107">
        <f t="shared" si="26"/>
        <v>16.483326739999999</v>
      </c>
      <c r="Q47" s="107">
        <f t="shared" si="26"/>
        <v>197.79992087999997</v>
      </c>
      <c r="U47" s="109">
        <f>SUM(U42:U46)</f>
        <v>9.8899960440000004E-2</v>
      </c>
      <c r="V47" s="109">
        <f>SUM(V42:V46)</f>
        <v>16.483326739999999</v>
      </c>
      <c r="X47" s="106">
        <f>SUM(X42:X46)</f>
        <v>0</v>
      </c>
      <c r="Y47" s="106">
        <f>SUM(Y42:Y46)</f>
        <v>197.79992087999997</v>
      </c>
      <c r="Z47" s="224">
        <f>X47/(X47+Y47)</f>
        <v>0</v>
      </c>
    </row>
    <row r="48" spans="1:26" ht="12">
      <c r="A48" s="133">
        <v>2.2000000000000002</v>
      </c>
      <c r="B48" s="134" t="s">
        <v>43</v>
      </c>
      <c r="C48" s="207">
        <f>'3. Infrastructure Staff Loading'!C48</f>
        <v>0</v>
      </c>
      <c r="D48" s="208">
        <f>'3. Infrastructure Staff Loading'!D48</f>
        <v>0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138">
        <f t="shared" si="23"/>
        <v>0</v>
      </c>
      <c r="U48" s="44">
        <f t="shared" ref="U48:U53" si="27">V48/$S$7</f>
        <v>0</v>
      </c>
      <c r="V48" s="44">
        <f t="shared" ref="V48:V53" si="28">Q48/12</f>
        <v>0</v>
      </c>
      <c r="X48" s="44">
        <f>IF($D48="Y",$Q48,0)</f>
        <v>0</v>
      </c>
      <c r="Y48" s="44">
        <f>IF($D48="N",$Q48,0)</f>
        <v>0</v>
      </c>
      <c r="Z48" s="223">
        <f t="shared" ref="Z48:Z53" si="29">T48/12</f>
        <v>0</v>
      </c>
    </row>
    <row r="49" spans="1:26" ht="12">
      <c r="A49" s="133"/>
      <c r="B49" s="134"/>
      <c r="C49" s="207" t="str">
        <f>'3. Infrastructure Staff Loading'!C49</f>
        <v>Infrastructure Project Support</v>
      </c>
      <c r="D49" s="208" t="str">
        <f>'3. Infrastructure Staff Loading'!D49</f>
        <v>N</v>
      </c>
      <c r="E49" s="45">
        <v>2145.6021080633332</v>
      </c>
      <c r="F49" s="45">
        <v>2145.6021080633332</v>
      </c>
      <c r="G49" s="45">
        <v>2145.6021080633332</v>
      </c>
      <c r="H49" s="45">
        <v>2145.6021080633332</v>
      </c>
      <c r="I49" s="45">
        <v>2145.6021080633332</v>
      </c>
      <c r="J49" s="45">
        <v>2145.6021080633332</v>
      </c>
      <c r="K49" s="45">
        <v>2145.6021080633332</v>
      </c>
      <c r="L49" s="45">
        <v>2145.6021080633332</v>
      </c>
      <c r="M49" s="45">
        <v>2145.6021080633332</v>
      </c>
      <c r="N49" s="45">
        <v>2145.6021080633332</v>
      </c>
      <c r="O49" s="45">
        <v>2145.6021080633332</v>
      </c>
      <c r="P49" s="45">
        <v>2145.6021080633332</v>
      </c>
      <c r="Q49" s="138">
        <f>SUM(E49:P49)</f>
        <v>25747.225296759996</v>
      </c>
      <c r="U49" s="44">
        <f t="shared" si="27"/>
        <v>12.87361264838</v>
      </c>
      <c r="V49" s="44">
        <f t="shared" si="28"/>
        <v>2145.6021080633332</v>
      </c>
      <c r="X49" s="44">
        <f t="shared" ref="X49:X53" si="30">IF($D49="Y",$Q49,0)</f>
        <v>0</v>
      </c>
      <c r="Y49" s="44">
        <f t="shared" ref="Y49:Y53" si="31">IF($D49="N",$Q49,0)</f>
        <v>25747.225296759996</v>
      </c>
      <c r="Z49" s="223">
        <f t="shared" si="29"/>
        <v>0</v>
      </c>
    </row>
    <row r="50" spans="1:26" ht="12">
      <c r="A50" s="133"/>
      <c r="B50" s="134"/>
      <c r="C50" s="207" t="str">
        <f>'3. Infrastructure Staff Loading'!C50</f>
        <v>Infrastructure Support</v>
      </c>
      <c r="D50" s="208" t="str">
        <f>'3. Infrastructure Staff Loading'!D50</f>
        <v>N</v>
      </c>
      <c r="E50" s="45">
        <v>645.4695230916667</v>
      </c>
      <c r="F50" s="45">
        <v>645.4695230916667</v>
      </c>
      <c r="G50" s="45">
        <v>645.4695230916667</v>
      </c>
      <c r="H50" s="45">
        <v>645.4695230916667</v>
      </c>
      <c r="I50" s="45">
        <v>645.4695230916667</v>
      </c>
      <c r="J50" s="45">
        <v>645.4695230916667</v>
      </c>
      <c r="K50" s="45">
        <v>645.4695230916667</v>
      </c>
      <c r="L50" s="45">
        <v>645.4695230916667</v>
      </c>
      <c r="M50" s="45">
        <v>645.4695230916667</v>
      </c>
      <c r="N50" s="45">
        <v>645.4695230916667</v>
      </c>
      <c r="O50" s="45">
        <v>645.4695230916667</v>
      </c>
      <c r="P50" s="45">
        <v>645.4695230916667</v>
      </c>
      <c r="Q50" s="138">
        <f>SUM(E50:P50)</f>
        <v>7745.6342771000009</v>
      </c>
      <c r="U50" s="44">
        <f t="shared" si="27"/>
        <v>3.8728171385500003</v>
      </c>
      <c r="V50" s="44">
        <f t="shared" si="28"/>
        <v>645.4695230916667</v>
      </c>
      <c r="X50" s="44">
        <f t="shared" si="30"/>
        <v>0</v>
      </c>
      <c r="Y50" s="44">
        <f t="shared" si="31"/>
        <v>7745.6342771000009</v>
      </c>
      <c r="Z50" s="223">
        <f t="shared" si="29"/>
        <v>0</v>
      </c>
    </row>
    <row r="51" spans="1:26" ht="12">
      <c r="A51" s="133"/>
      <c r="B51" s="134"/>
      <c r="C51" s="207" t="str">
        <f>'3. Infrastructure Staff Loading'!C51</f>
        <v>Service Delivery</v>
      </c>
      <c r="D51" s="208" t="str">
        <f>'3. Infrastructure Staff Loading'!D51</f>
        <v>N</v>
      </c>
      <c r="E51" s="45">
        <v>576.91667326000015</v>
      </c>
      <c r="F51" s="45">
        <v>576.91667326000015</v>
      </c>
      <c r="G51" s="45">
        <v>576.91667326000015</v>
      </c>
      <c r="H51" s="45">
        <v>576.91667326000015</v>
      </c>
      <c r="I51" s="45">
        <v>576.91667326000015</v>
      </c>
      <c r="J51" s="45">
        <v>576.91667326000015</v>
      </c>
      <c r="K51" s="45">
        <v>576.91667326000015</v>
      </c>
      <c r="L51" s="45">
        <v>576.91667326000015</v>
      </c>
      <c r="M51" s="45">
        <v>576.91667326000015</v>
      </c>
      <c r="N51" s="45">
        <v>576.91667326000015</v>
      </c>
      <c r="O51" s="45">
        <v>576.91667326000015</v>
      </c>
      <c r="P51" s="45">
        <v>576.91667326000015</v>
      </c>
      <c r="Q51" s="138">
        <f>SUM(E51:P51)</f>
        <v>6923.0000791200036</v>
      </c>
      <c r="U51" s="44">
        <f t="shared" si="27"/>
        <v>3.461500039560002</v>
      </c>
      <c r="V51" s="44">
        <f t="shared" si="28"/>
        <v>576.91667326000027</v>
      </c>
      <c r="X51" s="44">
        <f t="shared" si="30"/>
        <v>0</v>
      </c>
      <c r="Y51" s="44">
        <f t="shared" si="31"/>
        <v>6923.0000791200036</v>
      </c>
      <c r="Z51" s="223">
        <f t="shared" si="29"/>
        <v>0</v>
      </c>
    </row>
    <row r="52" spans="1:26" ht="12">
      <c r="A52" s="133"/>
      <c r="B52" s="134"/>
      <c r="C52" s="207" t="str">
        <f>'3. Infrastructure Staff Loading'!C52</f>
        <v>Infrastructure Support</v>
      </c>
      <c r="D52" s="208" t="str">
        <f>'3. Infrastructure Staff Loading'!D52</f>
        <v>N</v>
      </c>
      <c r="E52" s="45">
        <v>82.41667326000001</v>
      </c>
      <c r="F52" s="45">
        <v>82.41667326000001</v>
      </c>
      <c r="G52" s="45">
        <v>82.41667326000001</v>
      </c>
      <c r="H52" s="45">
        <v>82.41667326000001</v>
      </c>
      <c r="I52" s="45">
        <v>82.41667326000001</v>
      </c>
      <c r="J52" s="45">
        <v>82.41667326000001</v>
      </c>
      <c r="K52" s="45">
        <v>82.41667326000001</v>
      </c>
      <c r="L52" s="45">
        <v>82.41667326000001</v>
      </c>
      <c r="M52" s="45">
        <v>82.41667326000001</v>
      </c>
      <c r="N52" s="45">
        <v>82.41667326000001</v>
      </c>
      <c r="O52" s="45">
        <v>82.41667326000001</v>
      </c>
      <c r="P52" s="45">
        <v>82.41667326000001</v>
      </c>
      <c r="Q52" s="138">
        <f>SUM(E52:P52)</f>
        <v>989.00007912000035</v>
      </c>
      <c r="U52" s="44">
        <f t="shared" si="27"/>
        <v>0.49450003956000016</v>
      </c>
      <c r="V52" s="44">
        <f t="shared" si="28"/>
        <v>82.416673260000024</v>
      </c>
      <c r="X52" s="44">
        <f t="shared" si="30"/>
        <v>0</v>
      </c>
      <c r="Y52" s="44">
        <f t="shared" si="31"/>
        <v>989.00007912000035</v>
      </c>
      <c r="Z52" s="223">
        <f t="shared" si="29"/>
        <v>0</v>
      </c>
    </row>
    <row r="53" spans="1:26" ht="12">
      <c r="A53" s="133"/>
      <c r="B53" s="134"/>
      <c r="C53" s="207">
        <f>'3. Infrastructure Staff Loading'!C53</f>
        <v>0</v>
      </c>
      <c r="D53" s="208">
        <f>'3. Infrastructure Staff Loading'!D53</f>
        <v>0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138">
        <f>SUM(E53:P53)</f>
        <v>0</v>
      </c>
      <c r="U53" s="44">
        <f t="shared" si="27"/>
        <v>0</v>
      </c>
      <c r="V53" s="44">
        <f t="shared" si="28"/>
        <v>0</v>
      </c>
      <c r="X53" s="44">
        <f t="shared" si="30"/>
        <v>0</v>
      </c>
      <c r="Y53" s="44">
        <f t="shared" si="31"/>
        <v>0</v>
      </c>
      <c r="Z53" s="223">
        <f t="shared" si="29"/>
        <v>0</v>
      </c>
    </row>
    <row r="54" spans="1:26" s="35" customFormat="1" ht="12.95" thickBot="1">
      <c r="A54" s="103"/>
      <c r="B54" s="104" t="s">
        <v>45</v>
      </c>
      <c r="C54" s="105"/>
      <c r="D54" s="187"/>
      <c r="E54" s="107">
        <f>SUM(E48:E53)</f>
        <v>3450.4049776750003</v>
      </c>
      <c r="F54" s="107">
        <f t="shared" ref="F54:Q54" si="32">SUM(F48:F53)</f>
        <v>3450.4049776750003</v>
      </c>
      <c r="G54" s="107">
        <f t="shared" si="32"/>
        <v>3450.4049776750003</v>
      </c>
      <c r="H54" s="107">
        <f t="shared" si="32"/>
        <v>3450.4049776750003</v>
      </c>
      <c r="I54" s="107">
        <f t="shared" si="32"/>
        <v>3450.4049776750003</v>
      </c>
      <c r="J54" s="107">
        <f t="shared" si="32"/>
        <v>3450.4049776750003</v>
      </c>
      <c r="K54" s="107">
        <f t="shared" si="32"/>
        <v>3450.4049776750003</v>
      </c>
      <c r="L54" s="107">
        <f t="shared" si="32"/>
        <v>3450.4049776750003</v>
      </c>
      <c r="M54" s="107">
        <f t="shared" si="32"/>
        <v>3450.4049776750003</v>
      </c>
      <c r="N54" s="107">
        <f t="shared" si="32"/>
        <v>3450.4049776750003</v>
      </c>
      <c r="O54" s="107">
        <f t="shared" si="32"/>
        <v>3450.4049776750003</v>
      </c>
      <c r="P54" s="107">
        <f t="shared" si="32"/>
        <v>3450.4049776750003</v>
      </c>
      <c r="Q54" s="107">
        <f t="shared" si="32"/>
        <v>41404.859732099998</v>
      </c>
      <c r="U54" s="109">
        <f>SUM(U48:U53)</f>
        <v>20.702429866050004</v>
      </c>
      <c r="V54" s="127">
        <f>SUM(V48:V53)</f>
        <v>3450.4049776750003</v>
      </c>
      <c r="X54" s="106">
        <f>SUM(X48:X53)</f>
        <v>0</v>
      </c>
      <c r="Y54" s="106">
        <f>SUM(Y48:Y53)</f>
        <v>41404.859732099998</v>
      </c>
      <c r="Z54" s="224">
        <f>X54/(X54+Y54)</f>
        <v>0</v>
      </c>
    </row>
    <row r="55" spans="1:26" s="35" customFormat="1" ht="14.1" thickBot="1">
      <c r="A55" s="129"/>
      <c r="B55" s="130" t="s">
        <v>46</v>
      </c>
      <c r="C55" s="131"/>
      <c r="D55" s="191"/>
      <c r="E55" s="132">
        <f t="shared" ref="E55:Q55" si="33">SUM(,E54,E47)</f>
        <v>3466.8883044150002</v>
      </c>
      <c r="F55" s="132">
        <f t="shared" si="33"/>
        <v>3466.8883044150002</v>
      </c>
      <c r="G55" s="132">
        <f t="shared" si="33"/>
        <v>3466.8883044150002</v>
      </c>
      <c r="H55" s="132">
        <f t="shared" si="33"/>
        <v>3466.8883044150002</v>
      </c>
      <c r="I55" s="132">
        <f t="shared" si="33"/>
        <v>3466.8883044150002</v>
      </c>
      <c r="J55" s="132">
        <f t="shared" si="33"/>
        <v>3466.8883044150002</v>
      </c>
      <c r="K55" s="132">
        <f t="shared" si="33"/>
        <v>3466.8883044150002</v>
      </c>
      <c r="L55" s="132">
        <f t="shared" si="33"/>
        <v>3466.8883044150002</v>
      </c>
      <c r="M55" s="132">
        <f t="shared" si="33"/>
        <v>3466.8883044150002</v>
      </c>
      <c r="N55" s="132">
        <f t="shared" si="33"/>
        <v>3466.8883044150002</v>
      </c>
      <c r="O55" s="132">
        <f t="shared" si="33"/>
        <v>3466.8883044150002</v>
      </c>
      <c r="P55" s="132">
        <f t="shared" si="33"/>
        <v>3466.8883044150002</v>
      </c>
      <c r="Q55" s="132">
        <f t="shared" si="33"/>
        <v>41602.659652980001</v>
      </c>
      <c r="U55" s="132">
        <f>SUM(U54,U47)</f>
        <v>20.801329826490004</v>
      </c>
      <c r="V55" s="165">
        <f>SUM(V54,V47)</f>
        <v>3466.8883044150002</v>
      </c>
      <c r="X55" s="132">
        <f>SUM(X35,X41,X47,X54)</f>
        <v>0</v>
      </c>
      <c r="Y55" s="132">
        <f>SUM(Y35,Y41,Y47,Y54)</f>
        <v>41602.659652980001</v>
      </c>
      <c r="Z55" s="225">
        <f>X55/(X55+Y55)</f>
        <v>0</v>
      </c>
    </row>
    <row r="56" spans="1:26" ht="9.9499999999999993" customHeight="1">
      <c r="A56" s="41"/>
      <c r="B56" s="48"/>
      <c r="C56" s="49"/>
      <c r="D56" s="194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U56" s="50"/>
      <c r="V56" s="50"/>
      <c r="X56" s="50"/>
      <c r="Y56" s="50"/>
      <c r="Z56" s="228"/>
    </row>
    <row r="57" spans="1:26" s="34" customFormat="1" ht="14.1">
      <c r="A57" s="110">
        <v>3</v>
      </c>
      <c r="B57" s="118" t="s">
        <v>47</v>
      </c>
      <c r="C57" s="112"/>
      <c r="D57" s="152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3"/>
      <c r="U57" s="112"/>
      <c r="V57" s="112"/>
      <c r="X57" s="112"/>
      <c r="Y57" s="112"/>
      <c r="Z57" s="222"/>
    </row>
    <row r="58" spans="1:26" ht="12">
      <c r="A58" s="133">
        <v>3.1</v>
      </c>
      <c r="B58" s="134" t="s">
        <v>48</v>
      </c>
      <c r="C58" s="207">
        <f>'3. Infrastructure Staff Loading'!C58</f>
        <v>0</v>
      </c>
      <c r="D58" s="208">
        <f>'3. Infrastructure Staff Loading'!D58</f>
        <v>0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138">
        <f>SUM(E58:P58)</f>
        <v>0</v>
      </c>
      <c r="U58" s="44">
        <f>V58/$S$7</f>
        <v>0</v>
      </c>
      <c r="V58" s="44">
        <f>Q58/12</f>
        <v>0</v>
      </c>
      <c r="X58" s="44">
        <f>IF($D58="Y",$Q58,0)</f>
        <v>0</v>
      </c>
      <c r="Y58" s="44">
        <f>IF($D58="N",$Q58,0)</f>
        <v>0</v>
      </c>
      <c r="Z58" s="223">
        <f>T58/12</f>
        <v>0</v>
      </c>
    </row>
    <row r="59" spans="1:26" ht="12">
      <c r="A59" s="133"/>
      <c r="B59" s="134"/>
      <c r="C59" s="207" t="str">
        <f>'3. Infrastructure Staff Loading'!C59</f>
        <v>Infrastructure Security Manager</v>
      </c>
      <c r="D59" s="208" t="str">
        <f>'3. Infrastructure Staff Loading'!D59</f>
        <v>N</v>
      </c>
      <c r="E59" s="45">
        <v>164.83332673999999</v>
      </c>
      <c r="F59" s="45">
        <v>164.83332673999999</v>
      </c>
      <c r="G59" s="45">
        <v>164.83332673999999</v>
      </c>
      <c r="H59" s="45">
        <v>164.83332673999999</v>
      </c>
      <c r="I59" s="45">
        <v>164.83332673999999</v>
      </c>
      <c r="J59" s="45">
        <v>164.83332673999999</v>
      </c>
      <c r="K59" s="45">
        <v>164.83332673999999</v>
      </c>
      <c r="L59" s="45">
        <v>164.83332673999999</v>
      </c>
      <c r="M59" s="45">
        <v>164.83332673999999</v>
      </c>
      <c r="N59" s="45">
        <v>164.83332673999999</v>
      </c>
      <c r="O59" s="45">
        <v>164.83332673999999</v>
      </c>
      <c r="P59" s="45">
        <v>164.83332673999999</v>
      </c>
      <c r="Q59" s="138">
        <f>SUM(E59:P59)</f>
        <v>1977.9999208800002</v>
      </c>
      <c r="U59" s="44">
        <f>V59/$S$7</f>
        <v>0.98899996044000016</v>
      </c>
      <c r="V59" s="44">
        <f>Q59/12</f>
        <v>164.83332674000002</v>
      </c>
      <c r="X59" s="44">
        <f t="shared" ref="X59:X62" si="34">IF($D59="Y",$Q59,0)</f>
        <v>0</v>
      </c>
      <c r="Y59" s="44">
        <f t="shared" ref="Y59:Y62" si="35">IF($D59="N",$Q59,0)</f>
        <v>1977.9999208800002</v>
      </c>
      <c r="Z59" s="223">
        <f>T59/12</f>
        <v>0</v>
      </c>
    </row>
    <row r="60" spans="1:26" ht="12">
      <c r="A60" s="133"/>
      <c r="B60" s="134"/>
      <c r="C60" s="207" t="str">
        <f>'3. Infrastructure Staff Loading'!C60</f>
        <v>Infrastructure Project Manager</v>
      </c>
      <c r="D60" s="208" t="str">
        <f>'3. Infrastructure Staff Loading'!D60</f>
        <v>N</v>
      </c>
      <c r="E60" s="45">
        <v>41.208326740000011</v>
      </c>
      <c r="F60" s="45">
        <v>41.208326740000011</v>
      </c>
      <c r="G60" s="45">
        <v>41.208326740000011</v>
      </c>
      <c r="H60" s="45">
        <v>41.208326740000011</v>
      </c>
      <c r="I60" s="45">
        <v>41.208326740000011</v>
      </c>
      <c r="J60" s="45">
        <v>41.208326740000011</v>
      </c>
      <c r="K60" s="45">
        <v>41.208326740000011</v>
      </c>
      <c r="L60" s="45">
        <v>41.208326740000011</v>
      </c>
      <c r="M60" s="45">
        <v>41.208326740000011</v>
      </c>
      <c r="N60" s="45">
        <v>41.208326740000011</v>
      </c>
      <c r="O60" s="45">
        <v>41.208326740000011</v>
      </c>
      <c r="P60" s="45">
        <v>41.208326740000011</v>
      </c>
      <c r="Q60" s="138">
        <f>SUM(E60:P60)</f>
        <v>494.49992088000016</v>
      </c>
      <c r="U60" s="44">
        <f>V60/$S$7</f>
        <v>0.24724996044000008</v>
      </c>
      <c r="V60" s="44">
        <f>Q60/12</f>
        <v>41.208326740000011</v>
      </c>
      <c r="X60" s="44">
        <f t="shared" si="34"/>
        <v>0</v>
      </c>
      <c r="Y60" s="44">
        <f t="shared" si="35"/>
        <v>494.49992088000016</v>
      </c>
      <c r="Z60" s="223">
        <f>T60/12</f>
        <v>0</v>
      </c>
    </row>
    <row r="61" spans="1:26" ht="12">
      <c r="A61" s="133"/>
      <c r="B61" s="134"/>
      <c r="C61" s="207">
        <f>'3. Infrastructure Staff Loading'!C61</f>
        <v>0</v>
      </c>
      <c r="D61" s="208">
        <f>'3. Infrastructure Staff Loading'!D61</f>
        <v>0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138">
        <f>SUM(E61:P61)</f>
        <v>0</v>
      </c>
      <c r="U61" s="44">
        <f>V61/$S$7</f>
        <v>0</v>
      </c>
      <c r="V61" s="44">
        <f>Q61/12</f>
        <v>0</v>
      </c>
      <c r="X61" s="44">
        <f t="shared" si="34"/>
        <v>0</v>
      </c>
      <c r="Y61" s="44">
        <f t="shared" si="35"/>
        <v>0</v>
      </c>
      <c r="Z61" s="223">
        <f>T61/12</f>
        <v>0</v>
      </c>
    </row>
    <row r="62" spans="1:26" ht="12">
      <c r="A62" s="133"/>
      <c r="B62" s="134"/>
      <c r="C62" s="207">
        <f>'3. Infrastructure Staff Loading'!C62</f>
        <v>0</v>
      </c>
      <c r="D62" s="208">
        <f>'3. Infrastructure Staff Loading'!D62</f>
        <v>0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138">
        <f>SUM(E62:P62)</f>
        <v>0</v>
      </c>
      <c r="U62" s="44">
        <f>V62/$S$7</f>
        <v>0</v>
      </c>
      <c r="V62" s="44">
        <f>Q62/12</f>
        <v>0</v>
      </c>
      <c r="X62" s="44">
        <f t="shared" si="34"/>
        <v>0</v>
      </c>
      <c r="Y62" s="44">
        <f t="shared" si="35"/>
        <v>0</v>
      </c>
      <c r="Z62" s="223">
        <f>T62/12</f>
        <v>0</v>
      </c>
    </row>
    <row r="63" spans="1:26" s="35" customFormat="1" ht="12.95" thickBot="1">
      <c r="A63" s="103"/>
      <c r="B63" s="104" t="s">
        <v>50</v>
      </c>
      <c r="C63" s="105"/>
      <c r="D63" s="187"/>
      <c r="E63" s="107">
        <f>SUM(E58:E62)</f>
        <v>206.04165348000001</v>
      </c>
      <c r="F63" s="107">
        <f t="shared" ref="F63:Q63" si="36">SUM(F58:F62)</f>
        <v>206.04165348000001</v>
      </c>
      <c r="G63" s="107">
        <f t="shared" si="36"/>
        <v>206.04165348000001</v>
      </c>
      <c r="H63" s="107">
        <f t="shared" si="36"/>
        <v>206.04165348000001</v>
      </c>
      <c r="I63" s="107">
        <f t="shared" si="36"/>
        <v>206.04165348000001</v>
      </c>
      <c r="J63" s="107">
        <f t="shared" si="36"/>
        <v>206.04165348000001</v>
      </c>
      <c r="K63" s="107">
        <f t="shared" si="36"/>
        <v>206.04165348000001</v>
      </c>
      <c r="L63" s="107">
        <f t="shared" si="36"/>
        <v>206.04165348000001</v>
      </c>
      <c r="M63" s="107">
        <f t="shared" si="36"/>
        <v>206.04165348000001</v>
      </c>
      <c r="N63" s="107">
        <f t="shared" si="36"/>
        <v>206.04165348000001</v>
      </c>
      <c r="O63" s="107">
        <f t="shared" si="36"/>
        <v>206.04165348000001</v>
      </c>
      <c r="P63" s="107">
        <f t="shared" si="36"/>
        <v>206.04165348000001</v>
      </c>
      <c r="Q63" s="107">
        <f t="shared" si="36"/>
        <v>2472.4998417600004</v>
      </c>
      <c r="U63" s="109">
        <f>SUM(U58:U62)</f>
        <v>1.2362499208800002</v>
      </c>
      <c r="V63" s="109">
        <f>SUM(V58:V62)</f>
        <v>206.04165348000004</v>
      </c>
      <c r="X63" s="106">
        <f>SUM(X58:X62)</f>
        <v>0</v>
      </c>
      <c r="Y63" s="106">
        <f>SUM(Y58:Y62)</f>
        <v>2472.4998417600004</v>
      </c>
      <c r="Z63" s="224">
        <f>X63/(X63+Y63)</f>
        <v>0</v>
      </c>
    </row>
    <row r="64" spans="1:26" ht="12">
      <c r="A64" s="133"/>
      <c r="B64" s="134"/>
      <c r="C64" s="207"/>
      <c r="D64" s="210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138"/>
      <c r="U64" s="44"/>
      <c r="V64" s="44"/>
      <c r="X64" s="44"/>
      <c r="Y64" s="44"/>
      <c r="Z64" s="223"/>
    </row>
    <row r="65" spans="1:26" s="35" customFormat="1" ht="12">
      <c r="A65" s="133">
        <v>3.2</v>
      </c>
      <c r="B65" s="134" t="s">
        <v>51</v>
      </c>
      <c r="C65" s="207">
        <f>'3. Infrastructure Staff Loading'!C65</f>
        <v>0</v>
      </c>
      <c r="D65" s="208">
        <f>'3. Infrastructure Staff Loading'!D65</f>
        <v>0</v>
      </c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138">
        <f t="shared" ref="Q65:Q83" si="37">SUM(E65:P65)</f>
        <v>0</v>
      </c>
      <c r="U65" s="44">
        <f>V65/$S$7</f>
        <v>0</v>
      </c>
      <c r="V65" s="44">
        <f>Q65/12</f>
        <v>0</v>
      </c>
      <c r="X65" s="44">
        <f>IF($D65="Y",$Q65,0)</f>
        <v>0</v>
      </c>
      <c r="Y65" s="44">
        <f>IF($D65="N",$Q65,0)</f>
        <v>0</v>
      </c>
      <c r="Z65" s="223">
        <f>T65/12</f>
        <v>0</v>
      </c>
    </row>
    <row r="66" spans="1:26" ht="12">
      <c r="A66" s="133"/>
      <c r="B66" s="134"/>
      <c r="C66" s="207" t="str">
        <f>'3. Infrastructure Staff Loading'!C66</f>
        <v>Security Analyst</v>
      </c>
      <c r="D66" s="208" t="str">
        <f>'3. Infrastructure Staff Loading'!D66</f>
        <v>Y</v>
      </c>
      <c r="E66" s="45">
        <v>144.32242113333334</v>
      </c>
      <c r="F66" s="45">
        <v>144.32242113333334</v>
      </c>
      <c r="G66" s="45">
        <v>144.32242113333334</v>
      </c>
      <c r="H66" s="45">
        <v>144.32242113333334</v>
      </c>
      <c r="I66" s="45">
        <v>144.32242113333334</v>
      </c>
      <c r="J66" s="45">
        <v>144.32242113333334</v>
      </c>
      <c r="K66" s="45">
        <v>144.32242113333334</v>
      </c>
      <c r="L66" s="45">
        <v>144.32242113333334</v>
      </c>
      <c r="M66" s="45">
        <v>144.32242113333334</v>
      </c>
      <c r="N66" s="45">
        <v>144.32242113333334</v>
      </c>
      <c r="O66" s="45">
        <v>144.32242113333334</v>
      </c>
      <c r="P66" s="45">
        <v>144.32242113333334</v>
      </c>
      <c r="Q66" s="138">
        <f t="shared" si="37"/>
        <v>1731.8690536000001</v>
      </c>
      <c r="U66" s="44">
        <f>V66/$S$7</f>
        <v>0.86593452680000005</v>
      </c>
      <c r="V66" s="44">
        <f>Q66/12</f>
        <v>144.32242113333334</v>
      </c>
      <c r="X66" s="44">
        <f t="shared" ref="X66:X69" si="38">IF($D66="Y",$Q66,0)</f>
        <v>1731.8690536000001</v>
      </c>
      <c r="Y66" s="44">
        <f t="shared" ref="Y66:Y69" si="39">IF($D66="N",$Q66,0)</f>
        <v>0</v>
      </c>
      <c r="Z66" s="223">
        <f>T66/12</f>
        <v>0</v>
      </c>
    </row>
    <row r="67" spans="1:26" ht="12">
      <c r="A67" s="133"/>
      <c r="B67" s="134"/>
      <c r="C67" s="207" t="str">
        <f>'3. Infrastructure Staff Loading'!C67</f>
        <v>Security Analyst</v>
      </c>
      <c r="D67" s="208" t="str">
        <f>'3. Infrastructure Staff Loading'!D67</f>
        <v>N</v>
      </c>
      <c r="E67" s="45">
        <v>252.46818157999994</v>
      </c>
      <c r="F67" s="45">
        <v>252.46818157999994</v>
      </c>
      <c r="G67" s="45">
        <v>252.46818157999994</v>
      </c>
      <c r="H67" s="45">
        <v>252.46818157999994</v>
      </c>
      <c r="I67" s="45">
        <v>252.46818157999994</v>
      </c>
      <c r="J67" s="45">
        <v>252.46818157999994</v>
      </c>
      <c r="K67" s="45">
        <v>252.46818157999994</v>
      </c>
      <c r="L67" s="45">
        <v>252.46818157999994</v>
      </c>
      <c r="M67" s="45">
        <v>252.46818157999994</v>
      </c>
      <c r="N67" s="45">
        <v>252.46818157999994</v>
      </c>
      <c r="O67" s="45">
        <v>252.46818157999994</v>
      </c>
      <c r="P67" s="45">
        <v>252.46818157999994</v>
      </c>
      <c r="Q67" s="138">
        <f>SUM(E67:P67)</f>
        <v>3029.6181789599991</v>
      </c>
      <c r="U67" s="44">
        <f>V67/$S$7</f>
        <v>1.5148090894799997</v>
      </c>
      <c r="V67" s="44">
        <f>Q67/12</f>
        <v>252.46818157999994</v>
      </c>
      <c r="X67" s="44">
        <f t="shared" si="38"/>
        <v>0</v>
      </c>
      <c r="Y67" s="44">
        <f t="shared" si="39"/>
        <v>3029.6181789599991</v>
      </c>
      <c r="Z67" s="223">
        <f>T67/12</f>
        <v>0</v>
      </c>
    </row>
    <row r="68" spans="1:26" ht="12">
      <c r="A68" s="133"/>
      <c r="B68" s="134"/>
      <c r="C68" s="207">
        <f>'3. Infrastructure Staff Loading'!C68</f>
        <v>0</v>
      </c>
      <c r="D68" s="208">
        <f>'3. Infrastructure Staff Loading'!D68</f>
        <v>0</v>
      </c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138">
        <f t="shared" si="37"/>
        <v>0</v>
      </c>
      <c r="U68" s="44">
        <f>V68/$S$7</f>
        <v>0</v>
      </c>
      <c r="V68" s="44">
        <f>Q68/12</f>
        <v>0</v>
      </c>
      <c r="X68" s="44">
        <f t="shared" si="38"/>
        <v>0</v>
      </c>
      <c r="Y68" s="44">
        <f t="shared" si="39"/>
        <v>0</v>
      </c>
      <c r="Z68" s="223">
        <f>T68/12</f>
        <v>0</v>
      </c>
    </row>
    <row r="69" spans="1:26" ht="12">
      <c r="A69" s="133"/>
      <c r="B69" s="134"/>
      <c r="C69" s="207">
        <f>'3. Infrastructure Staff Loading'!C69</f>
        <v>0</v>
      </c>
      <c r="D69" s="208">
        <f>'3. Infrastructure Staff Loading'!D69</f>
        <v>0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138">
        <f t="shared" si="37"/>
        <v>0</v>
      </c>
      <c r="U69" s="44">
        <f>V69/$S$7</f>
        <v>0</v>
      </c>
      <c r="V69" s="44">
        <f>Q69/12</f>
        <v>0</v>
      </c>
      <c r="X69" s="44">
        <f t="shared" si="38"/>
        <v>0</v>
      </c>
      <c r="Y69" s="44">
        <f t="shared" si="39"/>
        <v>0</v>
      </c>
      <c r="Z69" s="223">
        <f>T69/12</f>
        <v>0</v>
      </c>
    </row>
    <row r="70" spans="1:26" s="35" customFormat="1" ht="12.95" thickBot="1">
      <c r="A70" s="103"/>
      <c r="B70" s="104" t="s">
        <v>53</v>
      </c>
      <c r="C70" s="105"/>
      <c r="D70" s="187"/>
      <c r="E70" s="107">
        <f>SUM(E65:E69)</f>
        <v>396.79060271333327</v>
      </c>
      <c r="F70" s="107">
        <f t="shared" ref="F70:Q70" si="40">SUM(F65:F69)</f>
        <v>396.79060271333327</v>
      </c>
      <c r="G70" s="107">
        <f t="shared" si="40"/>
        <v>396.79060271333327</v>
      </c>
      <c r="H70" s="107">
        <f t="shared" si="40"/>
        <v>396.79060271333327</v>
      </c>
      <c r="I70" s="107">
        <f t="shared" si="40"/>
        <v>396.79060271333327</v>
      </c>
      <c r="J70" s="107">
        <f t="shared" si="40"/>
        <v>396.79060271333327</v>
      </c>
      <c r="K70" s="107">
        <f t="shared" si="40"/>
        <v>396.79060271333327</v>
      </c>
      <c r="L70" s="107">
        <f t="shared" si="40"/>
        <v>396.79060271333327</v>
      </c>
      <c r="M70" s="107">
        <f t="shared" si="40"/>
        <v>396.79060271333327</v>
      </c>
      <c r="N70" s="107">
        <f t="shared" si="40"/>
        <v>396.79060271333327</v>
      </c>
      <c r="O70" s="107">
        <f t="shared" si="40"/>
        <v>396.79060271333327</v>
      </c>
      <c r="P70" s="107">
        <f t="shared" si="40"/>
        <v>396.79060271333327</v>
      </c>
      <c r="Q70" s="107">
        <f t="shared" si="40"/>
        <v>4761.487232559999</v>
      </c>
      <c r="U70" s="109">
        <f>SUM(U65:U69)</f>
        <v>2.3807436162799998</v>
      </c>
      <c r="V70" s="109">
        <f>SUM(V65:V69)</f>
        <v>396.79060271333327</v>
      </c>
      <c r="X70" s="106">
        <f>SUM(X65:X69)</f>
        <v>1731.8690536000001</v>
      </c>
      <c r="Y70" s="106">
        <f>SUM(Y65:Y69)</f>
        <v>3029.6181789599991</v>
      </c>
      <c r="Z70" s="224">
        <f>X70/(X70+Y70)</f>
        <v>0.36372439303357451</v>
      </c>
    </row>
    <row r="71" spans="1:26" s="35" customFormat="1" ht="12">
      <c r="A71" s="133"/>
      <c r="B71" s="134"/>
      <c r="C71" s="207"/>
      <c r="D71" s="210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138"/>
      <c r="U71" s="44"/>
      <c r="V71" s="44"/>
      <c r="X71" s="44"/>
      <c r="Y71" s="44"/>
      <c r="Z71" s="223"/>
    </row>
    <row r="72" spans="1:26" ht="12">
      <c r="A72" s="133">
        <v>3.3</v>
      </c>
      <c r="B72" s="134" t="s">
        <v>54</v>
      </c>
      <c r="C72" s="207">
        <f>'3. Infrastructure Staff Loading'!C72</f>
        <v>0</v>
      </c>
      <c r="D72" s="208">
        <f>'3. Infrastructure Staff Loading'!D72</f>
        <v>0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138">
        <f t="shared" si="37"/>
        <v>0</v>
      </c>
      <c r="U72" s="44">
        <f>V72/$S$7</f>
        <v>0</v>
      </c>
      <c r="V72" s="44">
        <f>Q72/12</f>
        <v>0</v>
      </c>
      <c r="X72" s="44">
        <f>IF($D72="Y",$Q72,0)</f>
        <v>0</v>
      </c>
      <c r="Y72" s="44">
        <f>IF($D72="N",$Q72,0)</f>
        <v>0</v>
      </c>
      <c r="Z72" s="223">
        <f>T72/12</f>
        <v>0</v>
      </c>
    </row>
    <row r="73" spans="1:26" ht="12">
      <c r="A73" s="133"/>
      <c r="B73" s="134"/>
      <c r="C73" s="207" t="str">
        <f>'3. Infrastructure Staff Loading'!C73</f>
        <v>Security Analyst</v>
      </c>
      <c r="D73" s="208" t="str">
        <f>'3. Infrastructure Staff Loading'!D73</f>
        <v>N</v>
      </c>
      <c r="E73" s="45">
        <v>2161.5972149533332</v>
      </c>
      <c r="F73" s="45">
        <v>2161.5972149533332</v>
      </c>
      <c r="G73" s="45">
        <v>2161.5972149533332</v>
      </c>
      <c r="H73" s="45">
        <v>2161.5972149533332</v>
      </c>
      <c r="I73" s="45">
        <v>2161.5972149533332</v>
      </c>
      <c r="J73" s="45">
        <v>2161.5972149533332</v>
      </c>
      <c r="K73" s="45">
        <v>2161.5972149533332</v>
      </c>
      <c r="L73" s="45">
        <v>2161.5972149533332</v>
      </c>
      <c r="M73" s="45">
        <v>2161.5972149533332</v>
      </c>
      <c r="N73" s="45">
        <v>2161.5972149533332</v>
      </c>
      <c r="O73" s="45">
        <v>2161.5972149533332</v>
      </c>
      <c r="P73" s="45">
        <v>2161.5972149533332</v>
      </c>
      <c r="Q73" s="138">
        <f>SUM(E73:P73)</f>
        <v>25939.16657944</v>
      </c>
      <c r="U73" s="44">
        <f>V73/$S$7</f>
        <v>12.969583289719999</v>
      </c>
      <c r="V73" s="44">
        <f>Q73/12</f>
        <v>2161.5972149533332</v>
      </c>
      <c r="X73" s="44">
        <f t="shared" ref="X73:X76" si="41">IF($D73="Y",$Q73,0)</f>
        <v>0</v>
      </c>
      <c r="Y73" s="44">
        <f t="shared" ref="Y73:Y76" si="42">IF($D73="N",$Q73,0)</f>
        <v>25939.16657944</v>
      </c>
      <c r="Z73" s="223">
        <f>T73/12</f>
        <v>0</v>
      </c>
    </row>
    <row r="74" spans="1:26" ht="12">
      <c r="A74" s="133"/>
      <c r="B74" s="134"/>
      <c r="C74" s="207">
        <f>'3. Infrastructure Staff Loading'!C74</f>
        <v>0</v>
      </c>
      <c r="D74" s="208">
        <f>'3. Infrastructure Staff Loading'!D74</f>
        <v>0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138">
        <f t="shared" si="37"/>
        <v>0</v>
      </c>
      <c r="U74" s="44">
        <f>V74/$S$7</f>
        <v>0</v>
      </c>
      <c r="V74" s="44">
        <f>Q74/12</f>
        <v>0</v>
      </c>
      <c r="X74" s="44">
        <f t="shared" si="41"/>
        <v>0</v>
      </c>
      <c r="Y74" s="44">
        <f t="shared" si="42"/>
        <v>0</v>
      </c>
      <c r="Z74" s="223">
        <f>T74/12</f>
        <v>0</v>
      </c>
    </row>
    <row r="75" spans="1:26" ht="12">
      <c r="A75" s="133"/>
      <c r="B75" s="134"/>
      <c r="C75" s="207">
        <f>'3. Infrastructure Staff Loading'!C75</f>
        <v>0</v>
      </c>
      <c r="D75" s="208">
        <f>'3. Infrastructure Staff Loading'!D75</f>
        <v>0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138">
        <f>SUM(E75:P75)</f>
        <v>0</v>
      </c>
      <c r="U75" s="44">
        <f>V75/$S$7</f>
        <v>0</v>
      </c>
      <c r="V75" s="44">
        <f>Q75/12</f>
        <v>0</v>
      </c>
      <c r="X75" s="44">
        <f t="shared" si="41"/>
        <v>0</v>
      </c>
      <c r="Y75" s="44">
        <f t="shared" si="42"/>
        <v>0</v>
      </c>
      <c r="Z75" s="223">
        <f>T75/12</f>
        <v>0</v>
      </c>
    </row>
    <row r="76" spans="1:26" ht="12">
      <c r="A76" s="133"/>
      <c r="B76" s="134"/>
      <c r="C76" s="207">
        <f>'3. Infrastructure Staff Loading'!C76</f>
        <v>0</v>
      </c>
      <c r="D76" s="208">
        <f>'3. Infrastructure Staff Loading'!D76</f>
        <v>0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138">
        <f>SUM(E76:P76)</f>
        <v>0</v>
      </c>
      <c r="U76" s="44">
        <f>V76/$S$7</f>
        <v>0</v>
      </c>
      <c r="V76" s="44">
        <f>Q76/12</f>
        <v>0</v>
      </c>
      <c r="X76" s="44">
        <f t="shared" si="41"/>
        <v>0</v>
      </c>
      <c r="Y76" s="44">
        <f t="shared" si="42"/>
        <v>0</v>
      </c>
      <c r="Z76" s="223">
        <f>T76/12</f>
        <v>0</v>
      </c>
    </row>
    <row r="77" spans="1:26" s="35" customFormat="1" ht="12.95" thickBot="1">
      <c r="A77" s="103"/>
      <c r="B77" s="104" t="s">
        <v>55</v>
      </c>
      <c r="C77" s="105"/>
      <c r="D77" s="187"/>
      <c r="E77" s="107">
        <f>SUM(E72:E76)</f>
        <v>2161.5972149533332</v>
      </c>
      <c r="F77" s="107">
        <f t="shared" ref="F77:Q77" si="43">SUM(F72:F76)</f>
        <v>2161.5972149533332</v>
      </c>
      <c r="G77" s="107">
        <f t="shared" si="43"/>
        <v>2161.5972149533332</v>
      </c>
      <c r="H77" s="107">
        <f t="shared" si="43"/>
        <v>2161.5972149533332</v>
      </c>
      <c r="I77" s="107">
        <f t="shared" si="43"/>
        <v>2161.5972149533332</v>
      </c>
      <c r="J77" s="107">
        <f t="shared" si="43"/>
        <v>2161.5972149533332</v>
      </c>
      <c r="K77" s="107">
        <f t="shared" si="43"/>
        <v>2161.5972149533332</v>
      </c>
      <c r="L77" s="107">
        <f t="shared" si="43"/>
        <v>2161.5972149533332</v>
      </c>
      <c r="M77" s="107">
        <f t="shared" si="43"/>
        <v>2161.5972149533332</v>
      </c>
      <c r="N77" s="107">
        <f t="shared" si="43"/>
        <v>2161.5972149533332</v>
      </c>
      <c r="O77" s="107">
        <f t="shared" si="43"/>
        <v>2161.5972149533332</v>
      </c>
      <c r="P77" s="107">
        <f t="shared" si="43"/>
        <v>2161.5972149533332</v>
      </c>
      <c r="Q77" s="107">
        <f t="shared" si="43"/>
        <v>25939.16657944</v>
      </c>
      <c r="U77" s="109">
        <f>SUM(U72:U76)</f>
        <v>12.969583289719999</v>
      </c>
      <c r="V77" s="109">
        <f>SUM(V72:V76)</f>
        <v>2161.5972149533332</v>
      </c>
      <c r="X77" s="106">
        <f>SUM(X72:X76)</f>
        <v>0</v>
      </c>
      <c r="Y77" s="106">
        <f>SUM(Y72:Y76)</f>
        <v>25939.16657944</v>
      </c>
      <c r="Z77" s="224">
        <f>X77/(X77+Y77)</f>
        <v>0</v>
      </c>
    </row>
    <row r="78" spans="1:26" ht="12">
      <c r="A78" s="133"/>
      <c r="B78" s="134"/>
      <c r="C78" s="207"/>
      <c r="D78" s="210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138"/>
      <c r="U78" s="44"/>
      <c r="V78" s="44"/>
      <c r="X78" s="44">
        <f t="shared" ref="X78" si="44">Y78/$N$7</f>
        <v>0</v>
      </c>
      <c r="Y78" s="44">
        <f t="shared" ref="Y78:Z78" si="45">S78/12</f>
        <v>0</v>
      </c>
      <c r="Z78" s="223">
        <f t="shared" si="45"/>
        <v>0</v>
      </c>
    </row>
    <row r="79" spans="1:26" s="35" customFormat="1" ht="12">
      <c r="A79" s="133">
        <v>3.4</v>
      </c>
      <c r="B79" s="134" t="s">
        <v>56</v>
      </c>
      <c r="C79" s="207">
        <f>'3. Infrastructure Staff Loading'!C79</f>
        <v>0</v>
      </c>
      <c r="D79" s="208">
        <f>'3. Infrastructure Staff Loading'!D79</f>
        <v>0</v>
      </c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138">
        <f t="shared" si="37"/>
        <v>0</v>
      </c>
      <c r="U79" s="44">
        <f>V79/$S$7</f>
        <v>0</v>
      </c>
      <c r="V79" s="44">
        <f>Q79/12</f>
        <v>0</v>
      </c>
      <c r="X79" s="44">
        <f>IF($D79="Y",$Q79,0)</f>
        <v>0</v>
      </c>
      <c r="Y79" s="44">
        <f>IF($D79="N",$Q79,0)</f>
        <v>0</v>
      </c>
      <c r="Z79" s="223">
        <f>T79/12</f>
        <v>0</v>
      </c>
    </row>
    <row r="80" spans="1:26" ht="12">
      <c r="A80" s="133"/>
      <c r="B80" s="134"/>
      <c r="C80" s="207" t="str">
        <f>'3. Infrastructure Staff Loading'!C80</f>
        <v>Security Analyst</v>
      </c>
      <c r="D80" s="208" t="str">
        <f>'3. Infrastructure Staff Loading'!D80</f>
        <v>Y</v>
      </c>
      <c r="E80" s="45">
        <v>1759.3862873999999</v>
      </c>
      <c r="F80" s="45">
        <v>1759.3862873999999</v>
      </c>
      <c r="G80" s="45">
        <v>1759.3862873999999</v>
      </c>
      <c r="H80" s="45">
        <v>1759.3862873999999</v>
      </c>
      <c r="I80" s="45">
        <v>1759.3862873999999</v>
      </c>
      <c r="J80" s="45">
        <v>1759.3862873999999</v>
      </c>
      <c r="K80" s="45">
        <v>1759.3862873999999</v>
      </c>
      <c r="L80" s="45">
        <v>1759.3862873999999</v>
      </c>
      <c r="M80" s="45">
        <v>1759.3862873999999</v>
      </c>
      <c r="N80" s="45">
        <v>1759.3862873999999</v>
      </c>
      <c r="O80" s="45">
        <v>1759.3862873999999</v>
      </c>
      <c r="P80" s="45">
        <v>1759.3862873999999</v>
      </c>
      <c r="Q80" s="138">
        <f t="shared" si="37"/>
        <v>21112.635448800003</v>
      </c>
      <c r="U80" s="44">
        <f>V80/$S$7</f>
        <v>10.556317724400003</v>
      </c>
      <c r="V80" s="44">
        <f>Q80/12</f>
        <v>1759.3862874000004</v>
      </c>
      <c r="X80" s="44">
        <f t="shared" ref="X80:X83" si="46">IF($D80="Y",$Q80,0)</f>
        <v>21112.635448800003</v>
      </c>
      <c r="Y80" s="44">
        <f t="shared" ref="Y80:Y83" si="47">IF($D80="N",$Q80,0)</f>
        <v>0</v>
      </c>
      <c r="Z80" s="223">
        <f>T80/12</f>
        <v>0</v>
      </c>
    </row>
    <row r="81" spans="1:26" ht="12">
      <c r="A81" s="133"/>
      <c r="B81" s="134"/>
      <c r="C81" s="207" t="str">
        <f>'3. Infrastructure Staff Loading'!C81</f>
        <v>Security Analyst</v>
      </c>
      <c r="D81" s="208" t="str">
        <f>'3. Infrastructure Staff Loading'!D81</f>
        <v>N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138">
        <f>SUM(E81:P81)</f>
        <v>0</v>
      </c>
      <c r="U81" s="44">
        <f>V81/$S$7</f>
        <v>0</v>
      </c>
      <c r="V81" s="44">
        <f>Q81/12</f>
        <v>0</v>
      </c>
      <c r="X81" s="44">
        <f t="shared" si="46"/>
        <v>0</v>
      </c>
      <c r="Y81" s="44">
        <f t="shared" si="47"/>
        <v>0</v>
      </c>
      <c r="Z81" s="223">
        <f>T81/12</f>
        <v>0</v>
      </c>
    </row>
    <row r="82" spans="1:26" ht="12">
      <c r="A82" s="133"/>
      <c r="B82" s="134"/>
      <c r="C82" s="207">
        <f>'3. Infrastructure Staff Loading'!C82</f>
        <v>0</v>
      </c>
      <c r="D82" s="208">
        <f>'3. Infrastructure Staff Loading'!D82</f>
        <v>0</v>
      </c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138">
        <f t="shared" si="37"/>
        <v>0</v>
      </c>
      <c r="U82" s="44">
        <f>V82/$S$7</f>
        <v>0</v>
      </c>
      <c r="V82" s="44">
        <f>Q82/12</f>
        <v>0</v>
      </c>
      <c r="X82" s="44">
        <f t="shared" si="46"/>
        <v>0</v>
      </c>
      <c r="Y82" s="44">
        <f t="shared" si="47"/>
        <v>0</v>
      </c>
      <c r="Z82" s="223">
        <f>T82/12</f>
        <v>0</v>
      </c>
    </row>
    <row r="83" spans="1:26" ht="12">
      <c r="A83" s="133"/>
      <c r="B83" s="134"/>
      <c r="C83" s="207">
        <f>'3. Infrastructure Staff Loading'!C83</f>
        <v>0</v>
      </c>
      <c r="D83" s="208">
        <f>'3. Infrastructure Staff Loading'!D83</f>
        <v>0</v>
      </c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138">
        <f t="shared" si="37"/>
        <v>0</v>
      </c>
      <c r="U83" s="44">
        <f>V83/$S$7</f>
        <v>0</v>
      </c>
      <c r="V83" s="44">
        <f>Q83/12</f>
        <v>0</v>
      </c>
      <c r="X83" s="44">
        <f t="shared" si="46"/>
        <v>0</v>
      </c>
      <c r="Y83" s="44">
        <f t="shared" si="47"/>
        <v>0</v>
      </c>
      <c r="Z83" s="223">
        <f>T83/12</f>
        <v>0</v>
      </c>
    </row>
    <row r="84" spans="1:26" s="35" customFormat="1" ht="12.95" thickBot="1">
      <c r="A84" s="103"/>
      <c r="B84" s="104" t="s">
        <v>57</v>
      </c>
      <c r="C84" s="105"/>
      <c r="D84" s="187"/>
      <c r="E84" s="107">
        <f>SUM(E79:E83)</f>
        <v>1759.3862873999999</v>
      </c>
      <c r="F84" s="107">
        <f t="shared" ref="F84:Q84" si="48">SUM(F79:F83)</f>
        <v>1759.3862873999999</v>
      </c>
      <c r="G84" s="107">
        <f t="shared" si="48"/>
        <v>1759.3862873999999</v>
      </c>
      <c r="H84" s="107">
        <f t="shared" si="48"/>
        <v>1759.3862873999999</v>
      </c>
      <c r="I84" s="107">
        <f t="shared" si="48"/>
        <v>1759.3862873999999</v>
      </c>
      <c r="J84" s="107">
        <f t="shared" si="48"/>
        <v>1759.3862873999999</v>
      </c>
      <c r="K84" s="107">
        <f t="shared" si="48"/>
        <v>1759.3862873999999</v>
      </c>
      <c r="L84" s="107">
        <f t="shared" si="48"/>
        <v>1759.3862873999999</v>
      </c>
      <c r="M84" s="107">
        <f t="shared" si="48"/>
        <v>1759.3862873999999</v>
      </c>
      <c r="N84" s="107">
        <f t="shared" si="48"/>
        <v>1759.3862873999999</v>
      </c>
      <c r="O84" s="107">
        <f t="shared" si="48"/>
        <v>1759.3862873999999</v>
      </c>
      <c r="P84" s="107">
        <f t="shared" si="48"/>
        <v>1759.3862873999999</v>
      </c>
      <c r="Q84" s="107">
        <f t="shared" si="48"/>
        <v>21112.635448800003</v>
      </c>
      <c r="U84" s="109">
        <f>SUM(U79:U83)</f>
        <v>10.556317724400003</v>
      </c>
      <c r="V84" s="109">
        <f>SUM(V79:V83)</f>
        <v>1759.3862874000004</v>
      </c>
      <c r="X84" s="106">
        <f>SUM(X79:X83)</f>
        <v>21112.635448800003</v>
      </c>
      <c r="Y84" s="106">
        <f>SUM(Y79:Y83)</f>
        <v>0</v>
      </c>
      <c r="Z84" s="224">
        <f>X84/(X84+Y84)</f>
        <v>1</v>
      </c>
    </row>
    <row r="85" spans="1:26" s="35" customFormat="1" ht="12">
      <c r="A85" s="41"/>
      <c r="B85" s="42"/>
      <c r="C85" s="51"/>
      <c r="D85" s="186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U85" s="44"/>
      <c r="V85" s="44"/>
      <c r="X85" s="44"/>
      <c r="Y85" s="44"/>
      <c r="Z85" s="223"/>
    </row>
    <row r="86" spans="1:26" s="35" customFormat="1" ht="14.1" thickBot="1">
      <c r="A86" s="129"/>
      <c r="B86" s="130" t="s">
        <v>50</v>
      </c>
      <c r="C86" s="131"/>
      <c r="D86" s="191"/>
      <c r="E86" s="132">
        <f>SUM(E63,E70,E77,E84)</f>
        <v>4523.8157585466661</v>
      </c>
      <c r="F86" s="132">
        <f t="shared" ref="F86:Q86" si="49">SUM(F63,F70,F77,F84)</f>
        <v>4523.8157585466661</v>
      </c>
      <c r="G86" s="132">
        <f t="shared" si="49"/>
        <v>4523.8157585466661</v>
      </c>
      <c r="H86" s="132">
        <f t="shared" si="49"/>
        <v>4523.8157585466661</v>
      </c>
      <c r="I86" s="132">
        <f t="shared" si="49"/>
        <v>4523.8157585466661</v>
      </c>
      <c r="J86" s="132">
        <f t="shared" si="49"/>
        <v>4523.8157585466661</v>
      </c>
      <c r="K86" s="132">
        <f t="shared" si="49"/>
        <v>4523.8157585466661</v>
      </c>
      <c r="L86" s="132">
        <f t="shared" si="49"/>
        <v>4523.8157585466661</v>
      </c>
      <c r="M86" s="132">
        <f t="shared" si="49"/>
        <v>4523.8157585466661</v>
      </c>
      <c r="N86" s="132">
        <f t="shared" si="49"/>
        <v>4523.8157585466661</v>
      </c>
      <c r="O86" s="132">
        <f t="shared" si="49"/>
        <v>4523.8157585466661</v>
      </c>
      <c r="P86" s="132">
        <f t="shared" si="49"/>
        <v>4523.8157585466661</v>
      </c>
      <c r="Q86" s="132">
        <f t="shared" si="49"/>
        <v>54285.789102559997</v>
      </c>
      <c r="U86" s="132">
        <f>SUM(U63,U70,U77,U84)</f>
        <v>27.142894551280001</v>
      </c>
      <c r="V86" s="132">
        <f>SUM(V63,V70,V77,V84)</f>
        <v>4523.815758546667</v>
      </c>
      <c r="X86" s="132">
        <f>SUM(X63,X70,X77,X84)</f>
        <v>22844.504502400003</v>
      </c>
      <c r="Y86" s="132">
        <f>SUM(Y63,Y70,Y77,Y84)</f>
        <v>31441.284600159997</v>
      </c>
      <c r="Z86" s="225">
        <f>X86/(X86+Y86)</f>
        <v>0.42081923980585018</v>
      </c>
    </row>
    <row r="87" spans="1:26" ht="9.9499999999999993" customHeight="1">
      <c r="A87" s="52"/>
      <c r="B87" s="42"/>
      <c r="C87" s="43"/>
      <c r="D87" s="200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U87" s="43"/>
      <c r="V87" s="43"/>
      <c r="X87" s="43"/>
      <c r="Y87" s="43"/>
      <c r="Z87" s="223"/>
    </row>
    <row r="88" spans="1:26" s="34" customFormat="1" ht="13.5" customHeight="1">
      <c r="A88" s="110">
        <v>4</v>
      </c>
      <c r="B88" s="119" t="s">
        <v>58</v>
      </c>
      <c r="C88" s="112"/>
      <c r="D88" s="152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3"/>
      <c r="U88" s="112"/>
      <c r="V88" s="112"/>
      <c r="X88" s="112"/>
      <c r="Y88" s="112"/>
      <c r="Z88" s="222"/>
    </row>
    <row r="89" spans="1:26" ht="13.5" customHeight="1">
      <c r="A89" s="133">
        <v>4.0999999999999996</v>
      </c>
      <c r="B89" s="134" t="s">
        <v>59</v>
      </c>
      <c r="C89" s="207">
        <f>'3. Infrastructure Staff Loading'!C89</f>
        <v>0</v>
      </c>
      <c r="D89" s="208">
        <f>'3. Infrastructure Staff Loading'!D89</f>
        <v>0</v>
      </c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138">
        <f>SUM(E89:P89)</f>
        <v>0</v>
      </c>
      <c r="U89" s="44">
        <f>V89/$S$7</f>
        <v>0</v>
      </c>
      <c r="V89" s="44">
        <f>Q89/12</f>
        <v>0</v>
      </c>
      <c r="X89" s="44">
        <f>IF($D89="Y",$Q89,0)</f>
        <v>0</v>
      </c>
      <c r="Y89" s="44">
        <f>IF($D89="N",$Q89,0)</f>
        <v>0</v>
      </c>
      <c r="Z89" s="223">
        <f>T89/12</f>
        <v>0</v>
      </c>
    </row>
    <row r="90" spans="1:26" ht="12">
      <c r="A90" s="133"/>
      <c r="B90" s="134"/>
      <c r="C90" s="207" t="str">
        <f>'3. Infrastructure Staff Loading'!C90</f>
        <v>Architect</v>
      </c>
      <c r="D90" s="208" t="str">
        <f>'3. Infrastructure Staff Loading'!D90</f>
        <v>N</v>
      </c>
      <c r="E90" s="45">
        <v>41.208326740000011</v>
      </c>
      <c r="F90" s="45">
        <v>41.208326740000011</v>
      </c>
      <c r="G90" s="45">
        <v>41.208326740000011</v>
      </c>
      <c r="H90" s="45">
        <v>41.208326740000011</v>
      </c>
      <c r="I90" s="45">
        <v>41.208326740000011</v>
      </c>
      <c r="J90" s="45">
        <v>41.208326740000011</v>
      </c>
      <c r="K90" s="45">
        <v>41.208326740000011</v>
      </c>
      <c r="L90" s="45">
        <v>41.208326740000011</v>
      </c>
      <c r="M90" s="45">
        <v>41.208326740000011</v>
      </c>
      <c r="N90" s="45">
        <v>41.208326740000011</v>
      </c>
      <c r="O90" s="45">
        <v>41.208326740000011</v>
      </c>
      <c r="P90" s="45">
        <v>41.208326740000011</v>
      </c>
      <c r="Q90" s="138">
        <f>SUM(E90:P90)</f>
        <v>494.49992088000016</v>
      </c>
      <c r="U90" s="44">
        <f>V90/$S$7</f>
        <v>0.24724996044000008</v>
      </c>
      <c r="V90" s="44">
        <f>Q90/12</f>
        <v>41.208326740000011</v>
      </c>
      <c r="X90" s="44">
        <f t="shared" ref="X90:X93" si="50">IF($D90="Y",$Q90,0)</f>
        <v>0</v>
      </c>
      <c r="Y90" s="44">
        <f t="shared" ref="Y90:Y93" si="51">IF($D90="N",$Q90,0)</f>
        <v>494.49992088000016</v>
      </c>
      <c r="Z90" s="223">
        <f>T90/12</f>
        <v>0</v>
      </c>
    </row>
    <row r="91" spans="1:26" ht="12">
      <c r="A91" s="133"/>
      <c r="B91" s="134"/>
      <c r="C91" s="207" t="str">
        <f>'3. Infrastructure Staff Loading'!C91</f>
        <v>Team Management</v>
      </c>
      <c r="D91" s="208" t="str">
        <f>'3. Infrastructure Staff Loading'!D91</f>
        <v>N</v>
      </c>
      <c r="E91" s="45">
        <v>143.91928329666663</v>
      </c>
      <c r="F91" s="45">
        <v>143.91928329666663</v>
      </c>
      <c r="G91" s="45">
        <v>143.91928329666663</v>
      </c>
      <c r="H91" s="45">
        <v>143.91928329666663</v>
      </c>
      <c r="I91" s="45">
        <v>143.91928329666663</v>
      </c>
      <c r="J91" s="45">
        <v>143.91928329666663</v>
      </c>
      <c r="K91" s="45">
        <v>143.91928329666663</v>
      </c>
      <c r="L91" s="45">
        <v>143.91928329666663</v>
      </c>
      <c r="M91" s="45">
        <v>143.91928329666663</v>
      </c>
      <c r="N91" s="45">
        <v>143.91928329666663</v>
      </c>
      <c r="O91" s="45">
        <v>143.91928329666663</v>
      </c>
      <c r="P91" s="45">
        <v>143.91928329666663</v>
      </c>
      <c r="Q91" s="138">
        <f>SUM(E91:P91)</f>
        <v>1727.0313995599997</v>
      </c>
      <c r="U91" s="44">
        <f>V91/$S$7</f>
        <v>0.86351569977999987</v>
      </c>
      <c r="V91" s="44">
        <f>Q91/12</f>
        <v>143.91928329666663</v>
      </c>
      <c r="X91" s="44">
        <f t="shared" si="50"/>
        <v>0</v>
      </c>
      <c r="Y91" s="44">
        <f t="shared" si="51"/>
        <v>1727.0313995599997</v>
      </c>
      <c r="Z91" s="223">
        <f>T91/12</f>
        <v>0</v>
      </c>
    </row>
    <row r="92" spans="1:26" ht="12">
      <c r="A92" s="133"/>
      <c r="B92" s="134"/>
      <c r="C92" s="207">
        <f>'3. Infrastructure Staff Loading'!C92</f>
        <v>0</v>
      </c>
      <c r="D92" s="208">
        <f>'3. Infrastructure Staff Loading'!D92</f>
        <v>0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138">
        <f>SUM(E92:P92)</f>
        <v>0</v>
      </c>
      <c r="U92" s="44">
        <f>V92/$S$7</f>
        <v>0</v>
      </c>
      <c r="V92" s="44">
        <f>Q92/12</f>
        <v>0</v>
      </c>
      <c r="X92" s="44">
        <f t="shared" si="50"/>
        <v>0</v>
      </c>
      <c r="Y92" s="44">
        <f t="shared" si="51"/>
        <v>0</v>
      </c>
      <c r="Z92" s="223">
        <f>T92/12</f>
        <v>0</v>
      </c>
    </row>
    <row r="93" spans="1:26" ht="12">
      <c r="A93" s="133"/>
      <c r="B93" s="134"/>
      <c r="C93" s="207">
        <f>'3. Infrastructure Staff Loading'!C93</f>
        <v>0</v>
      </c>
      <c r="D93" s="208">
        <f>'3. Infrastructure Staff Loading'!D93</f>
        <v>0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138">
        <f>SUM(E93:P93)</f>
        <v>0</v>
      </c>
      <c r="U93" s="44">
        <f>V93/$S$7</f>
        <v>0</v>
      </c>
      <c r="V93" s="44">
        <f>Q93/12</f>
        <v>0</v>
      </c>
      <c r="X93" s="44">
        <f t="shared" si="50"/>
        <v>0</v>
      </c>
      <c r="Y93" s="44">
        <f t="shared" si="51"/>
        <v>0</v>
      </c>
      <c r="Z93" s="223">
        <f>T93/12</f>
        <v>0</v>
      </c>
    </row>
    <row r="94" spans="1:26" s="35" customFormat="1" ht="12.95" thickBot="1">
      <c r="A94" s="103"/>
      <c r="B94" s="104" t="s">
        <v>61</v>
      </c>
      <c r="C94" s="105"/>
      <c r="D94" s="187"/>
      <c r="E94" s="107">
        <f>SUM(E89:E93)</f>
        <v>185.12761003666665</v>
      </c>
      <c r="F94" s="107">
        <f t="shared" ref="F94:Q94" si="52">SUM(F89:F93)</f>
        <v>185.12761003666665</v>
      </c>
      <c r="G94" s="107">
        <f t="shared" si="52"/>
        <v>185.12761003666665</v>
      </c>
      <c r="H94" s="107">
        <f t="shared" si="52"/>
        <v>185.12761003666665</v>
      </c>
      <c r="I94" s="107">
        <f t="shared" si="52"/>
        <v>185.12761003666665</v>
      </c>
      <c r="J94" s="107">
        <f t="shared" si="52"/>
        <v>185.12761003666665</v>
      </c>
      <c r="K94" s="107">
        <f t="shared" si="52"/>
        <v>185.12761003666665</v>
      </c>
      <c r="L94" s="107">
        <f t="shared" si="52"/>
        <v>185.12761003666665</v>
      </c>
      <c r="M94" s="107">
        <f t="shared" si="52"/>
        <v>185.12761003666665</v>
      </c>
      <c r="N94" s="107">
        <f t="shared" si="52"/>
        <v>185.12761003666665</v>
      </c>
      <c r="O94" s="107">
        <f t="shared" si="52"/>
        <v>185.12761003666665</v>
      </c>
      <c r="P94" s="107">
        <f t="shared" si="52"/>
        <v>185.12761003666665</v>
      </c>
      <c r="Q94" s="107">
        <f t="shared" si="52"/>
        <v>2221.5313204399999</v>
      </c>
      <c r="U94" s="109">
        <f>SUM(U89:U93)</f>
        <v>1.11076566022</v>
      </c>
      <c r="V94" s="107">
        <f>SUM(V89:V93)</f>
        <v>185.12761003666665</v>
      </c>
      <c r="X94" s="106">
        <f>SUM(X89:X93)</f>
        <v>0</v>
      </c>
      <c r="Y94" s="106">
        <f>SUM(Y89:Y93)</f>
        <v>2221.5313204399999</v>
      </c>
      <c r="Z94" s="224">
        <f>X94/(X94+Y94)</f>
        <v>0</v>
      </c>
    </row>
    <row r="95" spans="1:26" ht="13.5" customHeight="1">
      <c r="A95" s="133"/>
      <c r="B95" s="134"/>
      <c r="C95" s="207"/>
      <c r="D95" s="210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138"/>
      <c r="U95" s="44"/>
      <c r="V95" s="44"/>
      <c r="X95" s="44"/>
      <c r="Y95" s="44"/>
      <c r="Z95" s="223"/>
    </row>
    <row r="96" spans="1:26" s="35" customFormat="1" ht="12">
      <c r="A96" s="133">
        <v>4.2</v>
      </c>
      <c r="B96" s="134" t="s">
        <v>62</v>
      </c>
      <c r="C96" s="207">
        <f>'3. Infrastructure Staff Loading'!C96</f>
        <v>0</v>
      </c>
      <c r="D96" s="208">
        <f>'3. Infrastructure Staff Loading'!D96</f>
        <v>0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138">
        <f>SUM(E96:P96)</f>
        <v>0</v>
      </c>
      <c r="U96" s="44">
        <f>V96/$S$7</f>
        <v>0</v>
      </c>
      <c r="V96" s="44">
        <f>Q96/12</f>
        <v>0</v>
      </c>
      <c r="X96" s="44">
        <f>IF($D96="Y",$Q96,0)</f>
        <v>0</v>
      </c>
      <c r="Y96" s="44">
        <f>IF($D96="N",$Q96,0)</f>
        <v>0</v>
      </c>
      <c r="Z96" s="223">
        <f>T96/12</f>
        <v>0</v>
      </c>
    </row>
    <row r="97" spans="1:26" ht="12">
      <c r="A97" s="133"/>
      <c r="B97" s="134"/>
      <c r="C97" s="207" t="str">
        <f>'3. Infrastructure Staff Loading'!C97</f>
        <v>Infrastructure Support</v>
      </c>
      <c r="D97" s="208" t="str">
        <f>'3. Infrastructure Staff Loading'!D97</f>
        <v>N</v>
      </c>
      <c r="E97" s="45">
        <v>446.28625000000005</v>
      </c>
      <c r="F97" s="45">
        <v>446.28625000000005</v>
      </c>
      <c r="G97" s="45">
        <v>446.28625000000005</v>
      </c>
      <c r="H97" s="45">
        <v>446.28625000000005</v>
      </c>
      <c r="I97" s="45">
        <v>446.28625000000005</v>
      </c>
      <c r="J97" s="45">
        <v>446.28625000000005</v>
      </c>
      <c r="K97" s="45">
        <v>446.28625000000005</v>
      </c>
      <c r="L97" s="45">
        <v>446.28625000000005</v>
      </c>
      <c r="M97" s="45">
        <v>446.28625000000005</v>
      </c>
      <c r="N97" s="45">
        <v>446.28625000000005</v>
      </c>
      <c r="O97" s="45">
        <v>446.28625000000005</v>
      </c>
      <c r="P97" s="45">
        <v>446.28625000000005</v>
      </c>
      <c r="Q97" s="138">
        <f>SUM(E97:P97)</f>
        <v>5355.4350000000004</v>
      </c>
      <c r="U97" s="44">
        <f>V97/$S$7</f>
        <v>2.6777175000000004</v>
      </c>
      <c r="V97" s="44">
        <f>Q97/12</f>
        <v>446.28625000000005</v>
      </c>
      <c r="X97" s="44">
        <f>IF($D97="Y",$Q97,0)</f>
        <v>0</v>
      </c>
      <c r="Y97" s="44">
        <f>IF($D97="N",$Q97,0)</f>
        <v>5355.4350000000004</v>
      </c>
      <c r="Z97" s="223">
        <f>T97/12</f>
        <v>0</v>
      </c>
    </row>
    <row r="98" spans="1:26" ht="12">
      <c r="A98" s="133"/>
      <c r="B98" s="134"/>
      <c r="C98" s="207">
        <f>'3. Infrastructure Staff Loading'!C98</f>
        <v>0</v>
      </c>
      <c r="D98" s="208">
        <f>'3. Infrastructure Staff Loading'!D98</f>
        <v>0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138">
        <f>SUM(E98:P98)</f>
        <v>0</v>
      </c>
      <c r="U98" s="44">
        <f>V98/$S$7</f>
        <v>0</v>
      </c>
      <c r="V98" s="44">
        <f>Q98/12</f>
        <v>0</v>
      </c>
      <c r="X98" s="44">
        <f>IF($D98="Y",$Q98,0)</f>
        <v>0</v>
      </c>
      <c r="Y98" s="44">
        <f>IF($D98="N",$Q98,0)</f>
        <v>0</v>
      </c>
      <c r="Z98" s="223">
        <f>T98/12</f>
        <v>0</v>
      </c>
    </row>
    <row r="99" spans="1:26" ht="12">
      <c r="A99" s="133"/>
      <c r="B99" s="134"/>
      <c r="C99" s="207">
        <f>'3. Infrastructure Staff Loading'!C99</f>
        <v>0</v>
      </c>
      <c r="D99" s="208">
        <f>'3. Infrastructure Staff Loading'!D99</f>
        <v>0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138">
        <f>SUM(E99:P99)</f>
        <v>0</v>
      </c>
      <c r="U99" s="44">
        <f>V99/$S$7</f>
        <v>0</v>
      </c>
      <c r="V99" s="44">
        <f>Q99/12</f>
        <v>0</v>
      </c>
      <c r="X99" s="44">
        <f>IF($D99="Y",$Q99,0)</f>
        <v>0</v>
      </c>
      <c r="Y99" s="44">
        <f>IF($D99="N",$Q99,0)</f>
        <v>0</v>
      </c>
      <c r="Z99" s="223">
        <f>T99/12</f>
        <v>0</v>
      </c>
    </row>
    <row r="100" spans="1:26" ht="12">
      <c r="A100" s="133"/>
      <c r="B100" s="134"/>
      <c r="C100" s="207">
        <f>'3. Infrastructure Staff Loading'!C100</f>
        <v>0</v>
      </c>
      <c r="D100" s="208">
        <f>'3. Infrastructure Staff Loading'!D100</f>
        <v>0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138">
        <f>SUM(E100:P100)</f>
        <v>0</v>
      </c>
      <c r="U100" s="44">
        <f>V100/$S$7</f>
        <v>0</v>
      </c>
      <c r="V100" s="44">
        <f>Q100/12</f>
        <v>0</v>
      </c>
      <c r="X100" s="44">
        <f>IF($D100="Y",$Q100,0)</f>
        <v>0</v>
      </c>
      <c r="Y100" s="44">
        <f>IF($D100="N",$Q100,0)</f>
        <v>0</v>
      </c>
      <c r="Z100" s="223">
        <f>T100/12</f>
        <v>0</v>
      </c>
    </row>
    <row r="101" spans="1:26" s="35" customFormat="1" ht="12.95" thickBot="1">
      <c r="A101" s="103"/>
      <c r="B101" s="104" t="s">
        <v>63</v>
      </c>
      <c r="C101" s="105"/>
      <c r="D101" s="187"/>
      <c r="E101" s="107">
        <f>SUM(E96:E100)</f>
        <v>446.28625000000005</v>
      </c>
      <c r="F101" s="107">
        <f t="shared" ref="F101:Q101" si="53">SUM(F96:F100)</f>
        <v>446.28625000000005</v>
      </c>
      <c r="G101" s="107">
        <f t="shared" si="53"/>
        <v>446.28625000000005</v>
      </c>
      <c r="H101" s="107">
        <f t="shared" si="53"/>
        <v>446.28625000000005</v>
      </c>
      <c r="I101" s="107">
        <f t="shared" si="53"/>
        <v>446.28625000000005</v>
      </c>
      <c r="J101" s="107">
        <f t="shared" si="53"/>
        <v>446.28625000000005</v>
      </c>
      <c r="K101" s="107">
        <f t="shared" si="53"/>
        <v>446.28625000000005</v>
      </c>
      <c r="L101" s="107">
        <f t="shared" si="53"/>
        <v>446.28625000000005</v>
      </c>
      <c r="M101" s="107">
        <f t="shared" si="53"/>
        <v>446.28625000000005</v>
      </c>
      <c r="N101" s="107">
        <f t="shared" si="53"/>
        <v>446.28625000000005</v>
      </c>
      <c r="O101" s="107">
        <f t="shared" si="53"/>
        <v>446.28625000000005</v>
      </c>
      <c r="P101" s="107">
        <f t="shared" si="53"/>
        <v>446.28625000000005</v>
      </c>
      <c r="Q101" s="107">
        <f t="shared" si="53"/>
        <v>5355.4350000000004</v>
      </c>
      <c r="U101" s="109">
        <f>SUM(U96:U100)</f>
        <v>2.6777175000000004</v>
      </c>
      <c r="V101" s="107">
        <f>SUM(V96:V100)</f>
        <v>446.28625000000005</v>
      </c>
      <c r="X101" s="106">
        <f>SUM(X96:X100)</f>
        <v>0</v>
      </c>
      <c r="Y101" s="106">
        <f>SUM(Y96:Y100)</f>
        <v>5355.4350000000004</v>
      </c>
      <c r="Z101" s="224">
        <f>X101/(X101+Y101)</f>
        <v>0</v>
      </c>
    </row>
    <row r="102" spans="1:26" s="35" customFormat="1" ht="12">
      <c r="A102" s="41"/>
      <c r="B102" s="42"/>
      <c r="C102" s="43"/>
      <c r="D102" s="186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U102" s="44"/>
      <c r="V102" s="44"/>
      <c r="X102" s="44"/>
      <c r="Y102" s="44"/>
      <c r="Z102" s="223"/>
    </row>
    <row r="103" spans="1:26" s="35" customFormat="1" ht="14.1" thickBot="1">
      <c r="A103" s="129"/>
      <c r="B103" s="130" t="s">
        <v>64</v>
      </c>
      <c r="C103" s="131"/>
      <c r="D103" s="191"/>
      <c r="E103" s="132">
        <f t="shared" ref="E103:Q103" si="54">SUM(E94,E101)</f>
        <v>631.41386003666673</v>
      </c>
      <c r="F103" s="132">
        <f t="shared" si="54"/>
        <v>631.41386003666673</v>
      </c>
      <c r="G103" s="132">
        <f t="shared" si="54"/>
        <v>631.41386003666673</v>
      </c>
      <c r="H103" s="132">
        <f t="shared" si="54"/>
        <v>631.41386003666673</v>
      </c>
      <c r="I103" s="132">
        <f t="shared" si="54"/>
        <v>631.41386003666673</v>
      </c>
      <c r="J103" s="132">
        <f t="shared" si="54"/>
        <v>631.41386003666673</v>
      </c>
      <c r="K103" s="132">
        <f t="shared" si="54"/>
        <v>631.41386003666673</v>
      </c>
      <c r="L103" s="132">
        <f t="shared" si="54"/>
        <v>631.41386003666673</v>
      </c>
      <c r="M103" s="132">
        <f t="shared" si="54"/>
        <v>631.41386003666673</v>
      </c>
      <c r="N103" s="132">
        <f t="shared" si="54"/>
        <v>631.41386003666673</v>
      </c>
      <c r="O103" s="132">
        <f t="shared" si="54"/>
        <v>631.41386003666673</v>
      </c>
      <c r="P103" s="132">
        <f t="shared" si="54"/>
        <v>631.41386003666673</v>
      </c>
      <c r="Q103" s="132">
        <f t="shared" si="54"/>
        <v>7576.9663204400003</v>
      </c>
      <c r="U103" s="132">
        <f>SUM(U94,U101)</f>
        <v>3.7884831602200002</v>
      </c>
      <c r="V103" s="132">
        <f>SUM(V94,V101)</f>
        <v>631.41386003666673</v>
      </c>
      <c r="X103" s="132">
        <f>SUM(X94,X101)</f>
        <v>0</v>
      </c>
      <c r="Y103" s="132">
        <f>SUM(Y94,Y101)</f>
        <v>7576.9663204400003</v>
      </c>
      <c r="Z103" s="225">
        <f>X103/(X103+Y103)</f>
        <v>0</v>
      </c>
    </row>
    <row r="104" spans="1:26" ht="9.9499999999999993" customHeight="1">
      <c r="A104" s="52"/>
      <c r="B104" s="42"/>
      <c r="C104" s="43"/>
      <c r="D104" s="200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U104" s="43"/>
      <c r="V104" s="43"/>
      <c r="X104" s="43"/>
      <c r="Y104" s="43"/>
      <c r="Z104" s="223"/>
    </row>
    <row r="105" spans="1:26" s="34" customFormat="1" ht="13.5" customHeight="1">
      <c r="A105" s="110">
        <v>5</v>
      </c>
      <c r="B105" s="119" t="s">
        <v>65</v>
      </c>
      <c r="C105" s="112"/>
      <c r="D105" s="152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3"/>
      <c r="U105" s="112"/>
      <c r="V105" s="112"/>
      <c r="X105" s="112"/>
      <c r="Y105" s="112"/>
      <c r="Z105" s="222"/>
    </row>
    <row r="106" spans="1:26" ht="13.5" customHeight="1">
      <c r="A106" s="133">
        <v>5.0999999999999996</v>
      </c>
      <c r="B106" s="134" t="s">
        <v>66</v>
      </c>
      <c r="C106" s="207">
        <f>'3. Infrastructure Staff Loading'!C106</f>
        <v>0</v>
      </c>
      <c r="D106" s="208">
        <f>'3. Infrastructure Staff Loading'!D106</f>
        <v>0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138">
        <f>SUM(E106:P106)</f>
        <v>0</v>
      </c>
      <c r="U106" s="44">
        <f>V106/$S$7</f>
        <v>0</v>
      </c>
      <c r="V106" s="44">
        <f>Q106/12</f>
        <v>0</v>
      </c>
      <c r="X106" s="44">
        <f>IF($D106="Y",$Q106,0)</f>
        <v>0</v>
      </c>
      <c r="Y106" s="44">
        <f>IF($D106="N",$Q106,0)</f>
        <v>0</v>
      </c>
      <c r="Z106" s="223">
        <f>T106/12</f>
        <v>0</v>
      </c>
    </row>
    <row r="107" spans="1:26" ht="12">
      <c r="A107" s="133"/>
      <c r="B107" s="134"/>
      <c r="C107" s="207" t="str">
        <f>'3. Infrastructure Staff Loading'!C107</f>
        <v>Architect</v>
      </c>
      <c r="D107" s="208" t="str">
        <f>'3. Infrastructure Staff Loading'!D107</f>
        <v>N</v>
      </c>
      <c r="E107" s="45">
        <v>436.49845326000013</v>
      </c>
      <c r="F107" s="45">
        <v>436.49845326000013</v>
      </c>
      <c r="G107" s="45">
        <v>436.49845326000013</v>
      </c>
      <c r="H107" s="45">
        <v>436.49845326000013</v>
      </c>
      <c r="I107" s="45">
        <v>436.49845326000013</v>
      </c>
      <c r="J107" s="45">
        <v>436.49845326000013</v>
      </c>
      <c r="K107" s="45">
        <v>436.49845326000013</v>
      </c>
      <c r="L107" s="45">
        <v>436.49845326000013</v>
      </c>
      <c r="M107" s="45">
        <v>436.49845326000013</v>
      </c>
      <c r="N107" s="45">
        <v>436.49845326000013</v>
      </c>
      <c r="O107" s="45">
        <v>436.49845326000013</v>
      </c>
      <c r="P107" s="45">
        <v>436.49845326000013</v>
      </c>
      <c r="Q107" s="138">
        <f>SUM(E107:P107)</f>
        <v>5237.9814391200016</v>
      </c>
      <c r="U107" s="44">
        <f>V107/$S$7</f>
        <v>2.6189907195600011</v>
      </c>
      <c r="V107" s="44">
        <f>Q107/12</f>
        <v>436.49845326000013</v>
      </c>
      <c r="X107" s="44">
        <f>IF($D107="Y",$Q107,0)</f>
        <v>0</v>
      </c>
      <c r="Y107" s="44">
        <f>IF($D107="N",$Q107,0)</f>
        <v>5237.9814391200016</v>
      </c>
      <c r="Z107" s="223">
        <f>T107/12</f>
        <v>0</v>
      </c>
    </row>
    <row r="108" spans="1:26" ht="12">
      <c r="A108" s="133"/>
      <c r="B108" s="134"/>
      <c r="C108" s="207" t="str">
        <f>'3. Infrastructure Staff Loading'!C108</f>
        <v>System Admin and Management</v>
      </c>
      <c r="D108" s="208" t="str">
        <f>'3. Infrastructure Staff Loading'!D108</f>
        <v>N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138">
        <f>SUM(E108:P108)</f>
        <v>0</v>
      </c>
      <c r="U108" s="44">
        <f>V108/$S$7</f>
        <v>0</v>
      </c>
      <c r="V108" s="44">
        <f>Q108/12</f>
        <v>0</v>
      </c>
      <c r="X108" s="44">
        <f>IF($D108="Y",$Q108,0)</f>
        <v>0</v>
      </c>
      <c r="Y108" s="44">
        <f>IF($D108="N",$Q108,0)</f>
        <v>0</v>
      </c>
      <c r="Z108" s="223">
        <f>T108/12</f>
        <v>0</v>
      </c>
    </row>
    <row r="109" spans="1:26" ht="12">
      <c r="A109" s="133"/>
      <c r="B109" s="134"/>
      <c r="C109" s="207">
        <f>'3. Infrastructure Staff Loading'!C109</f>
        <v>0</v>
      </c>
      <c r="D109" s="208">
        <f>'3. Infrastructure Staff Loading'!D109</f>
        <v>0</v>
      </c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138">
        <f>SUM(E109:P109)</f>
        <v>0</v>
      </c>
      <c r="U109" s="44">
        <f>V109/$S$7</f>
        <v>0</v>
      </c>
      <c r="V109" s="44">
        <f>Q109/12</f>
        <v>0</v>
      </c>
      <c r="X109" s="44">
        <f>IF($D109="Y",$Q109,0)</f>
        <v>0</v>
      </c>
      <c r="Y109" s="44">
        <f>IF($D109="N",$Q109,0)</f>
        <v>0</v>
      </c>
      <c r="Z109" s="223">
        <f>T109/12</f>
        <v>0</v>
      </c>
    </row>
    <row r="110" spans="1:26" ht="12">
      <c r="A110" s="133"/>
      <c r="B110" s="134"/>
      <c r="C110" s="207">
        <f>'3. Infrastructure Staff Loading'!C110</f>
        <v>0</v>
      </c>
      <c r="D110" s="208">
        <f>'3. Infrastructure Staff Loading'!D110</f>
        <v>0</v>
      </c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138">
        <f>SUM(E110:P110)</f>
        <v>0</v>
      </c>
      <c r="U110" s="44">
        <f>V110/$S$7</f>
        <v>0</v>
      </c>
      <c r="V110" s="44">
        <f>Q110/12</f>
        <v>0</v>
      </c>
      <c r="X110" s="44">
        <f>IF($D110="Y",$Q110,0)</f>
        <v>0</v>
      </c>
      <c r="Y110" s="44">
        <f>IF($D110="N",$Q110,0)</f>
        <v>0</v>
      </c>
      <c r="Z110" s="223">
        <f>T110/12</f>
        <v>0</v>
      </c>
    </row>
    <row r="111" spans="1:26" s="35" customFormat="1" ht="12.95" thickBot="1">
      <c r="A111" s="103"/>
      <c r="B111" s="104" t="s">
        <v>68</v>
      </c>
      <c r="C111" s="105"/>
      <c r="D111" s="187"/>
      <c r="E111" s="107">
        <f>SUM(E106:E110)</f>
        <v>436.49845326000013</v>
      </c>
      <c r="F111" s="107">
        <f t="shared" ref="F111:Q111" si="55">SUM(F106:F110)</f>
        <v>436.49845326000013</v>
      </c>
      <c r="G111" s="107">
        <f t="shared" si="55"/>
        <v>436.49845326000013</v>
      </c>
      <c r="H111" s="107">
        <f t="shared" si="55"/>
        <v>436.49845326000013</v>
      </c>
      <c r="I111" s="107">
        <f t="shared" si="55"/>
        <v>436.49845326000013</v>
      </c>
      <c r="J111" s="107">
        <f t="shared" si="55"/>
        <v>436.49845326000013</v>
      </c>
      <c r="K111" s="107">
        <f t="shared" si="55"/>
        <v>436.49845326000013</v>
      </c>
      <c r="L111" s="107">
        <f t="shared" si="55"/>
        <v>436.49845326000013</v>
      </c>
      <c r="M111" s="107">
        <f t="shared" si="55"/>
        <v>436.49845326000013</v>
      </c>
      <c r="N111" s="107">
        <f t="shared" si="55"/>
        <v>436.49845326000013</v>
      </c>
      <c r="O111" s="107">
        <f t="shared" si="55"/>
        <v>436.49845326000013</v>
      </c>
      <c r="P111" s="107">
        <f t="shared" si="55"/>
        <v>436.49845326000013</v>
      </c>
      <c r="Q111" s="107">
        <f t="shared" si="55"/>
        <v>5237.9814391200016</v>
      </c>
      <c r="U111" s="109">
        <f>SUM(U106:U110)</f>
        <v>2.6189907195600011</v>
      </c>
      <c r="V111" s="107">
        <f>SUM(V106:V110)</f>
        <v>436.49845326000013</v>
      </c>
      <c r="X111" s="106">
        <f>SUM(X106:X110)</f>
        <v>0</v>
      </c>
      <c r="Y111" s="106">
        <f>SUM(Y106:Y110)</f>
        <v>5237.9814391200016</v>
      </c>
      <c r="Z111" s="224">
        <f>X111/(X111+Y111)</f>
        <v>0</v>
      </c>
    </row>
    <row r="112" spans="1:26" ht="13.5" customHeight="1">
      <c r="A112" s="133"/>
      <c r="B112" s="134"/>
      <c r="C112" s="207"/>
      <c r="D112" s="210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138"/>
      <c r="U112" s="44"/>
      <c r="V112" s="44"/>
      <c r="X112" s="44"/>
      <c r="Y112" s="44"/>
      <c r="Z112" s="223"/>
    </row>
    <row r="113" spans="1:26" s="35" customFormat="1" ht="12">
      <c r="A113" s="133">
        <v>5.2</v>
      </c>
      <c r="B113" s="134" t="s">
        <v>65</v>
      </c>
      <c r="C113" s="207">
        <f>'3. Infrastructure Staff Loading'!C113</f>
        <v>0</v>
      </c>
      <c r="D113" s="208">
        <f>'3. Infrastructure Staff Loading'!D113</f>
        <v>0</v>
      </c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138">
        <f>SUM(E113:P113)</f>
        <v>0</v>
      </c>
      <c r="U113" s="44">
        <f>V113/$S$7</f>
        <v>0</v>
      </c>
      <c r="V113" s="44">
        <f>Q113/12</f>
        <v>0</v>
      </c>
      <c r="X113" s="44">
        <f>IF($D113="Y",$Q113,0)</f>
        <v>0</v>
      </c>
      <c r="Y113" s="44">
        <f>IF($D113="N",$Q113,0)</f>
        <v>0</v>
      </c>
      <c r="Z113" s="223">
        <f>T113/12</f>
        <v>0</v>
      </c>
    </row>
    <row r="114" spans="1:26" ht="12">
      <c r="A114" s="133"/>
      <c r="B114" s="134"/>
      <c r="C114" s="207" t="str">
        <f>'3. Infrastructure Staff Loading'!C114</f>
        <v>Architect</v>
      </c>
      <c r="D114" s="208" t="str">
        <f>'3. Infrastructure Staff Loading'!D114</f>
        <v>N</v>
      </c>
      <c r="E114" s="45">
        <v>38.197291515000011</v>
      </c>
      <c r="F114" s="45">
        <v>38.197291515000011</v>
      </c>
      <c r="G114" s="45">
        <v>38.197291515000011</v>
      </c>
      <c r="H114" s="45">
        <v>38.197291515000011</v>
      </c>
      <c r="I114" s="45">
        <v>38.197291515000011</v>
      </c>
      <c r="J114" s="45">
        <v>38.197291515000011</v>
      </c>
      <c r="K114" s="45">
        <v>38.197291515000011</v>
      </c>
      <c r="L114" s="45">
        <v>38.197291515000011</v>
      </c>
      <c r="M114" s="45">
        <v>38.197291515000011</v>
      </c>
      <c r="N114" s="45">
        <v>38.197291515000011</v>
      </c>
      <c r="O114" s="45">
        <v>38.197291515000011</v>
      </c>
      <c r="P114" s="45">
        <v>38.197291515000011</v>
      </c>
      <c r="Q114" s="138">
        <f>SUM(E114:P114)</f>
        <v>458.36749818000015</v>
      </c>
      <c r="U114" s="44">
        <f>V114/$S$7</f>
        <v>0.22918374909000008</v>
      </c>
      <c r="V114" s="44">
        <f>Q114/12</f>
        <v>38.197291515000011</v>
      </c>
      <c r="X114" s="44">
        <f>IF($D114="Y",$Q114,0)</f>
        <v>0</v>
      </c>
      <c r="Y114" s="44">
        <f>IF($D114="N",$Q114,0)</f>
        <v>458.36749818000015</v>
      </c>
      <c r="Z114" s="223">
        <f>T114/12</f>
        <v>0</v>
      </c>
    </row>
    <row r="115" spans="1:26" ht="12">
      <c r="A115" s="133"/>
      <c r="B115" s="134"/>
      <c r="C115" s="207" t="str">
        <f>'3. Infrastructure Staff Loading'!C115</f>
        <v>Architect</v>
      </c>
      <c r="D115" s="208" t="str">
        <f>'3. Infrastructure Staff Loading'!D115</f>
        <v>Y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138">
        <f>SUM(E115:P115)</f>
        <v>0</v>
      </c>
      <c r="U115" s="44">
        <f>V115/$S$7</f>
        <v>0</v>
      </c>
      <c r="V115" s="44">
        <f>Q115/12</f>
        <v>0</v>
      </c>
      <c r="X115" s="44">
        <f>IF($D115="Y",$Q115,0)</f>
        <v>0</v>
      </c>
      <c r="Y115" s="44">
        <f>IF($D115="N",$Q115,0)</f>
        <v>0</v>
      </c>
      <c r="Z115" s="223">
        <f>T115/12</f>
        <v>0</v>
      </c>
    </row>
    <row r="116" spans="1:26" ht="12">
      <c r="A116" s="133"/>
      <c r="B116" s="134"/>
      <c r="C116" s="207">
        <f>'3. Infrastructure Staff Loading'!C116</f>
        <v>0</v>
      </c>
      <c r="D116" s="208">
        <f>'3. Infrastructure Staff Loading'!D116</f>
        <v>0</v>
      </c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138">
        <f>SUM(E116:P116)</f>
        <v>0</v>
      </c>
      <c r="U116" s="44">
        <f>V116/$S$7</f>
        <v>0</v>
      </c>
      <c r="V116" s="44">
        <f>Q116/12</f>
        <v>0</v>
      </c>
      <c r="X116" s="44">
        <f>IF($D116="Y",$Q116,0)</f>
        <v>0</v>
      </c>
      <c r="Y116" s="44">
        <f>IF($D116="N",$Q116,0)</f>
        <v>0</v>
      </c>
      <c r="Z116" s="223">
        <f>T116/12</f>
        <v>0</v>
      </c>
    </row>
    <row r="117" spans="1:26" ht="12">
      <c r="A117" s="133"/>
      <c r="B117" s="134"/>
      <c r="C117" s="207">
        <f>'3. Infrastructure Staff Loading'!C117</f>
        <v>0</v>
      </c>
      <c r="D117" s="208">
        <f>'3. Infrastructure Staff Loading'!D117</f>
        <v>0</v>
      </c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138">
        <f>SUM(E117:P117)</f>
        <v>0</v>
      </c>
      <c r="U117" s="44">
        <f>V117/$S$7</f>
        <v>0</v>
      </c>
      <c r="V117" s="44">
        <f>Q117/12</f>
        <v>0</v>
      </c>
      <c r="X117" s="44">
        <f>IF($D117="Y",$Q117,0)</f>
        <v>0</v>
      </c>
      <c r="Y117" s="44">
        <f>IF($D117="N",$Q117,0)</f>
        <v>0</v>
      </c>
      <c r="Z117" s="223">
        <f>T117/12</f>
        <v>0</v>
      </c>
    </row>
    <row r="118" spans="1:26" s="35" customFormat="1" ht="12.95" thickBot="1">
      <c r="A118" s="103"/>
      <c r="B118" s="104" t="s">
        <v>69</v>
      </c>
      <c r="C118" s="105"/>
      <c r="D118" s="187"/>
      <c r="E118" s="107">
        <f>SUM(E113:E117)</f>
        <v>38.197291515000011</v>
      </c>
      <c r="F118" s="107">
        <f t="shared" ref="F118:Q118" si="56">SUM(F113:F117)</f>
        <v>38.197291515000011</v>
      </c>
      <c r="G118" s="107">
        <f t="shared" si="56"/>
        <v>38.197291515000011</v>
      </c>
      <c r="H118" s="107">
        <f t="shared" si="56"/>
        <v>38.197291515000011</v>
      </c>
      <c r="I118" s="107">
        <f t="shared" si="56"/>
        <v>38.197291515000011</v>
      </c>
      <c r="J118" s="107">
        <f t="shared" si="56"/>
        <v>38.197291515000011</v>
      </c>
      <c r="K118" s="107">
        <f t="shared" si="56"/>
        <v>38.197291515000011</v>
      </c>
      <c r="L118" s="107">
        <f t="shared" si="56"/>
        <v>38.197291515000011</v>
      </c>
      <c r="M118" s="107">
        <f t="shared" si="56"/>
        <v>38.197291515000011</v>
      </c>
      <c r="N118" s="107">
        <f t="shared" si="56"/>
        <v>38.197291515000011</v>
      </c>
      <c r="O118" s="107">
        <f t="shared" si="56"/>
        <v>38.197291515000011</v>
      </c>
      <c r="P118" s="107">
        <f t="shared" si="56"/>
        <v>38.197291515000011</v>
      </c>
      <c r="Q118" s="107">
        <f t="shared" si="56"/>
        <v>458.36749818000015</v>
      </c>
      <c r="U118" s="109">
        <f>SUM(U113:U117)</f>
        <v>0.22918374909000008</v>
      </c>
      <c r="V118" s="107">
        <f>SUM(V113:V117)</f>
        <v>38.197291515000011</v>
      </c>
      <c r="X118" s="106">
        <f>SUM(X113:X117)</f>
        <v>0</v>
      </c>
      <c r="Y118" s="106">
        <f>SUM(Y113:Y117)</f>
        <v>458.36749818000015</v>
      </c>
      <c r="Z118" s="224">
        <f>X118/(X118+Y118)</f>
        <v>0</v>
      </c>
    </row>
    <row r="119" spans="1:26" s="35" customFormat="1" ht="12">
      <c r="A119" s="41"/>
      <c r="B119" s="42"/>
      <c r="C119" s="43"/>
      <c r="D119" s="186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U119" s="44"/>
      <c r="V119" s="44"/>
      <c r="X119" s="44"/>
      <c r="Y119" s="44"/>
      <c r="Z119" s="223"/>
    </row>
    <row r="120" spans="1:26" s="35" customFormat="1" ht="14.1" thickBot="1">
      <c r="A120" s="129"/>
      <c r="B120" s="130" t="s">
        <v>69</v>
      </c>
      <c r="C120" s="131"/>
      <c r="D120" s="191"/>
      <c r="E120" s="132">
        <f t="shared" ref="E120:Q120" si="57">SUM(E111,E118)</f>
        <v>474.69574477500015</v>
      </c>
      <c r="F120" s="132">
        <f t="shared" si="57"/>
        <v>474.69574477500015</v>
      </c>
      <c r="G120" s="132">
        <f t="shared" si="57"/>
        <v>474.69574477500015</v>
      </c>
      <c r="H120" s="132">
        <f t="shared" si="57"/>
        <v>474.69574477500015</v>
      </c>
      <c r="I120" s="132">
        <f t="shared" si="57"/>
        <v>474.69574477500015</v>
      </c>
      <c r="J120" s="132">
        <f t="shared" si="57"/>
        <v>474.69574477500015</v>
      </c>
      <c r="K120" s="132">
        <f t="shared" si="57"/>
        <v>474.69574477500015</v>
      </c>
      <c r="L120" s="132">
        <f t="shared" si="57"/>
        <v>474.69574477500015</v>
      </c>
      <c r="M120" s="132">
        <f t="shared" si="57"/>
        <v>474.69574477500015</v>
      </c>
      <c r="N120" s="132">
        <f t="shared" si="57"/>
        <v>474.69574477500015</v>
      </c>
      <c r="O120" s="132">
        <f t="shared" si="57"/>
        <v>474.69574477500015</v>
      </c>
      <c r="P120" s="132">
        <f t="shared" si="57"/>
        <v>474.69574477500015</v>
      </c>
      <c r="Q120" s="132">
        <f t="shared" si="57"/>
        <v>5696.348937300002</v>
      </c>
      <c r="U120" s="132">
        <f>SUM(U111,U118)</f>
        <v>2.8481744686500012</v>
      </c>
      <c r="V120" s="132">
        <f>SUM(V111,V118)</f>
        <v>474.69574477500015</v>
      </c>
      <c r="X120" s="132">
        <f>SUM(X111,X118)</f>
        <v>0</v>
      </c>
      <c r="Y120" s="132">
        <f>SUM(Y111,Y118)</f>
        <v>5696.348937300002</v>
      </c>
      <c r="Z120" s="225">
        <f>X120/(X120+Y120)</f>
        <v>0</v>
      </c>
    </row>
    <row r="121" spans="1:26" ht="9.9499999999999993" customHeight="1">
      <c r="A121" s="52"/>
      <c r="B121" s="42"/>
      <c r="C121" s="43"/>
      <c r="D121" s="200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U121" s="43"/>
      <c r="V121" s="43"/>
      <c r="X121" s="43"/>
      <c r="Y121" s="43"/>
      <c r="Z121" s="223"/>
    </row>
    <row r="122" spans="1:26" s="34" customFormat="1" ht="13.5" customHeight="1">
      <c r="A122" s="110">
        <v>6</v>
      </c>
      <c r="B122" s="119" t="s">
        <v>70</v>
      </c>
      <c r="C122" s="112"/>
      <c r="D122" s="152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3"/>
      <c r="U122" s="112"/>
      <c r="V122" s="112"/>
      <c r="X122" s="112"/>
      <c r="Y122" s="112"/>
      <c r="Z122" s="222"/>
    </row>
    <row r="123" spans="1:26" ht="13.5" customHeight="1">
      <c r="A123" s="133">
        <v>6.1</v>
      </c>
      <c r="B123" s="134" t="s">
        <v>71</v>
      </c>
      <c r="C123" s="207">
        <f>'3. Infrastructure Staff Loading'!C123</f>
        <v>0</v>
      </c>
      <c r="D123" s="208">
        <f>'3. Infrastructure Staff Loading'!D123</f>
        <v>0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138">
        <f>SUM(E123:P123)</f>
        <v>0</v>
      </c>
      <c r="U123" s="44">
        <f>V123/$S$7</f>
        <v>0</v>
      </c>
      <c r="V123" s="44">
        <f>Q123/12</f>
        <v>0</v>
      </c>
      <c r="X123" s="44">
        <f t="shared" ref="X123:X129" si="58">IF($D123="Y",$Q123,0)</f>
        <v>0</v>
      </c>
      <c r="Y123" s="44">
        <f t="shared" ref="Y123:Y129" si="59">IF($D123="N",$Q123,0)</f>
        <v>0</v>
      </c>
      <c r="Z123" s="223">
        <f>T123/12</f>
        <v>0</v>
      </c>
    </row>
    <row r="124" spans="1:26" ht="13.5" customHeight="1">
      <c r="A124" s="133"/>
      <c r="B124" s="134"/>
      <c r="C124" s="207" t="str">
        <f>'3. Infrastructure Staff Loading'!C124</f>
        <v>System Admin and Management</v>
      </c>
      <c r="D124" s="208" t="str">
        <f>'3. Infrastructure Staff Loading'!D124</f>
        <v>Y</v>
      </c>
      <c r="E124" s="45">
        <v>4736.7603415999993</v>
      </c>
      <c r="F124" s="45">
        <v>4736.7603415999993</v>
      </c>
      <c r="G124" s="45">
        <v>4736.7603415999993</v>
      </c>
      <c r="H124" s="45">
        <v>4736.7603415999993</v>
      </c>
      <c r="I124" s="45">
        <v>4736.7603415999993</v>
      </c>
      <c r="J124" s="45">
        <v>4736.7603415999993</v>
      </c>
      <c r="K124" s="45">
        <v>4736.7603415999993</v>
      </c>
      <c r="L124" s="45">
        <v>4736.7603415999993</v>
      </c>
      <c r="M124" s="45">
        <v>4736.7603415999993</v>
      </c>
      <c r="N124" s="45">
        <v>4736.7603415999993</v>
      </c>
      <c r="O124" s="45">
        <v>4736.7603415999993</v>
      </c>
      <c r="P124" s="45">
        <v>4736.7603415999993</v>
      </c>
      <c r="Q124" s="138">
        <f t="shared" ref="Q124:Q125" si="60">SUM(E124:P124)</f>
        <v>56841.124099199988</v>
      </c>
      <c r="U124" s="44">
        <f t="shared" ref="U124:U125" si="61">V124/$S$7</f>
        <v>28.420562049599997</v>
      </c>
      <c r="V124" s="44">
        <f t="shared" ref="V124:V125" si="62">Q124/12</f>
        <v>4736.7603415999993</v>
      </c>
      <c r="X124" s="44">
        <f t="shared" si="58"/>
        <v>56841.124099199988</v>
      </c>
      <c r="Y124" s="44">
        <f t="shared" si="59"/>
        <v>0</v>
      </c>
      <c r="Z124" s="223">
        <f t="shared" ref="Z124:Z125" si="63">T124/12</f>
        <v>0</v>
      </c>
    </row>
    <row r="125" spans="1:26" ht="13.5" customHeight="1">
      <c r="A125" s="133"/>
      <c r="B125" s="134"/>
      <c r="C125" s="207" t="str">
        <f>'3. Infrastructure Staff Loading'!C125</f>
        <v>Service Delivery Management</v>
      </c>
      <c r="D125" s="208" t="str">
        <f>'3. Infrastructure Staff Loading'!D125</f>
        <v>Y</v>
      </c>
      <c r="E125" s="45">
        <v>0</v>
      </c>
      <c r="F125" s="45">
        <v>0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138">
        <f t="shared" si="60"/>
        <v>0</v>
      </c>
      <c r="U125" s="44">
        <f t="shared" si="61"/>
        <v>0</v>
      </c>
      <c r="V125" s="44">
        <f t="shared" si="62"/>
        <v>0</v>
      </c>
      <c r="X125" s="44">
        <f t="shared" si="58"/>
        <v>0</v>
      </c>
      <c r="Y125" s="44">
        <f t="shared" si="59"/>
        <v>0</v>
      </c>
      <c r="Z125" s="223">
        <f t="shared" si="63"/>
        <v>0</v>
      </c>
    </row>
    <row r="126" spans="1:26" ht="12">
      <c r="A126" s="133"/>
      <c r="B126" s="134"/>
      <c r="C126" s="207" t="str">
        <f>'3. Infrastructure Staff Loading'!C126</f>
        <v>AWS Manager</v>
      </c>
      <c r="D126" s="208" t="str">
        <f>'3. Infrastructure Staff Loading'!D126</f>
        <v>N</v>
      </c>
      <c r="E126" s="45">
        <v>164.83332673999999</v>
      </c>
      <c r="F126" s="45">
        <v>164.83332673999999</v>
      </c>
      <c r="G126" s="45">
        <v>164.83332673999999</v>
      </c>
      <c r="H126" s="45">
        <v>164.83332673999999</v>
      </c>
      <c r="I126" s="45">
        <v>164.83332673999999</v>
      </c>
      <c r="J126" s="45">
        <v>164.83332673999999</v>
      </c>
      <c r="K126" s="45">
        <v>164.83332673999999</v>
      </c>
      <c r="L126" s="45">
        <v>164.83332673999999</v>
      </c>
      <c r="M126" s="45">
        <v>164.83332673999999</v>
      </c>
      <c r="N126" s="45">
        <v>164.83332673999999</v>
      </c>
      <c r="O126" s="45">
        <v>164.83332673999999</v>
      </c>
      <c r="P126" s="45">
        <v>164.83332673999999</v>
      </c>
      <c r="Q126" s="138">
        <f>SUM(E126:P126)</f>
        <v>1977.9999208800002</v>
      </c>
      <c r="U126" s="44">
        <f>V126/$S$7</f>
        <v>0.98899996044000016</v>
      </c>
      <c r="V126" s="44">
        <f>Q126/12</f>
        <v>164.83332674000002</v>
      </c>
      <c r="X126" s="44">
        <f t="shared" si="58"/>
        <v>0</v>
      </c>
      <c r="Y126" s="44">
        <f t="shared" si="59"/>
        <v>1977.9999208800002</v>
      </c>
      <c r="Z126" s="223">
        <f>T126/12</f>
        <v>0</v>
      </c>
    </row>
    <row r="127" spans="1:26" ht="12">
      <c r="A127" s="133"/>
      <c r="B127" s="134"/>
      <c r="C127" s="207" t="str">
        <f>'3. Infrastructure Staff Loading'!C127</f>
        <v>System Admin and Management</v>
      </c>
      <c r="D127" s="208" t="str">
        <f>'3. Infrastructure Staff Loading'!D127</f>
        <v>N</v>
      </c>
      <c r="E127" s="45">
        <v>3438.5835381466663</v>
      </c>
      <c r="F127" s="45">
        <v>3438.5835381466663</v>
      </c>
      <c r="G127" s="45">
        <v>3438.5835381466663</v>
      </c>
      <c r="H127" s="45">
        <v>3438.5835381466663</v>
      </c>
      <c r="I127" s="45">
        <v>3438.5835381466663</v>
      </c>
      <c r="J127" s="45">
        <v>3438.5835381466663</v>
      </c>
      <c r="K127" s="45">
        <v>3438.5835381466663</v>
      </c>
      <c r="L127" s="45">
        <v>3438.5835381466663</v>
      </c>
      <c r="M127" s="45">
        <v>3438.5835381466663</v>
      </c>
      <c r="N127" s="45">
        <v>3438.5835381466663</v>
      </c>
      <c r="O127" s="45">
        <v>3438.5835381466663</v>
      </c>
      <c r="P127" s="45">
        <v>3438.5835381466663</v>
      </c>
      <c r="Q127" s="138">
        <f>SUM(E127:P127)</f>
        <v>41263.002457760005</v>
      </c>
      <c r="U127" s="44">
        <f>V127/$S$7</f>
        <v>20.631501228880005</v>
      </c>
      <c r="V127" s="44">
        <f>Q127/12</f>
        <v>3438.5835381466673</v>
      </c>
      <c r="X127" s="44">
        <f t="shared" si="58"/>
        <v>0</v>
      </c>
      <c r="Y127" s="44">
        <f t="shared" si="59"/>
        <v>41263.002457760005</v>
      </c>
      <c r="Z127" s="223">
        <f>T127/12</f>
        <v>0</v>
      </c>
    </row>
    <row r="128" spans="1:26" ht="12">
      <c r="A128" s="133"/>
      <c r="B128" s="134"/>
      <c r="C128" s="207" t="str">
        <f>'3. Infrastructure Staff Loading'!C128</f>
        <v>Project Manager</v>
      </c>
      <c r="D128" s="208" t="str">
        <f>'3. Infrastructure Staff Loading'!D128</f>
        <v>Y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138">
        <f>SUM(E128:P128)</f>
        <v>0</v>
      </c>
      <c r="U128" s="44">
        <f>V128/$S$7</f>
        <v>0</v>
      </c>
      <c r="V128" s="44">
        <f>Q128/12</f>
        <v>0</v>
      </c>
      <c r="X128" s="44">
        <f t="shared" si="58"/>
        <v>0</v>
      </c>
      <c r="Y128" s="44">
        <f t="shared" si="59"/>
        <v>0</v>
      </c>
      <c r="Z128" s="223">
        <f>T128/12</f>
        <v>0</v>
      </c>
    </row>
    <row r="129" spans="1:26" ht="12">
      <c r="A129" s="133"/>
      <c r="B129" s="134"/>
      <c r="C129" s="207">
        <f>'3. Infrastructure Staff Loading'!C129</f>
        <v>0</v>
      </c>
      <c r="D129" s="208">
        <f>'3. Infrastructure Staff Loading'!D129</f>
        <v>0</v>
      </c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138">
        <f>SUM(E129:P129)</f>
        <v>0</v>
      </c>
      <c r="U129" s="44">
        <f>V129/$S$7</f>
        <v>0</v>
      </c>
      <c r="V129" s="44">
        <f>Q129/12</f>
        <v>0</v>
      </c>
      <c r="X129" s="44">
        <f t="shared" si="58"/>
        <v>0</v>
      </c>
      <c r="Y129" s="44">
        <f t="shared" si="59"/>
        <v>0</v>
      </c>
      <c r="Z129" s="223">
        <f>T129/12</f>
        <v>0</v>
      </c>
    </row>
    <row r="130" spans="1:26" s="35" customFormat="1" ht="12.95" thickBot="1">
      <c r="A130" s="103"/>
      <c r="B130" s="104" t="s">
        <v>73</v>
      </c>
      <c r="C130" s="105"/>
      <c r="D130" s="187"/>
      <c r="E130" s="107">
        <f>SUM(E123:E129)</f>
        <v>8340.1772064866655</v>
      </c>
      <c r="F130" s="107">
        <f t="shared" ref="F130:Q130" si="64">SUM(F123:F129)</f>
        <v>8340.1772064866655</v>
      </c>
      <c r="G130" s="107">
        <f t="shared" si="64"/>
        <v>8340.1772064866655</v>
      </c>
      <c r="H130" s="107">
        <f t="shared" si="64"/>
        <v>8340.1772064866655</v>
      </c>
      <c r="I130" s="107">
        <f t="shared" si="64"/>
        <v>8340.1772064866655</v>
      </c>
      <c r="J130" s="107">
        <f t="shared" si="64"/>
        <v>8340.1772064866655</v>
      </c>
      <c r="K130" s="107">
        <f t="shared" si="64"/>
        <v>8340.1772064866655</v>
      </c>
      <c r="L130" s="107">
        <f t="shared" si="64"/>
        <v>8340.1772064866655</v>
      </c>
      <c r="M130" s="107">
        <f t="shared" si="64"/>
        <v>8340.1772064866655</v>
      </c>
      <c r="N130" s="107">
        <f t="shared" si="64"/>
        <v>8340.1772064866655</v>
      </c>
      <c r="O130" s="107">
        <f t="shared" si="64"/>
        <v>8340.1772064866655</v>
      </c>
      <c r="P130" s="107">
        <f t="shared" si="64"/>
        <v>8340.1772064866655</v>
      </c>
      <c r="Q130" s="107">
        <f t="shared" si="64"/>
        <v>100082.12647783999</v>
      </c>
      <c r="U130" s="109">
        <f>SUM(U123:U129)</f>
        <v>50.041063238920003</v>
      </c>
      <c r="V130" s="107">
        <f>SUM(V123:V129)</f>
        <v>8340.1772064866673</v>
      </c>
      <c r="X130" s="106">
        <f>SUM(X123:X129)</f>
        <v>56841.124099199988</v>
      </c>
      <c r="Y130" s="106">
        <f>SUM(Y123:Y129)</f>
        <v>43241.002378640005</v>
      </c>
      <c r="Z130" s="224">
        <f>X130/(X130+Y130)</f>
        <v>0.56794480792517577</v>
      </c>
    </row>
    <row r="131" spans="1:26" ht="13.5" customHeight="1">
      <c r="A131" s="133"/>
      <c r="B131" s="134"/>
      <c r="C131" s="207"/>
      <c r="D131" s="210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138"/>
      <c r="U131" s="44"/>
      <c r="V131" s="44"/>
      <c r="X131" s="44"/>
      <c r="Y131" s="44"/>
      <c r="Z131" s="223"/>
    </row>
    <row r="132" spans="1:26" s="35" customFormat="1" ht="12">
      <c r="A132" s="133">
        <v>6.2</v>
      </c>
      <c r="B132" s="134" t="s">
        <v>74</v>
      </c>
      <c r="C132" s="207">
        <f>'3. Infrastructure Staff Loading'!C132</f>
        <v>0</v>
      </c>
      <c r="D132" s="208">
        <f>'3. Infrastructure Staff Loading'!D132</f>
        <v>0</v>
      </c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138">
        <f>SUM(E132:P132)</f>
        <v>0</v>
      </c>
      <c r="U132" s="44">
        <f>V132/$S$7</f>
        <v>0</v>
      </c>
      <c r="V132" s="44">
        <f>Q132/12</f>
        <v>0</v>
      </c>
      <c r="X132" s="44">
        <f>IF($D132="Y",$Q132,0)</f>
        <v>0</v>
      </c>
      <c r="Y132" s="44">
        <f>IF($D132="N",$Q132,0)</f>
        <v>0</v>
      </c>
      <c r="Z132" s="223">
        <f>T132/12</f>
        <v>0</v>
      </c>
    </row>
    <row r="133" spans="1:26" ht="12">
      <c r="A133" s="133"/>
      <c r="B133" s="134"/>
      <c r="C133" s="207" t="str">
        <f>'3. Infrastructure Staff Loading'!C133</f>
        <v>Service Delivery</v>
      </c>
      <c r="D133" s="208" t="str">
        <f>'3. Infrastructure Staff Loading'!D133</f>
        <v>Y</v>
      </c>
      <c r="E133" s="45">
        <v>1296.1310659374999</v>
      </c>
      <c r="F133" s="45">
        <v>1296.1310659374999</v>
      </c>
      <c r="G133" s="45">
        <v>1296.1310659374999</v>
      </c>
      <c r="H133" s="45">
        <v>1296.1310659374999</v>
      </c>
      <c r="I133" s="45">
        <v>1296.1310659374999</v>
      </c>
      <c r="J133" s="45">
        <v>1296.1310659374999</v>
      </c>
      <c r="K133" s="45">
        <v>1296.1310659374999</v>
      </c>
      <c r="L133" s="45">
        <v>1296.1310659374999</v>
      </c>
      <c r="M133" s="45">
        <v>1296.1310659374999</v>
      </c>
      <c r="N133" s="45">
        <v>1296.1310659374999</v>
      </c>
      <c r="O133" s="45">
        <v>1296.1310659374999</v>
      </c>
      <c r="P133" s="45">
        <v>1296.1310659374999</v>
      </c>
      <c r="Q133" s="138">
        <f>SUM(E133:P133)</f>
        <v>15553.572791249995</v>
      </c>
      <c r="U133" s="44">
        <f>V133/$S$7</f>
        <v>7.7767863956249981</v>
      </c>
      <c r="V133" s="44">
        <f>Q133/12</f>
        <v>1296.1310659374997</v>
      </c>
      <c r="X133" s="44">
        <f>IF($D133="Y",$Q133,0)</f>
        <v>15553.572791249995</v>
      </c>
      <c r="Y133" s="44">
        <f>IF($D133="N",$Q133,0)</f>
        <v>0</v>
      </c>
      <c r="Z133" s="223">
        <f>T133/12</f>
        <v>0</v>
      </c>
    </row>
    <row r="134" spans="1:26" ht="12">
      <c r="A134" s="133"/>
      <c r="B134" s="134"/>
      <c r="C134" s="207" t="str">
        <f>'3. Infrastructure Staff Loading'!C134</f>
        <v>Service Delivery</v>
      </c>
      <c r="D134" s="208" t="str">
        <f>'3. Infrastructure Staff Loading'!D134</f>
        <v>N</v>
      </c>
      <c r="E134" s="45">
        <v>164.83332673999999</v>
      </c>
      <c r="F134" s="45">
        <v>164.83332673999999</v>
      </c>
      <c r="G134" s="45">
        <v>164.83332673999999</v>
      </c>
      <c r="H134" s="45">
        <v>164.83332673999999</v>
      </c>
      <c r="I134" s="45">
        <v>164.83332673999999</v>
      </c>
      <c r="J134" s="45">
        <v>164.83332673999999</v>
      </c>
      <c r="K134" s="45">
        <v>164.83332673999999</v>
      </c>
      <c r="L134" s="45">
        <v>164.83332673999999</v>
      </c>
      <c r="M134" s="45">
        <v>164.83332673999999</v>
      </c>
      <c r="N134" s="45">
        <v>164.83332673999999</v>
      </c>
      <c r="O134" s="45">
        <v>164.83332673999999</v>
      </c>
      <c r="P134" s="45">
        <v>164.83332673999999</v>
      </c>
      <c r="Q134" s="138">
        <f>SUM(E134:P134)</f>
        <v>1977.9999208800002</v>
      </c>
      <c r="U134" s="44">
        <f>V134/$S$7</f>
        <v>0.98899996044000016</v>
      </c>
      <c r="V134" s="44">
        <f>Q134/12</f>
        <v>164.83332674000002</v>
      </c>
      <c r="X134" s="44">
        <f>IF($D134="Y",$Q134,0)</f>
        <v>0</v>
      </c>
      <c r="Y134" s="44">
        <f>IF($D134="N",$Q134,0)</f>
        <v>1977.9999208800002</v>
      </c>
      <c r="Z134" s="223">
        <f>T134/12</f>
        <v>0</v>
      </c>
    </row>
    <row r="135" spans="1:26" ht="12">
      <c r="A135" s="133"/>
      <c r="B135" s="134"/>
      <c r="C135" s="207">
        <f>'3. Infrastructure Staff Loading'!C135</f>
        <v>0</v>
      </c>
      <c r="D135" s="208">
        <f>'3. Infrastructure Staff Loading'!D135</f>
        <v>0</v>
      </c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138">
        <f>SUM(E135:P135)</f>
        <v>0</v>
      </c>
      <c r="U135" s="44">
        <f>V135/$S$7</f>
        <v>0</v>
      </c>
      <c r="V135" s="44">
        <f>Q135/12</f>
        <v>0</v>
      </c>
      <c r="X135" s="44">
        <f>IF($D135="Y",$Q135,0)</f>
        <v>0</v>
      </c>
      <c r="Y135" s="44">
        <f>IF($D135="N",$Q135,0)</f>
        <v>0</v>
      </c>
      <c r="Z135" s="223">
        <f>T135/12</f>
        <v>0</v>
      </c>
    </row>
    <row r="136" spans="1:26" ht="12">
      <c r="A136" s="133"/>
      <c r="B136" s="134"/>
      <c r="C136" s="207">
        <f>'3. Infrastructure Staff Loading'!C136</f>
        <v>0</v>
      </c>
      <c r="D136" s="208">
        <f>'3. Infrastructure Staff Loading'!D136</f>
        <v>0</v>
      </c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138">
        <f>SUM(E136:P136)</f>
        <v>0</v>
      </c>
      <c r="U136" s="44">
        <f>V136/$S$7</f>
        <v>0</v>
      </c>
      <c r="V136" s="44">
        <f>Q136/12</f>
        <v>0</v>
      </c>
      <c r="X136" s="44">
        <f>IF($D136="Y",$Q136,0)</f>
        <v>0</v>
      </c>
      <c r="Y136" s="44">
        <f>IF($D136="N",$Q136,0)</f>
        <v>0</v>
      </c>
      <c r="Z136" s="223">
        <f>T136/12</f>
        <v>0</v>
      </c>
    </row>
    <row r="137" spans="1:26" s="35" customFormat="1" ht="12.95" thickBot="1">
      <c r="A137" s="103"/>
      <c r="B137" s="104" t="s">
        <v>75</v>
      </c>
      <c r="C137" s="105"/>
      <c r="D137" s="187"/>
      <c r="E137" s="107">
        <f>SUM(E132:E136)</f>
        <v>1460.9643926775</v>
      </c>
      <c r="F137" s="107">
        <f t="shared" ref="F137:Q137" si="65">SUM(F132:F136)</f>
        <v>1460.9643926775</v>
      </c>
      <c r="G137" s="107">
        <f t="shared" si="65"/>
        <v>1460.9643926775</v>
      </c>
      <c r="H137" s="107">
        <f t="shared" si="65"/>
        <v>1460.9643926775</v>
      </c>
      <c r="I137" s="107">
        <f t="shared" si="65"/>
        <v>1460.9643926775</v>
      </c>
      <c r="J137" s="107">
        <f t="shared" si="65"/>
        <v>1460.9643926775</v>
      </c>
      <c r="K137" s="107">
        <f t="shared" si="65"/>
        <v>1460.9643926775</v>
      </c>
      <c r="L137" s="107">
        <f t="shared" si="65"/>
        <v>1460.9643926775</v>
      </c>
      <c r="M137" s="107">
        <f t="shared" si="65"/>
        <v>1460.9643926775</v>
      </c>
      <c r="N137" s="107">
        <f t="shared" si="65"/>
        <v>1460.9643926775</v>
      </c>
      <c r="O137" s="107">
        <f t="shared" si="65"/>
        <v>1460.9643926775</v>
      </c>
      <c r="P137" s="107">
        <f t="shared" si="65"/>
        <v>1460.9643926775</v>
      </c>
      <c r="Q137" s="107">
        <f t="shared" si="65"/>
        <v>17531.572712129997</v>
      </c>
      <c r="U137" s="109">
        <f>SUM(U132:U136)</f>
        <v>8.7657863560649982</v>
      </c>
      <c r="V137" s="107">
        <f>SUM(V132:V136)</f>
        <v>1460.9643926774997</v>
      </c>
      <c r="X137" s="106">
        <f>SUM(X132:X136)</f>
        <v>15553.572791249995</v>
      </c>
      <c r="Y137" s="106">
        <f>SUM(Y132:Y136)</f>
        <v>1977.9999208800002</v>
      </c>
      <c r="Z137" s="224">
        <f>X137/(X137+Y137)</f>
        <v>0.88717498690169228</v>
      </c>
    </row>
    <row r="138" spans="1:26" ht="13.5" customHeight="1">
      <c r="A138" s="133"/>
      <c r="B138" s="134"/>
      <c r="C138" s="207"/>
      <c r="D138" s="210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138"/>
      <c r="U138" s="44"/>
      <c r="V138" s="44"/>
      <c r="X138" s="44"/>
      <c r="Y138" s="44"/>
      <c r="Z138" s="223"/>
    </row>
    <row r="139" spans="1:26" s="35" customFormat="1" ht="12">
      <c r="A139" s="133">
        <v>6.3</v>
      </c>
      <c r="B139" s="134" t="s">
        <v>76</v>
      </c>
      <c r="C139" s="207">
        <f>'3. Infrastructure Staff Loading'!C139</f>
        <v>0</v>
      </c>
      <c r="D139" s="208">
        <f>'3. Infrastructure Staff Loading'!D139</f>
        <v>0</v>
      </c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138">
        <f>SUM(E139:P139)</f>
        <v>0</v>
      </c>
      <c r="U139" s="44">
        <f>V139/$S$7</f>
        <v>0</v>
      </c>
      <c r="V139" s="44">
        <f>Q139/12</f>
        <v>0</v>
      </c>
      <c r="X139" s="44">
        <f>IF($D139="Y",$Q139,0)</f>
        <v>0</v>
      </c>
      <c r="Y139" s="44">
        <f>IF($D139="N",$Q139,0)</f>
        <v>0</v>
      </c>
      <c r="Z139" s="223">
        <f>T139/12</f>
        <v>0</v>
      </c>
    </row>
    <row r="140" spans="1:26" ht="12">
      <c r="A140" s="133"/>
      <c r="B140" s="134"/>
      <c r="C140" s="207" t="str">
        <f>'3. Infrastructure Staff Loading'!C140</f>
        <v>Network Management</v>
      </c>
      <c r="D140" s="208" t="str">
        <f>'3. Infrastructure Staff Loading'!D140</f>
        <v>Y</v>
      </c>
      <c r="E140" s="45"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138">
        <f>SUM(E140:P140)</f>
        <v>0</v>
      </c>
      <c r="U140" s="44">
        <f>V140/$S$7</f>
        <v>0</v>
      </c>
      <c r="V140" s="44">
        <f>Q140/12</f>
        <v>0</v>
      </c>
      <c r="X140" s="44">
        <f>IF($D140="Y",$Q140,0)</f>
        <v>0</v>
      </c>
      <c r="Y140" s="44">
        <f>IF($D140="N",$Q140,0)</f>
        <v>0</v>
      </c>
      <c r="Z140" s="223">
        <f>T140/12</f>
        <v>0</v>
      </c>
    </row>
    <row r="141" spans="1:26" ht="12">
      <c r="A141" s="133"/>
      <c r="B141" s="134"/>
      <c r="C141" s="207" t="str">
        <f>'3. Infrastructure Staff Loading'!C141</f>
        <v>Network Management</v>
      </c>
      <c r="D141" s="208" t="str">
        <f>'3. Infrastructure Staff Loading'!D141</f>
        <v>N</v>
      </c>
      <c r="E141" s="45">
        <v>164.83332673999999</v>
      </c>
      <c r="F141" s="45">
        <v>164.83332673999999</v>
      </c>
      <c r="G141" s="45">
        <v>164.83332673999999</v>
      </c>
      <c r="H141" s="45">
        <v>164.83332673999999</v>
      </c>
      <c r="I141" s="45">
        <v>164.83332673999999</v>
      </c>
      <c r="J141" s="45">
        <v>164.83332673999999</v>
      </c>
      <c r="K141" s="45">
        <v>164.83332673999999</v>
      </c>
      <c r="L141" s="45">
        <v>164.83332673999999</v>
      </c>
      <c r="M141" s="45">
        <v>164.83332673999999</v>
      </c>
      <c r="N141" s="45">
        <v>164.83332673999999</v>
      </c>
      <c r="O141" s="45">
        <v>164.83332673999999</v>
      </c>
      <c r="P141" s="45">
        <v>164.83332673999999</v>
      </c>
      <c r="Q141" s="138">
        <f>SUM(E141:P141)</f>
        <v>1977.9999208800002</v>
      </c>
      <c r="U141" s="44">
        <f>V141/$S$7</f>
        <v>0.98899996044000016</v>
      </c>
      <c r="V141" s="44">
        <f>Q141/12</f>
        <v>164.83332674000002</v>
      </c>
      <c r="X141" s="44">
        <f>IF($D141="Y",$Q141,0)</f>
        <v>0</v>
      </c>
      <c r="Y141" s="44">
        <f>IF($D141="N",$Q141,0)</f>
        <v>1977.9999208800002</v>
      </c>
      <c r="Z141" s="223">
        <f>T141/12</f>
        <v>0</v>
      </c>
    </row>
    <row r="142" spans="1:26" ht="12">
      <c r="A142" s="133"/>
      <c r="B142" s="134"/>
      <c r="C142" s="207" t="str">
        <f>'3. Infrastructure Staff Loading'!C142</f>
        <v>Network Management</v>
      </c>
      <c r="D142" s="208" t="str">
        <f>'3. Infrastructure Staff Loading'!D142</f>
        <v>Y</v>
      </c>
      <c r="E142" s="45">
        <v>1818.4823061999998</v>
      </c>
      <c r="F142" s="45">
        <v>1818.4823061999998</v>
      </c>
      <c r="G142" s="45">
        <v>1818.4823061999998</v>
      </c>
      <c r="H142" s="45">
        <v>1818.4823061999998</v>
      </c>
      <c r="I142" s="45">
        <v>1818.4823061999998</v>
      </c>
      <c r="J142" s="45">
        <v>1818.4823061999998</v>
      </c>
      <c r="K142" s="45">
        <v>1818.4823061999998</v>
      </c>
      <c r="L142" s="45">
        <v>1818.4823061999998</v>
      </c>
      <c r="M142" s="45">
        <v>1818.4823061999998</v>
      </c>
      <c r="N142" s="45">
        <v>1818.4823061999998</v>
      </c>
      <c r="O142" s="45">
        <v>1818.4823061999998</v>
      </c>
      <c r="P142" s="45">
        <v>1818.4823061999998</v>
      </c>
      <c r="Q142" s="138">
        <f>SUM(E142:P142)</f>
        <v>21821.787674399999</v>
      </c>
      <c r="U142" s="44">
        <f>V142/$S$7</f>
        <v>10.9108938372</v>
      </c>
      <c r="V142" s="44">
        <f>Q142/12</f>
        <v>1818.4823061999998</v>
      </c>
      <c r="X142" s="44">
        <f>IF($D142="Y",$Q142,0)</f>
        <v>21821.787674399999</v>
      </c>
      <c r="Y142" s="44">
        <f>IF($D142="N",$Q142,0)</f>
        <v>0</v>
      </c>
      <c r="Z142" s="223">
        <f>T142/12</f>
        <v>0</v>
      </c>
    </row>
    <row r="143" spans="1:26" ht="12">
      <c r="A143" s="133"/>
      <c r="B143" s="134"/>
      <c r="C143" s="207">
        <f>'3. Infrastructure Staff Loading'!C143</f>
        <v>0</v>
      </c>
      <c r="D143" s="208">
        <f>'3. Infrastructure Staff Loading'!D143</f>
        <v>0</v>
      </c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138">
        <f>SUM(E143:P143)</f>
        <v>0</v>
      </c>
      <c r="U143" s="44">
        <f>V143/$S$7</f>
        <v>0</v>
      </c>
      <c r="V143" s="44">
        <f>Q143/12</f>
        <v>0</v>
      </c>
      <c r="X143" s="44">
        <f>IF($D143="Y",$Q143,0)</f>
        <v>0</v>
      </c>
      <c r="Y143" s="44">
        <f>IF($D143="N",$Q143,0)</f>
        <v>0</v>
      </c>
      <c r="Z143" s="223">
        <f>T143/12</f>
        <v>0</v>
      </c>
    </row>
    <row r="144" spans="1:26" s="35" customFormat="1" ht="12.95" thickBot="1">
      <c r="A144" s="103"/>
      <c r="B144" s="104" t="s">
        <v>77</v>
      </c>
      <c r="C144" s="105"/>
      <c r="D144" s="187"/>
      <c r="E144" s="107">
        <f>SUM(E139:E143)</f>
        <v>1983.3156329399999</v>
      </c>
      <c r="F144" s="107">
        <f t="shared" ref="F144:Q144" si="66">SUM(F139:F143)</f>
        <v>1983.3156329399999</v>
      </c>
      <c r="G144" s="107">
        <f t="shared" si="66"/>
        <v>1983.3156329399999</v>
      </c>
      <c r="H144" s="107">
        <f t="shared" si="66"/>
        <v>1983.3156329399999</v>
      </c>
      <c r="I144" s="107">
        <f t="shared" si="66"/>
        <v>1983.3156329399999</v>
      </c>
      <c r="J144" s="107">
        <f t="shared" si="66"/>
        <v>1983.3156329399999</v>
      </c>
      <c r="K144" s="107">
        <f t="shared" si="66"/>
        <v>1983.3156329399999</v>
      </c>
      <c r="L144" s="107">
        <f t="shared" si="66"/>
        <v>1983.3156329399999</v>
      </c>
      <c r="M144" s="107">
        <f t="shared" si="66"/>
        <v>1983.3156329399999</v>
      </c>
      <c r="N144" s="107">
        <f t="shared" si="66"/>
        <v>1983.3156329399999</v>
      </c>
      <c r="O144" s="107">
        <f t="shared" si="66"/>
        <v>1983.3156329399999</v>
      </c>
      <c r="P144" s="107">
        <f t="shared" si="66"/>
        <v>1983.3156329399999</v>
      </c>
      <c r="Q144" s="107">
        <f t="shared" si="66"/>
        <v>23799.787595279999</v>
      </c>
      <c r="U144" s="109">
        <f>SUM(U139:U143)</f>
        <v>11.899893797640001</v>
      </c>
      <c r="V144" s="107">
        <f>SUM(V139:V143)</f>
        <v>1983.3156329399999</v>
      </c>
      <c r="X144" s="106">
        <f>SUM(X139:X143)</f>
        <v>21821.787674399999</v>
      </c>
      <c r="Y144" s="106">
        <f>SUM(Y139:Y143)</f>
        <v>1977.9999208800002</v>
      </c>
      <c r="Z144" s="224">
        <f>X144/(X144+Y144)</f>
        <v>0.91689001790619851</v>
      </c>
    </row>
    <row r="145" spans="1:26" ht="13.5" customHeight="1">
      <c r="A145" s="133"/>
      <c r="B145" s="134"/>
      <c r="C145" s="207"/>
      <c r="D145" s="210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138"/>
      <c r="U145" s="44"/>
      <c r="V145" s="44"/>
      <c r="X145" s="44"/>
      <c r="Y145" s="44"/>
      <c r="Z145" s="223"/>
    </row>
    <row r="146" spans="1:26" s="35" customFormat="1" ht="12">
      <c r="A146" s="133">
        <v>6.4</v>
      </c>
      <c r="B146" s="134" t="s">
        <v>78</v>
      </c>
      <c r="C146" s="207">
        <f>'3. Infrastructure Staff Loading'!C146</f>
        <v>0</v>
      </c>
      <c r="D146" s="208">
        <f>'3. Infrastructure Staff Loading'!D146</f>
        <v>0</v>
      </c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138">
        <f>SUM(E146:P146)</f>
        <v>0</v>
      </c>
      <c r="U146" s="44">
        <f>V146/$S$7</f>
        <v>0</v>
      </c>
      <c r="V146" s="44">
        <f>Q146/12</f>
        <v>0</v>
      </c>
      <c r="X146" s="44">
        <f>IF($D146="Y",$Q146,0)</f>
        <v>0</v>
      </c>
      <c r="Y146" s="44">
        <f>IF($D146="N",$Q146,0)</f>
        <v>0</v>
      </c>
      <c r="Z146" s="223">
        <f>T146/12</f>
        <v>0</v>
      </c>
    </row>
    <row r="147" spans="1:26" ht="12">
      <c r="A147" s="133"/>
      <c r="B147" s="134"/>
      <c r="C147" s="207" t="str">
        <f>'3. Infrastructure Staff Loading'!C147</f>
        <v>Performance Management</v>
      </c>
      <c r="D147" s="208" t="str">
        <f>'3. Infrastructure Staff Loading'!D147</f>
        <v>Y</v>
      </c>
      <c r="E147" s="45">
        <v>566.67336740000007</v>
      </c>
      <c r="F147" s="45">
        <v>566.67336740000007</v>
      </c>
      <c r="G147" s="45">
        <v>566.67336740000007</v>
      </c>
      <c r="H147" s="45">
        <v>566.67336740000007</v>
      </c>
      <c r="I147" s="45">
        <v>566.67336740000007</v>
      </c>
      <c r="J147" s="45">
        <v>566.67336740000007</v>
      </c>
      <c r="K147" s="45">
        <v>566.67336740000007</v>
      </c>
      <c r="L147" s="45">
        <v>566.67336740000007</v>
      </c>
      <c r="M147" s="45">
        <v>566.67336740000007</v>
      </c>
      <c r="N147" s="45">
        <v>566.67336740000007</v>
      </c>
      <c r="O147" s="45">
        <v>566.67336740000007</v>
      </c>
      <c r="P147" s="45">
        <v>566.67336740000007</v>
      </c>
      <c r="Q147" s="138">
        <f>SUM(E147:P147)</f>
        <v>6800.0804087999995</v>
      </c>
      <c r="U147" s="44">
        <f>V147/$S$7</f>
        <v>3.4000402043999998</v>
      </c>
      <c r="V147" s="44">
        <f>Q147/12</f>
        <v>566.67336739999996</v>
      </c>
      <c r="X147" s="44">
        <f>IF($D147="Y",$Q147,0)</f>
        <v>6800.0804087999995</v>
      </c>
      <c r="Y147" s="44">
        <f>IF($D147="N",$Q147,0)</f>
        <v>0</v>
      </c>
      <c r="Z147" s="223">
        <f>T147/12</f>
        <v>0</v>
      </c>
    </row>
    <row r="148" spans="1:26" ht="12">
      <c r="A148" s="133"/>
      <c r="B148" s="134"/>
      <c r="C148" s="207" t="str">
        <f>'3. Infrastructure Staff Loading'!C148</f>
        <v>Performance Management</v>
      </c>
      <c r="D148" s="208" t="str">
        <f>'3. Infrastructure Staff Loading'!D148</f>
        <v>Y</v>
      </c>
      <c r="E148" s="45">
        <v>674.20019008333338</v>
      </c>
      <c r="F148" s="45">
        <v>674.20019008333338</v>
      </c>
      <c r="G148" s="45">
        <v>674.20019008333338</v>
      </c>
      <c r="H148" s="45">
        <v>674.20019008333338</v>
      </c>
      <c r="I148" s="45">
        <v>674.20019008333338</v>
      </c>
      <c r="J148" s="45">
        <v>674.20019008333338</v>
      </c>
      <c r="K148" s="45">
        <v>674.20019008333338</v>
      </c>
      <c r="L148" s="45">
        <v>674.20019008333338</v>
      </c>
      <c r="M148" s="45">
        <v>674.20019008333338</v>
      </c>
      <c r="N148" s="45">
        <v>674.20019008333338</v>
      </c>
      <c r="O148" s="45">
        <v>674.20019008333338</v>
      </c>
      <c r="P148" s="45">
        <v>674.20019008333338</v>
      </c>
      <c r="Q148" s="138">
        <f>SUM(E148:P148)</f>
        <v>8090.4022809999988</v>
      </c>
      <c r="U148" s="44">
        <f>V148/$S$7</f>
        <v>4.0452011404999997</v>
      </c>
      <c r="V148" s="44">
        <f>Q148/12</f>
        <v>674.20019008333327</v>
      </c>
      <c r="X148" s="44">
        <f>IF($D148="Y",$Q148,0)</f>
        <v>8090.4022809999988</v>
      </c>
      <c r="Y148" s="44">
        <f>IF($D148="N",$Q148,0)</f>
        <v>0</v>
      </c>
      <c r="Z148" s="223">
        <f>T148/12</f>
        <v>0</v>
      </c>
    </row>
    <row r="149" spans="1:26" ht="12">
      <c r="A149" s="133"/>
      <c r="B149" s="134"/>
      <c r="C149" s="207">
        <f>'3. Infrastructure Staff Loading'!C149</f>
        <v>0</v>
      </c>
      <c r="D149" s="208">
        <f>'3. Infrastructure Staff Loading'!D149</f>
        <v>0</v>
      </c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138">
        <f>SUM(E149:P149)</f>
        <v>0</v>
      </c>
      <c r="U149" s="44">
        <f>V149/$S$7</f>
        <v>0</v>
      </c>
      <c r="V149" s="44">
        <f>Q149/12</f>
        <v>0</v>
      </c>
      <c r="X149" s="44">
        <f>IF($D149="Y",$Q149,0)</f>
        <v>0</v>
      </c>
      <c r="Y149" s="44">
        <f>IF($D149="N",$Q149,0)</f>
        <v>0</v>
      </c>
      <c r="Z149" s="223">
        <f>T149/12</f>
        <v>0</v>
      </c>
    </row>
    <row r="150" spans="1:26" ht="12">
      <c r="A150" s="133"/>
      <c r="B150" s="134"/>
      <c r="C150" s="207">
        <f>'3. Infrastructure Staff Loading'!C150</f>
        <v>0</v>
      </c>
      <c r="D150" s="208">
        <f>'3. Infrastructure Staff Loading'!D150</f>
        <v>0</v>
      </c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138">
        <f>SUM(E150:P150)</f>
        <v>0</v>
      </c>
      <c r="U150" s="44">
        <f>V150/$S$7</f>
        <v>0</v>
      </c>
      <c r="V150" s="44">
        <f>Q150/12</f>
        <v>0</v>
      </c>
      <c r="X150" s="44">
        <f>IF($D150="Y",$Q150,0)</f>
        <v>0</v>
      </c>
      <c r="Y150" s="44">
        <f>IF($D150="N",$Q150,0)</f>
        <v>0</v>
      </c>
      <c r="Z150" s="223">
        <f>T150/12</f>
        <v>0</v>
      </c>
    </row>
    <row r="151" spans="1:26" s="35" customFormat="1" ht="12.95" thickBot="1">
      <c r="A151" s="103"/>
      <c r="B151" s="104" t="s">
        <v>79</v>
      </c>
      <c r="C151" s="105"/>
      <c r="D151" s="187"/>
      <c r="E151" s="107">
        <f>SUM(E146:E150)</f>
        <v>1240.8735574833336</v>
      </c>
      <c r="F151" s="107">
        <f t="shared" ref="F151:Q151" si="67">SUM(F146:F150)</f>
        <v>1240.8735574833336</v>
      </c>
      <c r="G151" s="107">
        <f t="shared" si="67"/>
        <v>1240.8735574833336</v>
      </c>
      <c r="H151" s="107">
        <f t="shared" si="67"/>
        <v>1240.8735574833336</v>
      </c>
      <c r="I151" s="107">
        <f t="shared" si="67"/>
        <v>1240.8735574833336</v>
      </c>
      <c r="J151" s="107">
        <f t="shared" si="67"/>
        <v>1240.8735574833336</v>
      </c>
      <c r="K151" s="107">
        <f t="shared" si="67"/>
        <v>1240.8735574833336</v>
      </c>
      <c r="L151" s="107">
        <f t="shared" si="67"/>
        <v>1240.8735574833336</v>
      </c>
      <c r="M151" s="107">
        <f t="shared" si="67"/>
        <v>1240.8735574833336</v>
      </c>
      <c r="N151" s="107">
        <f t="shared" si="67"/>
        <v>1240.8735574833336</v>
      </c>
      <c r="O151" s="107">
        <f t="shared" si="67"/>
        <v>1240.8735574833336</v>
      </c>
      <c r="P151" s="107">
        <f t="shared" si="67"/>
        <v>1240.8735574833336</v>
      </c>
      <c r="Q151" s="107">
        <f t="shared" si="67"/>
        <v>14890.482689799999</v>
      </c>
      <c r="U151" s="109">
        <f>SUM(U146:U150)</f>
        <v>7.4452413448999994</v>
      </c>
      <c r="V151" s="107">
        <f>SUM(V146:V150)</f>
        <v>1240.8735574833331</v>
      </c>
      <c r="X151" s="106">
        <f>SUM(X146:X150)</f>
        <v>14890.482689799999</v>
      </c>
      <c r="Y151" s="106">
        <f>SUM(Y146:Y150)</f>
        <v>0</v>
      </c>
      <c r="Z151" s="224">
        <f>X151/(X151+Y151)</f>
        <v>1</v>
      </c>
    </row>
    <row r="152" spans="1:26" ht="13.5" customHeight="1">
      <c r="A152" s="133"/>
      <c r="B152" s="134"/>
      <c r="C152" s="207"/>
      <c r="D152" s="210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138"/>
      <c r="U152" s="44"/>
      <c r="V152" s="44"/>
      <c r="X152" s="44"/>
      <c r="Y152" s="44"/>
      <c r="Z152" s="223"/>
    </row>
    <row r="153" spans="1:26" s="35" customFormat="1" ht="12">
      <c r="A153" s="133">
        <v>6.5</v>
      </c>
      <c r="B153" s="134" t="s">
        <v>80</v>
      </c>
      <c r="C153" s="207">
        <f>'3. Infrastructure Staff Loading'!C153</f>
        <v>0</v>
      </c>
      <c r="D153" s="208">
        <f>'3. Infrastructure Staff Loading'!D153</f>
        <v>0</v>
      </c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138">
        <f>SUM(E153:P153)</f>
        <v>0</v>
      </c>
      <c r="U153" s="44">
        <f>V153/$S$7</f>
        <v>0</v>
      </c>
      <c r="V153" s="44">
        <f>Q153/12</f>
        <v>0</v>
      </c>
      <c r="X153" s="44">
        <f>IF($D153="Y",$Q153,0)</f>
        <v>0</v>
      </c>
      <c r="Y153" s="44">
        <f>IF($D153="N",$Q153,0)</f>
        <v>0</v>
      </c>
      <c r="Z153" s="223">
        <f>T153/12</f>
        <v>0</v>
      </c>
    </row>
    <row r="154" spans="1:26" ht="12">
      <c r="A154" s="133"/>
      <c r="B154" s="134"/>
      <c r="C154" s="207" t="str">
        <f>'3. Infrastructure Staff Loading'!C154</f>
        <v>Infratructure Operations Manager</v>
      </c>
      <c r="D154" s="208" t="str">
        <f>'3. Infrastructure Staff Loading'!D154</f>
        <v>N</v>
      </c>
      <c r="E154" s="45">
        <v>164.83332673999999</v>
      </c>
      <c r="F154" s="45">
        <v>164.83332673999999</v>
      </c>
      <c r="G154" s="45">
        <v>164.83332673999999</v>
      </c>
      <c r="H154" s="45">
        <v>164.83332673999999</v>
      </c>
      <c r="I154" s="45">
        <v>164.83332673999999</v>
      </c>
      <c r="J154" s="45">
        <v>164.83332673999999</v>
      </c>
      <c r="K154" s="45">
        <v>164.83332673999999</v>
      </c>
      <c r="L154" s="45">
        <v>164.83332673999999</v>
      </c>
      <c r="M154" s="45">
        <v>164.83332673999999</v>
      </c>
      <c r="N154" s="45">
        <v>164.83332673999999</v>
      </c>
      <c r="O154" s="45">
        <v>164.83332673999999</v>
      </c>
      <c r="P154" s="45">
        <v>164.83332673999999</v>
      </c>
      <c r="Q154" s="138">
        <f>SUM(E154:P154)</f>
        <v>1977.9999208800002</v>
      </c>
      <c r="U154" s="44">
        <f>V154/$S$7</f>
        <v>0.98899996044000016</v>
      </c>
      <c r="V154" s="44">
        <f>Q154/12</f>
        <v>164.83332674000002</v>
      </c>
      <c r="X154" s="44">
        <f>IF($D154="Y",$Q154,0)</f>
        <v>0</v>
      </c>
      <c r="Y154" s="44">
        <f>IF($D154="N",$Q154,0)</f>
        <v>1977.9999208800002</v>
      </c>
      <c r="Z154" s="223">
        <f>T154/12</f>
        <v>0</v>
      </c>
    </row>
    <row r="155" spans="1:26" ht="12">
      <c r="A155" s="133"/>
      <c r="B155" s="134"/>
      <c r="C155" s="207" t="str">
        <f>'3. Infrastructure Staff Loading'!C155</f>
        <v>Infrastructure Support</v>
      </c>
      <c r="D155" s="208" t="str">
        <f>'3. Infrastructure Staff Loading'!D155</f>
        <v>N</v>
      </c>
      <c r="E155" s="45">
        <v>1487.9943720400004</v>
      </c>
      <c r="F155" s="45">
        <v>1487.9943720400004</v>
      </c>
      <c r="G155" s="45">
        <v>1487.9943720400004</v>
      </c>
      <c r="H155" s="45">
        <v>1487.9943720400004</v>
      </c>
      <c r="I155" s="45">
        <v>1487.9943720400004</v>
      </c>
      <c r="J155" s="45">
        <v>1487.9943720400004</v>
      </c>
      <c r="K155" s="45">
        <v>1487.9943720400004</v>
      </c>
      <c r="L155" s="45">
        <v>1487.9943720400004</v>
      </c>
      <c r="M155" s="45">
        <v>1487.9943720400004</v>
      </c>
      <c r="N155" s="45">
        <v>1487.9943720400004</v>
      </c>
      <c r="O155" s="45">
        <v>1487.9943720400004</v>
      </c>
      <c r="P155" s="45">
        <v>1487.9943720400004</v>
      </c>
      <c r="Q155" s="138">
        <f>SUM(E155:P155)</f>
        <v>17855.932464480004</v>
      </c>
      <c r="U155" s="44">
        <f>V155/$S$7</f>
        <v>8.9279662322400029</v>
      </c>
      <c r="V155" s="44">
        <f>Q155/12</f>
        <v>1487.9943720400004</v>
      </c>
      <c r="X155" s="44">
        <f>IF($D155="Y",$Q155,0)</f>
        <v>0</v>
      </c>
      <c r="Y155" s="44">
        <f>IF($D155="N",$Q155,0)</f>
        <v>17855.932464480004</v>
      </c>
      <c r="Z155" s="223">
        <f>T155/12</f>
        <v>0</v>
      </c>
    </row>
    <row r="156" spans="1:26" ht="12">
      <c r="A156" s="133"/>
      <c r="B156" s="134"/>
      <c r="C156" s="207">
        <f>'3. Infrastructure Staff Loading'!C156</f>
        <v>0</v>
      </c>
      <c r="D156" s="208">
        <f>'3. Infrastructure Staff Loading'!D156</f>
        <v>0</v>
      </c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138">
        <f>SUM(E156:P156)</f>
        <v>0</v>
      </c>
      <c r="U156" s="44">
        <f>V156/$S$7</f>
        <v>0</v>
      </c>
      <c r="V156" s="44">
        <f>Q156/12</f>
        <v>0</v>
      </c>
      <c r="X156" s="44">
        <f>IF($D156="Y",$Q156,0)</f>
        <v>0</v>
      </c>
      <c r="Y156" s="44">
        <f>IF($D156="N",$Q156,0)</f>
        <v>0</v>
      </c>
      <c r="Z156" s="223">
        <f>T156/12</f>
        <v>0</v>
      </c>
    </row>
    <row r="157" spans="1:26" ht="12">
      <c r="A157" s="133"/>
      <c r="B157" s="134"/>
      <c r="C157" s="207">
        <f>'3. Infrastructure Staff Loading'!C157</f>
        <v>0</v>
      </c>
      <c r="D157" s="208">
        <f>'3. Infrastructure Staff Loading'!D157</f>
        <v>0</v>
      </c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138">
        <f>SUM(E157:P157)</f>
        <v>0</v>
      </c>
      <c r="U157" s="44">
        <f>V157/$S$7</f>
        <v>0</v>
      </c>
      <c r="V157" s="44">
        <f>Q157/12</f>
        <v>0</v>
      </c>
      <c r="X157" s="44">
        <f>IF($D157="Y",$Q157,0)</f>
        <v>0</v>
      </c>
      <c r="Y157" s="44">
        <f>IF($D157="N",$Q157,0)</f>
        <v>0</v>
      </c>
      <c r="Z157" s="223">
        <f>T157/12</f>
        <v>0</v>
      </c>
    </row>
    <row r="158" spans="1:26" s="35" customFormat="1" ht="12.95" thickBot="1">
      <c r="A158" s="103"/>
      <c r="B158" s="104" t="s">
        <v>82</v>
      </c>
      <c r="C158" s="105"/>
      <c r="D158" s="187"/>
      <c r="E158" s="107">
        <f>SUM(E153:E157)</f>
        <v>1652.8276987800004</v>
      </c>
      <c r="F158" s="107">
        <f t="shared" ref="F158:Q158" si="68">SUM(F153:F157)</f>
        <v>1652.8276987800004</v>
      </c>
      <c r="G158" s="107">
        <f t="shared" si="68"/>
        <v>1652.8276987800004</v>
      </c>
      <c r="H158" s="107">
        <f t="shared" si="68"/>
        <v>1652.8276987800004</v>
      </c>
      <c r="I158" s="107">
        <f t="shared" si="68"/>
        <v>1652.8276987800004</v>
      </c>
      <c r="J158" s="107">
        <f t="shared" si="68"/>
        <v>1652.8276987800004</v>
      </c>
      <c r="K158" s="107">
        <f t="shared" si="68"/>
        <v>1652.8276987800004</v>
      </c>
      <c r="L158" s="107">
        <f t="shared" si="68"/>
        <v>1652.8276987800004</v>
      </c>
      <c r="M158" s="107">
        <f t="shared" si="68"/>
        <v>1652.8276987800004</v>
      </c>
      <c r="N158" s="107">
        <f t="shared" si="68"/>
        <v>1652.8276987800004</v>
      </c>
      <c r="O158" s="107">
        <f t="shared" si="68"/>
        <v>1652.8276987800004</v>
      </c>
      <c r="P158" s="107">
        <f t="shared" si="68"/>
        <v>1652.8276987800004</v>
      </c>
      <c r="Q158" s="107">
        <f t="shared" si="68"/>
        <v>19833.932385360004</v>
      </c>
      <c r="U158" s="109">
        <f>SUM(U153:U157)</f>
        <v>9.9169661926800039</v>
      </c>
      <c r="V158" s="107">
        <f>SUM(V153:V157)</f>
        <v>1652.8276987800004</v>
      </c>
      <c r="X158" s="106">
        <f>SUM(X153:X157)</f>
        <v>0</v>
      </c>
      <c r="Y158" s="106">
        <f>SUM(Y153:Y157)</f>
        <v>19833.932385360004</v>
      </c>
      <c r="Z158" s="224">
        <f>X158/(X158+Y158)</f>
        <v>0</v>
      </c>
    </row>
    <row r="159" spans="1:26" s="35" customFormat="1" ht="12">
      <c r="A159" s="41"/>
      <c r="B159" s="42"/>
      <c r="C159" s="43"/>
      <c r="D159" s="186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U159" s="44"/>
      <c r="V159" s="44"/>
      <c r="X159" s="44"/>
      <c r="Y159" s="44"/>
      <c r="Z159" s="223"/>
    </row>
    <row r="160" spans="1:26" s="35" customFormat="1" ht="14.1" thickBot="1">
      <c r="A160" s="129"/>
      <c r="B160" s="130" t="s">
        <v>83</v>
      </c>
      <c r="C160" s="131"/>
      <c r="D160" s="191"/>
      <c r="E160" s="132">
        <f>SUM(E130,E137,E144,E151,E158)</f>
        <v>14678.1584883675</v>
      </c>
      <c r="F160" s="132">
        <f t="shared" ref="F160:Q160" si="69">SUM(F130,F137,F144,F151,F158)</f>
        <v>14678.1584883675</v>
      </c>
      <c r="G160" s="132">
        <f t="shared" si="69"/>
        <v>14678.1584883675</v>
      </c>
      <c r="H160" s="132">
        <f t="shared" si="69"/>
        <v>14678.1584883675</v>
      </c>
      <c r="I160" s="132">
        <f t="shared" si="69"/>
        <v>14678.1584883675</v>
      </c>
      <c r="J160" s="132">
        <f t="shared" si="69"/>
        <v>14678.1584883675</v>
      </c>
      <c r="K160" s="132">
        <f t="shared" si="69"/>
        <v>14678.1584883675</v>
      </c>
      <c r="L160" s="132">
        <f t="shared" si="69"/>
        <v>14678.1584883675</v>
      </c>
      <c r="M160" s="132">
        <f t="shared" si="69"/>
        <v>14678.1584883675</v>
      </c>
      <c r="N160" s="132">
        <f t="shared" si="69"/>
        <v>14678.1584883675</v>
      </c>
      <c r="O160" s="132">
        <f t="shared" si="69"/>
        <v>14678.1584883675</v>
      </c>
      <c r="P160" s="132">
        <f t="shared" si="69"/>
        <v>14678.1584883675</v>
      </c>
      <c r="Q160" s="132">
        <f t="shared" si="69"/>
        <v>176137.90186041</v>
      </c>
      <c r="U160" s="132">
        <f t="shared" ref="U160:V160" si="70">SUM(U130,U137,U144,U151,U158)</f>
        <v>88.068950930205006</v>
      </c>
      <c r="V160" s="132">
        <f t="shared" si="70"/>
        <v>14678.1584883675</v>
      </c>
      <c r="X160" s="132">
        <f t="shared" ref="X160:Y160" si="71">SUM(X130,X137,X144,X151,X158)</f>
        <v>109106.96725464998</v>
      </c>
      <c r="Y160" s="132">
        <f t="shared" si="71"/>
        <v>67030.934605760005</v>
      </c>
      <c r="Z160" s="225">
        <f>X160/(X160+Y160)</f>
        <v>0.61944059797599782</v>
      </c>
    </row>
    <row r="161" spans="1:26" ht="9.9499999999999993" customHeight="1">
      <c r="A161" s="52"/>
      <c r="B161" s="42"/>
      <c r="C161" s="43"/>
      <c r="D161" s="52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U161" s="43"/>
      <c r="V161" s="43"/>
      <c r="X161" s="50"/>
      <c r="Y161" s="50"/>
      <c r="Z161" s="228"/>
    </row>
    <row r="162" spans="1:26" s="34" customFormat="1" ht="13.5" customHeight="1">
      <c r="A162" s="110">
        <v>7</v>
      </c>
      <c r="B162" s="119" t="s">
        <v>84</v>
      </c>
      <c r="C162" s="112"/>
      <c r="D162" s="152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3"/>
      <c r="U162" s="112"/>
      <c r="V162" s="112"/>
      <c r="X162" s="112"/>
      <c r="Y162" s="112"/>
      <c r="Z162" s="222"/>
    </row>
    <row r="163" spans="1:26" ht="13.5" customHeight="1">
      <c r="A163" s="133">
        <v>7.1</v>
      </c>
      <c r="B163" s="134" t="s">
        <v>85</v>
      </c>
      <c r="C163" s="207">
        <f>'3. Infrastructure Staff Loading'!C163</f>
        <v>0</v>
      </c>
      <c r="D163" s="208">
        <f>'3. Infrastructure Staff Loading'!D163</f>
        <v>0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138">
        <f>SUM(E163:P163)</f>
        <v>0</v>
      </c>
      <c r="U163" s="44">
        <f>V163/$S$7</f>
        <v>0</v>
      </c>
      <c r="V163" s="44">
        <f>Q163/12</f>
        <v>0</v>
      </c>
      <c r="X163" s="44">
        <f>IF($D163="Y",$Q163,0)</f>
        <v>0</v>
      </c>
      <c r="Y163" s="44">
        <f>IF($D163="N",$Q163,0)</f>
        <v>0</v>
      </c>
      <c r="Z163" s="223">
        <f>T163/12</f>
        <v>0</v>
      </c>
    </row>
    <row r="164" spans="1:26" ht="12">
      <c r="A164" s="133"/>
      <c r="B164" s="134"/>
      <c r="C164" s="207" t="str">
        <f>'3. Infrastructure Staff Loading'!C164</f>
        <v>Infrastructure Operations Service Desk Lead</v>
      </c>
      <c r="D164" s="208" t="str">
        <f>'3. Infrastructure Staff Loading'!D164</f>
        <v>N</v>
      </c>
      <c r="E164" s="45">
        <v>164.83332673999999</v>
      </c>
      <c r="F164" s="45">
        <v>164.83332673999999</v>
      </c>
      <c r="G164" s="45">
        <v>164.83332673999999</v>
      </c>
      <c r="H164" s="45">
        <v>164.83332673999999</v>
      </c>
      <c r="I164" s="45">
        <v>164.83332673999999</v>
      </c>
      <c r="J164" s="45">
        <v>164.83332673999999</v>
      </c>
      <c r="K164" s="45">
        <v>164.83332673999999</v>
      </c>
      <c r="L164" s="45">
        <v>164.83332673999999</v>
      </c>
      <c r="M164" s="45">
        <v>164.83332673999999</v>
      </c>
      <c r="N164" s="45">
        <v>164.83332673999999</v>
      </c>
      <c r="O164" s="45">
        <v>164.83332673999999</v>
      </c>
      <c r="P164" s="45">
        <v>164.83332673999999</v>
      </c>
      <c r="Q164" s="138">
        <f>SUM(E164:P164)</f>
        <v>1977.9999208800002</v>
      </c>
      <c r="U164" s="44">
        <f>V164/$S$7</f>
        <v>0.98899996044000016</v>
      </c>
      <c r="V164" s="44">
        <f>Q164/12</f>
        <v>164.83332674000002</v>
      </c>
      <c r="X164" s="44">
        <f>IF($D164="Y",$Q164,0)</f>
        <v>0</v>
      </c>
      <c r="Y164" s="44">
        <f>IF($D164="N",$Q164,0)</f>
        <v>1977.9999208800002</v>
      </c>
      <c r="Z164" s="223">
        <f>T164/12</f>
        <v>0</v>
      </c>
    </row>
    <row r="165" spans="1:26" ht="12">
      <c r="A165" s="133"/>
      <c r="B165" s="134"/>
      <c r="C165" s="207">
        <f>'3. Infrastructure Staff Loading'!C165</f>
        <v>0</v>
      </c>
      <c r="D165" s="208">
        <f>'3. Infrastructure Staff Loading'!D165</f>
        <v>0</v>
      </c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138">
        <f>SUM(E165:P165)</f>
        <v>0</v>
      </c>
      <c r="U165" s="44">
        <f>V165/$S$7</f>
        <v>0</v>
      </c>
      <c r="V165" s="44">
        <f>Q165/12</f>
        <v>0</v>
      </c>
      <c r="X165" s="44">
        <f>IF($D165="Y",$Q165,0)</f>
        <v>0</v>
      </c>
      <c r="Y165" s="44">
        <f>IF($D165="N",$Q165,0)</f>
        <v>0</v>
      </c>
      <c r="Z165" s="223">
        <f>T165/12</f>
        <v>0</v>
      </c>
    </row>
    <row r="166" spans="1:26" ht="12">
      <c r="A166" s="133"/>
      <c r="B166" s="134"/>
      <c r="C166" s="207">
        <f>'3. Infrastructure Staff Loading'!C166</f>
        <v>0</v>
      </c>
      <c r="D166" s="208">
        <f>'3. Infrastructure Staff Loading'!D166</f>
        <v>0</v>
      </c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138">
        <f>SUM(E166:P166)</f>
        <v>0</v>
      </c>
      <c r="U166" s="44">
        <f>V166/$S$7</f>
        <v>0</v>
      </c>
      <c r="V166" s="44">
        <f>Q166/12</f>
        <v>0</v>
      </c>
      <c r="X166" s="44">
        <f>IF($D166="Y",$Q166,0)</f>
        <v>0</v>
      </c>
      <c r="Y166" s="44">
        <f>IF($D166="N",$Q166,0)</f>
        <v>0</v>
      </c>
      <c r="Z166" s="223">
        <f>T166/12</f>
        <v>0</v>
      </c>
    </row>
    <row r="167" spans="1:26" ht="12">
      <c r="A167" s="133"/>
      <c r="B167" s="134"/>
      <c r="C167" s="207">
        <f>'3. Infrastructure Staff Loading'!C167</f>
        <v>0</v>
      </c>
      <c r="D167" s="208">
        <f>'3. Infrastructure Staff Loading'!D167</f>
        <v>0</v>
      </c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138">
        <f>SUM(E167:P167)</f>
        <v>0</v>
      </c>
      <c r="U167" s="44">
        <f>V167/$S$7</f>
        <v>0</v>
      </c>
      <c r="V167" s="44">
        <f>Q167/12</f>
        <v>0</v>
      </c>
      <c r="X167" s="44">
        <f>IF($D167="Y",$Q167,0)</f>
        <v>0</v>
      </c>
      <c r="Y167" s="44">
        <f>IF($D167="N",$Q167,0)</f>
        <v>0</v>
      </c>
      <c r="Z167" s="223">
        <f>T167/12</f>
        <v>0</v>
      </c>
    </row>
    <row r="168" spans="1:26" s="35" customFormat="1" ht="12.95" thickBot="1">
      <c r="A168" s="103"/>
      <c r="B168" s="104" t="s">
        <v>87</v>
      </c>
      <c r="C168" s="105"/>
      <c r="D168" s="187"/>
      <c r="E168" s="107">
        <f>SUM(E163:E167)</f>
        <v>164.83332673999999</v>
      </c>
      <c r="F168" s="107">
        <f t="shared" ref="F168:Q168" si="72">SUM(F163:F167)</f>
        <v>164.83332673999999</v>
      </c>
      <c r="G168" s="107">
        <f t="shared" si="72"/>
        <v>164.83332673999999</v>
      </c>
      <c r="H168" s="107">
        <f t="shared" si="72"/>
        <v>164.83332673999999</v>
      </c>
      <c r="I168" s="107">
        <f t="shared" si="72"/>
        <v>164.83332673999999</v>
      </c>
      <c r="J168" s="107">
        <f t="shared" si="72"/>
        <v>164.83332673999999</v>
      </c>
      <c r="K168" s="107">
        <f t="shared" si="72"/>
        <v>164.83332673999999</v>
      </c>
      <c r="L168" s="107">
        <f t="shared" si="72"/>
        <v>164.83332673999999</v>
      </c>
      <c r="M168" s="107">
        <f t="shared" si="72"/>
        <v>164.83332673999999</v>
      </c>
      <c r="N168" s="107">
        <f t="shared" si="72"/>
        <v>164.83332673999999</v>
      </c>
      <c r="O168" s="107">
        <f t="shared" si="72"/>
        <v>164.83332673999999</v>
      </c>
      <c r="P168" s="107">
        <f t="shared" si="72"/>
        <v>164.83332673999999</v>
      </c>
      <c r="Q168" s="107">
        <f t="shared" si="72"/>
        <v>1977.9999208800002</v>
      </c>
      <c r="U168" s="109">
        <f>SUM(U163:U167)</f>
        <v>0.98899996044000016</v>
      </c>
      <c r="V168" s="107">
        <f>SUM(V163:V167)</f>
        <v>164.83332674000002</v>
      </c>
      <c r="X168" s="106">
        <f>SUM(X163:X167)</f>
        <v>0</v>
      </c>
      <c r="Y168" s="106">
        <f>SUM(Y163:Y167)</f>
        <v>1977.9999208800002</v>
      </c>
      <c r="Z168" s="224">
        <f>X168/(X168+Y168)</f>
        <v>0</v>
      </c>
    </row>
    <row r="169" spans="1:26" ht="13.5" customHeight="1">
      <c r="A169" s="133"/>
      <c r="B169" s="134"/>
      <c r="C169" s="207"/>
      <c r="D169" s="210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138"/>
      <c r="U169" s="44"/>
      <c r="V169" s="44"/>
      <c r="X169" s="44"/>
      <c r="Y169" s="44"/>
      <c r="Z169" s="223"/>
    </row>
    <row r="170" spans="1:26" s="35" customFormat="1" ht="12">
      <c r="A170" s="133">
        <v>7.2</v>
      </c>
      <c r="B170" s="134" t="s">
        <v>88</v>
      </c>
      <c r="C170" s="207">
        <f>'3. Infrastructure Staff Loading'!C170</f>
        <v>0</v>
      </c>
      <c r="D170" s="208">
        <f>'3. Infrastructure Staff Loading'!D170</f>
        <v>0</v>
      </c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138">
        <f>SUM(E170:P170)</f>
        <v>0</v>
      </c>
      <c r="U170" s="44">
        <f>V170/$S$7</f>
        <v>0</v>
      </c>
      <c r="V170" s="44">
        <f>Q170/12</f>
        <v>0</v>
      </c>
      <c r="X170" s="44">
        <f>IF($D170="Y",$Q170,0)</f>
        <v>0</v>
      </c>
      <c r="Y170" s="44">
        <f>IF($D170="N",$Q170,0)</f>
        <v>0</v>
      </c>
      <c r="Z170" s="223">
        <f>T170/12</f>
        <v>0</v>
      </c>
    </row>
    <row r="171" spans="1:26" ht="12">
      <c r="A171" s="133"/>
      <c r="B171" s="134"/>
      <c r="C171" s="207" t="str">
        <f>'3. Infrastructure Staff Loading'!C171</f>
        <v>Service Desk Tier 1</v>
      </c>
      <c r="D171" s="208" t="str">
        <f>'3. Infrastructure Staff Loading'!D171</f>
        <v>N</v>
      </c>
      <c r="E171" s="45">
        <v>2643.1060603999995</v>
      </c>
      <c r="F171" s="45">
        <v>2643.1060603999995</v>
      </c>
      <c r="G171" s="45">
        <v>2643.1060603999995</v>
      </c>
      <c r="H171" s="45">
        <v>2643.1060603999995</v>
      </c>
      <c r="I171" s="45">
        <v>2643.1060603999995</v>
      </c>
      <c r="J171" s="45">
        <v>2643.1060603999995</v>
      </c>
      <c r="K171" s="45">
        <v>2643.1060603999995</v>
      </c>
      <c r="L171" s="45">
        <v>2643.1060603999995</v>
      </c>
      <c r="M171" s="45">
        <v>2643.1060603999995</v>
      </c>
      <c r="N171" s="45">
        <v>2643.1060603999995</v>
      </c>
      <c r="O171" s="45">
        <v>2643.1060603999995</v>
      </c>
      <c r="P171" s="45">
        <v>2643.1060603999995</v>
      </c>
      <c r="Q171" s="138">
        <f>SUM(E171:P171)</f>
        <v>31717.272724800001</v>
      </c>
      <c r="U171" s="44">
        <f>V171/$S$7</f>
        <v>15.8586363624</v>
      </c>
      <c r="V171" s="44">
        <f>Q171/12</f>
        <v>2643.1060603999999</v>
      </c>
      <c r="X171" s="44">
        <f>IF($D171="Y",$Q171,0)</f>
        <v>0</v>
      </c>
      <c r="Y171" s="44">
        <f>IF($D171="N",$Q171,0)</f>
        <v>31717.272724800001</v>
      </c>
      <c r="Z171" s="223">
        <f>T171/12</f>
        <v>0</v>
      </c>
    </row>
    <row r="172" spans="1:26" ht="12">
      <c r="A172" s="133"/>
      <c r="B172" s="134"/>
      <c r="C172" s="207">
        <f>'3. Infrastructure Staff Loading'!C172</f>
        <v>0</v>
      </c>
      <c r="D172" s="208">
        <f>'3. Infrastructure Staff Loading'!D172</f>
        <v>0</v>
      </c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138">
        <f>SUM(E172:P172)</f>
        <v>0</v>
      </c>
      <c r="U172" s="44">
        <f>V172/$S$7</f>
        <v>0</v>
      </c>
      <c r="V172" s="44">
        <f>Q172/12</f>
        <v>0</v>
      </c>
      <c r="X172" s="44">
        <f>IF($D172="Y",$Q172,0)</f>
        <v>0</v>
      </c>
      <c r="Y172" s="44">
        <f>IF($D172="N",$Q172,0)</f>
        <v>0</v>
      </c>
      <c r="Z172" s="223">
        <f>T172/12</f>
        <v>0</v>
      </c>
    </row>
    <row r="173" spans="1:26" ht="12">
      <c r="A173" s="133"/>
      <c r="B173" s="134"/>
      <c r="C173" s="207">
        <f>'3. Infrastructure Staff Loading'!C173</f>
        <v>0</v>
      </c>
      <c r="D173" s="208">
        <f>'3. Infrastructure Staff Loading'!D173</f>
        <v>0</v>
      </c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138">
        <f>SUM(E173:P173)</f>
        <v>0</v>
      </c>
      <c r="U173" s="44">
        <f>V173/$S$7</f>
        <v>0</v>
      </c>
      <c r="V173" s="44">
        <f>Q173/12</f>
        <v>0</v>
      </c>
      <c r="X173" s="44">
        <f>IF($D173="Y",$Q173,0)</f>
        <v>0</v>
      </c>
      <c r="Y173" s="44">
        <f>IF($D173="N",$Q173,0)</f>
        <v>0</v>
      </c>
      <c r="Z173" s="223">
        <f>T173/12</f>
        <v>0</v>
      </c>
    </row>
    <row r="174" spans="1:26" ht="12">
      <c r="A174" s="133"/>
      <c r="B174" s="134"/>
      <c r="C174" s="207">
        <f>'3. Infrastructure Staff Loading'!C174</f>
        <v>0</v>
      </c>
      <c r="D174" s="208">
        <f>'3. Infrastructure Staff Loading'!D174</f>
        <v>0</v>
      </c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138">
        <f>SUM(E174:P174)</f>
        <v>0</v>
      </c>
      <c r="U174" s="44">
        <f>V174/$S$7</f>
        <v>0</v>
      </c>
      <c r="V174" s="44">
        <f>Q174/12</f>
        <v>0</v>
      </c>
      <c r="X174" s="44">
        <f>IF($D174="Y",$Q174,0)</f>
        <v>0</v>
      </c>
      <c r="Y174" s="44">
        <f>IF($D174="N",$Q174,0)</f>
        <v>0</v>
      </c>
      <c r="Z174" s="223">
        <f>T174/12</f>
        <v>0</v>
      </c>
    </row>
    <row r="175" spans="1:26" s="35" customFormat="1" ht="12.95" thickBot="1">
      <c r="A175" s="103"/>
      <c r="B175" s="104" t="s">
        <v>90</v>
      </c>
      <c r="C175" s="105"/>
      <c r="D175" s="187"/>
      <c r="E175" s="107">
        <f>SUM(E170:E174)</f>
        <v>2643.1060603999995</v>
      </c>
      <c r="F175" s="107">
        <f t="shared" ref="F175:Q175" si="73">SUM(F170:F174)</f>
        <v>2643.1060603999995</v>
      </c>
      <c r="G175" s="107">
        <f t="shared" si="73"/>
        <v>2643.1060603999995</v>
      </c>
      <c r="H175" s="107">
        <f t="shared" si="73"/>
        <v>2643.1060603999995</v>
      </c>
      <c r="I175" s="107">
        <f t="shared" si="73"/>
        <v>2643.1060603999995</v>
      </c>
      <c r="J175" s="107">
        <f t="shared" si="73"/>
        <v>2643.1060603999995</v>
      </c>
      <c r="K175" s="107">
        <f t="shared" si="73"/>
        <v>2643.1060603999995</v>
      </c>
      <c r="L175" s="107">
        <f t="shared" si="73"/>
        <v>2643.1060603999995</v>
      </c>
      <c r="M175" s="107">
        <f t="shared" si="73"/>
        <v>2643.1060603999995</v>
      </c>
      <c r="N175" s="107">
        <f t="shared" si="73"/>
        <v>2643.1060603999995</v>
      </c>
      <c r="O175" s="107">
        <f t="shared" si="73"/>
        <v>2643.1060603999995</v>
      </c>
      <c r="P175" s="107">
        <f t="shared" si="73"/>
        <v>2643.1060603999995</v>
      </c>
      <c r="Q175" s="107">
        <f t="shared" si="73"/>
        <v>31717.272724800001</v>
      </c>
      <c r="U175" s="109">
        <f>SUM(U170:U174)</f>
        <v>15.8586363624</v>
      </c>
      <c r="V175" s="107">
        <f>SUM(V170:V174)</f>
        <v>2643.1060603999999</v>
      </c>
      <c r="X175" s="106">
        <f>SUM(X170:X174)</f>
        <v>0</v>
      </c>
      <c r="Y175" s="106">
        <f>SUM(Y170:Y174)</f>
        <v>31717.272724800001</v>
      </c>
      <c r="Z175" s="224">
        <f>X175/(X175+Y175)</f>
        <v>0</v>
      </c>
    </row>
    <row r="176" spans="1:26" s="35" customFormat="1" ht="12">
      <c r="A176" s="124"/>
      <c r="B176" s="125"/>
      <c r="C176" s="198"/>
      <c r="D176" s="199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U176" s="127"/>
      <c r="V176" s="128"/>
      <c r="X176" s="44"/>
      <c r="Y176" s="44"/>
      <c r="Z176" s="223"/>
    </row>
    <row r="177" spans="1:26" s="35" customFormat="1" ht="12">
      <c r="A177" s="133">
        <v>7.3</v>
      </c>
      <c r="B177" s="134" t="s">
        <v>91</v>
      </c>
      <c r="C177" s="207">
        <f>'3. Infrastructure Staff Loading'!C177</f>
        <v>0</v>
      </c>
      <c r="D177" s="208">
        <f>'3. Infrastructure Staff Loading'!D177</f>
        <v>0</v>
      </c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138">
        <f>SUM(E177:P177)</f>
        <v>0</v>
      </c>
      <c r="U177" s="44">
        <f>V177/$S$7</f>
        <v>0</v>
      </c>
      <c r="V177" s="44">
        <f>Q177/12</f>
        <v>0</v>
      </c>
      <c r="X177" s="44">
        <f>IF($D177="Y",$Q177,0)</f>
        <v>0</v>
      </c>
      <c r="Y177" s="44">
        <f>IF($D177="N",$Q177,0)</f>
        <v>0</v>
      </c>
      <c r="Z177" s="223">
        <f>T177/12</f>
        <v>0</v>
      </c>
    </row>
    <row r="178" spans="1:26" ht="12">
      <c r="A178" s="133"/>
      <c r="B178" s="134"/>
      <c r="C178" s="207" t="str">
        <f>'3. Infrastructure Staff Loading'!C178</f>
        <v>Service Desk Tier 2</v>
      </c>
      <c r="D178" s="208" t="str">
        <f>'3. Infrastructure Staff Loading'!D178</f>
        <v>N</v>
      </c>
      <c r="E178" s="45">
        <v>2049.4206349999999</v>
      </c>
      <c r="F178" s="45">
        <v>2049.4206349999999</v>
      </c>
      <c r="G178" s="45">
        <v>2049.4206349999999</v>
      </c>
      <c r="H178" s="45">
        <v>2049.4206349999999</v>
      </c>
      <c r="I178" s="45">
        <v>2049.4206349999999</v>
      </c>
      <c r="J178" s="45">
        <v>2049.4206349999999</v>
      </c>
      <c r="K178" s="45">
        <v>2049.4206349999999</v>
      </c>
      <c r="L178" s="45">
        <v>2049.4206349999999</v>
      </c>
      <c r="M178" s="45">
        <v>2049.4206349999999</v>
      </c>
      <c r="N178" s="45">
        <v>2049.4206349999999</v>
      </c>
      <c r="O178" s="45">
        <v>2049.4206349999999</v>
      </c>
      <c r="P178" s="45">
        <v>2049.4206349999999</v>
      </c>
      <c r="Q178" s="138">
        <f>SUM(E178:P178)</f>
        <v>24593.047619999994</v>
      </c>
      <c r="U178" s="44">
        <f>V178/$S$7</f>
        <v>12.296523809999998</v>
      </c>
      <c r="V178" s="44">
        <f>Q178/12</f>
        <v>2049.4206349999995</v>
      </c>
      <c r="X178" s="44">
        <f>IF($D178="Y",$Q178,0)</f>
        <v>0</v>
      </c>
      <c r="Y178" s="44">
        <f>IF($D178="N",$Q178,0)</f>
        <v>24593.047619999994</v>
      </c>
      <c r="Z178" s="223">
        <f>T178/12</f>
        <v>0</v>
      </c>
    </row>
    <row r="179" spans="1:26" ht="12">
      <c r="A179" s="133"/>
      <c r="B179" s="134"/>
      <c r="C179" s="207">
        <f>'3. Infrastructure Staff Loading'!C179</f>
        <v>0</v>
      </c>
      <c r="D179" s="208">
        <f>'3. Infrastructure Staff Loading'!D179</f>
        <v>0</v>
      </c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138">
        <f>SUM(E179:P179)</f>
        <v>0</v>
      </c>
      <c r="U179" s="44">
        <f>V179/$S$7</f>
        <v>0</v>
      </c>
      <c r="V179" s="44">
        <f>Q179/12</f>
        <v>0</v>
      </c>
      <c r="X179" s="44">
        <f>IF($D179="Y",$Q179,0)</f>
        <v>0</v>
      </c>
      <c r="Y179" s="44">
        <f>IF($D179="N",$Q179,0)</f>
        <v>0</v>
      </c>
      <c r="Z179" s="223">
        <f>T179/12</f>
        <v>0</v>
      </c>
    </row>
    <row r="180" spans="1:26" ht="12">
      <c r="A180" s="133"/>
      <c r="B180" s="134"/>
      <c r="C180" s="207">
        <f>'3. Infrastructure Staff Loading'!C180</f>
        <v>0</v>
      </c>
      <c r="D180" s="208">
        <f>'3. Infrastructure Staff Loading'!D180</f>
        <v>0</v>
      </c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138">
        <f>SUM(E180:P180)</f>
        <v>0</v>
      </c>
      <c r="U180" s="44">
        <f>V180/$S$7</f>
        <v>0</v>
      </c>
      <c r="V180" s="44">
        <f>Q180/12</f>
        <v>0</v>
      </c>
      <c r="X180" s="44">
        <f>IF($D180="Y",$Q180,0)</f>
        <v>0</v>
      </c>
      <c r="Y180" s="44">
        <f>IF($D180="N",$Q180,0)</f>
        <v>0</v>
      </c>
      <c r="Z180" s="223">
        <f>T180/12</f>
        <v>0</v>
      </c>
    </row>
    <row r="181" spans="1:26" ht="12">
      <c r="A181" s="133"/>
      <c r="B181" s="134"/>
      <c r="C181" s="207">
        <f>'3. Infrastructure Staff Loading'!C181</f>
        <v>0</v>
      </c>
      <c r="D181" s="208">
        <f>'3. Infrastructure Staff Loading'!D181</f>
        <v>0</v>
      </c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138">
        <f>SUM(E181:P181)</f>
        <v>0</v>
      </c>
      <c r="U181" s="44">
        <f>V181/$S$7</f>
        <v>0</v>
      </c>
      <c r="V181" s="44">
        <f>Q181/12</f>
        <v>0</v>
      </c>
      <c r="X181" s="44">
        <f>IF($D181="Y",$Q181,0)</f>
        <v>0</v>
      </c>
      <c r="Y181" s="44">
        <f>IF($D181="N",$Q181,0)</f>
        <v>0</v>
      </c>
      <c r="Z181" s="223">
        <f>T181/12</f>
        <v>0</v>
      </c>
    </row>
    <row r="182" spans="1:26" s="35" customFormat="1" ht="12.95" thickBot="1">
      <c r="A182" s="103"/>
      <c r="B182" s="104" t="s">
        <v>93</v>
      </c>
      <c r="C182" s="105"/>
      <c r="D182" s="187"/>
      <c r="E182" s="107">
        <f>SUM(E177:E181)</f>
        <v>2049.4206349999999</v>
      </c>
      <c r="F182" s="107">
        <f t="shared" ref="F182:Q182" si="74">SUM(F177:F181)</f>
        <v>2049.4206349999999</v>
      </c>
      <c r="G182" s="107">
        <f t="shared" si="74"/>
        <v>2049.4206349999999</v>
      </c>
      <c r="H182" s="107">
        <f t="shared" si="74"/>
        <v>2049.4206349999999</v>
      </c>
      <c r="I182" s="107">
        <f t="shared" si="74"/>
        <v>2049.4206349999999</v>
      </c>
      <c r="J182" s="107">
        <f t="shared" si="74"/>
        <v>2049.4206349999999</v>
      </c>
      <c r="K182" s="107">
        <f t="shared" si="74"/>
        <v>2049.4206349999999</v>
      </c>
      <c r="L182" s="107">
        <f t="shared" si="74"/>
        <v>2049.4206349999999</v>
      </c>
      <c r="M182" s="107">
        <f t="shared" si="74"/>
        <v>2049.4206349999999</v>
      </c>
      <c r="N182" s="107">
        <f t="shared" si="74"/>
        <v>2049.4206349999999</v>
      </c>
      <c r="O182" s="107">
        <f t="shared" si="74"/>
        <v>2049.4206349999999</v>
      </c>
      <c r="P182" s="107">
        <f t="shared" si="74"/>
        <v>2049.4206349999999</v>
      </c>
      <c r="Q182" s="107">
        <f t="shared" si="74"/>
        <v>24593.047619999994</v>
      </c>
      <c r="U182" s="109">
        <f>SUM(U177:U181)</f>
        <v>12.296523809999998</v>
      </c>
      <c r="V182" s="107">
        <f>SUM(V177:V181)</f>
        <v>2049.4206349999995</v>
      </c>
      <c r="X182" s="106">
        <f>SUM(X177:X181)</f>
        <v>0</v>
      </c>
      <c r="Y182" s="106">
        <f>SUM(Y177:Y181)</f>
        <v>24593.047619999994</v>
      </c>
      <c r="Z182" s="224">
        <f>X182/(X182+Y182)</f>
        <v>0</v>
      </c>
    </row>
    <row r="183" spans="1:26" s="35" customFormat="1" ht="12">
      <c r="A183" s="124"/>
      <c r="B183" s="125"/>
      <c r="C183" s="198"/>
      <c r="D183" s="199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U183" s="127"/>
      <c r="V183" s="128"/>
      <c r="X183" s="44"/>
      <c r="Y183" s="44"/>
      <c r="Z183" s="223"/>
    </row>
    <row r="184" spans="1:26" s="35" customFormat="1" ht="12">
      <c r="A184" s="133">
        <v>7.4</v>
      </c>
      <c r="B184" s="134" t="s">
        <v>102</v>
      </c>
      <c r="C184" s="207">
        <f>'3. Infrastructure Staff Loading'!C184</f>
        <v>0</v>
      </c>
      <c r="D184" s="208">
        <f>'3. Infrastructure Staff Loading'!D184</f>
        <v>0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138">
        <f>SUM(E184:P184)</f>
        <v>0</v>
      </c>
      <c r="U184" s="44">
        <f>V184/$S$7</f>
        <v>0</v>
      </c>
      <c r="V184" s="44">
        <f>Q184/12</f>
        <v>0</v>
      </c>
      <c r="X184" s="44">
        <f>IF($D184="Y",$Q184,0)</f>
        <v>0</v>
      </c>
      <c r="Y184" s="44">
        <f>IF($D184="N",$Q184,0)</f>
        <v>0</v>
      </c>
      <c r="Z184" s="223">
        <f>T184/12</f>
        <v>0</v>
      </c>
    </row>
    <row r="185" spans="1:26" ht="12">
      <c r="A185" s="133"/>
      <c r="B185" s="134"/>
      <c r="C185" s="207" t="str">
        <f>'3. Infrastructure Staff Loading'!C185</f>
        <v>Service Desk Remote</v>
      </c>
      <c r="D185" s="208" t="str">
        <f>'3. Infrastructure Staff Loading'!D185</f>
        <v>N</v>
      </c>
      <c r="E185" s="45">
        <v>702.06590357666664</v>
      </c>
      <c r="F185" s="45">
        <v>702.06590357666664</v>
      </c>
      <c r="G185" s="45">
        <v>702.06590357666664</v>
      </c>
      <c r="H185" s="45">
        <v>702.06590357666664</v>
      </c>
      <c r="I185" s="45">
        <v>702.06590357666664</v>
      </c>
      <c r="J185" s="45">
        <v>702.06590357666664</v>
      </c>
      <c r="K185" s="45">
        <v>702.06590357666664</v>
      </c>
      <c r="L185" s="45">
        <v>702.06590357666664</v>
      </c>
      <c r="M185" s="45">
        <v>702.06590357666664</v>
      </c>
      <c r="N185" s="45">
        <v>702.06590357666664</v>
      </c>
      <c r="O185" s="45">
        <v>702.06590357666664</v>
      </c>
      <c r="P185" s="45">
        <v>702.06590357666664</v>
      </c>
      <c r="Q185" s="138">
        <f>SUM(E185:P185)</f>
        <v>8424.7908429199997</v>
      </c>
      <c r="U185" s="44">
        <f>V185/$S$7</f>
        <v>4.2123954214600001</v>
      </c>
      <c r="V185" s="44">
        <f>Q185/12</f>
        <v>702.06590357666664</v>
      </c>
      <c r="X185" s="44">
        <f>IF($D185="Y",$Q185,0)</f>
        <v>0</v>
      </c>
      <c r="Y185" s="44">
        <f>IF($D185="N",$Q185,0)</f>
        <v>8424.7908429199997</v>
      </c>
      <c r="Z185" s="223">
        <f>T185/12</f>
        <v>0</v>
      </c>
    </row>
    <row r="186" spans="1:26" ht="12">
      <c r="A186" s="133"/>
      <c r="B186" s="134"/>
      <c r="C186" s="207">
        <f>'3. Infrastructure Staff Loading'!C186</f>
        <v>0</v>
      </c>
      <c r="D186" s="208">
        <f>'3. Infrastructure Staff Loading'!D186</f>
        <v>0</v>
      </c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138">
        <f>SUM(E186:P186)</f>
        <v>0</v>
      </c>
      <c r="U186" s="44">
        <f>V186/$S$7</f>
        <v>0</v>
      </c>
      <c r="V186" s="44">
        <f>Q186/12</f>
        <v>0</v>
      </c>
      <c r="X186" s="44">
        <f>IF($D186="Y",$Q186,0)</f>
        <v>0</v>
      </c>
      <c r="Y186" s="44">
        <f>IF($D186="N",$Q186,0)</f>
        <v>0</v>
      </c>
      <c r="Z186" s="223">
        <f>T186/12</f>
        <v>0</v>
      </c>
    </row>
    <row r="187" spans="1:26" ht="12">
      <c r="A187" s="133"/>
      <c r="B187" s="134"/>
      <c r="C187" s="207">
        <f>'3. Infrastructure Staff Loading'!C187</f>
        <v>0</v>
      </c>
      <c r="D187" s="208">
        <f>'3. Infrastructure Staff Loading'!D187</f>
        <v>0</v>
      </c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138">
        <f>SUM(E187:P187)</f>
        <v>0</v>
      </c>
      <c r="U187" s="44">
        <f>V187/$S$7</f>
        <v>0</v>
      </c>
      <c r="V187" s="44">
        <f>Q187/12</f>
        <v>0</v>
      </c>
      <c r="X187" s="44">
        <f>IF($D187="Y",$Q187,0)</f>
        <v>0</v>
      </c>
      <c r="Y187" s="44">
        <f>IF($D187="N",$Q187,0)</f>
        <v>0</v>
      </c>
      <c r="Z187" s="223">
        <f>T187/12</f>
        <v>0</v>
      </c>
    </row>
    <row r="188" spans="1:26" ht="12">
      <c r="A188" s="133"/>
      <c r="B188" s="134"/>
      <c r="C188" s="207">
        <f>'3. Infrastructure Staff Loading'!C188</f>
        <v>0</v>
      </c>
      <c r="D188" s="208">
        <f>'3. Infrastructure Staff Loading'!D188</f>
        <v>0</v>
      </c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138">
        <f>SUM(E188:P188)</f>
        <v>0</v>
      </c>
      <c r="U188" s="44">
        <f>V188/$S$7</f>
        <v>0</v>
      </c>
      <c r="V188" s="44">
        <f>Q188/12</f>
        <v>0</v>
      </c>
      <c r="X188" s="44">
        <f>IF($D188="Y",$Q188,0)</f>
        <v>0</v>
      </c>
      <c r="Y188" s="44">
        <f>IF($D188="N",$Q188,0)</f>
        <v>0</v>
      </c>
      <c r="Z188" s="223">
        <f>T188/12</f>
        <v>0</v>
      </c>
    </row>
    <row r="189" spans="1:26" s="35" customFormat="1" ht="12.95" thickBot="1">
      <c r="A189" s="103"/>
      <c r="B189" s="104" t="s">
        <v>103</v>
      </c>
      <c r="C189" s="105"/>
      <c r="D189" s="187"/>
      <c r="E189" s="107">
        <f>SUM(E184:E188)</f>
        <v>702.06590357666664</v>
      </c>
      <c r="F189" s="107">
        <f t="shared" ref="F189:Q189" si="75">SUM(F184:F188)</f>
        <v>702.06590357666664</v>
      </c>
      <c r="G189" s="107">
        <f t="shared" si="75"/>
        <v>702.06590357666664</v>
      </c>
      <c r="H189" s="107">
        <f t="shared" si="75"/>
        <v>702.06590357666664</v>
      </c>
      <c r="I189" s="107">
        <f t="shared" si="75"/>
        <v>702.06590357666664</v>
      </c>
      <c r="J189" s="107">
        <f t="shared" si="75"/>
        <v>702.06590357666664</v>
      </c>
      <c r="K189" s="107">
        <f t="shared" si="75"/>
        <v>702.06590357666664</v>
      </c>
      <c r="L189" s="107">
        <f t="shared" si="75"/>
        <v>702.06590357666664</v>
      </c>
      <c r="M189" s="107">
        <f t="shared" si="75"/>
        <v>702.06590357666664</v>
      </c>
      <c r="N189" s="107">
        <f t="shared" si="75"/>
        <v>702.06590357666664</v>
      </c>
      <c r="O189" s="107">
        <f t="shared" si="75"/>
        <v>702.06590357666664</v>
      </c>
      <c r="P189" s="107">
        <f t="shared" si="75"/>
        <v>702.06590357666664</v>
      </c>
      <c r="Q189" s="107">
        <f t="shared" si="75"/>
        <v>8424.7908429199997</v>
      </c>
      <c r="U189" s="109">
        <f>SUM(U184:U188)</f>
        <v>4.2123954214600001</v>
      </c>
      <c r="V189" s="107">
        <f>SUM(V184:V188)</f>
        <v>702.06590357666664</v>
      </c>
      <c r="X189" s="106">
        <f>SUM(X184:X188)</f>
        <v>0</v>
      </c>
      <c r="Y189" s="106">
        <f>SUM(Y184:Y188)</f>
        <v>8424.7908429199997</v>
      </c>
      <c r="Z189" s="224">
        <f>X189/(X189+Y189)</f>
        <v>0</v>
      </c>
    </row>
    <row r="190" spans="1:26" s="35" customFormat="1" ht="12">
      <c r="A190" s="41"/>
      <c r="B190" s="211"/>
      <c r="C190" s="212"/>
      <c r="D190" s="213"/>
      <c r="E190" s="214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U190" s="44"/>
      <c r="V190" s="44"/>
      <c r="X190" s="44"/>
      <c r="Y190" s="44"/>
      <c r="Z190" s="223"/>
    </row>
    <row r="191" spans="1:26" s="35" customFormat="1" ht="14.1" thickBot="1">
      <c r="A191" s="129"/>
      <c r="B191" s="215" t="s">
        <v>97</v>
      </c>
      <c r="C191" s="215"/>
      <c r="D191" s="216"/>
      <c r="E191" s="217">
        <f>SUM(E168,E175, E182, E189)</f>
        <v>5559.4259257166659</v>
      </c>
      <c r="F191" s="132">
        <f t="shared" ref="F191:Q191" si="76">SUM(F168,F175, F182, F189)</f>
        <v>5559.4259257166659</v>
      </c>
      <c r="G191" s="132">
        <f t="shared" si="76"/>
        <v>5559.4259257166659</v>
      </c>
      <c r="H191" s="132">
        <f t="shared" si="76"/>
        <v>5559.4259257166659</v>
      </c>
      <c r="I191" s="132">
        <f t="shared" si="76"/>
        <v>5559.4259257166659</v>
      </c>
      <c r="J191" s="132">
        <f t="shared" si="76"/>
        <v>5559.4259257166659</v>
      </c>
      <c r="K191" s="132">
        <f t="shared" si="76"/>
        <v>5559.4259257166659</v>
      </c>
      <c r="L191" s="132">
        <f t="shared" si="76"/>
        <v>5559.4259257166659</v>
      </c>
      <c r="M191" s="132">
        <f t="shared" si="76"/>
        <v>5559.4259257166659</v>
      </c>
      <c r="N191" s="132">
        <f t="shared" si="76"/>
        <v>5559.4259257166659</v>
      </c>
      <c r="O191" s="132">
        <f t="shared" si="76"/>
        <v>5559.4259257166659</v>
      </c>
      <c r="P191" s="132">
        <f t="shared" si="76"/>
        <v>5559.4259257166659</v>
      </c>
      <c r="Q191" s="132">
        <f t="shared" si="76"/>
        <v>66713.111108600002</v>
      </c>
      <c r="U191" s="132">
        <f t="shared" ref="U191:V191" si="77">SUM(U168,U175, U182, U189)</f>
        <v>33.356555554300002</v>
      </c>
      <c r="V191" s="132">
        <f t="shared" si="77"/>
        <v>5559.4259257166659</v>
      </c>
      <c r="X191" s="132">
        <f>SUM(X168,X175,X182,X189)</f>
        <v>0</v>
      </c>
      <c r="Y191" s="132">
        <f>SUM(Y168,Y175,Y182,Y189)</f>
        <v>66713.111108600002</v>
      </c>
      <c r="Z191" s="225">
        <f>X191/(X191+Y191)</f>
        <v>0</v>
      </c>
    </row>
    <row r="192" spans="1:26" ht="9.9499999999999993" customHeight="1">
      <c r="A192" s="52"/>
      <c r="B192" s="211"/>
      <c r="C192" s="212"/>
      <c r="D192" s="213"/>
      <c r="E192" s="214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U192" s="43"/>
      <c r="V192" s="43"/>
      <c r="X192" s="44"/>
      <c r="Y192" s="44"/>
      <c r="Z192" s="223"/>
    </row>
    <row r="193" spans="1:26" ht="12.95" hidden="1">
      <c r="A193" s="52"/>
      <c r="B193" s="48"/>
      <c r="C193" s="212"/>
      <c r="D193" s="213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U193" s="46"/>
      <c r="V193" s="46"/>
      <c r="X193" s="123">
        <f>SUM(X39,X55,X86,X103,X120,X160,X191)</f>
        <v>133018.99147914999</v>
      </c>
      <c r="Y193" s="123">
        <f>SUM(Y39,Y55,Y86,Y103,Y120,Y160,Y191)</f>
        <v>235844.39342048002</v>
      </c>
      <c r="Z193" s="220">
        <f>X193/(X193+Y193)</f>
        <v>0.36061858380263273</v>
      </c>
    </row>
    <row r="194" spans="1:26" s="35" customFormat="1" ht="12" hidden="1">
      <c r="A194" s="41">
        <v>6.2</v>
      </c>
      <c r="B194" s="48"/>
      <c r="C194" s="212"/>
      <c r="D194" s="213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U194" s="53"/>
      <c r="V194" s="53"/>
      <c r="Z194" s="229"/>
    </row>
    <row r="195" spans="1:26" ht="12.95" hidden="1">
      <c r="A195" s="52"/>
      <c r="B195" s="42"/>
      <c r="C195" s="38"/>
      <c r="D195" s="218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U195" s="54"/>
      <c r="V195" s="54"/>
    </row>
    <row r="196" spans="1:26" s="38" customFormat="1" ht="12.95">
      <c r="A196" s="120"/>
      <c r="B196" s="121" t="s">
        <v>98</v>
      </c>
      <c r="C196" s="121"/>
      <c r="D196" s="120"/>
      <c r="E196" s="123">
        <f>SUM(E39,E55,E86,E103,E120,E160,E191)</f>
        <v>30738.615408302499</v>
      </c>
      <c r="F196" s="123">
        <f t="shared" ref="F196:Q196" si="78">SUM(F39,F55,F86,F103,F120,F160,F191)</f>
        <v>30738.615408302499</v>
      </c>
      <c r="G196" s="123">
        <f t="shared" si="78"/>
        <v>30738.615408302499</v>
      </c>
      <c r="H196" s="123">
        <f t="shared" si="78"/>
        <v>30738.615408302499</v>
      </c>
      <c r="I196" s="123">
        <f t="shared" si="78"/>
        <v>30738.615408302499</v>
      </c>
      <c r="J196" s="123">
        <f t="shared" si="78"/>
        <v>30738.615408302499</v>
      </c>
      <c r="K196" s="123">
        <f t="shared" si="78"/>
        <v>30738.615408302499</v>
      </c>
      <c r="L196" s="123">
        <f t="shared" si="78"/>
        <v>30738.615408302499</v>
      </c>
      <c r="M196" s="123">
        <f t="shared" si="78"/>
        <v>30738.615408302499</v>
      </c>
      <c r="N196" s="123">
        <f t="shared" si="78"/>
        <v>30738.615408302499</v>
      </c>
      <c r="O196" s="123">
        <f t="shared" si="78"/>
        <v>30738.615408302499</v>
      </c>
      <c r="P196" s="123">
        <f t="shared" si="78"/>
        <v>30738.615408302499</v>
      </c>
      <c r="Q196" s="123">
        <f t="shared" si="78"/>
        <v>368863.38489962998</v>
      </c>
      <c r="U196" s="123">
        <f t="shared" ref="U196:V196" si="79">SUM(U39,U55,U86,U103,U120,U160,U191)</f>
        <v>184.43169244981502</v>
      </c>
      <c r="V196" s="123">
        <f t="shared" si="79"/>
        <v>30738.615408302499</v>
      </c>
      <c r="X196" s="123">
        <f t="shared" ref="X196:Y196" si="80">SUM(X39,X55,X86,X103,X120,X160,X191)</f>
        <v>133018.99147914999</v>
      </c>
      <c r="Y196" s="123">
        <f t="shared" si="80"/>
        <v>235844.39342048002</v>
      </c>
      <c r="Z196" s="220">
        <f>X196/(X196+Y196)</f>
        <v>0.36061858380263273</v>
      </c>
    </row>
    <row r="197" spans="1:26" ht="12">
      <c r="A197" s="55"/>
      <c r="B197" s="56"/>
      <c r="C197" s="57"/>
      <c r="D197" s="203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U197" s="57"/>
      <c r="V197" s="57"/>
    </row>
    <row r="198" spans="1:26">
      <c r="U198" s="37"/>
      <c r="V198" s="37"/>
    </row>
    <row r="199" spans="1:26" ht="14.1">
      <c r="A199" s="8"/>
      <c r="B199" s="232" t="s">
        <v>5</v>
      </c>
      <c r="C199" s="233"/>
      <c r="D199" s="205"/>
    </row>
    <row r="200" spans="1:26" ht="12.95">
      <c r="A200" s="174">
        <v>1</v>
      </c>
      <c r="B200" s="234"/>
      <c r="C200" s="235"/>
      <c r="D200" s="175"/>
    </row>
    <row r="201" spans="1:26" ht="12.95">
      <c r="A201" s="176">
        <v>2</v>
      </c>
      <c r="B201" s="236"/>
      <c r="C201" s="237"/>
      <c r="D201" s="177"/>
    </row>
    <row r="202" spans="1:26" ht="12.95">
      <c r="A202" s="176">
        <v>3</v>
      </c>
      <c r="B202" s="236"/>
      <c r="C202" s="237"/>
      <c r="D202" s="177"/>
    </row>
    <row r="203" spans="1:26" ht="12.95">
      <c r="A203" s="176">
        <v>4</v>
      </c>
      <c r="B203" s="236"/>
      <c r="C203" s="237"/>
      <c r="D203" s="177"/>
    </row>
    <row r="204" spans="1:26" ht="12.95">
      <c r="A204" s="176">
        <v>5</v>
      </c>
      <c r="B204" s="236"/>
      <c r="C204" s="237"/>
      <c r="D204" s="177"/>
    </row>
    <row r="205" spans="1:26" ht="12.95">
      <c r="A205" s="176">
        <v>6</v>
      </c>
      <c r="B205" s="236"/>
      <c r="C205" s="237"/>
      <c r="D205" s="177"/>
    </row>
    <row r="206" spans="1:26" ht="12.95">
      <c r="A206" s="176">
        <v>7</v>
      </c>
      <c r="B206" s="234"/>
      <c r="C206" s="235"/>
      <c r="D206" s="175"/>
    </row>
    <row r="207" spans="1:26" ht="12.95">
      <c r="A207" s="176">
        <v>8</v>
      </c>
      <c r="B207" s="236"/>
      <c r="C207" s="237"/>
      <c r="D207" s="177"/>
    </row>
    <row r="208" spans="1:26" ht="12.95">
      <c r="A208" s="176">
        <v>9</v>
      </c>
      <c r="B208" s="236"/>
      <c r="C208" s="237"/>
      <c r="D208" s="177"/>
    </row>
    <row r="209" spans="1:4" ht="12.95">
      <c r="A209" s="176">
        <v>10</v>
      </c>
      <c r="B209" s="236"/>
      <c r="C209" s="237"/>
      <c r="D209" s="177"/>
    </row>
  </sheetData>
  <mergeCells count="15">
    <mergeCell ref="A1:Q1"/>
    <mergeCell ref="A2:Q2"/>
    <mergeCell ref="A3:Q3"/>
    <mergeCell ref="S3:S6"/>
    <mergeCell ref="E4:P4"/>
    <mergeCell ref="A5:A7"/>
    <mergeCell ref="B5:B7"/>
    <mergeCell ref="C5:C7"/>
    <mergeCell ref="Y5:Y7"/>
    <mergeCell ref="Z5:Z7"/>
    <mergeCell ref="D5:D7"/>
    <mergeCell ref="Q5:Q6"/>
    <mergeCell ref="U5:U7"/>
    <mergeCell ref="V5:V7"/>
    <mergeCell ref="X5:X7"/>
  </mergeCells>
  <pageMargins left="0.7" right="0.7" top="0.75" bottom="0.75" header="0.3" footer="0.3"/>
  <ignoredErrors>
    <ignoredError sqref="Z175 Z182 Z189 Z191 Z38 Z54:Z55 Z63 Z70 Z84 Z86 Z94 Z101 Z103 Z111 Z118 Z120 Z130 Z137 Z144 Z151 Z158 Z160 Z168" evalError="1"/>
    <ignoredError sqref="Q19 U19:V19 X19:Z19 Q25 U25:V25 X25:Y25 Q32 U32:V32 X32:Y32 Q47 U47:V47 X47:Y47" formula="1"/>
    <ignoredError sqref="Z25 Z32 Z47 Z77" evalError="1" formula="1"/>
  </ignoredErrors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7779E-1D87-459F-8DC8-FCB093DD0DDF}">
  <dimension ref="A1:Z209"/>
  <sheetViews>
    <sheetView topLeftCell="C179" zoomScaleNormal="100" workbookViewId="0">
      <selection activeCell="AF100" sqref="AF100"/>
    </sheetView>
  </sheetViews>
  <sheetFormatPr defaultColWidth="9.140625" defaultRowHeight="11.1"/>
  <cols>
    <col min="1" max="1" width="6.7109375" style="31" customWidth="1"/>
    <col min="2" max="2" width="35.7109375" style="32" customWidth="1"/>
    <col min="3" max="3" width="20.7109375" style="37" customWidth="1"/>
    <col min="4" max="4" width="13.7109375" style="204" customWidth="1"/>
    <col min="5" max="16" width="10.28515625" style="33" customWidth="1"/>
    <col min="17" max="17" width="13.7109375" style="33" customWidth="1"/>
    <col min="18" max="18" width="6.85546875" style="32" customWidth="1"/>
    <col min="19" max="19" width="10.7109375" style="32" customWidth="1"/>
    <col min="20" max="20" width="6.85546875" style="32" customWidth="1"/>
    <col min="21" max="22" width="10.7109375" style="32" customWidth="1"/>
    <col min="23" max="23" width="6.85546875" style="32" customWidth="1"/>
    <col min="24" max="24" width="10.28515625" style="32" customWidth="1"/>
    <col min="25" max="25" width="11.85546875" style="32" customWidth="1"/>
    <col min="26" max="26" width="9.140625" style="221"/>
    <col min="27" max="16384" width="9.140625" style="32"/>
  </cols>
  <sheetData>
    <row r="1" spans="1:26" ht="18">
      <c r="A1" s="255" t="s">
        <v>117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</row>
    <row r="2" spans="1:26" ht="18">
      <c r="A2" s="255" t="s">
        <v>118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</row>
    <row r="3" spans="1:26" ht="20.100000000000001" customHeight="1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S3" s="250" t="s">
        <v>10</v>
      </c>
    </row>
    <row r="4" spans="1:26" ht="20.100000000000001" customHeight="1">
      <c r="B4" s="31"/>
      <c r="C4" s="31"/>
      <c r="D4" s="31"/>
      <c r="E4" s="257" t="s">
        <v>8</v>
      </c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6"/>
      <c r="Q4" s="219"/>
      <c r="S4" s="250"/>
      <c r="U4" s="31"/>
      <c r="V4" s="31"/>
    </row>
    <row r="5" spans="1:26" s="34" customFormat="1" ht="24" customHeight="1">
      <c r="A5" s="244" t="s">
        <v>11</v>
      </c>
      <c r="B5" s="244" t="s">
        <v>12</v>
      </c>
      <c r="C5" s="244" t="s">
        <v>106</v>
      </c>
      <c r="D5" s="244" t="s">
        <v>107</v>
      </c>
      <c r="E5" s="39">
        <v>1</v>
      </c>
      <c r="F5" s="39">
        <v>2</v>
      </c>
      <c r="G5" s="39">
        <v>3</v>
      </c>
      <c r="H5" s="39">
        <v>4</v>
      </c>
      <c r="I5" s="39">
        <v>5</v>
      </c>
      <c r="J5" s="39">
        <v>6</v>
      </c>
      <c r="K5" s="39">
        <v>7</v>
      </c>
      <c r="L5" s="39">
        <v>8</v>
      </c>
      <c r="M5" s="39">
        <v>9</v>
      </c>
      <c r="N5" s="39">
        <v>10</v>
      </c>
      <c r="O5" s="39">
        <v>11</v>
      </c>
      <c r="P5" s="39">
        <v>12</v>
      </c>
      <c r="Q5" s="262" t="s">
        <v>108</v>
      </c>
      <c r="S5" s="250"/>
      <c r="U5" s="244" t="s">
        <v>15</v>
      </c>
      <c r="V5" s="244" t="s">
        <v>16</v>
      </c>
      <c r="X5" s="244" t="s">
        <v>17</v>
      </c>
      <c r="Y5" s="244" t="s">
        <v>18</v>
      </c>
      <c r="Z5" s="259" t="s">
        <v>19</v>
      </c>
    </row>
    <row r="6" spans="1:26" ht="12.95">
      <c r="A6" s="245"/>
      <c r="B6" s="245"/>
      <c r="C6" s="245"/>
      <c r="D6" s="245"/>
      <c r="E6" s="59">
        <v>47515</v>
      </c>
      <c r="F6" s="59">
        <v>47543</v>
      </c>
      <c r="G6" s="59">
        <v>47574</v>
      </c>
      <c r="H6" s="59">
        <v>47604</v>
      </c>
      <c r="I6" s="59">
        <v>47635</v>
      </c>
      <c r="J6" s="59">
        <v>47665</v>
      </c>
      <c r="K6" s="59">
        <v>47696</v>
      </c>
      <c r="L6" s="59">
        <v>47727</v>
      </c>
      <c r="M6" s="59">
        <v>47757</v>
      </c>
      <c r="N6" s="59">
        <v>47788</v>
      </c>
      <c r="O6" s="59">
        <v>47818</v>
      </c>
      <c r="P6" s="59">
        <v>47849</v>
      </c>
      <c r="Q6" s="263"/>
      <c r="S6" s="251"/>
      <c r="U6" s="245"/>
      <c r="V6" s="245"/>
      <c r="X6" s="245"/>
      <c r="Y6" s="245"/>
      <c r="Z6" s="260"/>
    </row>
    <row r="7" spans="1:26" ht="14.25" customHeight="1">
      <c r="A7" s="246"/>
      <c r="B7" s="246"/>
      <c r="C7" s="246"/>
      <c r="D7" s="246"/>
      <c r="E7" s="40">
        <v>152</v>
      </c>
      <c r="F7" s="40">
        <v>168</v>
      </c>
      <c r="G7" s="40">
        <v>176</v>
      </c>
      <c r="H7" s="40">
        <v>176</v>
      </c>
      <c r="I7" s="40">
        <v>160</v>
      </c>
      <c r="J7" s="40">
        <v>176</v>
      </c>
      <c r="K7" s="40">
        <v>176</v>
      </c>
      <c r="L7" s="40">
        <v>160</v>
      </c>
      <c r="M7" s="40">
        <v>176</v>
      </c>
      <c r="N7" s="40">
        <v>144</v>
      </c>
      <c r="O7" s="40">
        <v>168</v>
      </c>
      <c r="P7" s="40">
        <v>168</v>
      </c>
      <c r="Q7" s="206">
        <f>SUM(E7:P7)</f>
        <v>2000</v>
      </c>
      <c r="S7" s="145">
        <f>AVERAGE(E7:P7)</f>
        <v>166.66666666666666</v>
      </c>
      <c r="U7" s="246"/>
      <c r="V7" s="246"/>
      <c r="X7" s="246"/>
      <c r="Y7" s="246"/>
      <c r="Z7" s="261"/>
    </row>
    <row r="8" spans="1:26" s="34" customFormat="1" ht="13.5" customHeight="1">
      <c r="A8" s="110">
        <v>1</v>
      </c>
      <c r="B8" s="111" t="s">
        <v>20</v>
      </c>
      <c r="C8" s="112"/>
      <c r="D8" s="152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U8" s="112"/>
      <c r="V8" s="112"/>
      <c r="X8" s="112"/>
      <c r="Y8" s="112"/>
      <c r="Z8" s="222"/>
    </row>
    <row r="9" spans="1:26" ht="12">
      <c r="A9" s="133">
        <v>1.1000000000000001</v>
      </c>
      <c r="B9" s="134" t="s">
        <v>20</v>
      </c>
      <c r="C9" s="207">
        <f>'3. Infrastructure Staff Loading'!C9</f>
        <v>0</v>
      </c>
      <c r="D9" s="208">
        <f>'3. Infrastructure Staff Loading'!D9</f>
        <v>0</v>
      </c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138">
        <f>SUM(E9:P9)</f>
        <v>0</v>
      </c>
      <c r="U9" s="44">
        <f>V9/$S$7</f>
        <v>0</v>
      </c>
      <c r="V9" s="44">
        <f>Q9/12</f>
        <v>0</v>
      </c>
      <c r="X9" s="44">
        <f>IF($D9="Y",$Q9,0)</f>
        <v>0</v>
      </c>
      <c r="Y9" s="44">
        <f>IF($D9="N",$Q9,0)</f>
        <v>0</v>
      </c>
      <c r="Z9" s="223">
        <f>T9/12</f>
        <v>0</v>
      </c>
    </row>
    <row r="10" spans="1:26" ht="12">
      <c r="A10" s="133"/>
      <c r="B10" s="134"/>
      <c r="C10" s="207" t="str">
        <f>'3. Infrastructure Staff Loading'!C10</f>
        <v>Project Manager</v>
      </c>
      <c r="D10" s="208" t="str">
        <f>'3. Infrastructure Staff Loading'!D10</f>
        <v>Y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138">
        <f t="shared" ref="Q10:Q13" si="0">SUM(E10:P10)</f>
        <v>0</v>
      </c>
      <c r="U10" s="44">
        <f t="shared" ref="U10:U13" si="1">V10/$S$7</f>
        <v>0</v>
      </c>
      <c r="V10" s="44">
        <f t="shared" ref="V10:V13" si="2">Q10/12</f>
        <v>0</v>
      </c>
      <c r="X10" s="44">
        <f t="shared" ref="X10:X13" si="3">IF($D10="Y",$Q10,0)</f>
        <v>0</v>
      </c>
      <c r="Y10" s="44">
        <f t="shared" ref="Y10:Y13" si="4">IF($D10="N",$Q10,0)</f>
        <v>0</v>
      </c>
      <c r="Z10" s="223">
        <f t="shared" ref="Z10:Z13" si="5">T10/12</f>
        <v>0</v>
      </c>
    </row>
    <row r="11" spans="1:26" ht="12">
      <c r="A11" s="133"/>
      <c r="B11" s="134"/>
      <c r="C11" s="207" t="str">
        <f>'3. Infrastructure Staff Loading'!C11</f>
        <v>Service Delivery Management</v>
      </c>
      <c r="D11" s="208" t="str">
        <f>'3. Infrastructure Staff Loading'!D11</f>
        <v>Y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138">
        <f t="shared" si="0"/>
        <v>0</v>
      </c>
      <c r="U11" s="44">
        <f t="shared" si="1"/>
        <v>0</v>
      </c>
      <c r="V11" s="44">
        <f t="shared" si="2"/>
        <v>0</v>
      </c>
      <c r="X11" s="44">
        <f t="shared" si="3"/>
        <v>0</v>
      </c>
      <c r="Y11" s="44">
        <f t="shared" si="4"/>
        <v>0</v>
      </c>
      <c r="Z11" s="223">
        <f t="shared" si="5"/>
        <v>0</v>
      </c>
    </row>
    <row r="12" spans="1:26" ht="12">
      <c r="A12" s="133"/>
      <c r="B12" s="134"/>
      <c r="C12" s="207" t="str">
        <f>'3. Infrastructure Staff Loading'!C12</f>
        <v>Infrastructure Delivery Integration Office Manager</v>
      </c>
      <c r="D12" s="208" t="str">
        <f>'3. Infrastructure Staff Loading'!D12</f>
        <v>N</v>
      </c>
      <c r="E12" s="45">
        <v>164.83332673999999</v>
      </c>
      <c r="F12" s="45">
        <v>164.83332673999999</v>
      </c>
      <c r="G12" s="45">
        <v>164.83332673999999</v>
      </c>
      <c r="H12" s="45">
        <v>164.83332673999999</v>
      </c>
      <c r="I12" s="45">
        <v>164.83332673999999</v>
      </c>
      <c r="J12" s="45">
        <v>164.83332673999999</v>
      </c>
      <c r="K12" s="45">
        <v>164.83332673999999</v>
      </c>
      <c r="L12" s="45">
        <v>164.83332673999999</v>
      </c>
      <c r="M12" s="45">
        <v>164.83332673999999</v>
      </c>
      <c r="N12" s="45">
        <v>164.83332673999999</v>
      </c>
      <c r="O12" s="45">
        <v>164.83332673999999</v>
      </c>
      <c r="P12" s="45">
        <v>164.83332673999999</v>
      </c>
      <c r="Q12" s="138">
        <f t="shared" si="0"/>
        <v>1977.9999208800002</v>
      </c>
      <c r="U12" s="44">
        <f t="shared" si="1"/>
        <v>0.98899996044000016</v>
      </c>
      <c r="V12" s="44">
        <f t="shared" si="2"/>
        <v>164.83332674000002</v>
      </c>
      <c r="X12" s="44">
        <f t="shared" si="3"/>
        <v>0</v>
      </c>
      <c r="Y12" s="44">
        <f t="shared" si="4"/>
        <v>1977.9999208800002</v>
      </c>
      <c r="Z12" s="223">
        <f t="shared" si="5"/>
        <v>0</v>
      </c>
    </row>
    <row r="13" spans="1:26" ht="12">
      <c r="A13" s="133"/>
      <c r="B13" s="134"/>
      <c r="C13" s="207" t="str">
        <f>'3. Infrastructure Staff Loading'!C13</f>
        <v>Infrastructure Project Manager</v>
      </c>
      <c r="D13" s="208" t="str">
        <f>'3. Infrastructure Staff Loading'!D13</f>
        <v>N</v>
      </c>
      <c r="E13" s="45">
        <v>164.83332673999999</v>
      </c>
      <c r="F13" s="45">
        <v>164.83332673999999</v>
      </c>
      <c r="G13" s="45">
        <v>164.83332673999999</v>
      </c>
      <c r="H13" s="45">
        <v>164.83332673999999</v>
      </c>
      <c r="I13" s="45">
        <v>164.83332673999999</v>
      </c>
      <c r="J13" s="45">
        <v>164.83332673999999</v>
      </c>
      <c r="K13" s="45">
        <v>164.83332673999999</v>
      </c>
      <c r="L13" s="45">
        <v>164.83332673999999</v>
      </c>
      <c r="M13" s="45">
        <v>164.83332673999999</v>
      </c>
      <c r="N13" s="45">
        <v>164.83332673999999</v>
      </c>
      <c r="O13" s="45">
        <v>164.83332673999999</v>
      </c>
      <c r="P13" s="45">
        <v>164.83332673999999</v>
      </c>
      <c r="Q13" s="138">
        <f t="shared" si="0"/>
        <v>1977.9999208800002</v>
      </c>
      <c r="U13" s="44">
        <f t="shared" si="1"/>
        <v>0.98899996044000016</v>
      </c>
      <c r="V13" s="44">
        <f t="shared" si="2"/>
        <v>164.83332674000002</v>
      </c>
      <c r="X13" s="44">
        <f t="shared" si="3"/>
        <v>0</v>
      </c>
      <c r="Y13" s="44">
        <f t="shared" si="4"/>
        <v>1977.9999208800002</v>
      </c>
      <c r="Z13" s="223">
        <f t="shared" si="5"/>
        <v>0</v>
      </c>
    </row>
    <row r="14" spans="1:26" ht="12">
      <c r="A14" s="133"/>
      <c r="B14" s="134"/>
      <c r="C14" s="207" t="str">
        <f>'3. Infrastructure Staff Loading'!C14</f>
        <v>Infrastructure Transition Manager</v>
      </c>
      <c r="D14" s="208" t="str">
        <f>'3. Infrastructure Staff Loading'!D14</f>
        <v>N</v>
      </c>
      <c r="E14" s="45">
        <v>0</v>
      </c>
      <c r="F14" s="45">
        <v>0</v>
      </c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45">
        <v>0</v>
      </c>
      <c r="M14" s="45">
        <v>0</v>
      </c>
      <c r="N14" s="45">
        <v>0</v>
      </c>
      <c r="O14" s="45">
        <v>0</v>
      </c>
      <c r="P14" s="45">
        <v>0</v>
      </c>
      <c r="Q14" s="138">
        <f>SUM(E14:P14)</f>
        <v>0</v>
      </c>
      <c r="U14" s="44">
        <f>V14/$S$7</f>
        <v>0</v>
      </c>
      <c r="V14" s="44">
        <f>Q14/12</f>
        <v>0</v>
      </c>
      <c r="X14" s="44">
        <f t="shared" ref="X14:X18" si="6">IF($D14="Y",$Q14,0)</f>
        <v>0</v>
      </c>
      <c r="Y14" s="44">
        <f t="shared" ref="Y14:Y18" si="7">IF($D14="N",$Q14,0)</f>
        <v>0</v>
      </c>
      <c r="Z14" s="223">
        <f>T14/12</f>
        <v>0</v>
      </c>
    </row>
    <row r="15" spans="1:26" ht="12">
      <c r="A15" s="133"/>
      <c r="B15" s="134"/>
      <c r="C15" s="207" t="str">
        <f>'3. Infrastructure Staff Loading'!C15</f>
        <v>Project Manager</v>
      </c>
      <c r="D15" s="208" t="str">
        <f>'3. Infrastructure Staff Loading'!D15</f>
        <v>N</v>
      </c>
      <c r="E15" s="45">
        <v>0</v>
      </c>
      <c r="F15" s="45">
        <v>0</v>
      </c>
      <c r="G15" s="45">
        <v>0</v>
      </c>
      <c r="H15" s="45">
        <v>0</v>
      </c>
      <c r="I15" s="45">
        <v>0</v>
      </c>
      <c r="J15" s="45">
        <v>0</v>
      </c>
      <c r="K15" s="45">
        <v>0</v>
      </c>
      <c r="L15" s="45">
        <v>0</v>
      </c>
      <c r="M15" s="45">
        <v>0</v>
      </c>
      <c r="N15" s="45">
        <v>0</v>
      </c>
      <c r="O15" s="45">
        <v>0</v>
      </c>
      <c r="P15" s="45">
        <v>0</v>
      </c>
      <c r="Q15" s="138">
        <f>SUM(E15:P15)</f>
        <v>0</v>
      </c>
      <c r="U15" s="44">
        <f>V15/$S$7</f>
        <v>0</v>
      </c>
      <c r="V15" s="44">
        <f>Q15/12</f>
        <v>0</v>
      </c>
      <c r="X15" s="44">
        <f t="shared" si="6"/>
        <v>0</v>
      </c>
      <c r="Y15" s="44">
        <f t="shared" si="7"/>
        <v>0</v>
      </c>
      <c r="Z15" s="223">
        <f>T15/12</f>
        <v>0</v>
      </c>
    </row>
    <row r="16" spans="1:26" ht="12">
      <c r="A16" s="133"/>
      <c r="B16" s="134"/>
      <c r="C16" s="207" t="str">
        <f>'3. Infrastructure Staff Loading'!C16</f>
        <v>Service Delivery Management</v>
      </c>
      <c r="D16" s="208" t="str">
        <f>'3. Infrastructure Staff Loading'!D16</f>
        <v>N</v>
      </c>
      <c r="E16" s="45">
        <v>0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138">
        <f>SUM(E16:P16)</f>
        <v>0</v>
      </c>
      <c r="U16" s="44">
        <f>V16/$S$7</f>
        <v>0</v>
      </c>
      <c r="V16" s="44">
        <f>Q16/12</f>
        <v>0</v>
      </c>
      <c r="X16" s="44">
        <f t="shared" si="6"/>
        <v>0</v>
      </c>
      <c r="Y16" s="44">
        <f t="shared" si="7"/>
        <v>0</v>
      </c>
      <c r="Z16" s="223">
        <f>T16/12</f>
        <v>0</v>
      </c>
    </row>
    <row r="17" spans="1:26" ht="12">
      <c r="A17" s="133"/>
      <c r="B17" s="134"/>
      <c r="C17" s="207" t="str">
        <f>'3. Infrastructure Staff Loading'!C16</f>
        <v>Service Delivery Management</v>
      </c>
      <c r="D17" s="208" t="str">
        <f>'3. Infrastructure Staff Loading'!D16</f>
        <v>N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45">
        <v>0</v>
      </c>
      <c r="M17" s="45">
        <v>0</v>
      </c>
      <c r="N17" s="45">
        <v>0</v>
      </c>
      <c r="O17" s="45">
        <v>0</v>
      </c>
      <c r="P17" s="45">
        <v>0</v>
      </c>
      <c r="Q17" s="138">
        <f>SUM(E17:P17)</f>
        <v>0</v>
      </c>
      <c r="U17" s="44">
        <f>V17/$S$7</f>
        <v>0</v>
      </c>
      <c r="V17" s="44">
        <f>Q17/12</f>
        <v>0</v>
      </c>
      <c r="X17" s="44">
        <f t="shared" si="6"/>
        <v>0</v>
      </c>
      <c r="Y17" s="44">
        <f t="shared" si="7"/>
        <v>0</v>
      </c>
      <c r="Z17" s="223">
        <f>T17/12</f>
        <v>0</v>
      </c>
    </row>
    <row r="18" spans="1:26" ht="12">
      <c r="A18" s="133"/>
      <c r="B18" s="134"/>
      <c r="C18" s="207">
        <f>'3. Infrastructure Staff Loading'!C18</f>
        <v>0</v>
      </c>
      <c r="D18" s="208">
        <f>'3. Infrastructure Staff Loading'!D18</f>
        <v>0</v>
      </c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138">
        <f>SUM(E18:P18)</f>
        <v>0</v>
      </c>
      <c r="U18" s="44">
        <f>V18/$S$7</f>
        <v>0</v>
      </c>
      <c r="V18" s="44">
        <f>Q18/12</f>
        <v>0</v>
      </c>
      <c r="X18" s="44">
        <f t="shared" si="6"/>
        <v>0</v>
      </c>
      <c r="Y18" s="44">
        <f t="shared" si="7"/>
        <v>0</v>
      </c>
      <c r="Z18" s="223">
        <f>T18/12</f>
        <v>0</v>
      </c>
    </row>
    <row r="19" spans="1:26" s="35" customFormat="1" ht="12.95" thickBot="1">
      <c r="A19" s="103"/>
      <c r="B19" s="104" t="s">
        <v>28</v>
      </c>
      <c r="C19" s="105"/>
      <c r="D19" s="187"/>
      <c r="E19" s="107">
        <f>SUM(E9:E18)</f>
        <v>329.66665347999998</v>
      </c>
      <c r="F19" s="107">
        <f t="shared" ref="F19:P19" si="8">SUM(F9:F18)</f>
        <v>329.66665347999998</v>
      </c>
      <c r="G19" s="107">
        <f t="shared" si="8"/>
        <v>329.66665347999998</v>
      </c>
      <c r="H19" s="107">
        <f t="shared" si="8"/>
        <v>329.66665347999998</v>
      </c>
      <c r="I19" s="107">
        <f t="shared" si="8"/>
        <v>329.66665347999998</v>
      </c>
      <c r="J19" s="107">
        <f t="shared" si="8"/>
        <v>329.66665347999998</v>
      </c>
      <c r="K19" s="107">
        <f t="shared" si="8"/>
        <v>329.66665347999998</v>
      </c>
      <c r="L19" s="107">
        <f t="shared" si="8"/>
        <v>329.66665347999998</v>
      </c>
      <c r="M19" s="107">
        <f t="shared" si="8"/>
        <v>329.66665347999998</v>
      </c>
      <c r="N19" s="107">
        <f t="shared" si="8"/>
        <v>329.66665347999998</v>
      </c>
      <c r="O19" s="107">
        <f t="shared" si="8"/>
        <v>329.66665347999998</v>
      </c>
      <c r="P19" s="107">
        <f t="shared" si="8"/>
        <v>329.66665347999998</v>
      </c>
      <c r="Q19" s="107">
        <f>SUM(Q9:Q18)</f>
        <v>3955.9998417600004</v>
      </c>
      <c r="U19" s="106">
        <f>SUM(U9:U18)</f>
        <v>1.9779999208800003</v>
      </c>
      <c r="V19" s="106">
        <f>SUM(V9:V18)</f>
        <v>329.66665348000004</v>
      </c>
      <c r="X19" s="106">
        <f>SUM(X9:X18)</f>
        <v>0</v>
      </c>
      <c r="Y19" s="106">
        <f>SUM(Y9:Y18)</f>
        <v>3955.9998417600004</v>
      </c>
      <c r="Z19" s="224">
        <f>X19/(X19+Y19)</f>
        <v>0</v>
      </c>
    </row>
    <row r="20" spans="1:26" ht="12.75" customHeight="1">
      <c r="A20" s="135">
        <v>1.2</v>
      </c>
      <c r="B20" s="136" t="s">
        <v>29</v>
      </c>
      <c r="C20" s="207">
        <f>'3. Infrastructure Staff Loading'!C20</f>
        <v>0</v>
      </c>
      <c r="D20" s="208">
        <f>'3. Infrastructure Staff Loading'!D20</f>
        <v>0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139">
        <f>SUM(E20:P20)</f>
        <v>0</v>
      </c>
      <c r="U20" s="44">
        <f>V20/$S$7</f>
        <v>0</v>
      </c>
      <c r="V20" s="44">
        <f>Q20/12</f>
        <v>0</v>
      </c>
      <c r="X20" s="44">
        <f>IF($D20="Y",$Q20,0)</f>
        <v>0</v>
      </c>
      <c r="Y20" s="44">
        <f>IF($D20="N",$Q20,0)</f>
        <v>0</v>
      </c>
      <c r="Z20" s="223">
        <f>T20/12</f>
        <v>0</v>
      </c>
    </row>
    <row r="21" spans="1:26" ht="12.75" customHeight="1">
      <c r="A21" s="133"/>
      <c r="B21" s="137"/>
      <c r="C21" s="207" t="str">
        <f>'3. Infrastructure Staff Loading'!C21</f>
        <v>Service Delivery</v>
      </c>
      <c r="D21" s="208" t="str">
        <f>'3. Infrastructure Staff Loading'!D21</f>
        <v>N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139">
        <f>SUM(E21:P21)</f>
        <v>0</v>
      </c>
      <c r="U21" s="44">
        <f>V21/$S$7</f>
        <v>0</v>
      </c>
      <c r="V21" s="44">
        <f>Q21/12</f>
        <v>0</v>
      </c>
      <c r="X21" s="44">
        <f t="shared" ref="X21:X24" si="9">IF($D21="Y",$Q21,0)</f>
        <v>0</v>
      </c>
      <c r="Y21" s="44">
        <f t="shared" ref="Y21:Y24" si="10">IF($D21="N",$Q21,0)</f>
        <v>0</v>
      </c>
      <c r="Z21" s="223">
        <f>T21/12</f>
        <v>0</v>
      </c>
    </row>
    <row r="22" spans="1:26" ht="12.75" customHeight="1">
      <c r="A22" s="133"/>
      <c r="B22" s="137"/>
      <c r="C22" s="207" t="str">
        <f>'3. Infrastructure Staff Loading'!C22</f>
        <v>Project Manager</v>
      </c>
      <c r="D22" s="208" t="str">
        <f>'3. Infrastructure Staff Loading'!D22</f>
        <v>N</v>
      </c>
      <c r="E22" s="45">
        <v>247.25</v>
      </c>
      <c r="F22" s="45">
        <v>247.25</v>
      </c>
      <c r="G22" s="45">
        <v>247.25</v>
      </c>
      <c r="H22" s="45">
        <v>247.25</v>
      </c>
      <c r="I22" s="45">
        <v>247.25</v>
      </c>
      <c r="J22" s="45">
        <v>247.25</v>
      </c>
      <c r="K22" s="45">
        <v>247.25</v>
      </c>
      <c r="L22" s="45">
        <v>247.25</v>
      </c>
      <c r="M22" s="45">
        <v>247.25</v>
      </c>
      <c r="N22" s="45">
        <v>247.25</v>
      </c>
      <c r="O22" s="45">
        <v>247.25</v>
      </c>
      <c r="P22" s="45">
        <v>247.25</v>
      </c>
      <c r="Q22" s="139">
        <f>SUM(E22:P22)</f>
        <v>2967</v>
      </c>
      <c r="U22" s="44">
        <f>V22/$S$7</f>
        <v>1.4835</v>
      </c>
      <c r="V22" s="44">
        <f>Q22/12</f>
        <v>247.25</v>
      </c>
      <c r="X22" s="44">
        <f t="shared" si="9"/>
        <v>0</v>
      </c>
      <c r="Y22" s="44">
        <f t="shared" si="10"/>
        <v>2967</v>
      </c>
      <c r="Z22" s="223">
        <f>T22/12</f>
        <v>0</v>
      </c>
    </row>
    <row r="23" spans="1:26" ht="12.75" customHeight="1">
      <c r="A23" s="133"/>
      <c r="B23" s="137"/>
      <c r="C23" s="207">
        <f>'3. Infrastructure Staff Loading'!C23</f>
        <v>0</v>
      </c>
      <c r="D23" s="208">
        <f>'3. Infrastructure Staff Loading'!D23</f>
        <v>0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139">
        <f>SUM(E23:P23)</f>
        <v>0</v>
      </c>
      <c r="U23" s="44">
        <f>V23/$S$7</f>
        <v>0</v>
      </c>
      <c r="V23" s="44">
        <f>Q23/12</f>
        <v>0</v>
      </c>
      <c r="X23" s="44">
        <f t="shared" si="9"/>
        <v>0</v>
      </c>
      <c r="Y23" s="44">
        <f t="shared" si="10"/>
        <v>0</v>
      </c>
      <c r="Z23" s="223">
        <f>T23/12</f>
        <v>0</v>
      </c>
    </row>
    <row r="24" spans="1:26" ht="12.75" customHeight="1">
      <c r="A24" s="133"/>
      <c r="B24" s="137"/>
      <c r="C24" s="207">
        <f>'3. Infrastructure Staff Loading'!C24</f>
        <v>0</v>
      </c>
      <c r="D24" s="208">
        <f>'3. Infrastructure Staff Loading'!D24</f>
        <v>0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139">
        <f>SUM(E24:P24)</f>
        <v>0</v>
      </c>
      <c r="U24" s="44">
        <f>V24/$S$7</f>
        <v>0</v>
      </c>
      <c r="V24" s="44">
        <f>Q24/12</f>
        <v>0</v>
      </c>
      <c r="X24" s="44">
        <f t="shared" si="9"/>
        <v>0</v>
      </c>
      <c r="Y24" s="44">
        <f t="shared" si="10"/>
        <v>0</v>
      </c>
      <c r="Z24" s="223">
        <f>T24/12</f>
        <v>0</v>
      </c>
    </row>
    <row r="25" spans="1:26" ht="12.75" customHeight="1" thickBot="1">
      <c r="A25" s="103"/>
      <c r="B25" s="104" t="s">
        <v>31</v>
      </c>
      <c r="C25" s="108"/>
      <c r="D25" s="189"/>
      <c r="E25" s="107">
        <f>SUM(E20:E24)</f>
        <v>247.25</v>
      </c>
      <c r="F25" s="107">
        <f t="shared" ref="F25:Q25" si="11">SUM(F20:F24)</f>
        <v>247.25</v>
      </c>
      <c r="G25" s="107">
        <f t="shared" si="11"/>
        <v>247.25</v>
      </c>
      <c r="H25" s="107">
        <f t="shared" si="11"/>
        <v>247.25</v>
      </c>
      <c r="I25" s="107">
        <f t="shared" si="11"/>
        <v>247.25</v>
      </c>
      <c r="J25" s="107">
        <f t="shared" si="11"/>
        <v>247.25</v>
      </c>
      <c r="K25" s="107">
        <f t="shared" si="11"/>
        <v>247.25</v>
      </c>
      <c r="L25" s="107">
        <f t="shared" si="11"/>
        <v>247.25</v>
      </c>
      <c r="M25" s="107">
        <f t="shared" si="11"/>
        <v>247.25</v>
      </c>
      <c r="N25" s="107">
        <f t="shared" si="11"/>
        <v>247.25</v>
      </c>
      <c r="O25" s="107">
        <f t="shared" si="11"/>
        <v>247.25</v>
      </c>
      <c r="P25" s="107">
        <f t="shared" si="11"/>
        <v>247.25</v>
      </c>
      <c r="Q25" s="107">
        <f t="shared" si="11"/>
        <v>2967</v>
      </c>
      <c r="U25" s="109">
        <f>SUM(U20:U24)</f>
        <v>1.4835</v>
      </c>
      <c r="V25" s="109">
        <f>SUM(V20:V24)</f>
        <v>247.25</v>
      </c>
      <c r="X25" s="106">
        <f>SUM(X20:X24)</f>
        <v>0</v>
      </c>
      <c r="Y25" s="106">
        <f>SUM(Y20:Y24)</f>
        <v>2967</v>
      </c>
      <c r="Z25" s="224">
        <f>X25/(X25+Y25)</f>
        <v>0</v>
      </c>
    </row>
    <row r="26" spans="1:26" ht="12">
      <c r="A26" s="135">
        <v>1.3</v>
      </c>
      <c r="B26" s="136" t="s">
        <v>32</v>
      </c>
      <c r="C26" s="207">
        <f>'3. Infrastructure Staff Loading'!C26</f>
        <v>0</v>
      </c>
      <c r="D26" s="208">
        <f>'3. Infrastructure Staff Loading'!D26</f>
        <v>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139">
        <f t="shared" ref="Q26:Q31" si="12">SUM(E26:P26)</f>
        <v>0</v>
      </c>
      <c r="U26" s="44">
        <f t="shared" ref="U26:U31" si="13">V26/$S$7</f>
        <v>0</v>
      </c>
      <c r="V26" s="44">
        <f t="shared" ref="V26:V31" si="14">Q26/12</f>
        <v>0</v>
      </c>
      <c r="X26" s="44">
        <f>IF($D26="Y",$Q26,0)</f>
        <v>0</v>
      </c>
      <c r="Y26" s="44">
        <f>IF($D26="N",$Q26,0)</f>
        <v>0</v>
      </c>
      <c r="Z26" s="223">
        <f t="shared" ref="Z26:Z31" si="15">T26/12</f>
        <v>0</v>
      </c>
    </row>
    <row r="27" spans="1:26" ht="12">
      <c r="A27" s="133"/>
      <c r="B27" s="137"/>
      <c r="C27" s="207" t="str">
        <f>'3. Infrastructure Staff Loading'!C27</f>
        <v>Infrastructure Project Support</v>
      </c>
      <c r="D27" s="208" t="str">
        <f>'3. Infrastructure Staff Loading'!D27</f>
        <v>Y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139">
        <f t="shared" si="12"/>
        <v>0</v>
      </c>
      <c r="U27" s="44">
        <f t="shared" si="13"/>
        <v>0</v>
      </c>
      <c r="V27" s="44">
        <f t="shared" si="14"/>
        <v>0</v>
      </c>
      <c r="X27" s="44">
        <f t="shared" ref="X27:X31" si="16">IF($D27="Y",$Q27,0)</f>
        <v>0</v>
      </c>
      <c r="Y27" s="44">
        <f t="shared" ref="Y27:Y31" si="17">IF($D27="N",$Q27,0)</f>
        <v>0</v>
      </c>
      <c r="Z27" s="223">
        <f t="shared" si="15"/>
        <v>0</v>
      </c>
    </row>
    <row r="28" spans="1:26" ht="12">
      <c r="A28" s="133"/>
      <c r="B28" s="137"/>
      <c r="C28" s="207" t="str">
        <f>'3. Infrastructure Staff Loading'!C28</f>
        <v>Infrastructure Project Support</v>
      </c>
      <c r="D28" s="208" t="str">
        <f>'3. Infrastructure Staff Loading'!D28</f>
        <v>Y</v>
      </c>
      <c r="E28" s="45">
        <v>82.275418116666671</v>
      </c>
      <c r="F28" s="45">
        <v>82.275418116666671</v>
      </c>
      <c r="G28" s="45">
        <v>82.275418116666671</v>
      </c>
      <c r="H28" s="45">
        <v>82.275418116666671</v>
      </c>
      <c r="I28" s="45">
        <v>82.275418116666671</v>
      </c>
      <c r="J28" s="45">
        <v>82.275418116666671</v>
      </c>
      <c r="K28" s="45">
        <v>82.275418116666671</v>
      </c>
      <c r="L28" s="45">
        <v>82.275418116666671</v>
      </c>
      <c r="M28" s="45">
        <v>82.275418116666671</v>
      </c>
      <c r="N28" s="45">
        <v>82.275418116666671</v>
      </c>
      <c r="O28" s="45">
        <v>82.275418116666671</v>
      </c>
      <c r="P28" s="45">
        <v>82.275418116666671</v>
      </c>
      <c r="Q28" s="139">
        <f t="shared" si="12"/>
        <v>987.30501739999988</v>
      </c>
      <c r="U28" s="44">
        <f t="shared" si="13"/>
        <v>0.49365250869999999</v>
      </c>
      <c r="V28" s="44">
        <f t="shared" si="14"/>
        <v>82.275418116666657</v>
      </c>
      <c r="X28" s="44">
        <f t="shared" si="16"/>
        <v>987.30501739999988</v>
      </c>
      <c r="Y28" s="44">
        <f t="shared" si="17"/>
        <v>0</v>
      </c>
      <c r="Z28" s="223">
        <f t="shared" si="15"/>
        <v>0</v>
      </c>
    </row>
    <row r="29" spans="1:26" ht="12">
      <c r="A29" s="133"/>
      <c r="B29" s="137"/>
      <c r="C29" s="207" t="str">
        <f>'3. Infrastructure Staff Loading'!C29</f>
        <v>Infrastructure Project Management Office PMO Lead</v>
      </c>
      <c r="D29" s="208" t="str">
        <f>'3. Infrastructure Staff Loading'!D29</f>
        <v>N</v>
      </c>
      <c r="E29" s="45">
        <v>164.83332673999999</v>
      </c>
      <c r="F29" s="45">
        <v>164.83332673999999</v>
      </c>
      <c r="G29" s="45">
        <v>164.83332673999999</v>
      </c>
      <c r="H29" s="45">
        <v>164.83332673999999</v>
      </c>
      <c r="I29" s="45">
        <v>164.83332673999999</v>
      </c>
      <c r="J29" s="45">
        <v>164.83332673999999</v>
      </c>
      <c r="K29" s="45">
        <v>164.83332673999999</v>
      </c>
      <c r="L29" s="45">
        <v>164.83332673999999</v>
      </c>
      <c r="M29" s="45">
        <v>164.83332673999999</v>
      </c>
      <c r="N29" s="45">
        <v>164.83332673999999</v>
      </c>
      <c r="O29" s="45">
        <v>164.83332673999999</v>
      </c>
      <c r="P29" s="45">
        <v>164.83332673999999</v>
      </c>
      <c r="Q29" s="139">
        <f t="shared" si="12"/>
        <v>1977.9999208800002</v>
      </c>
      <c r="U29" s="44">
        <f t="shared" si="13"/>
        <v>0.98899996044000016</v>
      </c>
      <c r="V29" s="44">
        <f t="shared" si="14"/>
        <v>164.83332674000002</v>
      </c>
      <c r="X29" s="44">
        <f t="shared" si="16"/>
        <v>0</v>
      </c>
      <c r="Y29" s="44">
        <f t="shared" si="17"/>
        <v>1977.9999208800002</v>
      </c>
      <c r="Z29" s="223">
        <f t="shared" si="15"/>
        <v>0</v>
      </c>
    </row>
    <row r="30" spans="1:26" ht="12">
      <c r="A30" s="133"/>
      <c r="B30" s="137"/>
      <c r="C30" s="207" t="str">
        <f>'3. Infrastructure Staff Loading'!C30</f>
        <v>Infrastructure Project Support</v>
      </c>
      <c r="D30" s="208" t="str">
        <f>'3. Infrastructure Staff Loading'!D30</f>
        <v>N</v>
      </c>
      <c r="E30" s="45">
        <v>111.16936257333332</v>
      </c>
      <c r="F30" s="45">
        <v>111.16936257333332</v>
      </c>
      <c r="G30" s="45">
        <v>111.16936257333332</v>
      </c>
      <c r="H30" s="45">
        <v>111.16936257333332</v>
      </c>
      <c r="I30" s="45">
        <v>111.16936257333332</v>
      </c>
      <c r="J30" s="45">
        <v>111.16936257333332</v>
      </c>
      <c r="K30" s="45">
        <v>111.16936257333332</v>
      </c>
      <c r="L30" s="45">
        <v>111.16936257333332</v>
      </c>
      <c r="M30" s="45">
        <v>111.16936257333332</v>
      </c>
      <c r="N30" s="45">
        <v>111.16936257333332</v>
      </c>
      <c r="O30" s="45">
        <v>111.16936257333332</v>
      </c>
      <c r="P30" s="45">
        <v>111.16936257333332</v>
      </c>
      <c r="Q30" s="139">
        <f t="shared" si="12"/>
        <v>1334.0323508799995</v>
      </c>
      <c r="U30" s="44">
        <f t="shared" si="13"/>
        <v>0.6670161754399998</v>
      </c>
      <c r="V30" s="44">
        <f t="shared" si="14"/>
        <v>111.16936257333329</v>
      </c>
      <c r="X30" s="44">
        <f t="shared" si="16"/>
        <v>0</v>
      </c>
      <c r="Y30" s="44">
        <f t="shared" si="17"/>
        <v>1334.0323508799995</v>
      </c>
      <c r="Z30" s="223">
        <f t="shared" si="15"/>
        <v>0</v>
      </c>
    </row>
    <row r="31" spans="1:26" ht="12">
      <c r="A31" s="133"/>
      <c r="B31" s="137"/>
      <c r="C31" s="207">
        <f>'3. Infrastructure Staff Loading'!C31</f>
        <v>0</v>
      </c>
      <c r="D31" s="208">
        <f>'3. Infrastructure Staff Loading'!D31</f>
        <v>0</v>
      </c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139">
        <f t="shared" si="12"/>
        <v>0</v>
      </c>
      <c r="U31" s="44">
        <f t="shared" si="13"/>
        <v>0</v>
      </c>
      <c r="V31" s="44">
        <f t="shared" si="14"/>
        <v>0</v>
      </c>
      <c r="X31" s="44">
        <f t="shared" si="16"/>
        <v>0</v>
      </c>
      <c r="Y31" s="44">
        <f t="shared" si="17"/>
        <v>0</v>
      </c>
      <c r="Z31" s="223">
        <f t="shared" si="15"/>
        <v>0</v>
      </c>
    </row>
    <row r="32" spans="1:26" ht="12.95" thickBot="1">
      <c r="A32" s="103"/>
      <c r="B32" s="104" t="s">
        <v>35</v>
      </c>
      <c r="C32" s="108"/>
      <c r="D32" s="189"/>
      <c r="E32" s="107">
        <f>SUM(E26:E31)</f>
        <v>358.27810742999998</v>
      </c>
      <c r="F32" s="107">
        <f t="shared" ref="F32:P32" si="18">SUM(F26:F31)</f>
        <v>358.27810742999998</v>
      </c>
      <c r="G32" s="107">
        <f t="shared" si="18"/>
        <v>358.27810742999998</v>
      </c>
      <c r="H32" s="107">
        <f t="shared" si="18"/>
        <v>358.27810742999998</v>
      </c>
      <c r="I32" s="107">
        <f t="shared" si="18"/>
        <v>358.27810742999998</v>
      </c>
      <c r="J32" s="107">
        <f t="shared" si="18"/>
        <v>358.27810742999998</v>
      </c>
      <c r="K32" s="107">
        <f t="shared" si="18"/>
        <v>358.27810742999998</v>
      </c>
      <c r="L32" s="107">
        <f t="shared" si="18"/>
        <v>358.27810742999998</v>
      </c>
      <c r="M32" s="107">
        <f t="shared" si="18"/>
        <v>358.27810742999998</v>
      </c>
      <c r="N32" s="107">
        <f t="shared" si="18"/>
        <v>358.27810742999998</v>
      </c>
      <c r="O32" s="107">
        <f t="shared" si="18"/>
        <v>358.27810742999998</v>
      </c>
      <c r="P32" s="107">
        <f t="shared" si="18"/>
        <v>358.27810742999998</v>
      </c>
      <c r="Q32" s="107">
        <f>SUM(Q26:Q31)</f>
        <v>4299.3372891599993</v>
      </c>
      <c r="U32" s="109">
        <f>SUM(U26:U31)</f>
        <v>2.1496686445799997</v>
      </c>
      <c r="V32" s="109">
        <f>SUM(V26:V31)</f>
        <v>358.27810742999998</v>
      </c>
      <c r="X32" s="106">
        <f>SUM(X26:X31)</f>
        <v>987.30501739999988</v>
      </c>
      <c r="Y32" s="106">
        <f>SUM(Y26:Y31)</f>
        <v>3312.0322717599997</v>
      </c>
      <c r="Z32" s="224">
        <f>X32/(X32+Y32)</f>
        <v>0.22964121002772003</v>
      </c>
    </row>
    <row r="33" spans="1:26" ht="12">
      <c r="A33" s="135">
        <v>1.4</v>
      </c>
      <c r="B33" s="136" t="s">
        <v>36</v>
      </c>
      <c r="C33" s="207">
        <f>'3. Infrastructure Staff Loading'!C33</f>
        <v>0</v>
      </c>
      <c r="D33" s="208">
        <f>'3. Infrastructure Staff Loading'!D33</f>
        <v>0</v>
      </c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139">
        <f>SUM(E33:P33)</f>
        <v>0</v>
      </c>
      <c r="U33" s="44">
        <f>V33/$S$7</f>
        <v>0</v>
      </c>
      <c r="V33" s="44">
        <f>Q33/12</f>
        <v>0</v>
      </c>
      <c r="X33" s="44">
        <f>IF($D33="Y",$Q33,0)</f>
        <v>0</v>
      </c>
      <c r="Y33" s="44">
        <f>IF($D33="N",$Q33,0)</f>
        <v>0</v>
      </c>
      <c r="Z33" s="223">
        <f>T33/12</f>
        <v>0</v>
      </c>
    </row>
    <row r="34" spans="1:26" ht="12">
      <c r="A34" s="133"/>
      <c r="B34" s="137"/>
      <c r="C34" s="207" t="str">
        <f>'3. Infrastructure Staff Loading'!C34</f>
        <v>Procurement Support</v>
      </c>
      <c r="D34" s="208" t="str">
        <f>'3. Infrastructure Staff Loading'!D34</f>
        <v>N</v>
      </c>
      <c r="E34" s="45">
        <v>450.28026221499999</v>
      </c>
      <c r="F34" s="45">
        <v>450.28026221499999</v>
      </c>
      <c r="G34" s="45">
        <v>450.28026221499999</v>
      </c>
      <c r="H34" s="45">
        <v>450.28026221499999</v>
      </c>
      <c r="I34" s="45">
        <v>450.28026221499999</v>
      </c>
      <c r="J34" s="45">
        <v>450.28026221499999</v>
      </c>
      <c r="K34" s="45">
        <v>450.28026221499999</v>
      </c>
      <c r="L34" s="45">
        <v>450.28026221499999</v>
      </c>
      <c r="M34" s="45">
        <v>450.28026221499999</v>
      </c>
      <c r="N34" s="45">
        <v>450.28026221499999</v>
      </c>
      <c r="O34" s="45">
        <v>450.28026221499999</v>
      </c>
      <c r="P34" s="45">
        <v>450.28026221499999</v>
      </c>
      <c r="Q34" s="139">
        <f>SUM(E34:P34)</f>
        <v>5403.3631465800017</v>
      </c>
      <c r="U34" s="44">
        <f>V34/$S$7</f>
        <v>2.701681573290001</v>
      </c>
      <c r="V34" s="44">
        <f>Q34/12</f>
        <v>450.28026221500016</v>
      </c>
      <c r="X34" s="44">
        <f t="shared" ref="X34:X37" si="19">IF($D34="Y",$Q34,0)</f>
        <v>0</v>
      </c>
      <c r="Y34" s="44">
        <f t="shared" ref="Y34:Y37" si="20">IF($D34="N",$Q34,0)</f>
        <v>5403.3631465800017</v>
      </c>
      <c r="Z34" s="223">
        <f>T34/12</f>
        <v>0</v>
      </c>
    </row>
    <row r="35" spans="1:26" ht="12">
      <c r="A35" s="133"/>
      <c r="B35" s="137"/>
      <c r="C35" s="207">
        <f>'3. Infrastructure Staff Loading'!C35</f>
        <v>0</v>
      </c>
      <c r="D35" s="208">
        <f>'3. Infrastructure Staff Loading'!D35</f>
        <v>0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139">
        <f>SUM(E35:P35)</f>
        <v>0</v>
      </c>
      <c r="U35" s="44">
        <f>V35/$S$7</f>
        <v>0</v>
      </c>
      <c r="V35" s="44">
        <f>Q35/12</f>
        <v>0</v>
      </c>
      <c r="X35" s="44">
        <f t="shared" si="19"/>
        <v>0</v>
      </c>
      <c r="Y35" s="44">
        <f t="shared" si="20"/>
        <v>0</v>
      </c>
      <c r="Z35" s="223">
        <f>T35/12</f>
        <v>0</v>
      </c>
    </row>
    <row r="36" spans="1:26" ht="12">
      <c r="A36" s="133"/>
      <c r="B36" s="137"/>
      <c r="C36" s="207">
        <f>'3. Infrastructure Staff Loading'!C36</f>
        <v>0</v>
      </c>
      <c r="D36" s="208">
        <f>'3. Infrastructure Staff Loading'!D36</f>
        <v>0</v>
      </c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139">
        <f>SUM(E36:P36)</f>
        <v>0</v>
      </c>
      <c r="U36" s="44">
        <f>V36/$S$7</f>
        <v>0</v>
      </c>
      <c r="V36" s="44">
        <f>Q36/12</f>
        <v>0</v>
      </c>
      <c r="X36" s="44">
        <f t="shared" si="19"/>
        <v>0</v>
      </c>
      <c r="Y36" s="44">
        <f t="shared" si="20"/>
        <v>0</v>
      </c>
      <c r="Z36" s="223">
        <f>T36/12</f>
        <v>0</v>
      </c>
    </row>
    <row r="37" spans="1:26" ht="12">
      <c r="A37" s="133"/>
      <c r="B37" s="137"/>
      <c r="C37" s="207">
        <f>'3. Infrastructure Staff Loading'!C37</f>
        <v>0</v>
      </c>
      <c r="D37" s="208">
        <f>'3. Infrastructure Staff Loading'!D37</f>
        <v>0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139">
        <f>SUM(E37:P37)</f>
        <v>0</v>
      </c>
      <c r="U37" s="44">
        <f>V37/$S$7</f>
        <v>0</v>
      </c>
      <c r="V37" s="44">
        <f>Q37/12</f>
        <v>0</v>
      </c>
      <c r="X37" s="44">
        <f t="shared" si="19"/>
        <v>0</v>
      </c>
      <c r="Y37" s="44">
        <f t="shared" si="20"/>
        <v>0</v>
      </c>
      <c r="Z37" s="223">
        <f>T37/12</f>
        <v>0</v>
      </c>
    </row>
    <row r="38" spans="1:26" ht="12.95" thickBot="1">
      <c r="A38" s="124"/>
      <c r="B38" s="125" t="s">
        <v>38</v>
      </c>
      <c r="C38" s="126"/>
      <c r="D38" s="190"/>
      <c r="E38" s="128">
        <f>SUM(E33:E37)</f>
        <v>450.28026221499999</v>
      </c>
      <c r="F38" s="128">
        <f t="shared" ref="F38:P38" si="21">SUM(F33:F37)</f>
        <v>450.28026221499999</v>
      </c>
      <c r="G38" s="128">
        <f t="shared" si="21"/>
        <v>450.28026221499999</v>
      </c>
      <c r="H38" s="128">
        <f t="shared" si="21"/>
        <v>450.28026221499999</v>
      </c>
      <c r="I38" s="128">
        <f t="shared" si="21"/>
        <v>450.28026221499999</v>
      </c>
      <c r="J38" s="128">
        <f t="shared" si="21"/>
        <v>450.28026221499999</v>
      </c>
      <c r="K38" s="128">
        <f t="shared" si="21"/>
        <v>450.28026221499999</v>
      </c>
      <c r="L38" s="128">
        <f t="shared" si="21"/>
        <v>450.28026221499999</v>
      </c>
      <c r="M38" s="128">
        <f t="shared" si="21"/>
        <v>450.28026221499999</v>
      </c>
      <c r="N38" s="128">
        <f t="shared" si="21"/>
        <v>450.28026221499999</v>
      </c>
      <c r="O38" s="128">
        <f t="shared" si="21"/>
        <v>450.28026221499999</v>
      </c>
      <c r="P38" s="128">
        <f t="shared" si="21"/>
        <v>450.28026221499999</v>
      </c>
      <c r="Q38" s="128">
        <f>SUM(Q33:Q37)</f>
        <v>5403.3631465800017</v>
      </c>
      <c r="U38" s="127">
        <f>SUM(U33:U37)</f>
        <v>2.701681573290001</v>
      </c>
      <c r="V38" s="127">
        <f>SUM(V33:V37)</f>
        <v>450.28026221500016</v>
      </c>
      <c r="X38" s="106">
        <f>SUM(X33:X37)</f>
        <v>0</v>
      </c>
      <c r="Y38" s="106">
        <f>SUM(Y33:Y37)</f>
        <v>5403.3631465800017</v>
      </c>
      <c r="Z38" s="224">
        <f>X38/(X38+Y38)</f>
        <v>0</v>
      </c>
    </row>
    <row r="39" spans="1:26" s="35" customFormat="1" ht="14.1" thickBot="1">
      <c r="A39" s="129"/>
      <c r="B39" s="130" t="s">
        <v>28</v>
      </c>
      <c r="C39" s="131"/>
      <c r="D39" s="191"/>
      <c r="E39" s="132">
        <f>SUM(E19,E25,E32,E38)</f>
        <v>1385.475023125</v>
      </c>
      <c r="F39" s="132">
        <f t="shared" ref="F39:P39" si="22">SUM(F19,F25,F32,F38)</f>
        <v>1385.475023125</v>
      </c>
      <c r="G39" s="132">
        <f t="shared" si="22"/>
        <v>1385.475023125</v>
      </c>
      <c r="H39" s="132">
        <f t="shared" si="22"/>
        <v>1385.475023125</v>
      </c>
      <c r="I39" s="132">
        <f t="shared" si="22"/>
        <v>1385.475023125</v>
      </c>
      <c r="J39" s="132">
        <f t="shared" si="22"/>
        <v>1385.475023125</v>
      </c>
      <c r="K39" s="132">
        <f t="shared" si="22"/>
        <v>1385.475023125</v>
      </c>
      <c r="L39" s="132">
        <f t="shared" si="22"/>
        <v>1385.475023125</v>
      </c>
      <c r="M39" s="132">
        <f t="shared" si="22"/>
        <v>1385.475023125</v>
      </c>
      <c r="N39" s="132">
        <f t="shared" si="22"/>
        <v>1385.475023125</v>
      </c>
      <c r="O39" s="132">
        <f t="shared" si="22"/>
        <v>1385.475023125</v>
      </c>
      <c r="P39" s="132">
        <f t="shared" si="22"/>
        <v>1385.475023125</v>
      </c>
      <c r="Q39" s="132">
        <f>SUM(Q19,Q25,Q32,Q38)</f>
        <v>16625.7002775</v>
      </c>
      <c r="U39" s="132">
        <f>SUM(U19,U25,U32,U38)</f>
        <v>8.3128501387500009</v>
      </c>
      <c r="V39" s="132">
        <f>SUM(V19,V25,V32,V38)</f>
        <v>1385.4750231250002</v>
      </c>
      <c r="X39" s="132">
        <f>SUM(X19,X25,X32,X38)</f>
        <v>987.30501739999988</v>
      </c>
      <c r="Y39" s="132">
        <f>SUM(Y19,Y25,Y32,Y38)</f>
        <v>15638.395260100002</v>
      </c>
      <c r="Z39" s="225">
        <f>X39/(X39+Y39)</f>
        <v>5.9384266582511766E-2</v>
      </c>
    </row>
    <row r="40" spans="1:26" ht="9.9499999999999993" customHeight="1">
      <c r="A40" s="99"/>
      <c r="B40" s="100"/>
      <c r="C40" s="101"/>
      <c r="D40" s="19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U40" s="101"/>
      <c r="V40" s="101"/>
      <c r="X40" s="101"/>
      <c r="Y40" s="101"/>
      <c r="Z40" s="226"/>
    </row>
    <row r="41" spans="1:26" s="34" customFormat="1" ht="13.5" customHeight="1">
      <c r="A41" s="114">
        <v>2</v>
      </c>
      <c r="B41" s="115" t="s">
        <v>39</v>
      </c>
      <c r="C41" s="116"/>
      <c r="D41" s="152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3"/>
      <c r="U41" s="116"/>
      <c r="V41" s="116"/>
      <c r="X41" s="116"/>
      <c r="Y41" s="116"/>
      <c r="Z41" s="227"/>
    </row>
    <row r="42" spans="1:26" ht="13.5" customHeight="1">
      <c r="A42" s="133">
        <v>2.1</v>
      </c>
      <c r="B42" s="134" t="s">
        <v>40</v>
      </c>
      <c r="C42" s="207">
        <f>'3. Infrastructure Staff Loading'!C42</f>
        <v>0</v>
      </c>
      <c r="D42" s="208">
        <f>'3. Infrastructure Staff Loading'!D42</f>
        <v>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138">
        <f t="shared" ref="Q42:Q48" si="23">SUM(E42:P42)</f>
        <v>0</v>
      </c>
      <c r="U42" s="44">
        <f>V42/$S$7</f>
        <v>0</v>
      </c>
      <c r="V42" s="44">
        <f>Q42/12</f>
        <v>0</v>
      </c>
      <c r="X42" s="44">
        <f>IF($D42="Y",$Q42,0)</f>
        <v>0</v>
      </c>
      <c r="Y42" s="44">
        <f>IF($D42="N",$Q42,0)</f>
        <v>0</v>
      </c>
      <c r="Z42" s="223">
        <f>T42/12</f>
        <v>0</v>
      </c>
    </row>
    <row r="43" spans="1:26" ht="12">
      <c r="A43" s="133"/>
      <c r="B43" s="134"/>
      <c r="C43" s="207" t="str">
        <f>'3. Infrastructure Staff Loading'!C43</f>
        <v>Team Management</v>
      </c>
      <c r="D43" s="208" t="str">
        <f>'3. Infrastructure Staff Loading'!D43</f>
        <v>N</v>
      </c>
      <c r="E43" s="45">
        <v>16.483326739999999</v>
      </c>
      <c r="F43" s="45">
        <v>16.483326739999999</v>
      </c>
      <c r="G43" s="45">
        <v>16.483326739999999</v>
      </c>
      <c r="H43" s="45">
        <v>16.483326739999999</v>
      </c>
      <c r="I43" s="45">
        <v>16.483326739999999</v>
      </c>
      <c r="J43" s="45">
        <v>16.483326739999999</v>
      </c>
      <c r="K43" s="45">
        <v>16.483326739999999</v>
      </c>
      <c r="L43" s="45">
        <v>16.483326739999999</v>
      </c>
      <c r="M43" s="45">
        <v>16.483326739999999</v>
      </c>
      <c r="N43" s="45">
        <v>16.483326739999999</v>
      </c>
      <c r="O43" s="45">
        <v>16.483326739999999</v>
      </c>
      <c r="P43" s="45">
        <v>16.483326739999999</v>
      </c>
      <c r="Q43" s="138">
        <f t="shared" si="23"/>
        <v>197.79992087999997</v>
      </c>
      <c r="U43" s="44">
        <f>V43/$S$7</f>
        <v>9.8899960440000004E-2</v>
      </c>
      <c r="V43" s="44">
        <f>Q43/12</f>
        <v>16.483326739999999</v>
      </c>
      <c r="X43" s="44">
        <f t="shared" ref="X43:X46" si="24">IF($D43="Y",$Q43,0)</f>
        <v>0</v>
      </c>
      <c r="Y43" s="44">
        <f t="shared" ref="Y43:Y46" si="25">IF($D43="N",$Q43,0)</f>
        <v>197.79992087999997</v>
      </c>
      <c r="Z43" s="223">
        <f>T43/12</f>
        <v>0</v>
      </c>
    </row>
    <row r="44" spans="1:26" ht="12">
      <c r="A44" s="133"/>
      <c r="B44" s="134"/>
      <c r="C44" s="207">
        <f>'3. Infrastructure Staff Loading'!C44</f>
        <v>0</v>
      </c>
      <c r="D44" s="208">
        <f>'3. Infrastructure Staff Loading'!D44</f>
        <v>0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138">
        <f>SUM(E44:P44)</f>
        <v>0</v>
      </c>
      <c r="U44" s="44">
        <f>V44/$S$7</f>
        <v>0</v>
      </c>
      <c r="V44" s="44">
        <f>Q44/12</f>
        <v>0</v>
      </c>
      <c r="X44" s="44">
        <f t="shared" si="24"/>
        <v>0</v>
      </c>
      <c r="Y44" s="44">
        <f t="shared" si="25"/>
        <v>0</v>
      </c>
      <c r="Z44" s="223">
        <f>T44/12</f>
        <v>0</v>
      </c>
    </row>
    <row r="45" spans="1:26" ht="12">
      <c r="A45" s="133"/>
      <c r="B45" s="134"/>
      <c r="C45" s="207">
        <f>'3. Infrastructure Staff Loading'!C45</f>
        <v>0</v>
      </c>
      <c r="D45" s="208">
        <f>'3. Infrastructure Staff Loading'!D45</f>
        <v>0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138">
        <f t="shared" si="23"/>
        <v>0</v>
      </c>
      <c r="U45" s="44">
        <f>V45/$S$7</f>
        <v>0</v>
      </c>
      <c r="V45" s="44">
        <f>Q45/12</f>
        <v>0</v>
      </c>
      <c r="X45" s="44">
        <f t="shared" si="24"/>
        <v>0</v>
      </c>
      <c r="Y45" s="44">
        <f t="shared" si="25"/>
        <v>0</v>
      </c>
      <c r="Z45" s="223">
        <f>T45/12</f>
        <v>0</v>
      </c>
    </row>
    <row r="46" spans="1:26" ht="12">
      <c r="A46" s="133"/>
      <c r="B46" s="134"/>
      <c r="C46" s="207">
        <f>'3. Infrastructure Staff Loading'!C46</f>
        <v>0</v>
      </c>
      <c r="D46" s="208">
        <f>'3. Infrastructure Staff Loading'!D46</f>
        <v>0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138">
        <f t="shared" si="23"/>
        <v>0</v>
      </c>
      <c r="U46" s="44">
        <f>V46/$S$7</f>
        <v>0</v>
      </c>
      <c r="V46" s="44">
        <f>Q46/12</f>
        <v>0</v>
      </c>
      <c r="X46" s="44">
        <f t="shared" si="24"/>
        <v>0</v>
      </c>
      <c r="Y46" s="44">
        <f t="shared" si="25"/>
        <v>0</v>
      </c>
      <c r="Z46" s="223">
        <f>T46/12</f>
        <v>0</v>
      </c>
    </row>
    <row r="47" spans="1:26" s="35" customFormat="1" ht="12.95" thickBot="1">
      <c r="A47" s="103"/>
      <c r="B47" s="104" t="s">
        <v>42</v>
      </c>
      <c r="C47" s="105"/>
      <c r="D47" s="187"/>
      <c r="E47" s="107">
        <f>SUM(E42:E46)</f>
        <v>16.483326739999999</v>
      </c>
      <c r="F47" s="107">
        <f t="shared" ref="F47:Q47" si="26">SUM(F42:F46)</f>
        <v>16.483326739999999</v>
      </c>
      <c r="G47" s="107">
        <f t="shared" si="26"/>
        <v>16.483326739999999</v>
      </c>
      <c r="H47" s="107">
        <f t="shared" si="26"/>
        <v>16.483326739999999</v>
      </c>
      <c r="I47" s="107">
        <f t="shared" si="26"/>
        <v>16.483326739999999</v>
      </c>
      <c r="J47" s="107">
        <f t="shared" si="26"/>
        <v>16.483326739999999</v>
      </c>
      <c r="K47" s="107">
        <f t="shared" si="26"/>
        <v>16.483326739999999</v>
      </c>
      <c r="L47" s="107">
        <f t="shared" si="26"/>
        <v>16.483326739999999</v>
      </c>
      <c r="M47" s="107">
        <f t="shared" si="26"/>
        <v>16.483326739999999</v>
      </c>
      <c r="N47" s="107">
        <f t="shared" si="26"/>
        <v>16.483326739999999</v>
      </c>
      <c r="O47" s="107">
        <f t="shared" si="26"/>
        <v>16.483326739999999</v>
      </c>
      <c r="P47" s="107">
        <f t="shared" si="26"/>
        <v>16.483326739999999</v>
      </c>
      <c r="Q47" s="107">
        <f t="shared" si="26"/>
        <v>197.79992087999997</v>
      </c>
      <c r="U47" s="109">
        <f>SUM(U42:U46)</f>
        <v>9.8899960440000004E-2</v>
      </c>
      <c r="V47" s="109">
        <f>SUM(V42:V46)</f>
        <v>16.483326739999999</v>
      </c>
      <c r="X47" s="106">
        <f>SUM(X42:X46)</f>
        <v>0</v>
      </c>
      <c r="Y47" s="106">
        <f>SUM(Y42:Y46)</f>
        <v>197.79992087999997</v>
      </c>
      <c r="Z47" s="224">
        <f>X47/(X47+Y47)</f>
        <v>0</v>
      </c>
    </row>
    <row r="48" spans="1:26" ht="12">
      <c r="A48" s="133">
        <v>2.2000000000000002</v>
      </c>
      <c r="B48" s="134" t="s">
        <v>43</v>
      </c>
      <c r="C48" s="207">
        <f>'3. Infrastructure Staff Loading'!C48</f>
        <v>0</v>
      </c>
      <c r="D48" s="208">
        <f>'3. Infrastructure Staff Loading'!D48</f>
        <v>0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138">
        <f t="shared" si="23"/>
        <v>0</v>
      </c>
      <c r="U48" s="44">
        <f t="shared" ref="U48:U53" si="27">V48/$S$7</f>
        <v>0</v>
      </c>
      <c r="V48" s="44">
        <f t="shared" ref="V48:V53" si="28">Q48/12</f>
        <v>0</v>
      </c>
      <c r="X48" s="44">
        <f>IF($D48="Y",$Q48,0)</f>
        <v>0</v>
      </c>
      <c r="Y48" s="44">
        <f>IF($D48="N",$Q48,0)</f>
        <v>0</v>
      </c>
      <c r="Z48" s="223">
        <f t="shared" ref="Z48:Z53" si="29">T48/12</f>
        <v>0</v>
      </c>
    </row>
    <row r="49" spans="1:26" ht="12">
      <c r="A49" s="133"/>
      <c r="B49" s="134"/>
      <c r="C49" s="207" t="str">
        <f>'3. Infrastructure Staff Loading'!C49</f>
        <v>Infrastructure Project Support</v>
      </c>
      <c r="D49" s="208" t="str">
        <f>'3. Infrastructure Staff Loading'!D49</f>
        <v>N</v>
      </c>
      <c r="E49" s="45">
        <v>2139.0352799300003</v>
      </c>
      <c r="F49" s="45">
        <v>2139.0352799300003</v>
      </c>
      <c r="G49" s="45">
        <v>2139.0352799300003</v>
      </c>
      <c r="H49" s="45">
        <v>2139.0352799300003</v>
      </c>
      <c r="I49" s="45">
        <v>2139.0352799300003</v>
      </c>
      <c r="J49" s="45">
        <v>2139.0352799300003</v>
      </c>
      <c r="K49" s="45">
        <v>2139.0352799300003</v>
      </c>
      <c r="L49" s="45">
        <v>2139.0352799300003</v>
      </c>
      <c r="M49" s="45">
        <v>2139.0352799300003</v>
      </c>
      <c r="N49" s="45">
        <v>2139.0352799300003</v>
      </c>
      <c r="O49" s="45">
        <v>2139.0352799300003</v>
      </c>
      <c r="P49" s="45">
        <v>2139.0352799300003</v>
      </c>
      <c r="Q49" s="138">
        <f>SUM(E49:P49)</f>
        <v>25668.42335916001</v>
      </c>
      <c r="U49" s="44">
        <f t="shared" si="27"/>
        <v>12.834211679580006</v>
      </c>
      <c r="V49" s="44">
        <f t="shared" si="28"/>
        <v>2139.0352799300008</v>
      </c>
      <c r="X49" s="44">
        <f t="shared" ref="X49:X53" si="30">IF($D49="Y",$Q49,0)</f>
        <v>0</v>
      </c>
      <c r="Y49" s="44">
        <f t="shared" ref="Y49:Y53" si="31">IF($D49="N",$Q49,0)</f>
        <v>25668.42335916001</v>
      </c>
      <c r="Z49" s="223">
        <f t="shared" si="29"/>
        <v>0</v>
      </c>
    </row>
    <row r="50" spans="1:26" ht="12">
      <c r="A50" s="133"/>
      <c r="B50" s="134"/>
      <c r="C50" s="207" t="str">
        <f>'3. Infrastructure Staff Loading'!C50</f>
        <v>Infrastructure Support</v>
      </c>
      <c r="D50" s="208" t="str">
        <f>'3. Infrastructure Staff Loading'!D50</f>
        <v>N</v>
      </c>
      <c r="E50" s="45">
        <v>626.1054388</v>
      </c>
      <c r="F50" s="45">
        <v>626.1054388</v>
      </c>
      <c r="G50" s="45">
        <v>626.1054388</v>
      </c>
      <c r="H50" s="45">
        <v>626.1054388</v>
      </c>
      <c r="I50" s="45">
        <v>626.1054388</v>
      </c>
      <c r="J50" s="45">
        <v>626.1054388</v>
      </c>
      <c r="K50" s="45">
        <v>626.1054388</v>
      </c>
      <c r="L50" s="45">
        <v>626.1054388</v>
      </c>
      <c r="M50" s="45">
        <v>626.1054388</v>
      </c>
      <c r="N50" s="45">
        <v>626.1054388</v>
      </c>
      <c r="O50" s="45">
        <v>626.1054388</v>
      </c>
      <c r="P50" s="45">
        <v>626.1054388</v>
      </c>
      <c r="Q50" s="138">
        <f>SUM(E50:P50)</f>
        <v>7513.2652656000018</v>
      </c>
      <c r="U50" s="44">
        <f t="shared" si="27"/>
        <v>3.756632632800001</v>
      </c>
      <c r="V50" s="44">
        <f t="shared" si="28"/>
        <v>626.10543880000012</v>
      </c>
      <c r="X50" s="44">
        <f t="shared" si="30"/>
        <v>0</v>
      </c>
      <c r="Y50" s="44">
        <f t="shared" si="31"/>
        <v>7513.2652656000018</v>
      </c>
      <c r="Z50" s="223">
        <f t="shared" si="29"/>
        <v>0</v>
      </c>
    </row>
    <row r="51" spans="1:26" ht="12">
      <c r="A51" s="133"/>
      <c r="B51" s="134"/>
      <c r="C51" s="207" t="str">
        <f>'3. Infrastructure Staff Loading'!C51</f>
        <v>Service Delivery</v>
      </c>
      <c r="D51" s="208" t="str">
        <f>'3. Infrastructure Staff Loading'!D51</f>
        <v>N</v>
      </c>
      <c r="E51" s="45">
        <v>576.91667326000015</v>
      </c>
      <c r="F51" s="45">
        <v>576.91667326000015</v>
      </c>
      <c r="G51" s="45">
        <v>576.91667326000015</v>
      </c>
      <c r="H51" s="45">
        <v>576.91667326000015</v>
      </c>
      <c r="I51" s="45">
        <v>576.91667326000015</v>
      </c>
      <c r="J51" s="45">
        <v>576.91667326000015</v>
      </c>
      <c r="K51" s="45">
        <v>576.91667326000015</v>
      </c>
      <c r="L51" s="45">
        <v>576.91667326000015</v>
      </c>
      <c r="M51" s="45">
        <v>576.91667326000015</v>
      </c>
      <c r="N51" s="45">
        <v>576.91667326000015</v>
      </c>
      <c r="O51" s="45">
        <v>576.91667326000015</v>
      </c>
      <c r="P51" s="45">
        <v>576.91667326000015</v>
      </c>
      <c r="Q51" s="138">
        <f>SUM(E51:P51)</f>
        <v>6923.0000791200036</v>
      </c>
      <c r="U51" s="44">
        <f t="shared" si="27"/>
        <v>3.461500039560002</v>
      </c>
      <c r="V51" s="44">
        <f t="shared" si="28"/>
        <v>576.91667326000027</v>
      </c>
      <c r="X51" s="44">
        <f t="shared" si="30"/>
        <v>0</v>
      </c>
      <c r="Y51" s="44">
        <f t="shared" si="31"/>
        <v>6923.0000791200036</v>
      </c>
      <c r="Z51" s="223">
        <f t="shared" si="29"/>
        <v>0</v>
      </c>
    </row>
    <row r="52" spans="1:26" ht="12">
      <c r="A52" s="133"/>
      <c r="B52" s="134"/>
      <c r="C52" s="207" t="str">
        <f>'3. Infrastructure Staff Loading'!C52</f>
        <v>Infrastructure Support</v>
      </c>
      <c r="D52" s="208" t="str">
        <f>'3. Infrastructure Staff Loading'!D52</f>
        <v>N</v>
      </c>
      <c r="E52" s="45">
        <v>82.41667326000001</v>
      </c>
      <c r="F52" s="45">
        <v>82.41667326000001</v>
      </c>
      <c r="G52" s="45">
        <v>82.41667326000001</v>
      </c>
      <c r="H52" s="45">
        <v>82.41667326000001</v>
      </c>
      <c r="I52" s="45">
        <v>82.41667326000001</v>
      </c>
      <c r="J52" s="45">
        <v>82.41667326000001</v>
      </c>
      <c r="K52" s="45">
        <v>82.41667326000001</v>
      </c>
      <c r="L52" s="45">
        <v>82.41667326000001</v>
      </c>
      <c r="M52" s="45">
        <v>82.41667326000001</v>
      </c>
      <c r="N52" s="45">
        <v>82.41667326000001</v>
      </c>
      <c r="O52" s="45">
        <v>82.41667326000001</v>
      </c>
      <c r="P52" s="45">
        <v>82.41667326000001</v>
      </c>
      <c r="Q52" s="138">
        <f>SUM(E52:P52)</f>
        <v>989.00007912000035</v>
      </c>
      <c r="U52" s="44">
        <f t="shared" si="27"/>
        <v>0.49450003956000016</v>
      </c>
      <c r="V52" s="44">
        <f t="shared" si="28"/>
        <v>82.416673260000024</v>
      </c>
      <c r="X52" s="44">
        <f t="shared" si="30"/>
        <v>0</v>
      </c>
      <c r="Y52" s="44">
        <f t="shared" si="31"/>
        <v>989.00007912000035</v>
      </c>
      <c r="Z52" s="223">
        <f t="shared" si="29"/>
        <v>0</v>
      </c>
    </row>
    <row r="53" spans="1:26" ht="12">
      <c r="A53" s="133"/>
      <c r="B53" s="134"/>
      <c r="C53" s="207">
        <f>'3. Infrastructure Staff Loading'!C53</f>
        <v>0</v>
      </c>
      <c r="D53" s="208">
        <f>'3. Infrastructure Staff Loading'!D53</f>
        <v>0</v>
      </c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138">
        <f>SUM(E53:P53)</f>
        <v>0</v>
      </c>
      <c r="U53" s="44">
        <f t="shared" si="27"/>
        <v>0</v>
      </c>
      <c r="V53" s="44">
        <f t="shared" si="28"/>
        <v>0</v>
      </c>
      <c r="X53" s="44">
        <f t="shared" si="30"/>
        <v>0</v>
      </c>
      <c r="Y53" s="44">
        <f t="shared" si="31"/>
        <v>0</v>
      </c>
      <c r="Z53" s="223">
        <f t="shared" si="29"/>
        <v>0</v>
      </c>
    </row>
    <row r="54" spans="1:26" s="35" customFormat="1" ht="12.95" thickBot="1">
      <c r="A54" s="103"/>
      <c r="B54" s="104" t="s">
        <v>45</v>
      </c>
      <c r="C54" s="105"/>
      <c r="D54" s="187"/>
      <c r="E54" s="107">
        <f>SUM(E48:E53)</f>
        <v>3424.4740652500004</v>
      </c>
      <c r="F54" s="107">
        <f t="shared" ref="F54:Q54" si="32">SUM(F48:F53)</f>
        <v>3424.4740652500004</v>
      </c>
      <c r="G54" s="107">
        <f t="shared" si="32"/>
        <v>3424.4740652500004</v>
      </c>
      <c r="H54" s="107">
        <f t="shared" si="32"/>
        <v>3424.4740652500004</v>
      </c>
      <c r="I54" s="107">
        <f t="shared" si="32"/>
        <v>3424.4740652500004</v>
      </c>
      <c r="J54" s="107">
        <f t="shared" si="32"/>
        <v>3424.4740652500004</v>
      </c>
      <c r="K54" s="107">
        <f t="shared" si="32"/>
        <v>3424.4740652500004</v>
      </c>
      <c r="L54" s="107">
        <f t="shared" si="32"/>
        <v>3424.4740652500004</v>
      </c>
      <c r="M54" s="107">
        <f t="shared" si="32"/>
        <v>3424.4740652500004</v>
      </c>
      <c r="N54" s="107">
        <f t="shared" si="32"/>
        <v>3424.4740652500004</v>
      </c>
      <c r="O54" s="107">
        <f t="shared" si="32"/>
        <v>3424.4740652500004</v>
      </c>
      <c r="P54" s="107">
        <f t="shared" si="32"/>
        <v>3424.4740652500004</v>
      </c>
      <c r="Q54" s="107">
        <f t="shared" si="32"/>
        <v>41093.68878300002</v>
      </c>
      <c r="U54" s="109">
        <f>SUM(U48:U53)</f>
        <v>20.546844391500009</v>
      </c>
      <c r="V54" s="127">
        <f>SUM(V48:V53)</f>
        <v>3424.4740652500013</v>
      </c>
      <c r="X54" s="106">
        <f>SUM(X48:X53)</f>
        <v>0</v>
      </c>
      <c r="Y54" s="106">
        <f>SUM(Y48:Y53)</f>
        <v>41093.68878300002</v>
      </c>
      <c r="Z54" s="224">
        <f>X54/(X54+Y54)</f>
        <v>0</v>
      </c>
    </row>
    <row r="55" spans="1:26" s="35" customFormat="1" ht="14.1" thickBot="1">
      <c r="A55" s="129"/>
      <c r="B55" s="130" t="s">
        <v>46</v>
      </c>
      <c r="C55" s="131"/>
      <c r="D55" s="191"/>
      <c r="E55" s="132">
        <f t="shared" ref="E55:Q55" si="33">SUM(,E54,E47)</f>
        <v>3440.9573919900004</v>
      </c>
      <c r="F55" s="132">
        <f t="shared" si="33"/>
        <v>3440.9573919900004</v>
      </c>
      <c r="G55" s="132">
        <f t="shared" si="33"/>
        <v>3440.9573919900004</v>
      </c>
      <c r="H55" s="132">
        <f t="shared" si="33"/>
        <v>3440.9573919900004</v>
      </c>
      <c r="I55" s="132">
        <f t="shared" si="33"/>
        <v>3440.9573919900004</v>
      </c>
      <c r="J55" s="132">
        <f t="shared" si="33"/>
        <v>3440.9573919900004</v>
      </c>
      <c r="K55" s="132">
        <f t="shared" si="33"/>
        <v>3440.9573919900004</v>
      </c>
      <c r="L55" s="132">
        <f t="shared" si="33"/>
        <v>3440.9573919900004</v>
      </c>
      <c r="M55" s="132">
        <f t="shared" si="33"/>
        <v>3440.9573919900004</v>
      </c>
      <c r="N55" s="132">
        <f t="shared" si="33"/>
        <v>3440.9573919900004</v>
      </c>
      <c r="O55" s="132">
        <f t="shared" si="33"/>
        <v>3440.9573919900004</v>
      </c>
      <c r="P55" s="132">
        <f t="shared" si="33"/>
        <v>3440.9573919900004</v>
      </c>
      <c r="Q55" s="132">
        <f t="shared" si="33"/>
        <v>41291.488703880023</v>
      </c>
      <c r="U55" s="132">
        <f>SUM(U54,U47)</f>
        <v>20.64574435194001</v>
      </c>
      <c r="V55" s="165">
        <f>SUM(V54,V47)</f>
        <v>3440.9573919900013</v>
      </c>
      <c r="X55" s="132">
        <f>SUM(X35,X41,X47,X54)</f>
        <v>0</v>
      </c>
      <c r="Y55" s="132">
        <f>SUM(Y35,Y41,Y47,Y54)</f>
        <v>41291.488703880023</v>
      </c>
      <c r="Z55" s="225">
        <f>X55/(X55+Y55)</f>
        <v>0</v>
      </c>
    </row>
    <row r="56" spans="1:26" ht="9.9499999999999993" customHeight="1">
      <c r="A56" s="41"/>
      <c r="B56" s="48"/>
      <c r="C56" s="49"/>
      <c r="D56" s="194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U56" s="50"/>
      <c r="V56" s="50"/>
      <c r="X56" s="50"/>
      <c r="Y56" s="50"/>
      <c r="Z56" s="228"/>
    </row>
    <row r="57" spans="1:26" s="34" customFormat="1" ht="14.1">
      <c r="A57" s="110">
        <v>3</v>
      </c>
      <c r="B57" s="118" t="s">
        <v>47</v>
      </c>
      <c r="C57" s="112"/>
      <c r="D57" s="152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3"/>
      <c r="U57" s="112"/>
      <c r="V57" s="112"/>
      <c r="X57" s="112"/>
      <c r="Y57" s="112"/>
      <c r="Z57" s="222"/>
    </row>
    <row r="58" spans="1:26" ht="12">
      <c r="A58" s="133">
        <v>3.1</v>
      </c>
      <c r="B58" s="134" t="s">
        <v>48</v>
      </c>
      <c r="C58" s="207">
        <f>'3. Infrastructure Staff Loading'!C58</f>
        <v>0</v>
      </c>
      <c r="D58" s="208">
        <f>'3. Infrastructure Staff Loading'!D58</f>
        <v>0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138">
        <f>SUM(E58:P58)</f>
        <v>0</v>
      </c>
      <c r="U58" s="44">
        <f>V58/$S$7</f>
        <v>0</v>
      </c>
      <c r="V58" s="44">
        <f>Q58/12</f>
        <v>0</v>
      </c>
      <c r="X58" s="44">
        <f>IF($D58="Y",$Q58,0)</f>
        <v>0</v>
      </c>
      <c r="Y58" s="44">
        <f>IF($D58="N",$Q58,0)</f>
        <v>0</v>
      </c>
      <c r="Z58" s="223">
        <f>T58/12</f>
        <v>0</v>
      </c>
    </row>
    <row r="59" spans="1:26" ht="12">
      <c r="A59" s="133"/>
      <c r="B59" s="134"/>
      <c r="C59" s="207" t="str">
        <f>'3. Infrastructure Staff Loading'!C59</f>
        <v>Infrastructure Security Manager</v>
      </c>
      <c r="D59" s="208" t="str">
        <f>'3. Infrastructure Staff Loading'!D59</f>
        <v>N</v>
      </c>
      <c r="E59" s="45">
        <v>164.83332673999999</v>
      </c>
      <c r="F59" s="45">
        <v>164.83332673999999</v>
      </c>
      <c r="G59" s="45">
        <v>164.83332673999999</v>
      </c>
      <c r="H59" s="45">
        <v>164.83332673999999</v>
      </c>
      <c r="I59" s="45">
        <v>164.83332673999999</v>
      </c>
      <c r="J59" s="45">
        <v>164.83332673999999</v>
      </c>
      <c r="K59" s="45">
        <v>164.83332673999999</v>
      </c>
      <c r="L59" s="45">
        <v>164.83332673999999</v>
      </c>
      <c r="M59" s="45">
        <v>164.83332673999999</v>
      </c>
      <c r="N59" s="45">
        <v>164.83332673999999</v>
      </c>
      <c r="O59" s="45">
        <v>164.83332673999999</v>
      </c>
      <c r="P59" s="45">
        <v>164.83332673999999</v>
      </c>
      <c r="Q59" s="138">
        <f>SUM(E59:P59)</f>
        <v>1977.9999208800002</v>
      </c>
      <c r="U59" s="44">
        <f>V59/$S$7</f>
        <v>0.98899996044000016</v>
      </c>
      <c r="V59" s="44">
        <f>Q59/12</f>
        <v>164.83332674000002</v>
      </c>
      <c r="X59" s="44">
        <f t="shared" ref="X59:X62" si="34">IF($D59="Y",$Q59,0)</f>
        <v>0</v>
      </c>
      <c r="Y59" s="44">
        <f t="shared" ref="Y59:Y62" si="35">IF($D59="N",$Q59,0)</f>
        <v>1977.9999208800002</v>
      </c>
      <c r="Z59" s="223">
        <f>T59/12</f>
        <v>0</v>
      </c>
    </row>
    <row r="60" spans="1:26" ht="12">
      <c r="A60" s="133"/>
      <c r="B60" s="134"/>
      <c r="C60" s="207" t="str">
        <f>'3. Infrastructure Staff Loading'!C60</f>
        <v>Infrastructure Project Manager</v>
      </c>
      <c r="D60" s="208" t="str">
        <f>'3. Infrastructure Staff Loading'!D60</f>
        <v>N</v>
      </c>
      <c r="E60" s="45">
        <v>41.208326740000011</v>
      </c>
      <c r="F60" s="45">
        <v>41.208326740000011</v>
      </c>
      <c r="G60" s="45">
        <v>41.208326740000011</v>
      </c>
      <c r="H60" s="45">
        <v>41.208326740000011</v>
      </c>
      <c r="I60" s="45">
        <v>41.208326740000011</v>
      </c>
      <c r="J60" s="45">
        <v>41.208326740000011</v>
      </c>
      <c r="K60" s="45">
        <v>41.208326740000011</v>
      </c>
      <c r="L60" s="45">
        <v>41.208326740000011</v>
      </c>
      <c r="M60" s="45">
        <v>41.208326740000011</v>
      </c>
      <c r="N60" s="45">
        <v>41.208326740000011</v>
      </c>
      <c r="O60" s="45">
        <v>41.208326740000011</v>
      </c>
      <c r="P60" s="45">
        <v>41.208326740000011</v>
      </c>
      <c r="Q60" s="138">
        <f>SUM(E60:P60)</f>
        <v>494.49992088000016</v>
      </c>
      <c r="U60" s="44">
        <f>V60/$S$7</f>
        <v>0.24724996044000008</v>
      </c>
      <c r="V60" s="44">
        <f>Q60/12</f>
        <v>41.208326740000011</v>
      </c>
      <c r="X60" s="44">
        <f t="shared" si="34"/>
        <v>0</v>
      </c>
      <c r="Y60" s="44">
        <f t="shared" si="35"/>
        <v>494.49992088000016</v>
      </c>
      <c r="Z60" s="223">
        <f>T60/12</f>
        <v>0</v>
      </c>
    </row>
    <row r="61" spans="1:26" ht="12">
      <c r="A61" s="133"/>
      <c r="B61" s="134"/>
      <c r="C61" s="207">
        <f>'3. Infrastructure Staff Loading'!C61</f>
        <v>0</v>
      </c>
      <c r="D61" s="208">
        <f>'3. Infrastructure Staff Loading'!D61</f>
        <v>0</v>
      </c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138">
        <f>SUM(E61:P61)</f>
        <v>0</v>
      </c>
      <c r="U61" s="44">
        <f>V61/$S$7</f>
        <v>0</v>
      </c>
      <c r="V61" s="44">
        <f>Q61/12</f>
        <v>0</v>
      </c>
      <c r="X61" s="44">
        <f t="shared" si="34"/>
        <v>0</v>
      </c>
      <c r="Y61" s="44">
        <f t="shared" si="35"/>
        <v>0</v>
      </c>
      <c r="Z61" s="223">
        <f>T61/12</f>
        <v>0</v>
      </c>
    </row>
    <row r="62" spans="1:26" ht="12">
      <c r="A62" s="133"/>
      <c r="B62" s="134"/>
      <c r="C62" s="207">
        <f>'3. Infrastructure Staff Loading'!C62</f>
        <v>0</v>
      </c>
      <c r="D62" s="208">
        <f>'3. Infrastructure Staff Loading'!D62</f>
        <v>0</v>
      </c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138">
        <f>SUM(E62:P62)</f>
        <v>0</v>
      </c>
      <c r="U62" s="44">
        <f>V62/$S$7</f>
        <v>0</v>
      </c>
      <c r="V62" s="44">
        <f>Q62/12</f>
        <v>0</v>
      </c>
      <c r="X62" s="44">
        <f t="shared" si="34"/>
        <v>0</v>
      </c>
      <c r="Y62" s="44">
        <f t="shared" si="35"/>
        <v>0</v>
      </c>
      <c r="Z62" s="223">
        <f>T62/12</f>
        <v>0</v>
      </c>
    </row>
    <row r="63" spans="1:26" s="35" customFormat="1" ht="12.95" thickBot="1">
      <c r="A63" s="103"/>
      <c r="B63" s="104" t="s">
        <v>50</v>
      </c>
      <c r="C63" s="105"/>
      <c r="D63" s="187"/>
      <c r="E63" s="107">
        <f>SUM(E58:E62)</f>
        <v>206.04165348000001</v>
      </c>
      <c r="F63" s="107">
        <f t="shared" ref="F63:Q63" si="36">SUM(F58:F62)</f>
        <v>206.04165348000001</v>
      </c>
      <c r="G63" s="107">
        <f t="shared" si="36"/>
        <v>206.04165348000001</v>
      </c>
      <c r="H63" s="107">
        <f t="shared" si="36"/>
        <v>206.04165348000001</v>
      </c>
      <c r="I63" s="107">
        <f t="shared" si="36"/>
        <v>206.04165348000001</v>
      </c>
      <c r="J63" s="107">
        <f t="shared" si="36"/>
        <v>206.04165348000001</v>
      </c>
      <c r="K63" s="107">
        <f t="shared" si="36"/>
        <v>206.04165348000001</v>
      </c>
      <c r="L63" s="107">
        <f t="shared" si="36"/>
        <v>206.04165348000001</v>
      </c>
      <c r="M63" s="107">
        <f t="shared" si="36"/>
        <v>206.04165348000001</v>
      </c>
      <c r="N63" s="107">
        <f t="shared" si="36"/>
        <v>206.04165348000001</v>
      </c>
      <c r="O63" s="107">
        <f t="shared" si="36"/>
        <v>206.04165348000001</v>
      </c>
      <c r="P63" s="107">
        <f t="shared" si="36"/>
        <v>206.04165348000001</v>
      </c>
      <c r="Q63" s="107">
        <f t="shared" si="36"/>
        <v>2472.4998417600004</v>
      </c>
      <c r="U63" s="109">
        <f>SUM(U58:U62)</f>
        <v>1.2362499208800002</v>
      </c>
      <c r="V63" s="109">
        <f>SUM(V58:V62)</f>
        <v>206.04165348000004</v>
      </c>
      <c r="X63" s="106">
        <f>SUM(X58:X62)</f>
        <v>0</v>
      </c>
      <c r="Y63" s="106">
        <f>SUM(Y58:Y62)</f>
        <v>2472.4998417600004</v>
      </c>
      <c r="Z63" s="224">
        <f>X63/(X63+Y63)</f>
        <v>0</v>
      </c>
    </row>
    <row r="64" spans="1:26" ht="12">
      <c r="A64" s="133"/>
      <c r="B64" s="134"/>
      <c r="C64" s="207"/>
      <c r="D64" s="210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138"/>
      <c r="U64" s="44"/>
      <c r="V64" s="44"/>
      <c r="X64" s="44"/>
      <c r="Y64" s="44"/>
      <c r="Z64" s="223"/>
    </row>
    <row r="65" spans="1:26" s="35" customFormat="1" ht="12">
      <c r="A65" s="133">
        <v>3.2</v>
      </c>
      <c r="B65" s="134" t="s">
        <v>51</v>
      </c>
      <c r="C65" s="207">
        <f>'3. Infrastructure Staff Loading'!C65</f>
        <v>0</v>
      </c>
      <c r="D65" s="208">
        <f>'3. Infrastructure Staff Loading'!D65</f>
        <v>0</v>
      </c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138">
        <f t="shared" ref="Q65:Q83" si="37">SUM(E65:P65)</f>
        <v>0</v>
      </c>
      <c r="U65" s="44">
        <f>V65/$S$7</f>
        <v>0</v>
      </c>
      <c r="V65" s="44">
        <f>Q65/12</f>
        <v>0</v>
      </c>
      <c r="X65" s="44">
        <f>IF($D65="Y",$Q65,0)</f>
        <v>0</v>
      </c>
      <c r="Y65" s="44">
        <f>IF($D65="N",$Q65,0)</f>
        <v>0</v>
      </c>
      <c r="Z65" s="223">
        <f>T65/12</f>
        <v>0</v>
      </c>
    </row>
    <row r="66" spans="1:26" ht="12">
      <c r="A66" s="133"/>
      <c r="B66" s="134"/>
      <c r="C66" s="207" t="str">
        <f>'3. Infrastructure Staff Loading'!C66</f>
        <v>Security Analyst</v>
      </c>
      <c r="D66" s="208" t="str">
        <f>'3. Infrastructure Staff Loading'!D66</f>
        <v>Y</v>
      </c>
      <c r="E66" s="45">
        <v>138.83816963333334</v>
      </c>
      <c r="F66" s="45">
        <v>138.83816963333334</v>
      </c>
      <c r="G66" s="45">
        <v>138.83816963333334</v>
      </c>
      <c r="H66" s="45">
        <v>138.83816963333334</v>
      </c>
      <c r="I66" s="45">
        <v>138.83816963333334</v>
      </c>
      <c r="J66" s="45">
        <v>138.83816963333334</v>
      </c>
      <c r="K66" s="45">
        <v>138.83816963333334</v>
      </c>
      <c r="L66" s="45">
        <v>138.83816963333334</v>
      </c>
      <c r="M66" s="45">
        <v>138.83816963333334</v>
      </c>
      <c r="N66" s="45">
        <v>138.83816963333334</v>
      </c>
      <c r="O66" s="45">
        <v>138.83816963333334</v>
      </c>
      <c r="P66" s="45">
        <v>138.83816963333334</v>
      </c>
      <c r="Q66" s="138">
        <f t="shared" si="37"/>
        <v>1666.0580356</v>
      </c>
      <c r="U66" s="44">
        <f>V66/$S$7</f>
        <v>0.83302901780000005</v>
      </c>
      <c r="V66" s="44">
        <f>Q66/12</f>
        <v>138.83816963333334</v>
      </c>
      <c r="X66" s="44">
        <f t="shared" ref="X66:X69" si="38">IF($D66="Y",$Q66,0)</f>
        <v>1666.0580356</v>
      </c>
      <c r="Y66" s="44">
        <f t="shared" ref="Y66:Y69" si="39">IF($D66="N",$Q66,0)</f>
        <v>0</v>
      </c>
      <c r="Z66" s="223">
        <f>T66/12</f>
        <v>0</v>
      </c>
    </row>
    <row r="67" spans="1:26" ht="12">
      <c r="A67" s="133"/>
      <c r="B67" s="134"/>
      <c r="C67" s="207" t="str">
        <f>'3. Infrastructure Staff Loading'!C67</f>
        <v>Security Analyst</v>
      </c>
      <c r="D67" s="208" t="str">
        <f>'3. Infrastructure Staff Loading'!D67</f>
        <v>N</v>
      </c>
      <c r="E67" s="45">
        <v>249.99860901999998</v>
      </c>
      <c r="F67" s="45">
        <v>249.99860901999998</v>
      </c>
      <c r="G67" s="45">
        <v>249.99860901999998</v>
      </c>
      <c r="H67" s="45">
        <v>249.99860901999998</v>
      </c>
      <c r="I67" s="45">
        <v>249.99860901999998</v>
      </c>
      <c r="J67" s="45">
        <v>249.99860901999998</v>
      </c>
      <c r="K67" s="45">
        <v>249.99860901999998</v>
      </c>
      <c r="L67" s="45">
        <v>249.99860901999998</v>
      </c>
      <c r="M67" s="45">
        <v>249.99860901999998</v>
      </c>
      <c r="N67" s="45">
        <v>249.99860901999998</v>
      </c>
      <c r="O67" s="45">
        <v>249.99860901999998</v>
      </c>
      <c r="P67" s="45">
        <v>249.99860901999998</v>
      </c>
      <c r="Q67" s="138">
        <f>SUM(E67:P67)</f>
        <v>2999.9833082399996</v>
      </c>
      <c r="U67" s="44">
        <f>V67/$S$7</f>
        <v>1.49999165412</v>
      </c>
      <c r="V67" s="44">
        <f>Q67/12</f>
        <v>249.99860901999998</v>
      </c>
      <c r="X67" s="44">
        <f t="shared" si="38"/>
        <v>0</v>
      </c>
      <c r="Y67" s="44">
        <f t="shared" si="39"/>
        <v>2999.9833082399996</v>
      </c>
      <c r="Z67" s="223">
        <f>T67/12</f>
        <v>0</v>
      </c>
    </row>
    <row r="68" spans="1:26" ht="12">
      <c r="A68" s="133"/>
      <c r="B68" s="134"/>
      <c r="C68" s="207">
        <f>'3. Infrastructure Staff Loading'!C68</f>
        <v>0</v>
      </c>
      <c r="D68" s="208">
        <f>'3. Infrastructure Staff Loading'!D68</f>
        <v>0</v>
      </c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138">
        <f t="shared" si="37"/>
        <v>0</v>
      </c>
      <c r="U68" s="44">
        <f>V68/$S$7</f>
        <v>0</v>
      </c>
      <c r="V68" s="44">
        <f>Q68/12</f>
        <v>0</v>
      </c>
      <c r="X68" s="44">
        <f t="shared" si="38"/>
        <v>0</v>
      </c>
      <c r="Y68" s="44">
        <f t="shared" si="39"/>
        <v>0</v>
      </c>
      <c r="Z68" s="223">
        <f>T68/12</f>
        <v>0</v>
      </c>
    </row>
    <row r="69" spans="1:26" ht="12">
      <c r="A69" s="133"/>
      <c r="B69" s="134"/>
      <c r="C69" s="207">
        <f>'3. Infrastructure Staff Loading'!C69</f>
        <v>0</v>
      </c>
      <c r="D69" s="208">
        <f>'3. Infrastructure Staff Loading'!D69</f>
        <v>0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138">
        <f t="shared" si="37"/>
        <v>0</v>
      </c>
      <c r="U69" s="44">
        <f>V69/$S$7</f>
        <v>0</v>
      </c>
      <c r="V69" s="44">
        <f>Q69/12</f>
        <v>0</v>
      </c>
      <c r="X69" s="44">
        <f t="shared" si="38"/>
        <v>0</v>
      </c>
      <c r="Y69" s="44">
        <f t="shared" si="39"/>
        <v>0</v>
      </c>
      <c r="Z69" s="223">
        <f>T69/12</f>
        <v>0</v>
      </c>
    </row>
    <row r="70" spans="1:26" s="35" customFormat="1" ht="12.95" thickBot="1">
      <c r="A70" s="103"/>
      <c r="B70" s="104" t="s">
        <v>53</v>
      </c>
      <c r="C70" s="105"/>
      <c r="D70" s="187"/>
      <c r="E70" s="107">
        <f>SUM(E65:E69)</f>
        <v>388.83677865333334</v>
      </c>
      <c r="F70" s="107">
        <f t="shared" ref="F70:Q70" si="40">SUM(F65:F69)</f>
        <v>388.83677865333334</v>
      </c>
      <c r="G70" s="107">
        <f t="shared" si="40"/>
        <v>388.83677865333334</v>
      </c>
      <c r="H70" s="107">
        <f t="shared" si="40"/>
        <v>388.83677865333334</v>
      </c>
      <c r="I70" s="107">
        <f t="shared" si="40"/>
        <v>388.83677865333334</v>
      </c>
      <c r="J70" s="107">
        <f t="shared" si="40"/>
        <v>388.83677865333334</v>
      </c>
      <c r="K70" s="107">
        <f t="shared" si="40"/>
        <v>388.83677865333334</v>
      </c>
      <c r="L70" s="107">
        <f t="shared" si="40"/>
        <v>388.83677865333334</v>
      </c>
      <c r="M70" s="107">
        <f t="shared" si="40"/>
        <v>388.83677865333334</v>
      </c>
      <c r="N70" s="107">
        <f t="shared" si="40"/>
        <v>388.83677865333334</v>
      </c>
      <c r="O70" s="107">
        <f t="shared" si="40"/>
        <v>388.83677865333334</v>
      </c>
      <c r="P70" s="107">
        <f t="shared" si="40"/>
        <v>388.83677865333334</v>
      </c>
      <c r="Q70" s="107">
        <f t="shared" si="40"/>
        <v>4666.0413438399992</v>
      </c>
      <c r="U70" s="109">
        <f>SUM(U65:U69)</f>
        <v>2.33302067192</v>
      </c>
      <c r="V70" s="109">
        <f>SUM(V65:V69)</f>
        <v>388.83677865333334</v>
      </c>
      <c r="X70" s="106">
        <f>SUM(X65:X69)</f>
        <v>1666.0580356</v>
      </c>
      <c r="Y70" s="106">
        <f>SUM(Y65:Y69)</f>
        <v>2999.9833082399996</v>
      </c>
      <c r="Z70" s="224">
        <f>X70/(X70+Y70)</f>
        <v>0.35706028147382185</v>
      </c>
    </row>
    <row r="71" spans="1:26" s="35" customFormat="1" ht="12">
      <c r="A71" s="133"/>
      <c r="B71" s="134"/>
      <c r="C71" s="207"/>
      <c r="D71" s="210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138"/>
      <c r="U71" s="44"/>
      <c r="V71" s="44"/>
      <c r="X71" s="44"/>
      <c r="Y71" s="44"/>
      <c r="Z71" s="223"/>
    </row>
    <row r="72" spans="1:26" ht="12">
      <c r="A72" s="133">
        <v>3.3</v>
      </c>
      <c r="B72" s="134" t="s">
        <v>54</v>
      </c>
      <c r="C72" s="207">
        <f>'3. Infrastructure Staff Loading'!C72</f>
        <v>0</v>
      </c>
      <c r="D72" s="208">
        <f>'3. Infrastructure Staff Loading'!D72</f>
        <v>0</v>
      </c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138">
        <f t="shared" si="37"/>
        <v>0</v>
      </c>
      <c r="U72" s="44">
        <f>V72/$S$7</f>
        <v>0</v>
      </c>
      <c r="V72" s="44">
        <f>Q72/12</f>
        <v>0</v>
      </c>
      <c r="X72" s="44">
        <f>IF($D72="Y",$Q72,0)</f>
        <v>0</v>
      </c>
      <c r="Y72" s="44">
        <f>IF($D72="N",$Q72,0)</f>
        <v>0</v>
      </c>
      <c r="Z72" s="223">
        <f>T72/12</f>
        <v>0</v>
      </c>
    </row>
    <row r="73" spans="1:26" ht="12">
      <c r="A73" s="133"/>
      <c r="B73" s="134"/>
      <c r="C73" s="207" t="str">
        <f>'3. Infrastructure Staff Loading'!C73</f>
        <v>Security Analyst</v>
      </c>
      <c r="D73" s="208" t="str">
        <f>'3. Infrastructure Staff Loading'!D73</f>
        <v>N</v>
      </c>
      <c r="E73" s="45">
        <v>2096.7493008783335</v>
      </c>
      <c r="F73" s="45">
        <v>2096.7493008783335</v>
      </c>
      <c r="G73" s="45">
        <v>2096.7493008783335</v>
      </c>
      <c r="H73" s="45">
        <v>2096.7493008783335</v>
      </c>
      <c r="I73" s="45">
        <v>2096.7493008783335</v>
      </c>
      <c r="J73" s="45">
        <v>2096.7493008783335</v>
      </c>
      <c r="K73" s="45">
        <v>2096.7493008783335</v>
      </c>
      <c r="L73" s="45">
        <v>2096.7493008783335</v>
      </c>
      <c r="M73" s="45">
        <v>2096.7493008783335</v>
      </c>
      <c r="N73" s="45">
        <v>2096.7493008783335</v>
      </c>
      <c r="O73" s="45">
        <v>2096.7493008783335</v>
      </c>
      <c r="P73" s="45">
        <v>2096.7493008783335</v>
      </c>
      <c r="Q73" s="138">
        <f>SUM(E73:P73)</f>
        <v>25160.991610540008</v>
      </c>
      <c r="U73" s="44">
        <f>V73/$S$7</f>
        <v>12.580495805270004</v>
      </c>
      <c r="V73" s="44">
        <f>Q73/12</f>
        <v>2096.749300878334</v>
      </c>
      <c r="X73" s="44">
        <f t="shared" ref="X73:X76" si="41">IF($D73="Y",$Q73,0)</f>
        <v>0</v>
      </c>
      <c r="Y73" s="44">
        <f t="shared" ref="Y73:Y76" si="42">IF($D73="N",$Q73,0)</f>
        <v>25160.991610540008</v>
      </c>
      <c r="Z73" s="223">
        <f>T73/12</f>
        <v>0</v>
      </c>
    </row>
    <row r="74" spans="1:26" ht="12">
      <c r="A74" s="133"/>
      <c r="B74" s="134"/>
      <c r="C74" s="207">
        <f>'3. Infrastructure Staff Loading'!C74</f>
        <v>0</v>
      </c>
      <c r="D74" s="208">
        <f>'3. Infrastructure Staff Loading'!D74</f>
        <v>0</v>
      </c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138">
        <f t="shared" si="37"/>
        <v>0</v>
      </c>
      <c r="U74" s="44">
        <f>V74/$S$7</f>
        <v>0</v>
      </c>
      <c r="V74" s="44">
        <f>Q74/12</f>
        <v>0</v>
      </c>
      <c r="X74" s="44">
        <f t="shared" si="41"/>
        <v>0</v>
      </c>
      <c r="Y74" s="44">
        <f t="shared" si="42"/>
        <v>0</v>
      </c>
      <c r="Z74" s="223">
        <f>T74/12</f>
        <v>0</v>
      </c>
    </row>
    <row r="75" spans="1:26" ht="12">
      <c r="A75" s="133"/>
      <c r="B75" s="134"/>
      <c r="C75" s="207">
        <f>'3. Infrastructure Staff Loading'!C75</f>
        <v>0</v>
      </c>
      <c r="D75" s="208">
        <f>'3. Infrastructure Staff Loading'!D75</f>
        <v>0</v>
      </c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138">
        <f>SUM(E75:P75)</f>
        <v>0</v>
      </c>
      <c r="U75" s="44">
        <f>V75/$S$7</f>
        <v>0</v>
      </c>
      <c r="V75" s="44">
        <f>Q75/12</f>
        <v>0</v>
      </c>
      <c r="X75" s="44">
        <f t="shared" si="41"/>
        <v>0</v>
      </c>
      <c r="Y75" s="44">
        <f t="shared" si="42"/>
        <v>0</v>
      </c>
      <c r="Z75" s="223">
        <f>T75/12</f>
        <v>0</v>
      </c>
    </row>
    <row r="76" spans="1:26" ht="12">
      <c r="A76" s="133"/>
      <c r="B76" s="134"/>
      <c r="C76" s="207">
        <f>'3. Infrastructure Staff Loading'!C76</f>
        <v>0</v>
      </c>
      <c r="D76" s="208">
        <f>'3. Infrastructure Staff Loading'!D76</f>
        <v>0</v>
      </c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138">
        <f>SUM(E76:P76)</f>
        <v>0</v>
      </c>
      <c r="U76" s="44">
        <f>V76/$S$7</f>
        <v>0</v>
      </c>
      <c r="V76" s="44">
        <f>Q76/12</f>
        <v>0</v>
      </c>
      <c r="X76" s="44">
        <f t="shared" si="41"/>
        <v>0</v>
      </c>
      <c r="Y76" s="44">
        <f t="shared" si="42"/>
        <v>0</v>
      </c>
      <c r="Z76" s="223">
        <f>T76/12</f>
        <v>0</v>
      </c>
    </row>
    <row r="77" spans="1:26" s="35" customFormat="1" ht="12.95" thickBot="1">
      <c r="A77" s="103"/>
      <c r="B77" s="104" t="s">
        <v>55</v>
      </c>
      <c r="C77" s="105"/>
      <c r="D77" s="187"/>
      <c r="E77" s="107">
        <f>SUM(E72:E76)</f>
        <v>2096.7493008783335</v>
      </c>
      <c r="F77" s="107">
        <f t="shared" ref="F77:Q77" si="43">SUM(F72:F76)</f>
        <v>2096.7493008783335</v>
      </c>
      <c r="G77" s="107">
        <f t="shared" si="43"/>
        <v>2096.7493008783335</v>
      </c>
      <c r="H77" s="107">
        <f t="shared" si="43"/>
        <v>2096.7493008783335</v>
      </c>
      <c r="I77" s="107">
        <f t="shared" si="43"/>
        <v>2096.7493008783335</v>
      </c>
      <c r="J77" s="107">
        <f t="shared" si="43"/>
        <v>2096.7493008783335</v>
      </c>
      <c r="K77" s="107">
        <f t="shared" si="43"/>
        <v>2096.7493008783335</v>
      </c>
      <c r="L77" s="107">
        <f t="shared" si="43"/>
        <v>2096.7493008783335</v>
      </c>
      <c r="M77" s="107">
        <f t="shared" si="43"/>
        <v>2096.7493008783335</v>
      </c>
      <c r="N77" s="107">
        <f t="shared" si="43"/>
        <v>2096.7493008783335</v>
      </c>
      <c r="O77" s="107">
        <f t="shared" si="43"/>
        <v>2096.7493008783335</v>
      </c>
      <c r="P77" s="107">
        <f t="shared" si="43"/>
        <v>2096.7493008783335</v>
      </c>
      <c r="Q77" s="107">
        <f t="shared" si="43"/>
        <v>25160.991610540008</v>
      </c>
      <c r="U77" s="109">
        <f>SUM(U72:U76)</f>
        <v>12.580495805270004</v>
      </c>
      <c r="V77" s="109">
        <f>SUM(V72:V76)</f>
        <v>2096.749300878334</v>
      </c>
      <c r="X77" s="106">
        <f>SUM(X72:X76)</f>
        <v>0</v>
      </c>
      <c r="Y77" s="106">
        <f>SUM(Y72:Y76)</f>
        <v>25160.991610540008</v>
      </c>
      <c r="Z77" s="224">
        <f>X77/(X77+Y77)</f>
        <v>0</v>
      </c>
    </row>
    <row r="78" spans="1:26" ht="12">
      <c r="A78" s="133"/>
      <c r="B78" s="134"/>
      <c r="C78" s="207"/>
      <c r="D78" s="210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138"/>
      <c r="U78" s="44"/>
      <c r="V78" s="44"/>
      <c r="X78" s="44">
        <f t="shared" ref="X78" si="44">Y78/$N$7</f>
        <v>0</v>
      </c>
      <c r="Y78" s="44">
        <f t="shared" ref="Y78:Z78" si="45">S78/12</f>
        <v>0</v>
      </c>
      <c r="Z78" s="223">
        <f t="shared" si="45"/>
        <v>0</v>
      </c>
    </row>
    <row r="79" spans="1:26" s="35" customFormat="1" ht="12">
      <c r="A79" s="133">
        <v>3.4</v>
      </c>
      <c r="B79" s="134" t="s">
        <v>56</v>
      </c>
      <c r="C79" s="207">
        <f>'3. Infrastructure Staff Loading'!C79</f>
        <v>0</v>
      </c>
      <c r="D79" s="208">
        <f>'3. Infrastructure Staff Loading'!D79</f>
        <v>0</v>
      </c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138">
        <f t="shared" si="37"/>
        <v>0</v>
      </c>
      <c r="U79" s="44">
        <f>V79/$S$7</f>
        <v>0</v>
      </c>
      <c r="V79" s="44">
        <f>Q79/12</f>
        <v>0</v>
      </c>
      <c r="X79" s="44">
        <f>IF($D79="Y",$Q79,0)</f>
        <v>0</v>
      </c>
      <c r="Y79" s="44">
        <f>IF($D79="N",$Q79,0)</f>
        <v>0</v>
      </c>
      <c r="Z79" s="223">
        <f>T79/12</f>
        <v>0</v>
      </c>
    </row>
    <row r="80" spans="1:26" ht="12">
      <c r="A80" s="133"/>
      <c r="B80" s="134"/>
      <c r="C80" s="207" t="str">
        <f>'3. Infrastructure Staff Loading'!C80</f>
        <v>Security Analyst</v>
      </c>
      <c r="D80" s="208" t="str">
        <f>'3. Infrastructure Staff Loading'!D80</f>
        <v>Y</v>
      </c>
      <c r="E80" s="45">
        <v>1690.9726115333333</v>
      </c>
      <c r="F80" s="45">
        <v>1690.9726115333333</v>
      </c>
      <c r="G80" s="45">
        <v>1690.9726115333333</v>
      </c>
      <c r="H80" s="45">
        <v>1690.9726115333333</v>
      </c>
      <c r="I80" s="45">
        <v>1690.9726115333333</v>
      </c>
      <c r="J80" s="45">
        <v>1690.9726115333333</v>
      </c>
      <c r="K80" s="45">
        <v>1690.9726115333333</v>
      </c>
      <c r="L80" s="45">
        <v>1690.9726115333333</v>
      </c>
      <c r="M80" s="45">
        <v>1690.9726115333333</v>
      </c>
      <c r="N80" s="45">
        <v>1690.9726115333333</v>
      </c>
      <c r="O80" s="45">
        <v>1690.9726115333333</v>
      </c>
      <c r="P80" s="45">
        <v>1690.9726115333333</v>
      </c>
      <c r="Q80" s="138">
        <f t="shared" si="37"/>
        <v>20291.671338399992</v>
      </c>
      <c r="U80" s="44">
        <f>V80/$S$7</f>
        <v>10.145835669199997</v>
      </c>
      <c r="V80" s="44">
        <f>Q80/12</f>
        <v>1690.9726115333326</v>
      </c>
      <c r="X80" s="44">
        <f t="shared" ref="X80:X83" si="46">IF($D80="Y",$Q80,0)</f>
        <v>20291.671338399992</v>
      </c>
      <c r="Y80" s="44">
        <f t="shared" ref="Y80:Y83" si="47">IF($D80="N",$Q80,0)</f>
        <v>0</v>
      </c>
      <c r="Z80" s="223">
        <f>T80/12</f>
        <v>0</v>
      </c>
    </row>
    <row r="81" spans="1:26" ht="12">
      <c r="A81" s="133"/>
      <c r="B81" s="134"/>
      <c r="C81" s="207" t="str">
        <f>'3. Infrastructure Staff Loading'!C81</f>
        <v>Security Analyst</v>
      </c>
      <c r="D81" s="208" t="str">
        <f>'3. Infrastructure Staff Loading'!D81</f>
        <v>N</v>
      </c>
      <c r="E81" s="45">
        <v>0</v>
      </c>
      <c r="F81" s="45">
        <v>0</v>
      </c>
      <c r="G81" s="45">
        <v>0</v>
      </c>
      <c r="H81" s="45">
        <v>0</v>
      </c>
      <c r="I81" s="45">
        <v>0</v>
      </c>
      <c r="J81" s="45">
        <v>0</v>
      </c>
      <c r="K81" s="45">
        <v>0</v>
      </c>
      <c r="L81" s="45">
        <v>0</v>
      </c>
      <c r="M81" s="45">
        <v>0</v>
      </c>
      <c r="N81" s="45">
        <v>0</v>
      </c>
      <c r="O81" s="45">
        <v>0</v>
      </c>
      <c r="P81" s="45">
        <v>0</v>
      </c>
      <c r="Q81" s="138">
        <f>SUM(E81:P81)</f>
        <v>0</v>
      </c>
      <c r="U81" s="44">
        <f>V81/$S$7</f>
        <v>0</v>
      </c>
      <c r="V81" s="44">
        <f>Q81/12</f>
        <v>0</v>
      </c>
      <c r="X81" s="44">
        <f t="shared" si="46"/>
        <v>0</v>
      </c>
      <c r="Y81" s="44">
        <f t="shared" si="47"/>
        <v>0</v>
      </c>
      <c r="Z81" s="223">
        <f>T81/12</f>
        <v>0</v>
      </c>
    </row>
    <row r="82" spans="1:26" ht="12">
      <c r="A82" s="133"/>
      <c r="B82" s="134"/>
      <c r="C82" s="207">
        <f>'3. Infrastructure Staff Loading'!C82</f>
        <v>0</v>
      </c>
      <c r="D82" s="208">
        <f>'3. Infrastructure Staff Loading'!D82</f>
        <v>0</v>
      </c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138">
        <f t="shared" si="37"/>
        <v>0</v>
      </c>
      <c r="U82" s="44">
        <f>V82/$S$7</f>
        <v>0</v>
      </c>
      <c r="V82" s="44">
        <f>Q82/12</f>
        <v>0</v>
      </c>
      <c r="X82" s="44">
        <f t="shared" si="46"/>
        <v>0</v>
      </c>
      <c r="Y82" s="44">
        <f t="shared" si="47"/>
        <v>0</v>
      </c>
      <c r="Z82" s="223">
        <f>T82/12</f>
        <v>0</v>
      </c>
    </row>
    <row r="83" spans="1:26" ht="12">
      <c r="A83" s="133"/>
      <c r="B83" s="134"/>
      <c r="C83" s="207">
        <f>'3. Infrastructure Staff Loading'!C83</f>
        <v>0</v>
      </c>
      <c r="D83" s="208">
        <f>'3. Infrastructure Staff Loading'!D83</f>
        <v>0</v>
      </c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138">
        <f t="shared" si="37"/>
        <v>0</v>
      </c>
      <c r="U83" s="44">
        <f>V83/$S$7</f>
        <v>0</v>
      </c>
      <c r="V83" s="44">
        <f>Q83/12</f>
        <v>0</v>
      </c>
      <c r="X83" s="44">
        <f t="shared" si="46"/>
        <v>0</v>
      </c>
      <c r="Y83" s="44">
        <f t="shared" si="47"/>
        <v>0</v>
      </c>
      <c r="Z83" s="223">
        <f>T83/12</f>
        <v>0</v>
      </c>
    </row>
    <row r="84" spans="1:26" s="35" customFormat="1" ht="12.95" thickBot="1">
      <c r="A84" s="103"/>
      <c r="B84" s="104" t="s">
        <v>57</v>
      </c>
      <c r="C84" s="105"/>
      <c r="D84" s="187"/>
      <c r="E84" s="107">
        <f>SUM(E79:E83)</f>
        <v>1690.9726115333333</v>
      </c>
      <c r="F84" s="107">
        <f t="shared" ref="F84:Q84" si="48">SUM(F79:F83)</f>
        <v>1690.9726115333333</v>
      </c>
      <c r="G84" s="107">
        <f t="shared" si="48"/>
        <v>1690.9726115333333</v>
      </c>
      <c r="H84" s="107">
        <f t="shared" si="48"/>
        <v>1690.9726115333333</v>
      </c>
      <c r="I84" s="107">
        <f t="shared" si="48"/>
        <v>1690.9726115333333</v>
      </c>
      <c r="J84" s="107">
        <f t="shared" si="48"/>
        <v>1690.9726115333333</v>
      </c>
      <c r="K84" s="107">
        <f t="shared" si="48"/>
        <v>1690.9726115333333</v>
      </c>
      <c r="L84" s="107">
        <f t="shared" si="48"/>
        <v>1690.9726115333333</v>
      </c>
      <c r="M84" s="107">
        <f t="shared" si="48"/>
        <v>1690.9726115333333</v>
      </c>
      <c r="N84" s="107">
        <f t="shared" si="48"/>
        <v>1690.9726115333333</v>
      </c>
      <c r="O84" s="107">
        <f t="shared" si="48"/>
        <v>1690.9726115333333</v>
      </c>
      <c r="P84" s="107">
        <f t="shared" si="48"/>
        <v>1690.9726115333333</v>
      </c>
      <c r="Q84" s="107">
        <f t="shared" si="48"/>
        <v>20291.671338399992</v>
      </c>
      <c r="U84" s="109">
        <f>SUM(U79:U83)</f>
        <v>10.145835669199997</v>
      </c>
      <c r="V84" s="109">
        <f>SUM(V79:V83)</f>
        <v>1690.9726115333326</v>
      </c>
      <c r="X84" s="106">
        <f>SUM(X79:X83)</f>
        <v>20291.671338399992</v>
      </c>
      <c r="Y84" s="106">
        <f>SUM(Y79:Y83)</f>
        <v>0</v>
      </c>
      <c r="Z84" s="224">
        <f>X84/(X84+Y84)</f>
        <v>1</v>
      </c>
    </row>
    <row r="85" spans="1:26" s="35" customFormat="1" ht="12">
      <c r="A85" s="41"/>
      <c r="B85" s="42"/>
      <c r="C85" s="51"/>
      <c r="D85" s="186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U85" s="44"/>
      <c r="V85" s="44"/>
      <c r="X85" s="44"/>
      <c r="Y85" s="44"/>
      <c r="Z85" s="223"/>
    </row>
    <row r="86" spans="1:26" s="35" customFormat="1" ht="14.1" thickBot="1">
      <c r="A86" s="129"/>
      <c r="B86" s="130" t="s">
        <v>50</v>
      </c>
      <c r="C86" s="131"/>
      <c r="D86" s="191"/>
      <c r="E86" s="132">
        <f>SUM(E63,E70,E77,E84)</f>
        <v>4382.6003445450006</v>
      </c>
      <c r="F86" s="132">
        <f t="shared" ref="F86:Q86" si="49">SUM(F63,F70,F77,F84)</f>
        <v>4382.6003445450006</v>
      </c>
      <c r="G86" s="132">
        <f t="shared" si="49"/>
        <v>4382.6003445450006</v>
      </c>
      <c r="H86" s="132">
        <f t="shared" si="49"/>
        <v>4382.6003445450006</v>
      </c>
      <c r="I86" s="132">
        <f t="shared" si="49"/>
        <v>4382.6003445450006</v>
      </c>
      <c r="J86" s="132">
        <f t="shared" si="49"/>
        <v>4382.6003445450006</v>
      </c>
      <c r="K86" s="132">
        <f t="shared" si="49"/>
        <v>4382.6003445450006</v>
      </c>
      <c r="L86" s="132">
        <f t="shared" si="49"/>
        <v>4382.6003445450006</v>
      </c>
      <c r="M86" s="132">
        <f t="shared" si="49"/>
        <v>4382.6003445450006</v>
      </c>
      <c r="N86" s="132">
        <f t="shared" si="49"/>
        <v>4382.6003445450006</v>
      </c>
      <c r="O86" s="132">
        <f t="shared" si="49"/>
        <v>4382.6003445450006</v>
      </c>
      <c r="P86" s="132">
        <f t="shared" si="49"/>
        <v>4382.6003445450006</v>
      </c>
      <c r="Q86" s="132">
        <f t="shared" si="49"/>
        <v>52591.204134539999</v>
      </c>
      <c r="U86" s="132">
        <f>SUM(U63,U70,U77,U84)</f>
        <v>26.29560206727</v>
      </c>
      <c r="V86" s="132">
        <f>SUM(V63,V70,V77,V84)</f>
        <v>4382.6003445449996</v>
      </c>
      <c r="X86" s="132">
        <f>SUM(X63,X70,X77,X84)</f>
        <v>21957.729373999991</v>
      </c>
      <c r="Y86" s="132">
        <f>SUM(Y63,Y70,Y77,Y84)</f>
        <v>30633.474760540008</v>
      </c>
      <c r="Z86" s="225">
        <f>X86/(X86+Y86)</f>
        <v>0.4175171444606447</v>
      </c>
    </row>
    <row r="87" spans="1:26" ht="9.9499999999999993" customHeight="1">
      <c r="A87" s="52"/>
      <c r="B87" s="42"/>
      <c r="C87" s="43"/>
      <c r="D87" s="200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U87" s="43"/>
      <c r="V87" s="43"/>
      <c r="X87" s="43"/>
      <c r="Y87" s="43"/>
      <c r="Z87" s="223"/>
    </row>
    <row r="88" spans="1:26" s="34" customFormat="1" ht="13.5" customHeight="1">
      <c r="A88" s="110">
        <v>4</v>
      </c>
      <c r="B88" s="119" t="s">
        <v>58</v>
      </c>
      <c r="C88" s="112"/>
      <c r="D88" s="152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3"/>
      <c r="U88" s="112"/>
      <c r="V88" s="112"/>
      <c r="X88" s="112"/>
      <c r="Y88" s="112"/>
      <c r="Z88" s="222"/>
    </row>
    <row r="89" spans="1:26" ht="13.5" customHeight="1">
      <c r="A89" s="133">
        <v>4.0999999999999996</v>
      </c>
      <c r="B89" s="134" t="s">
        <v>59</v>
      </c>
      <c r="C89" s="207">
        <f>'3. Infrastructure Staff Loading'!C89</f>
        <v>0</v>
      </c>
      <c r="D89" s="208">
        <f>'3. Infrastructure Staff Loading'!D89</f>
        <v>0</v>
      </c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138">
        <f>SUM(E89:P89)</f>
        <v>0</v>
      </c>
      <c r="U89" s="44">
        <f>V89/$S$7</f>
        <v>0</v>
      </c>
      <c r="V89" s="44">
        <f>Q89/12</f>
        <v>0</v>
      </c>
      <c r="X89" s="44">
        <f>IF($D89="Y",$Q89,0)</f>
        <v>0</v>
      </c>
      <c r="Y89" s="44">
        <f>IF($D89="N",$Q89,0)</f>
        <v>0</v>
      </c>
      <c r="Z89" s="223">
        <f>T89/12</f>
        <v>0</v>
      </c>
    </row>
    <row r="90" spans="1:26" ht="12">
      <c r="A90" s="133"/>
      <c r="B90" s="134"/>
      <c r="C90" s="207" t="str">
        <f>'3. Infrastructure Staff Loading'!C90</f>
        <v>Architect</v>
      </c>
      <c r="D90" s="208" t="str">
        <f>'3. Infrastructure Staff Loading'!D90</f>
        <v>N</v>
      </c>
      <c r="E90" s="45">
        <v>41.208326740000011</v>
      </c>
      <c r="F90" s="45">
        <v>41.208326740000011</v>
      </c>
      <c r="G90" s="45">
        <v>41.208326740000011</v>
      </c>
      <c r="H90" s="45">
        <v>41.208326740000011</v>
      </c>
      <c r="I90" s="45">
        <v>41.208326740000011</v>
      </c>
      <c r="J90" s="45">
        <v>41.208326740000011</v>
      </c>
      <c r="K90" s="45">
        <v>41.208326740000011</v>
      </c>
      <c r="L90" s="45">
        <v>41.208326740000011</v>
      </c>
      <c r="M90" s="45">
        <v>41.208326740000011</v>
      </c>
      <c r="N90" s="45">
        <v>41.208326740000011</v>
      </c>
      <c r="O90" s="45">
        <v>41.208326740000011</v>
      </c>
      <c r="P90" s="45">
        <v>41.208326740000011</v>
      </c>
      <c r="Q90" s="138">
        <f>SUM(E90:P90)</f>
        <v>494.49992088000016</v>
      </c>
      <c r="U90" s="44">
        <f>V90/$S$7</f>
        <v>0.24724996044000008</v>
      </c>
      <c r="V90" s="44">
        <f>Q90/12</f>
        <v>41.208326740000011</v>
      </c>
      <c r="X90" s="44">
        <f t="shared" ref="X90:X93" si="50">IF($D90="Y",$Q90,0)</f>
        <v>0</v>
      </c>
      <c r="Y90" s="44">
        <f t="shared" ref="Y90:Y93" si="51">IF($D90="N",$Q90,0)</f>
        <v>494.49992088000016</v>
      </c>
      <c r="Z90" s="223">
        <f>T90/12</f>
        <v>0</v>
      </c>
    </row>
    <row r="91" spans="1:26" ht="12">
      <c r="A91" s="133"/>
      <c r="B91" s="134"/>
      <c r="C91" s="207" t="str">
        <f>'3. Infrastructure Staff Loading'!C91</f>
        <v>Team Management</v>
      </c>
      <c r="D91" s="208" t="str">
        <f>'3. Infrastructure Staff Loading'!D91</f>
        <v>N</v>
      </c>
      <c r="E91" s="45">
        <v>139.60170819333334</v>
      </c>
      <c r="F91" s="45">
        <v>139.60170819333334</v>
      </c>
      <c r="G91" s="45">
        <v>139.60170819333334</v>
      </c>
      <c r="H91" s="45">
        <v>139.60170819333334</v>
      </c>
      <c r="I91" s="45">
        <v>139.60170819333334</v>
      </c>
      <c r="J91" s="45">
        <v>139.60170819333334</v>
      </c>
      <c r="K91" s="45">
        <v>139.60170819333334</v>
      </c>
      <c r="L91" s="45">
        <v>139.60170819333334</v>
      </c>
      <c r="M91" s="45">
        <v>139.60170819333334</v>
      </c>
      <c r="N91" s="45">
        <v>139.60170819333334</v>
      </c>
      <c r="O91" s="45">
        <v>139.60170819333334</v>
      </c>
      <c r="P91" s="45">
        <v>139.60170819333334</v>
      </c>
      <c r="Q91" s="138">
        <f>SUM(E91:P91)</f>
        <v>1675.2204983199997</v>
      </c>
      <c r="U91" s="44">
        <f>V91/$S$7</f>
        <v>0.83761024915999993</v>
      </c>
      <c r="V91" s="44">
        <f>Q91/12</f>
        <v>139.60170819333331</v>
      </c>
      <c r="X91" s="44">
        <f t="shared" si="50"/>
        <v>0</v>
      </c>
      <c r="Y91" s="44">
        <f t="shared" si="51"/>
        <v>1675.2204983199997</v>
      </c>
      <c r="Z91" s="223">
        <f>T91/12</f>
        <v>0</v>
      </c>
    </row>
    <row r="92" spans="1:26" ht="12">
      <c r="A92" s="133"/>
      <c r="B92" s="134"/>
      <c r="C92" s="207">
        <f>'3. Infrastructure Staff Loading'!C92</f>
        <v>0</v>
      </c>
      <c r="D92" s="208">
        <f>'3. Infrastructure Staff Loading'!D92</f>
        <v>0</v>
      </c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138">
        <f>SUM(E92:P92)</f>
        <v>0</v>
      </c>
      <c r="U92" s="44">
        <f>V92/$S$7</f>
        <v>0</v>
      </c>
      <c r="V92" s="44">
        <f>Q92/12</f>
        <v>0</v>
      </c>
      <c r="X92" s="44">
        <f t="shared" si="50"/>
        <v>0</v>
      </c>
      <c r="Y92" s="44">
        <f t="shared" si="51"/>
        <v>0</v>
      </c>
      <c r="Z92" s="223">
        <f>T92/12</f>
        <v>0</v>
      </c>
    </row>
    <row r="93" spans="1:26" ht="12">
      <c r="A93" s="133"/>
      <c r="B93" s="134"/>
      <c r="C93" s="207">
        <f>'3. Infrastructure Staff Loading'!C93</f>
        <v>0</v>
      </c>
      <c r="D93" s="208">
        <f>'3. Infrastructure Staff Loading'!D93</f>
        <v>0</v>
      </c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138">
        <f>SUM(E93:P93)</f>
        <v>0</v>
      </c>
      <c r="U93" s="44">
        <f>V93/$S$7</f>
        <v>0</v>
      </c>
      <c r="V93" s="44">
        <f>Q93/12</f>
        <v>0</v>
      </c>
      <c r="X93" s="44">
        <f t="shared" si="50"/>
        <v>0</v>
      </c>
      <c r="Y93" s="44">
        <f t="shared" si="51"/>
        <v>0</v>
      </c>
      <c r="Z93" s="223">
        <f>T93/12</f>
        <v>0</v>
      </c>
    </row>
    <row r="94" spans="1:26" s="35" customFormat="1" ht="12.95" thickBot="1">
      <c r="A94" s="103"/>
      <c r="B94" s="104" t="s">
        <v>61</v>
      </c>
      <c r="C94" s="105"/>
      <c r="D94" s="187"/>
      <c r="E94" s="107">
        <f>SUM(E89:E93)</f>
        <v>180.81003493333336</v>
      </c>
      <c r="F94" s="107">
        <f t="shared" ref="F94:Q94" si="52">SUM(F89:F93)</f>
        <v>180.81003493333336</v>
      </c>
      <c r="G94" s="107">
        <f t="shared" si="52"/>
        <v>180.81003493333336</v>
      </c>
      <c r="H94" s="107">
        <f t="shared" si="52"/>
        <v>180.81003493333336</v>
      </c>
      <c r="I94" s="107">
        <f t="shared" si="52"/>
        <v>180.81003493333336</v>
      </c>
      <c r="J94" s="107">
        <f t="shared" si="52"/>
        <v>180.81003493333336</v>
      </c>
      <c r="K94" s="107">
        <f t="shared" si="52"/>
        <v>180.81003493333336</v>
      </c>
      <c r="L94" s="107">
        <f t="shared" si="52"/>
        <v>180.81003493333336</v>
      </c>
      <c r="M94" s="107">
        <f t="shared" si="52"/>
        <v>180.81003493333336</v>
      </c>
      <c r="N94" s="107">
        <f t="shared" si="52"/>
        <v>180.81003493333336</v>
      </c>
      <c r="O94" s="107">
        <f t="shared" si="52"/>
        <v>180.81003493333336</v>
      </c>
      <c r="P94" s="107">
        <f t="shared" si="52"/>
        <v>180.81003493333336</v>
      </c>
      <c r="Q94" s="107">
        <f t="shared" si="52"/>
        <v>2169.7204191999999</v>
      </c>
      <c r="U94" s="109">
        <f>SUM(U89:U93)</f>
        <v>1.0848602096</v>
      </c>
      <c r="V94" s="107">
        <f>SUM(V89:V93)</f>
        <v>180.81003493333333</v>
      </c>
      <c r="X94" s="106">
        <f>SUM(X89:X93)</f>
        <v>0</v>
      </c>
      <c r="Y94" s="106">
        <f>SUM(Y89:Y93)</f>
        <v>2169.7204191999999</v>
      </c>
      <c r="Z94" s="224">
        <f>X94/(X94+Y94)</f>
        <v>0</v>
      </c>
    </row>
    <row r="95" spans="1:26" ht="13.5" customHeight="1">
      <c r="A95" s="133"/>
      <c r="B95" s="134"/>
      <c r="C95" s="207"/>
      <c r="D95" s="210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138"/>
      <c r="U95" s="44"/>
      <c r="V95" s="44"/>
      <c r="X95" s="44"/>
      <c r="Y95" s="44"/>
      <c r="Z95" s="223"/>
    </row>
    <row r="96" spans="1:26" s="35" customFormat="1" ht="12">
      <c r="A96" s="133">
        <v>4.2</v>
      </c>
      <c r="B96" s="134" t="s">
        <v>62</v>
      </c>
      <c r="C96" s="207">
        <f>'3. Infrastructure Staff Loading'!C96</f>
        <v>0</v>
      </c>
      <c r="D96" s="208">
        <f>'3. Infrastructure Staff Loading'!D96</f>
        <v>0</v>
      </c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138">
        <f>SUM(E96:P96)</f>
        <v>0</v>
      </c>
      <c r="U96" s="44">
        <f>V96/$S$7</f>
        <v>0</v>
      </c>
      <c r="V96" s="44">
        <f>Q96/12</f>
        <v>0</v>
      </c>
      <c r="X96" s="44">
        <f>IF($D96="Y",$Q96,0)</f>
        <v>0</v>
      </c>
      <c r="Y96" s="44">
        <f>IF($D96="N",$Q96,0)</f>
        <v>0</v>
      </c>
      <c r="Z96" s="223">
        <f>T96/12</f>
        <v>0</v>
      </c>
    </row>
    <row r="97" spans="1:26" ht="12">
      <c r="A97" s="133"/>
      <c r="B97" s="134"/>
      <c r="C97" s="207" t="str">
        <f>'3. Infrastructure Staff Loading'!C97</f>
        <v>Infrastructure Support</v>
      </c>
      <c r="D97" s="208" t="str">
        <f>'3. Infrastructure Staff Loading'!D97</f>
        <v>N</v>
      </c>
      <c r="E97" s="45">
        <v>423.97193749999997</v>
      </c>
      <c r="F97" s="45">
        <v>423.97193749999997</v>
      </c>
      <c r="G97" s="45">
        <v>423.97193749999997</v>
      </c>
      <c r="H97" s="45">
        <v>423.97193749999997</v>
      </c>
      <c r="I97" s="45">
        <v>423.97193749999997</v>
      </c>
      <c r="J97" s="45">
        <v>423.97193749999997</v>
      </c>
      <c r="K97" s="45">
        <v>423.97193749999997</v>
      </c>
      <c r="L97" s="45">
        <v>423.97193749999997</v>
      </c>
      <c r="M97" s="45">
        <v>423.97193749999997</v>
      </c>
      <c r="N97" s="45">
        <v>423.97193749999997</v>
      </c>
      <c r="O97" s="45">
        <v>423.97193749999997</v>
      </c>
      <c r="P97" s="45">
        <v>423.97193749999997</v>
      </c>
      <c r="Q97" s="138">
        <f>SUM(E97:P97)</f>
        <v>5087.6632499999996</v>
      </c>
      <c r="U97" s="44">
        <f>V97/$S$7</f>
        <v>2.5438316250000002</v>
      </c>
      <c r="V97" s="44">
        <f>Q97/12</f>
        <v>423.97193749999997</v>
      </c>
      <c r="X97" s="44">
        <f>IF($D97="Y",$Q97,0)</f>
        <v>0</v>
      </c>
      <c r="Y97" s="44">
        <f>IF($D97="N",$Q97,0)</f>
        <v>5087.6632499999996</v>
      </c>
      <c r="Z97" s="223">
        <f>T97/12</f>
        <v>0</v>
      </c>
    </row>
    <row r="98" spans="1:26" ht="12">
      <c r="A98" s="133"/>
      <c r="B98" s="134"/>
      <c r="C98" s="207">
        <f>'3. Infrastructure Staff Loading'!C98</f>
        <v>0</v>
      </c>
      <c r="D98" s="208">
        <f>'3. Infrastructure Staff Loading'!D98</f>
        <v>0</v>
      </c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138">
        <f>SUM(E98:P98)</f>
        <v>0</v>
      </c>
      <c r="U98" s="44">
        <f>V98/$S$7</f>
        <v>0</v>
      </c>
      <c r="V98" s="44">
        <f>Q98/12</f>
        <v>0</v>
      </c>
      <c r="X98" s="44">
        <f>IF($D98="Y",$Q98,0)</f>
        <v>0</v>
      </c>
      <c r="Y98" s="44">
        <f>IF($D98="N",$Q98,0)</f>
        <v>0</v>
      </c>
      <c r="Z98" s="223">
        <f>T98/12</f>
        <v>0</v>
      </c>
    </row>
    <row r="99" spans="1:26" ht="12">
      <c r="A99" s="133"/>
      <c r="B99" s="134"/>
      <c r="C99" s="207">
        <f>'3. Infrastructure Staff Loading'!C99</f>
        <v>0</v>
      </c>
      <c r="D99" s="208">
        <f>'3. Infrastructure Staff Loading'!D99</f>
        <v>0</v>
      </c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138">
        <f>SUM(E99:P99)</f>
        <v>0</v>
      </c>
      <c r="U99" s="44">
        <f>V99/$S$7</f>
        <v>0</v>
      </c>
      <c r="V99" s="44">
        <f>Q99/12</f>
        <v>0</v>
      </c>
      <c r="X99" s="44">
        <f>IF($D99="Y",$Q99,0)</f>
        <v>0</v>
      </c>
      <c r="Y99" s="44">
        <f>IF($D99="N",$Q99,0)</f>
        <v>0</v>
      </c>
      <c r="Z99" s="223">
        <f>T99/12</f>
        <v>0</v>
      </c>
    </row>
    <row r="100" spans="1:26" ht="12">
      <c r="A100" s="133"/>
      <c r="B100" s="134"/>
      <c r="C100" s="207">
        <f>'3. Infrastructure Staff Loading'!C100</f>
        <v>0</v>
      </c>
      <c r="D100" s="208">
        <f>'3. Infrastructure Staff Loading'!D100</f>
        <v>0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138">
        <f>SUM(E100:P100)</f>
        <v>0</v>
      </c>
      <c r="U100" s="44">
        <f>V100/$S$7</f>
        <v>0</v>
      </c>
      <c r="V100" s="44">
        <f>Q100/12</f>
        <v>0</v>
      </c>
      <c r="X100" s="44">
        <f>IF($D100="Y",$Q100,0)</f>
        <v>0</v>
      </c>
      <c r="Y100" s="44">
        <f>IF($D100="N",$Q100,0)</f>
        <v>0</v>
      </c>
      <c r="Z100" s="223">
        <f>T100/12</f>
        <v>0</v>
      </c>
    </row>
    <row r="101" spans="1:26" s="35" customFormat="1" ht="12.95" thickBot="1">
      <c r="A101" s="103"/>
      <c r="B101" s="104" t="s">
        <v>63</v>
      </c>
      <c r="C101" s="105"/>
      <c r="D101" s="187"/>
      <c r="E101" s="107">
        <f>SUM(E96:E100)</f>
        <v>423.97193749999997</v>
      </c>
      <c r="F101" s="107">
        <f t="shared" ref="F101:Q101" si="53">SUM(F96:F100)</f>
        <v>423.97193749999997</v>
      </c>
      <c r="G101" s="107">
        <f t="shared" si="53"/>
        <v>423.97193749999997</v>
      </c>
      <c r="H101" s="107">
        <f t="shared" si="53"/>
        <v>423.97193749999997</v>
      </c>
      <c r="I101" s="107">
        <f t="shared" si="53"/>
        <v>423.97193749999997</v>
      </c>
      <c r="J101" s="107">
        <f t="shared" si="53"/>
        <v>423.97193749999997</v>
      </c>
      <c r="K101" s="107">
        <f t="shared" si="53"/>
        <v>423.97193749999997</v>
      </c>
      <c r="L101" s="107">
        <f t="shared" si="53"/>
        <v>423.97193749999997</v>
      </c>
      <c r="M101" s="107">
        <f t="shared" si="53"/>
        <v>423.97193749999997</v>
      </c>
      <c r="N101" s="107">
        <f t="shared" si="53"/>
        <v>423.97193749999997</v>
      </c>
      <c r="O101" s="107">
        <f t="shared" si="53"/>
        <v>423.97193749999997</v>
      </c>
      <c r="P101" s="107">
        <f t="shared" si="53"/>
        <v>423.97193749999997</v>
      </c>
      <c r="Q101" s="107">
        <f t="shared" si="53"/>
        <v>5087.6632499999996</v>
      </c>
      <c r="U101" s="109">
        <f>SUM(U96:U100)</f>
        <v>2.5438316250000002</v>
      </c>
      <c r="V101" s="107">
        <f>SUM(V96:V100)</f>
        <v>423.97193749999997</v>
      </c>
      <c r="X101" s="106">
        <f>SUM(X96:X100)</f>
        <v>0</v>
      </c>
      <c r="Y101" s="106">
        <f>SUM(Y96:Y100)</f>
        <v>5087.6632499999996</v>
      </c>
      <c r="Z101" s="224">
        <f>X101/(X101+Y101)</f>
        <v>0</v>
      </c>
    </row>
    <row r="102" spans="1:26" s="35" customFormat="1" ht="12">
      <c r="A102" s="41"/>
      <c r="B102" s="42"/>
      <c r="C102" s="43"/>
      <c r="D102" s="186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U102" s="44"/>
      <c r="V102" s="44"/>
      <c r="X102" s="44"/>
      <c r="Y102" s="44"/>
      <c r="Z102" s="223"/>
    </row>
    <row r="103" spans="1:26" s="35" customFormat="1" ht="14.1" thickBot="1">
      <c r="A103" s="129"/>
      <c r="B103" s="130" t="s">
        <v>64</v>
      </c>
      <c r="C103" s="131"/>
      <c r="D103" s="191"/>
      <c r="E103" s="132">
        <f t="shared" ref="E103:Q103" si="54">SUM(E94,E101)</f>
        <v>604.78197243333329</v>
      </c>
      <c r="F103" s="132">
        <f t="shared" si="54"/>
        <v>604.78197243333329</v>
      </c>
      <c r="G103" s="132">
        <f t="shared" si="54"/>
        <v>604.78197243333329</v>
      </c>
      <c r="H103" s="132">
        <f t="shared" si="54"/>
        <v>604.78197243333329</v>
      </c>
      <c r="I103" s="132">
        <f t="shared" si="54"/>
        <v>604.78197243333329</v>
      </c>
      <c r="J103" s="132">
        <f t="shared" si="54"/>
        <v>604.78197243333329</v>
      </c>
      <c r="K103" s="132">
        <f t="shared" si="54"/>
        <v>604.78197243333329</v>
      </c>
      <c r="L103" s="132">
        <f t="shared" si="54"/>
        <v>604.78197243333329</v>
      </c>
      <c r="M103" s="132">
        <f t="shared" si="54"/>
        <v>604.78197243333329</v>
      </c>
      <c r="N103" s="132">
        <f t="shared" si="54"/>
        <v>604.78197243333329</v>
      </c>
      <c r="O103" s="132">
        <f t="shared" si="54"/>
        <v>604.78197243333329</v>
      </c>
      <c r="P103" s="132">
        <f t="shared" si="54"/>
        <v>604.78197243333329</v>
      </c>
      <c r="Q103" s="132">
        <f t="shared" si="54"/>
        <v>7257.3836691999995</v>
      </c>
      <c r="U103" s="132">
        <f>SUM(U94,U101)</f>
        <v>3.6286918346000001</v>
      </c>
      <c r="V103" s="132">
        <f>SUM(V94,V101)</f>
        <v>604.78197243333329</v>
      </c>
      <c r="X103" s="132">
        <f>SUM(X94,X101)</f>
        <v>0</v>
      </c>
      <c r="Y103" s="132">
        <f>SUM(Y94,Y101)</f>
        <v>7257.3836691999995</v>
      </c>
      <c r="Z103" s="225">
        <f>X103/(X103+Y103)</f>
        <v>0</v>
      </c>
    </row>
    <row r="104" spans="1:26" ht="9.9499999999999993" customHeight="1">
      <c r="A104" s="52"/>
      <c r="B104" s="42"/>
      <c r="C104" s="43"/>
      <c r="D104" s="200"/>
      <c r="E104" s="45"/>
      <c r="F104" s="45"/>
      <c r="G104" s="45"/>
      <c r="H104" s="45"/>
      <c r="I104" s="45"/>
      <c r="J104" s="45"/>
      <c r="K104" s="45"/>
      <c r="L104" s="45"/>
      <c r="M104" s="45"/>
      <c r="N104" s="45"/>
      <c r="O104" s="45"/>
      <c r="P104" s="45"/>
      <c r="Q104" s="45"/>
      <c r="U104" s="43"/>
      <c r="V104" s="43"/>
      <c r="X104" s="43"/>
      <c r="Y104" s="43"/>
      <c r="Z104" s="223"/>
    </row>
    <row r="105" spans="1:26" s="34" customFormat="1" ht="13.5" customHeight="1">
      <c r="A105" s="110">
        <v>5</v>
      </c>
      <c r="B105" s="119" t="s">
        <v>65</v>
      </c>
      <c r="C105" s="112"/>
      <c r="D105" s="152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3"/>
      <c r="U105" s="112"/>
      <c r="V105" s="112"/>
      <c r="X105" s="112"/>
      <c r="Y105" s="112"/>
      <c r="Z105" s="222"/>
    </row>
    <row r="106" spans="1:26" ht="13.5" customHeight="1">
      <c r="A106" s="133">
        <v>5.0999999999999996</v>
      </c>
      <c r="B106" s="134" t="s">
        <v>66</v>
      </c>
      <c r="C106" s="207">
        <f>'3. Infrastructure Staff Loading'!C106</f>
        <v>0</v>
      </c>
      <c r="D106" s="208">
        <f>'3. Infrastructure Staff Loading'!D106</f>
        <v>0</v>
      </c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138">
        <f>SUM(E106:P106)</f>
        <v>0</v>
      </c>
      <c r="U106" s="44">
        <f>V106/$S$7</f>
        <v>0</v>
      </c>
      <c r="V106" s="44">
        <f>Q106/12</f>
        <v>0</v>
      </c>
      <c r="X106" s="44">
        <f>IF($D106="Y",$Q106,0)</f>
        <v>0</v>
      </c>
      <c r="Y106" s="44">
        <f>IF($D106="N",$Q106,0)</f>
        <v>0</v>
      </c>
      <c r="Z106" s="223">
        <f>T106/12</f>
        <v>0</v>
      </c>
    </row>
    <row r="107" spans="1:26" ht="12">
      <c r="A107" s="133"/>
      <c r="B107" s="134"/>
      <c r="C107" s="207" t="str">
        <f>'3. Infrastructure Staff Loading'!C107</f>
        <v>Architect</v>
      </c>
      <c r="D107" s="208" t="str">
        <f>'3. Infrastructure Staff Loading'!D107</f>
        <v>N</v>
      </c>
      <c r="E107" s="45">
        <v>432.18087486000007</v>
      </c>
      <c r="F107" s="45">
        <v>432.18087486000007</v>
      </c>
      <c r="G107" s="45">
        <v>432.18087486000007</v>
      </c>
      <c r="H107" s="45">
        <v>432.18087486000007</v>
      </c>
      <c r="I107" s="45">
        <v>432.18087486000007</v>
      </c>
      <c r="J107" s="45">
        <v>432.18087486000007</v>
      </c>
      <c r="K107" s="45">
        <v>432.18087486000007</v>
      </c>
      <c r="L107" s="45">
        <v>432.18087486000007</v>
      </c>
      <c r="M107" s="45">
        <v>432.18087486000007</v>
      </c>
      <c r="N107" s="45">
        <v>432.18087486000007</v>
      </c>
      <c r="O107" s="45">
        <v>432.18087486000007</v>
      </c>
      <c r="P107" s="45">
        <v>432.18087486000007</v>
      </c>
      <c r="Q107" s="138">
        <f>SUM(E107:P107)</f>
        <v>5186.1704983199998</v>
      </c>
      <c r="U107" s="44">
        <f>V107/$S$7</f>
        <v>2.59308524916</v>
      </c>
      <c r="V107" s="44">
        <f>Q107/12</f>
        <v>432.18087485999996</v>
      </c>
      <c r="X107" s="44">
        <f>IF($D107="Y",$Q107,0)</f>
        <v>0</v>
      </c>
      <c r="Y107" s="44">
        <f>IF($D107="N",$Q107,0)</f>
        <v>5186.1704983199998</v>
      </c>
      <c r="Z107" s="223">
        <f>T107/12</f>
        <v>0</v>
      </c>
    </row>
    <row r="108" spans="1:26" ht="12">
      <c r="A108" s="133"/>
      <c r="B108" s="134"/>
      <c r="C108" s="207" t="str">
        <f>'3. Infrastructure Staff Loading'!C108</f>
        <v>System Admin and Management</v>
      </c>
      <c r="D108" s="208" t="str">
        <f>'3. Infrastructure Staff Loading'!D108</f>
        <v>N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v>0</v>
      </c>
      <c r="O108" s="45">
        <v>0</v>
      </c>
      <c r="P108" s="45">
        <v>0</v>
      </c>
      <c r="Q108" s="138">
        <f>SUM(E108:P108)</f>
        <v>0</v>
      </c>
      <c r="U108" s="44">
        <f>V108/$S$7</f>
        <v>0</v>
      </c>
      <c r="V108" s="44">
        <f>Q108/12</f>
        <v>0</v>
      </c>
      <c r="X108" s="44">
        <f>IF($D108="Y",$Q108,0)</f>
        <v>0</v>
      </c>
      <c r="Y108" s="44">
        <f>IF($D108="N",$Q108,0)</f>
        <v>0</v>
      </c>
      <c r="Z108" s="223">
        <f>T108/12</f>
        <v>0</v>
      </c>
    </row>
    <row r="109" spans="1:26" ht="12">
      <c r="A109" s="133"/>
      <c r="B109" s="134"/>
      <c r="C109" s="207">
        <f>'3. Infrastructure Staff Loading'!C109</f>
        <v>0</v>
      </c>
      <c r="D109" s="208">
        <f>'3. Infrastructure Staff Loading'!D109</f>
        <v>0</v>
      </c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138">
        <f>SUM(E109:P109)</f>
        <v>0</v>
      </c>
      <c r="U109" s="44">
        <f>V109/$S$7</f>
        <v>0</v>
      </c>
      <c r="V109" s="44">
        <f>Q109/12</f>
        <v>0</v>
      </c>
      <c r="X109" s="44">
        <f>IF($D109="Y",$Q109,0)</f>
        <v>0</v>
      </c>
      <c r="Y109" s="44">
        <f>IF($D109="N",$Q109,0)</f>
        <v>0</v>
      </c>
      <c r="Z109" s="223">
        <f>T109/12</f>
        <v>0</v>
      </c>
    </row>
    <row r="110" spans="1:26" ht="12">
      <c r="A110" s="133"/>
      <c r="B110" s="134"/>
      <c r="C110" s="207">
        <f>'3. Infrastructure Staff Loading'!C110</f>
        <v>0</v>
      </c>
      <c r="D110" s="208">
        <f>'3. Infrastructure Staff Loading'!D110</f>
        <v>0</v>
      </c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138">
        <f>SUM(E110:P110)</f>
        <v>0</v>
      </c>
      <c r="U110" s="44">
        <f>V110/$S$7</f>
        <v>0</v>
      </c>
      <c r="V110" s="44">
        <f>Q110/12</f>
        <v>0</v>
      </c>
      <c r="X110" s="44">
        <f>IF($D110="Y",$Q110,0)</f>
        <v>0</v>
      </c>
      <c r="Y110" s="44">
        <f>IF($D110="N",$Q110,0)</f>
        <v>0</v>
      </c>
      <c r="Z110" s="223">
        <f>T110/12</f>
        <v>0</v>
      </c>
    </row>
    <row r="111" spans="1:26" s="35" customFormat="1" ht="12.95" thickBot="1">
      <c r="A111" s="103"/>
      <c r="B111" s="104" t="s">
        <v>68</v>
      </c>
      <c r="C111" s="105"/>
      <c r="D111" s="187"/>
      <c r="E111" s="107">
        <f>SUM(E106:E110)</f>
        <v>432.18087486000007</v>
      </c>
      <c r="F111" s="107">
        <f t="shared" ref="F111:Q111" si="55">SUM(F106:F110)</f>
        <v>432.18087486000007</v>
      </c>
      <c r="G111" s="107">
        <f t="shared" si="55"/>
        <v>432.18087486000007</v>
      </c>
      <c r="H111" s="107">
        <f t="shared" si="55"/>
        <v>432.18087486000007</v>
      </c>
      <c r="I111" s="107">
        <f t="shared" si="55"/>
        <v>432.18087486000007</v>
      </c>
      <c r="J111" s="107">
        <f t="shared" si="55"/>
        <v>432.18087486000007</v>
      </c>
      <c r="K111" s="107">
        <f t="shared" si="55"/>
        <v>432.18087486000007</v>
      </c>
      <c r="L111" s="107">
        <f t="shared" si="55"/>
        <v>432.18087486000007</v>
      </c>
      <c r="M111" s="107">
        <f t="shared" si="55"/>
        <v>432.18087486000007</v>
      </c>
      <c r="N111" s="107">
        <f t="shared" si="55"/>
        <v>432.18087486000007</v>
      </c>
      <c r="O111" s="107">
        <f t="shared" si="55"/>
        <v>432.18087486000007</v>
      </c>
      <c r="P111" s="107">
        <f t="shared" si="55"/>
        <v>432.18087486000007</v>
      </c>
      <c r="Q111" s="107">
        <f t="shared" si="55"/>
        <v>5186.1704983199998</v>
      </c>
      <c r="U111" s="109">
        <f>SUM(U106:U110)</f>
        <v>2.59308524916</v>
      </c>
      <c r="V111" s="107">
        <f>SUM(V106:V110)</f>
        <v>432.18087485999996</v>
      </c>
      <c r="X111" s="106">
        <f>SUM(X106:X110)</f>
        <v>0</v>
      </c>
      <c r="Y111" s="106">
        <f>SUM(Y106:Y110)</f>
        <v>5186.1704983199998</v>
      </c>
      <c r="Z111" s="224">
        <f>X111/(X111+Y111)</f>
        <v>0</v>
      </c>
    </row>
    <row r="112" spans="1:26" ht="13.5" customHeight="1">
      <c r="A112" s="133"/>
      <c r="B112" s="134"/>
      <c r="C112" s="207"/>
      <c r="D112" s="210"/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138"/>
      <c r="U112" s="44"/>
      <c r="V112" s="44"/>
      <c r="X112" s="44"/>
      <c r="Y112" s="44"/>
      <c r="Z112" s="223"/>
    </row>
    <row r="113" spans="1:26" s="35" customFormat="1" ht="12">
      <c r="A113" s="133">
        <v>5.2</v>
      </c>
      <c r="B113" s="134" t="s">
        <v>65</v>
      </c>
      <c r="C113" s="207">
        <f>'3. Infrastructure Staff Loading'!C113</f>
        <v>0</v>
      </c>
      <c r="D113" s="208">
        <f>'3. Infrastructure Staff Loading'!D113</f>
        <v>0</v>
      </c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138">
        <f>SUM(E113:P113)</f>
        <v>0</v>
      </c>
      <c r="U113" s="44">
        <f>V113/$S$7</f>
        <v>0</v>
      </c>
      <c r="V113" s="44">
        <f>Q113/12</f>
        <v>0</v>
      </c>
      <c r="X113" s="44">
        <f>IF($D113="Y",$Q113,0)</f>
        <v>0</v>
      </c>
      <c r="Y113" s="44">
        <f>IF($D113="N",$Q113,0)</f>
        <v>0</v>
      </c>
      <c r="Z113" s="223">
        <f>T113/12</f>
        <v>0</v>
      </c>
    </row>
    <row r="114" spans="1:26" ht="12">
      <c r="A114" s="133"/>
      <c r="B114" s="134"/>
      <c r="C114" s="207" t="str">
        <f>'3. Infrastructure Staff Loading'!C114</f>
        <v>Architect</v>
      </c>
      <c r="D114" s="208" t="str">
        <f>'3. Infrastructure Staff Loading'!D114</f>
        <v>N</v>
      </c>
      <c r="E114" s="45">
        <v>35.501598940000001</v>
      </c>
      <c r="F114" s="45">
        <v>35.501598940000001</v>
      </c>
      <c r="G114" s="45">
        <v>35.501598940000001</v>
      </c>
      <c r="H114" s="45">
        <v>35.501598940000001</v>
      </c>
      <c r="I114" s="45">
        <v>35.501598940000001</v>
      </c>
      <c r="J114" s="45">
        <v>35.501598940000001</v>
      </c>
      <c r="K114" s="45">
        <v>35.501598940000001</v>
      </c>
      <c r="L114" s="45">
        <v>35.501598940000001</v>
      </c>
      <c r="M114" s="45">
        <v>35.501598940000001</v>
      </c>
      <c r="N114" s="45">
        <v>35.501598940000001</v>
      </c>
      <c r="O114" s="45">
        <v>35.501598940000001</v>
      </c>
      <c r="P114" s="45">
        <v>35.501598940000001</v>
      </c>
      <c r="Q114" s="138">
        <f>SUM(E114:P114)</f>
        <v>426.01918728000004</v>
      </c>
      <c r="U114" s="44">
        <f>V114/$S$7</f>
        <v>0.21300959364000002</v>
      </c>
      <c r="V114" s="44">
        <f>Q114/12</f>
        <v>35.501598940000001</v>
      </c>
      <c r="X114" s="44">
        <f>IF($D114="Y",$Q114,0)</f>
        <v>0</v>
      </c>
      <c r="Y114" s="44">
        <f>IF($D114="N",$Q114,0)</f>
        <v>426.01918728000004</v>
      </c>
      <c r="Z114" s="223">
        <f>T114/12</f>
        <v>0</v>
      </c>
    </row>
    <row r="115" spans="1:26" ht="12">
      <c r="A115" s="133"/>
      <c r="B115" s="134"/>
      <c r="C115" s="207" t="str">
        <f>'3. Infrastructure Staff Loading'!C115</f>
        <v>Architect</v>
      </c>
      <c r="D115" s="208" t="str">
        <f>'3. Infrastructure Staff Loading'!D115</f>
        <v>Y</v>
      </c>
      <c r="E115" s="45">
        <v>0</v>
      </c>
      <c r="F115" s="45">
        <v>0</v>
      </c>
      <c r="G115" s="45">
        <v>0</v>
      </c>
      <c r="H115" s="45">
        <v>0</v>
      </c>
      <c r="I115" s="45">
        <v>0</v>
      </c>
      <c r="J115" s="45">
        <v>0</v>
      </c>
      <c r="K115" s="45">
        <v>0</v>
      </c>
      <c r="L115" s="45">
        <v>0</v>
      </c>
      <c r="M115" s="45">
        <v>0</v>
      </c>
      <c r="N115" s="45">
        <v>0</v>
      </c>
      <c r="O115" s="45">
        <v>0</v>
      </c>
      <c r="P115" s="45">
        <v>0</v>
      </c>
      <c r="Q115" s="138">
        <f>SUM(E115:P115)</f>
        <v>0</v>
      </c>
      <c r="U115" s="44">
        <f>V115/$S$7</f>
        <v>0</v>
      </c>
      <c r="V115" s="44">
        <f>Q115/12</f>
        <v>0</v>
      </c>
      <c r="X115" s="44">
        <f>IF($D115="Y",$Q115,0)</f>
        <v>0</v>
      </c>
      <c r="Y115" s="44">
        <f>IF($D115="N",$Q115,0)</f>
        <v>0</v>
      </c>
      <c r="Z115" s="223">
        <f>T115/12</f>
        <v>0</v>
      </c>
    </row>
    <row r="116" spans="1:26" ht="12">
      <c r="A116" s="133"/>
      <c r="B116" s="134"/>
      <c r="C116" s="207">
        <f>'3. Infrastructure Staff Loading'!C116</f>
        <v>0</v>
      </c>
      <c r="D116" s="208">
        <f>'3. Infrastructure Staff Loading'!D116</f>
        <v>0</v>
      </c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138">
        <f>SUM(E116:P116)</f>
        <v>0</v>
      </c>
      <c r="U116" s="44">
        <f>V116/$S$7</f>
        <v>0</v>
      </c>
      <c r="V116" s="44">
        <f>Q116/12</f>
        <v>0</v>
      </c>
      <c r="X116" s="44">
        <f>IF($D116="Y",$Q116,0)</f>
        <v>0</v>
      </c>
      <c r="Y116" s="44">
        <f>IF($D116="N",$Q116,0)</f>
        <v>0</v>
      </c>
      <c r="Z116" s="223">
        <f>T116/12</f>
        <v>0</v>
      </c>
    </row>
    <row r="117" spans="1:26" ht="12">
      <c r="A117" s="133"/>
      <c r="B117" s="134"/>
      <c r="C117" s="207">
        <f>'3. Infrastructure Staff Loading'!C117</f>
        <v>0</v>
      </c>
      <c r="D117" s="208">
        <f>'3. Infrastructure Staff Loading'!D117</f>
        <v>0</v>
      </c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138">
        <f>SUM(E117:P117)</f>
        <v>0</v>
      </c>
      <c r="U117" s="44">
        <f>V117/$S$7</f>
        <v>0</v>
      </c>
      <c r="V117" s="44">
        <f>Q117/12</f>
        <v>0</v>
      </c>
      <c r="X117" s="44">
        <f>IF($D117="Y",$Q117,0)</f>
        <v>0</v>
      </c>
      <c r="Y117" s="44">
        <f>IF($D117="N",$Q117,0)</f>
        <v>0</v>
      </c>
      <c r="Z117" s="223">
        <f>T117/12</f>
        <v>0</v>
      </c>
    </row>
    <row r="118" spans="1:26" s="35" customFormat="1" ht="12.95" thickBot="1">
      <c r="A118" s="103"/>
      <c r="B118" s="104" t="s">
        <v>69</v>
      </c>
      <c r="C118" s="105"/>
      <c r="D118" s="187"/>
      <c r="E118" s="107">
        <f>SUM(E113:E117)</f>
        <v>35.501598940000001</v>
      </c>
      <c r="F118" s="107">
        <f t="shared" ref="F118:Q118" si="56">SUM(F113:F117)</f>
        <v>35.501598940000001</v>
      </c>
      <c r="G118" s="107">
        <f t="shared" si="56"/>
        <v>35.501598940000001</v>
      </c>
      <c r="H118" s="107">
        <f t="shared" si="56"/>
        <v>35.501598940000001</v>
      </c>
      <c r="I118" s="107">
        <f t="shared" si="56"/>
        <v>35.501598940000001</v>
      </c>
      <c r="J118" s="107">
        <f t="shared" si="56"/>
        <v>35.501598940000001</v>
      </c>
      <c r="K118" s="107">
        <f t="shared" si="56"/>
        <v>35.501598940000001</v>
      </c>
      <c r="L118" s="107">
        <f t="shared" si="56"/>
        <v>35.501598940000001</v>
      </c>
      <c r="M118" s="107">
        <f t="shared" si="56"/>
        <v>35.501598940000001</v>
      </c>
      <c r="N118" s="107">
        <f t="shared" si="56"/>
        <v>35.501598940000001</v>
      </c>
      <c r="O118" s="107">
        <f t="shared" si="56"/>
        <v>35.501598940000001</v>
      </c>
      <c r="P118" s="107">
        <f t="shared" si="56"/>
        <v>35.501598940000001</v>
      </c>
      <c r="Q118" s="107">
        <f t="shared" si="56"/>
        <v>426.01918728000004</v>
      </c>
      <c r="U118" s="109">
        <f>SUM(U113:U117)</f>
        <v>0.21300959364000002</v>
      </c>
      <c r="V118" s="107">
        <f>SUM(V113:V117)</f>
        <v>35.501598940000001</v>
      </c>
      <c r="X118" s="106">
        <f>SUM(X113:X117)</f>
        <v>0</v>
      </c>
      <c r="Y118" s="106">
        <f>SUM(Y113:Y117)</f>
        <v>426.01918728000004</v>
      </c>
      <c r="Z118" s="224">
        <f>X118/(X118+Y118)</f>
        <v>0</v>
      </c>
    </row>
    <row r="119" spans="1:26" s="35" customFormat="1" ht="12">
      <c r="A119" s="41"/>
      <c r="B119" s="42"/>
      <c r="C119" s="43"/>
      <c r="D119" s="186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U119" s="44"/>
      <c r="V119" s="44"/>
      <c r="X119" s="44"/>
      <c r="Y119" s="44"/>
      <c r="Z119" s="223"/>
    </row>
    <row r="120" spans="1:26" s="35" customFormat="1" ht="14.1" thickBot="1">
      <c r="A120" s="129"/>
      <c r="B120" s="130" t="s">
        <v>69</v>
      </c>
      <c r="C120" s="131"/>
      <c r="D120" s="191"/>
      <c r="E120" s="132">
        <f t="shared" ref="E120:Q120" si="57">SUM(E111,E118)</f>
        <v>467.68247380000008</v>
      </c>
      <c r="F120" s="132">
        <f t="shared" si="57"/>
        <v>467.68247380000008</v>
      </c>
      <c r="G120" s="132">
        <f t="shared" si="57"/>
        <v>467.68247380000008</v>
      </c>
      <c r="H120" s="132">
        <f t="shared" si="57"/>
        <v>467.68247380000008</v>
      </c>
      <c r="I120" s="132">
        <f t="shared" si="57"/>
        <v>467.68247380000008</v>
      </c>
      <c r="J120" s="132">
        <f t="shared" si="57"/>
        <v>467.68247380000008</v>
      </c>
      <c r="K120" s="132">
        <f t="shared" si="57"/>
        <v>467.68247380000008</v>
      </c>
      <c r="L120" s="132">
        <f t="shared" si="57"/>
        <v>467.68247380000008</v>
      </c>
      <c r="M120" s="132">
        <f t="shared" si="57"/>
        <v>467.68247380000008</v>
      </c>
      <c r="N120" s="132">
        <f t="shared" si="57"/>
        <v>467.68247380000008</v>
      </c>
      <c r="O120" s="132">
        <f t="shared" si="57"/>
        <v>467.68247380000008</v>
      </c>
      <c r="P120" s="132">
        <f t="shared" si="57"/>
        <v>467.68247380000008</v>
      </c>
      <c r="Q120" s="132">
        <f t="shared" si="57"/>
        <v>5612.1896855999994</v>
      </c>
      <c r="U120" s="132">
        <f>SUM(U111,U118)</f>
        <v>2.8060948427999999</v>
      </c>
      <c r="V120" s="132">
        <f>SUM(V111,V118)</f>
        <v>467.68247379999997</v>
      </c>
      <c r="X120" s="132">
        <f>SUM(X111,X118)</f>
        <v>0</v>
      </c>
      <c r="Y120" s="132">
        <f>SUM(Y111,Y118)</f>
        <v>5612.1896855999994</v>
      </c>
      <c r="Z120" s="225">
        <f>X120/(X120+Y120)</f>
        <v>0</v>
      </c>
    </row>
    <row r="121" spans="1:26" ht="9.9499999999999993" customHeight="1">
      <c r="A121" s="52"/>
      <c r="B121" s="42"/>
      <c r="C121" s="43"/>
      <c r="D121" s="200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U121" s="43"/>
      <c r="V121" s="43"/>
      <c r="X121" s="43"/>
      <c r="Y121" s="43"/>
      <c r="Z121" s="223"/>
    </row>
    <row r="122" spans="1:26" s="34" customFormat="1" ht="13.5" customHeight="1">
      <c r="A122" s="110">
        <v>6</v>
      </c>
      <c r="B122" s="119" t="s">
        <v>70</v>
      </c>
      <c r="C122" s="112"/>
      <c r="D122" s="152"/>
      <c r="E122" s="117"/>
      <c r="F122" s="117"/>
      <c r="G122" s="117"/>
      <c r="H122" s="117"/>
      <c r="I122" s="117"/>
      <c r="J122" s="117"/>
      <c r="K122" s="117"/>
      <c r="L122" s="117"/>
      <c r="M122" s="117"/>
      <c r="N122" s="117"/>
      <c r="O122" s="117"/>
      <c r="P122" s="117"/>
      <c r="Q122" s="113"/>
      <c r="U122" s="112"/>
      <c r="V122" s="112"/>
      <c r="X122" s="112"/>
      <c r="Y122" s="112"/>
      <c r="Z122" s="222"/>
    </row>
    <row r="123" spans="1:26" ht="13.5" customHeight="1">
      <c r="A123" s="133">
        <v>6.1</v>
      </c>
      <c r="B123" s="134" t="s">
        <v>71</v>
      </c>
      <c r="C123" s="207">
        <f>'3. Infrastructure Staff Loading'!C123</f>
        <v>0</v>
      </c>
      <c r="D123" s="208">
        <f>'3. Infrastructure Staff Loading'!D123</f>
        <v>0</v>
      </c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138">
        <f>SUM(E123:P123)</f>
        <v>0</v>
      </c>
      <c r="U123" s="44">
        <f>V123/$S$7</f>
        <v>0</v>
      </c>
      <c r="V123" s="44">
        <f>Q123/12</f>
        <v>0</v>
      </c>
      <c r="X123" s="44">
        <f t="shared" ref="X123:X129" si="58">IF($D123="Y",$Q123,0)</f>
        <v>0</v>
      </c>
      <c r="Y123" s="44">
        <f t="shared" ref="Y123:Y129" si="59">IF($D123="N",$Q123,0)</f>
        <v>0</v>
      </c>
      <c r="Z123" s="223">
        <f>T123/12</f>
        <v>0</v>
      </c>
    </row>
    <row r="124" spans="1:26" ht="13.5" customHeight="1">
      <c r="A124" s="133"/>
      <c r="B124" s="134"/>
      <c r="C124" s="207" t="str">
        <f>'3. Infrastructure Staff Loading'!C124</f>
        <v>System Admin and Management</v>
      </c>
      <c r="D124" s="208" t="str">
        <f>'3. Infrastructure Staff Loading'!D124</f>
        <v>Y</v>
      </c>
      <c r="E124" s="45">
        <v>4417.0955430000004</v>
      </c>
      <c r="F124" s="45">
        <v>4417.0955430000004</v>
      </c>
      <c r="G124" s="45">
        <v>4417.0955430000004</v>
      </c>
      <c r="H124" s="45">
        <v>4417.0955430000004</v>
      </c>
      <c r="I124" s="45">
        <v>4417.0955430000004</v>
      </c>
      <c r="J124" s="45">
        <v>4417.0955430000004</v>
      </c>
      <c r="K124" s="45">
        <v>4417.0955430000004</v>
      </c>
      <c r="L124" s="45">
        <v>4417.0955430000004</v>
      </c>
      <c r="M124" s="45">
        <v>4417.0955430000004</v>
      </c>
      <c r="N124" s="45">
        <v>4417.0955430000004</v>
      </c>
      <c r="O124" s="45">
        <v>4417.0955430000004</v>
      </c>
      <c r="P124" s="45">
        <v>4417.0955430000004</v>
      </c>
      <c r="Q124" s="138">
        <f t="shared" ref="Q124:Q125" si="60">SUM(E124:P124)</f>
        <v>53005.146516000015</v>
      </c>
      <c r="U124" s="44">
        <f t="shared" ref="U124:U125" si="61">V124/$S$7</f>
        <v>26.502573258000009</v>
      </c>
      <c r="V124" s="44">
        <f t="shared" ref="V124:V125" si="62">Q124/12</f>
        <v>4417.0955430000013</v>
      </c>
      <c r="X124" s="44">
        <f t="shared" si="58"/>
        <v>53005.146516000015</v>
      </c>
      <c r="Y124" s="44">
        <f t="shared" si="59"/>
        <v>0</v>
      </c>
      <c r="Z124" s="223">
        <f t="shared" ref="Z124:Z125" si="63">T124/12</f>
        <v>0</v>
      </c>
    </row>
    <row r="125" spans="1:26" ht="13.5" customHeight="1">
      <c r="A125" s="133"/>
      <c r="B125" s="134"/>
      <c r="C125" s="207" t="str">
        <f>'3. Infrastructure Staff Loading'!C125</f>
        <v>Service Delivery Management</v>
      </c>
      <c r="D125" s="208" t="str">
        <f>'3. Infrastructure Staff Loading'!D125</f>
        <v>Y</v>
      </c>
      <c r="E125" s="45">
        <v>0</v>
      </c>
      <c r="F125" s="45">
        <v>0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  <c r="L125" s="45">
        <v>0</v>
      </c>
      <c r="M125" s="45">
        <v>0</v>
      </c>
      <c r="N125" s="45">
        <v>0</v>
      </c>
      <c r="O125" s="45">
        <v>0</v>
      </c>
      <c r="P125" s="45">
        <v>0</v>
      </c>
      <c r="Q125" s="138">
        <f t="shared" si="60"/>
        <v>0</v>
      </c>
      <c r="U125" s="44">
        <f t="shared" si="61"/>
        <v>0</v>
      </c>
      <c r="V125" s="44">
        <f t="shared" si="62"/>
        <v>0</v>
      </c>
      <c r="X125" s="44">
        <f t="shared" si="58"/>
        <v>0</v>
      </c>
      <c r="Y125" s="44">
        <f t="shared" si="59"/>
        <v>0</v>
      </c>
      <c r="Z125" s="223">
        <f t="shared" si="63"/>
        <v>0</v>
      </c>
    </row>
    <row r="126" spans="1:26" ht="12">
      <c r="A126" s="133"/>
      <c r="B126" s="134"/>
      <c r="C126" s="207" t="str">
        <f>'3. Infrastructure Staff Loading'!C126</f>
        <v>AWS Manager</v>
      </c>
      <c r="D126" s="208" t="str">
        <f>'3. Infrastructure Staff Loading'!D126</f>
        <v>N</v>
      </c>
      <c r="E126" s="45">
        <v>164.83332673999999</v>
      </c>
      <c r="F126" s="45">
        <v>164.83332673999999</v>
      </c>
      <c r="G126" s="45">
        <v>164.83332673999999</v>
      </c>
      <c r="H126" s="45">
        <v>164.83332673999999</v>
      </c>
      <c r="I126" s="45">
        <v>164.83332673999999</v>
      </c>
      <c r="J126" s="45">
        <v>164.83332673999999</v>
      </c>
      <c r="K126" s="45">
        <v>164.83332673999999</v>
      </c>
      <c r="L126" s="45">
        <v>164.83332673999999</v>
      </c>
      <c r="M126" s="45">
        <v>164.83332673999999</v>
      </c>
      <c r="N126" s="45">
        <v>164.83332673999999</v>
      </c>
      <c r="O126" s="45">
        <v>164.83332673999999</v>
      </c>
      <c r="P126" s="45">
        <v>164.83332673999999</v>
      </c>
      <c r="Q126" s="138">
        <f>SUM(E126:P126)</f>
        <v>1977.9999208800002</v>
      </c>
      <c r="U126" s="44">
        <f>V126/$S$7</f>
        <v>0.98899996044000016</v>
      </c>
      <c r="V126" s="44">
        <f>Q126/12</f>
        <v>164.83332674000002</v>
      </c>
      <c r="X126" s="44">
        <f t="shared" si="58"/>
        <v>0</v>
      </c>
      <c r="Y126" s="44">
        <f t="shared" si="59"/>
        <v>1977.9999208800002</v>
      </c>
      <c r="Z126" s="223">
        <f>T126/12</f>
        <v>0</v>
      </c>
    </row>
    <row r="127" spans="1:26" ht="12">
      <c r="A127" s="133"/>
      <c r="B127" s="134"/>
      <c r="C127" s="207" t="str">
        <f>'3. Infrastructure Staff Loading'!C127</f>
        <v>System Admin and Management</v>
      </c>
      <c r="D127" s="208" t="str">
        <f>'3. Infrastructure Staff Loading'!D127</f>
        <v>N</v>
      </c>
      <c r="E127" s="45">
        <v>3257.6756795750007</v>
      </c>
      <c r="F127" s="45">
        <v>3257.6756795750007</v>
      </c>
      <c r="G127" s="45">
        <v>3257.6756795750007</v>
      </c>
      <c r="H127" s="45">
        <v>3257.6756795750007</v>
      </c>
      <c r="I127" s="45">
        <v>3257.6756795750007</v>
      </c>
      <c r="J127" s="45">
        <v>3257.6756795750007</v>
      </c>
      <c r="K127" s="45">
        <v>3257.6756795750007</v>
      </c>
      <c r="L127" s="45">
        <v>3257.6756795750007</v>
      </c>
      <c r="M127" s="45">
        <v>3257.6756795750007</v>
      </c>
      <c r="N127" s="45">
        <v>3257.6756795750007</v>
      </c>
      <c r="O127" s="45">
        <v>3257.6756795750007</v>
      </c>
      <c r="P127" s="45">
        <v>3257.6756795750007</v>
      </c>
      <c r="Q127" s="138">
        <f>SUM(E127:P127)</f>
        <v>39092.108154900008</v>
      </c>
      <c r="U127" s="44">
        <f>V127/$S$7</f>
        <v>19.546054077450005</v>
      </c>
      <c r="V127" s="44">
        <f>Q127/12</f>
        <v>3257.6756795750007</v>
      </c>
      <c r="X127" s="44">
        <f t="shared" si="58"/>
        <v>0</v>
      </c>
      <c r="Y127" s="44">
        <f t="shared" si="59"/>
        <v>39092.108154900008</v>
      </c>
      <c r="Z127" s="223">
        <f>T127/12</f>
        <v>0</v>
      </c>
    </row>
    <row r="128" spans="1:26" ht="12">
      <c r="A128" s="133"/>
      <c r="B128" s="134"/>
      <c r="C128" s="207" t="str">
        <f>'3. Infrastructure Staff Loading'!C128</f>
        <v>Project Manager</v>
      </c>
      <c r="D128" s="208" t="str">
        <f>'3. Infrastructure Staff Loading'!D128</f>
        <v>Y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  <c r="L128" s="45">
        <v>0</v>
      </c>
      <c r="M128" s="45">
        <v>0</v>
      </c>
      <c r="N128" s="45">
        <v>0</v>
      </c>
      <c r="O128" s="45">
        <v>0</v>
      </c>
      <c r="P128" s="45">
        <v>0</v>
      </c>
      <c r="Q128" s="138">
        <f>SUM(E128:P128)</f>
        <v>0</v>
      </c>
      <c r="U128" s="44">
        <f>V128/$S$7</f>
        <v>0</v>
      </c>
      <c r="V128" s="44">
        <f>Q128/12</f>
        <v>0</v>
      </c>
      <c r="X128" s="44">
        <f t="shared" si="58"/>
        <v>0</v>
      </c>
      <c r="Y128" s="44">
        <f t="shared" si="59"/>
        <v>0</v>
      </c>
      <c r="Z128" s="223">
        <f>T128/12</f>
        <v>0</v>
      </c>
    </row>
    <row r="129" spans="1:26" ht="12">
      <c r="A129" s="133"/>
      <c r="B129" s="134"/>
      <c r="C129" s="207">
        <f>'3. Infrastructure Staff Loading'!C129</f>
        <v>0</v>
      </c>
      <c r="D129" s="208">
        <f>'3. Infrastructure Staff Loading'!D129</f>
        <v>0</v>
      </c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5"/>
      <c r="Q129" s="138">
        <f>SUM(E129:P129)</f>
        <v>0</v>
      </c>
      <c r="U129" s="44">
        <f>V129/$S$7</f>
        <v>0</v>
      </c>
      <c r="V129" s="44">
        <f>Q129/12</f>
        <v>0</v>
      </c>
      <c r="X129" s="44">
        <f t="shared" si="58"/>
        <v>0</v>
      </c>
      <c r="Y129" s="44">
        <f t="shared" si="59"/>
        <v>0</v>
      </c>
      <c r="Z129" s="223">
        <f>T129/12</f>
        <v>0</v>
      </c>
    </row>
    <row r="130" spans="1:26" s="35" customFormat="1" ht="12.95" thickBot="1">
      <c r="A130" s="103"/>
      <c r="B130" s="104" t="s">
        <v>73</v>
      </c>
      <c r="C130" s="105"/>
      <c r="D130" s="187"/>
      <c r="E130" s="107">
        <f>SUM(E123:E129)</f>
        <v>7839.6045493150013</v>
      </c>
      <c r="F130" s="107">
        <f t="shared" ref="F130:Q130" si="64">SUM(F123:F129)</f>
        <v>7839.6045493150013</v>
      </c>
      <c r="G130" s="107">
        <f t="shared" si="64"/>
        <v>7839.6045493150013</v>
      </c>
      <c r="H130" s="107">
        <f t="shared" si="64"/>
        <v>7839.6045493150013</v>
      </c>
      <c r="I130" s="107">
        <f t="shared" si="64"/>
        <v>7839.6045493150013</v>
      </c>
      <c r="J130" s="107">
        <f t="shared" si="64"/>
        <v>7839.6045493150013</v>
      </c>
      <c r="K130" s="107">
        <f t="shared" si="64"/>
        <v>7839.6045493150013</v>
      </c>
      <c r="L130" s="107">
        <f t="shared" si="64"/>
        <v>7839.6045493150013</v>
      </c>
      <c r="M130" s="107">
        <f t="shared" si="64"/>
        <v>7839.6045493150013</v>
      </c>
      <c r="N130" s="107">
        <f t="shared" si="64"/>
        <v>7839.6045493150013</v>
      </c>
      <c r="O130" s="107">
        <f t="shared" si="64"/>
        <v>7839.6045493150013</v>
      </c>
      <c r="P130" s="107">
        <f t="shared" si="64"/>
        <v>7839.6045493150013</v>
      </c>
      <c r="Q130" s="107">
        <f t="shared" si="64"/>
        <v>94075.254591780016</v>
      </c>
      <c r="U130" s="109">
        <f>SUM(U123:U129)</f>
        <v>47.037627295890019</v>
      </c>
      <c r="V130" s="107">
        <f>SUM(V123:V129)</f>
        <v>7839.6045493150023</v>
      </c>
      <c r="X130" s="106">
        <f>SUM(X123:X129)</f>
        <v>53005.146516000015</v>
      </c>
      <c r="Y130" s="106">
        <f>SUM(Y123:Y129)</f>
        <v>41070.108075780008</v>
      </c>
      <c r="Z130" s="224">
        <f>X130/(X130+Y130)</f>
        <v>0.56343346341186973</v>
      </c>
    </row>
    <row r="131" spans="1:26" ht="13.5" customHeight="1">
      <c r="A131" s="133"/>
      <c r="B131" s="134"/>
      <c r="C131" s="207"/>
      <c r="D131" s="210"/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5"/>
      <c r="Q131" s="138"/>
      <c r="U131" s="44"/>
      <c r="V131" s="44"/>
      <c r="X131" s="44"/>
      <c r="Y131" s="44"/>
      <c r="Z131" s="223"/>
    </row>
    <row r="132" spans="1:26" s="35" customFormat="1" ht="12">
      <c r="A132" s="133">
        <v>6.2</v>
      </c>
      <c r="B132" s="134" t="s">
        <v>74</v>
      </c>
      <c r="C132" s="207">
        <f>'3. Infrastructure Staff Loading'!C132</f>
        <v>0</v>
      </c>
      <c r="D132" s="208">
        <f>'3. Infrastructure Staff Loading'!D132</f>
        <v>0</v>
      </c>
      <c r="E132" s="45"/>
      <c r="F132" s="45"/>
      <c r="G132" s="45"/>
      <c r="H132" s="45"/>
      <c r="I132" s="45"/>
      <c r="J132" s="45"/>
      <c r="K132" s="45"/>
      <c r="L132" s="45"/>
      <c r="M132" s="45"/>
      <c r="N132" s="45"/>
      <c r="O132" s="45"/>
      <c r="P132" s="45"/>
      <c r="Q132" s="138">
        <f>SUM(E132:P132)</f>
        <v>0</v>
      </c>
      <c r="U132" s="44">
        <f>V132/$S$7</f>
        <v>0</v>
      </c>
      <c r="V132" s="44">
        <f>Q132/12</f>
        <v>0</v>
      </c>
      <c r="X132" s="44">
        <f>IF($D132="Y",$Q132,0)</f>
        <v>0</v>
      </c>
      <c r="Y132" s="44">
        <f>IF($D132="N",$Q132,0)</f>
        <v>0</v>
      </c>
      <c r="Z132" s="223">
        <f>T132/12</f>
        <v>0</v>
      </c>
    </row>
    <row r="133" spans="1:26" ht="12">
      <c r="A133" s="133"/>
      <c r="B133" s="134"/>
      <c r="C133" s="207" t="str">
        <f>'3. Infrastructure Staff Loading'!C133</f>
        <v>Service Delivery</v>
      </c>
      <c r="D133" s="208" t="str">
        <f>'3. Infrastructure Staff Loading'!D133</f>
        <v>Y</v>
      </c>
      <c r="E133" s="45">
        <v>1294.1578447958334</v>
      </c>
      <c r="F133" s="45">
        <v>1294.1578447958334</v>
      </c>
      <c r="G133" s="45">
        <v>1294.1578447958334</v>
      </c>
      <c r="H133" s="45">
        <v>1294.1578447958334</v>
      </c>
      <c r="I133" s="45">
        <v>1294.1578447958334</v>
      </c>
      <c r="J133" s="45">
        <v>1294.1578447958334</v>
      </c>
      <c r="K133" s="45">
        <v>1294.1578447958334</v>
      </c>
      <c r="L133" s="45">
        <v>1294.1578447958334</v>
      </c>
      <c r="M133" s="45">
        <v>1294.1578447958334</v>
      </c>
      <c r="N133" s="45">
        <v>1294.1578447958334</v>
      </c>
      <c r="O133" s="45">
        <v>1294.1578447958334</v>
      </c>
      <c r="P133" s="45">
        <v>1294.1578447958334</v>
      </c>
      <c r="Q133" s="138">
        <f>SUM(E133:P133)</f>
        <v>15529.894137549998</v>
      </c>
      <c r="U133" s="44">
        <f>V133/$S$7</f>
        <v>7.7649470687749993</v>
      </c>
      <c r="V133" s="44">
        <f>Q133/12</f>
        <v>1294.1578447958332</v>
      </c>
      <c r="X133" s="44">
        <f>IF($D133="Y",$Q133,0)</f>
        <v>15529.894137549998</v>
      </c>
      <c r="Y133" s="44">
        <f>IF($D133="N",$Q133,0)</f>
        <v>0</v>
      </c>
      <c r="Z133" s="223">
        <f>T133/12</f>
        <v>0</v>
      </c>
    </row>
    <row r="134" spans="1:26" ht="12">
      <c r="A134" s="133"/>
      <c r="B134" s="134"/>
      <c r="C134" s="207" t="str">
        <f>'3. Infrastructure Staff Loading'!C134</f>
        <v>Service Delivery</v>
      </c>
      <c r="D134" s="208" t="str">
        <f>'3. Infrastructure Staff Loading'!D134</f>
        <v>N</v>
      </c>
      <c r="E134" s="45">
        <v>164.83332673999999</v>
      </c>
      <c r="F134" s="45">
        <v>164.83332673999999</v>
      </c>
      <c r="G134" s="45">
        <v>164.83332673999999</v>
      </c>
      <c r="H134" s="45">
        <v>164.83332673999999</v>
      </c>
      <c r="I134" s="45">
        <v>164.83332673999999</v>
      </c>
      <c r="J134" s="45">
        <v>164.83332673999999</v>
      </c>
      <c r="K134" s="45">
        <v>164.83332673999999</v>
      </c>
      <c r="L134" s="45">
        <v>164.83332673999999</v>
      </c>
      <c r="M134" s="45">
        <v>164.83332673999999</v>
      </c>
      <c r="N134" s="45">
        <v>164.83332673999999</v>
      </c>
      <c r="O134" s="45">
        <v>164.83332673999999</v>
      </c>
      <c r="P134" s="45">
        <v>164.83332673999999</v>
      </c>
      <c r="Q134" s="138">
        <f>SUM(E134:P134)</f>
        <v>1977.9999208800002</v>
      </c>
      <c r="U134" s="44">
        <f>V134/$S$7</f>
        <v>0.98899996044000016</v>
      </c>
      <c r="V134" s="44">
        <f>Q134/12</f>
        <v>164.83332674000002</v>
      </c>
      <c r="X134" s="44">
        <f>IF($D134="Y",$Q134,0)</f>
        <v>0</v>
      </c>
      <c r="Y134" s="44">
        <f>IF($D134="N",$Q134,0)</f>
        <v>1977.9999208800002</v>
      </c>
      <c r="Z134" s="223">
        <f>T134/12</f>
        <v>0</v>
      </c>
    </row>
    <row r="135" spans="1:26" ht="12">
      <c r="A135" s="133"/>
      <c r="B135" s="134"/>
      <c r="C135" s="207">
        <f>'3. Infrastructure Staff Loading'!C135</f>
        <v>0</v>
      </c>
      <c r="D135" s="208">
        <f>'3. Infrastructure Staff Loading'!D135</f>
        <v>0</v>
      </c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45"/>
      <c r="Q135" s="138">
        <f>SUM(E135:P135)</f>
        <v>0</v>
      </c>
      <c r="U135" s="44">
        <f>V135/$S$7</f>
        <v>0</v>
      </c>
      <c r="V135" s="44">
        <f>Q135/12</f>
        <v>0</v>
      </c>
      <c r="X135" s="44">
        <f>IF($D135="Y",$Q135,0)</f>
        <v>0</v>
      </c>
      <c r="Y135" s="44">
        <f>IF($D135="N",$Q135,0)</f>
        <v>0</v>
      </c>
      <c r="Z135" s="223">
        <f>T135/12</f>
        <v>0</v>
      </c>
    </row>
    <row r="136" spans="1:26" ht="12">
      <c r="A136" s="133"/>
      <c r="B136" s="134"/>
      <c r="C136" s="207">
        <f>'3. Infrastructure Staff Loading'!C136</f>
        <v>0</v>
      </c>
      <c r="D136" s="208">
        <f>'3. Infrastructure Staff Loading'!D136</f>
        <v>0</v>
      </c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5"/>
      <c r="P136" s="45"/>
      <c r="Q136" s="138">
        <f>SUM(E136:P136)</f>
        <v>0</v>
      </c>
      <c r="U136" s="44">
        <f>V136/$S$7</f>
        <v>0</v>
      </c>
      <c r="V136" s="44">
        <f>Q136/12</f>
        <v>0</v>
      </c>
      <c r="X136" s="44">
        <f>IF($D136="Y",$Q136,0)</f>
        <v>0</v>
      </c>
      <c r="Y136" s="44">
        <f>IF($D136="N",$Q136,0)</f>
        <v>0</v>
      </c>
      <c r="Z136" s="223">
        <f>T136/12</f>
        <v>0</v>
      </c>
    </row>
    <row r="137" spans="1:26" s="35" customFormat="1" ht="12.95" thickBot="1">
      <c r="A137" s="103"/>
      <c r="B137" s="104" t="s">
        <v>75</v>
      </c>
      <c r="C137" s="105"/>
      <c r="D137" s="187"/>
      <c r="E137" s="107">
        <f>SUM(E132:E136)</f>
        <v>1458.9911715358335</v>
      </c>
      <c r="F137" s="107">
        <f t="shared" ref="F137:Q137" si="65">SUM(F132:F136)</f>
        <v>1458.9911715358335</v>
      </c>
      <c r="G137" s="107">
        <f t="shared" si="65"/>
        <v>1458.9911715358335</v>
      </c>
      <c r="H137" s="107">
        <f t="shared" si="65"/>
        <v>1458.9911715358335</v>
      </c>
      <c r="I137" s="107">
        <f t="shared" si="65"/>
        <v>1458.9911715358335</v>
      </c>
      <c r="J137" s="107">
        <f t="shared" si="65"/>
        <v>1458.9911715358335</v>
      </c>
      <c r="K137" s="107">
        <f t="shared" si="65"/>
        <v>1458.9911715358335</v>
      </c>
      <c r="L137" s="107">
        <f t="shared" si="65"/>
        <v>1458.9911715358335</v>
      </c>
      <c r="M137" s="107">
        <f t="shared" si="65"/>
        <v>1458.9911715358335</v>
      </c>
      <c r="N137" s="107">
        <f t="shared" si="65"/>
        <v>1458.9911715358335</v>
      </c>
      <c r="O137" s="107">
        <f t="shared" si="65"/>
        <v>1458.9911715358335</v>
      </c>
      <c r="P137" s="107">
        <f t="shared" si="65"/>
        <v>1458.9911715358335</v>
      </c>
      <c r="Q137" s="107">
        <f t="shared" si="65"/>
        <v>17507.89405843</v>
      </c>
      <c r="U137" s="109">
        <f>SUM(U132:U136)</f>
        <v>8.7539470292149986</v>
      </c>
      <c r="V137" s="107">
        <f>SUM(V132:V136)</f>
        <v>1458.9911715358332</v>
      </c>
      <c r="X137" s="106">
        <f>SUM(X132:X136)</f>
        <v>15529.894137549998</v>
      </c>
      <c r="Y137" s="106">
        <f>SUM(Y132:Y136)</f>
        <v>1977.9999208800002</v>
      </c>
      <c r="Z137" s="224">
        <f>X137/(X137+Y137)</f>
        <v>0.88702239605296218</v>
      </c>
    </row>
    <row r="138" spans="1:26" ht="13.5" customHeight="1">
      <c r="A138" s="133"/>
      <c r="B138" s="134"/>
      <c r="C138" s="207"/>
      <c r="D138" s="210"/>
      <c r="E138" s="45"/>
      <c r="F138" s="45"/>
      <c r="G138" s="45"/>
      <c r="H138" s="45"/>
      <c r="I138" s="45"/>
      <c r="J138" s="45"/>
      <c r="K138" s="45"/>
      <c r="L138" s="45"/>
      <c r="M138" s="45"/>
      <c r="N138" s="45"/>
      <c r="O138" s="45"/>
      <c r="P138" s="45"/>
      <c r="Q138" s="138"/>
      <c r="U138" s="44"/>
      <c r="V138" s="44"/>
      <c r="X138" s="44"/>
      <c r="Y138" s="44"/>
      <c r="Z138" s="223"/>
    </row>
    <row r="139" spans="1:26" s="35" customFormat="1" ht="12">
      <c r="A139" s="133">
        <v>6.3</v>
      </c>
      <c r="B139" s="134" t="s">
        <v>76</v>
      </c>
      <c r="C139" s="207">
        <f>'3. Infrastructure Staff Loading'!C139</f>
        <v>0</v>
      </c>
      <c r="D139" s="208">
        <f>'3. Infrastructure Staff Loading'!D139</f>
        <v>0</v>
      </c>
      <c r="E139" s="45"/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138">
        <f>SUM(E139:P139)</f>
        <v>0</v>
      </c>
      <c r="U139" s="44">
        <f>V139/$S$7</f>
        <v>0</v>
      </c>
      <c r="V139" s="44">
        <f>Q139/12</f>
        <v>0</v>
      </c>
      <c r="X139" s="44">
        <f>IF($D139="Y",$Q139,0)</f>
        <v>0</v>
      </c>
      <c r="Y139" s="44">
        <f>IF($D139="N",$Q139,0)</f>
        <v>0</v>
      </c>
      <c r="Z139" s="223">
        <f>T139/12</f>
        <v>0</v>
      </c>
    </row>
    <row r="140" spans="1:26" ht="12">
      <c r="A140" s="133"/>
      <c r="B140" s="134"/>
      <c r="C140" s="207" t="str">
        <f>'3. Infrastructure Staff Loading'!C140</f>
        <v>Network Management</v>
      </c>
      <c r="D140" s="208" t="str">
        <f>'3. Infrastructure Staff Loading'!D140</f>
        <v>Y</v>
      </c>
      <c r="E140" s="45"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  <c r="L140" s="45">
        <v>0</v>
      </c>
      <c r="M140" s="45">
        <v>0</v>
      </c>
      <c r="N140" s="45">
        <v>0</v>
      </c>
      <c r="O140" s="45">
        <v>0</v>
      </c>
      <c r="P140" s="45">
        <v>0</v>
      </c>
      <c r="Q140" s="138">
        <f>SUM(E140:P140)</f>
        <v>0</v>
      </c>
      <c r="U140" s="44">
        <f>V140/$S$7</f>
        <v>0</v>
      </c>
      <c r="V140" s="44">
        <f>Q140/12</f>
        <v>0</v>
      </c>
      <c r="X140" s="44">
        <f>IF($D140="Y",$Q140,0)</f>
        <v>0</v>
      </c>
      <c r="Y140" s="44">
        <f>IF($D140="N",$Q140,0)</f>
        <v>0</v>
      </c>
      <c r="Z140" s="223">
        <f>T140/12</f>
        <v>0</v>
      </c>
    </row>
    <row r="141" spans="1:26" ht="12">
      <c r="A141" s="133"/>
      <c r="B141" s="134"/>
      <c r="C141" s="207" t="str">
        <f>'3. Infrastructure Staff Loading'!C141</f>
        <v>Network Management</v>
      </c>
      <c r="D141" s="208" t="str">
        <f>'3. Infrastructure Staff Loading'!D141</f>
        <v>N</v>
      </c>
      <c r="E141" s="45">
        <v>164.83332673999999</v>
      </c>
      <c r="F141" s="45">
        <v>164.83332673999999</v>
      </c>
      <c r="G141" s="45">
        <v>164.83332673999999</v>
      </c>
      <c r="H141" s="45">
        <v>164.83332673999999</v>
      </c>
      <c r="I141" s="45">
        <v>164.83332673999999</v>
      </c>
      <c r="J141" s="45">
        <v>164.83332673999999</v>
      </c>
      <c r="K141" s="45">
        <v>164.83332673999999</v>
      </c>
      <c r="L141" s="45">
        <v>164.83332673999999</v>
      </c>
      <c r="M141" s="45">
        <v>164.83332673999999</v>
      </c>
      <c r="N141" s="45">
        <v>164.83332673999999</v>
      </c>
      <c r="O141" s="45">
        <v>164.83332673999999</v>
      </c>
      <c r="P141" s="45">
        <v>164.83332673999999</v>
      </c>
      <c r="Q141" s="138">
        <f>SUM(E141:P141)</f>
        <v>1977.9999208800002</v>
      </c>
      <c r="U141" s="44">
        <f>V141/$S$7</f>
        <v>0.98899996044000016</v>
      </c>
      <c r="V141" s="44">
        <f>Q141/12</f>
        <v>164.83332674000002</v>
      </c>
      <c r="X141" s="44">
        <f>IF($D141="Y",$Q141,0)</f>
        <v>0</v>
      </c>
      <c r="Y141" s="44">
        <f>IF($D141="N",$Q141,0)</f>
        <v>1977.9999208800002</v>
      </c>
      <c r="Z141" s="223">
        <f>T141/12</f>
        <v>0</v>
      </c>
    </row>
    <row r="142" spans="1:26" ht="12">
      <c r="A142" s="133"/>
      <c r="B142" s="134"/>
      <c r="C142" s="207" t="str">
        <f>'3. Infrastructure Staff Loading'!C142</f>
        <v>Network Management</v>
      </c>
      <c r="D142" s="208" t="str">
        <f>'3. Infrastructure Staff Loading'!D142</f>
        <v>Y</v>
      </c>
      <c r="E142" s="45">
        <v>0</v>
      </c>
      <c r="F142" s="45">
        <v>0</v>
      </c>
      <c r="G142" s="45">
        <v>0</v>
      </c>
      <c r="H142" s="45">
        <v>0</v>
      </c>
      <c r="I142" s="45">
        <v>0</v>
      </c>
      <c r="J142" s="45">
        <v>0</v>
      </c>
      <c r="K142" s="45">
        <v>0</v>
      </c>
      <c r="L142" s="45">
        <v>0</v>
      </c>
      <c r="M142" s="45">
        <v>0</v>
      </c>
      <c r="N142" s="45">
        <v>0</v>
      </c>
      <c r="O142" s="45">
        <v>0</v>
      </c>
      <c r="P142" s="45">
        <v>0</v>
      </c>
      <c r="Q142" s="138">
        <f>SUM(E142:P142)</f>
        <v>0</v>
      </c>
      <c r="U142" s="44">
        <f>V142/$S$7</f>
        <v>0</v>
      </c>
      <c r="V142" s="44">
        <f>Q142/12</f>
        <v>0</v>
      </c>
      <c r="X142" s="44">
        <f>IF($D142="Y",$Q142,0)</f>
        <v>0</v>
      </c>
      <c r="Y142" s="44">
        <f>IF($D142="N",$Q142,0)</f>
        <v>0</v>
      </c>
      <c r="Z142" s="223">
        <f>T142/12</f>
        <v>0</v>
      </c>
    </row>
    <row r="143" spans="1:26" ht="12">
      <c r="A143" s="133"/>
      <c r="B143" s="134"/>
      <c r="C143" s="207">
        <f>'3. Infrastructure Staff Loading'!C143</f>
        <v>0</v>
      </c>
      <c r="D143" s="208">
        <f>'3. Infrastructure Staff Loading'!D143</f>
        <v>0</v>
      </c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138">
        <f>SUM(E143:P143)</f>
        <v>0</v>
      </c>
      <c r="U143" s="44">
        <f>V143/$S$7</f>
        <v>0</v>
      </c>
      <c r="V143" s="44">
        <f>Q143/12</f>
        <v>0</v>
      </c>
      <c r="X143" s="44">
        <f>IF($D143="Y",$Q143,0)</f>
        <v>0</v>
      </c>
      <c r="Y143" s="44">
        <f>IF($D143="N",$Q143,0)</f>
        <v>0</v>
      </c>
      <c r="Z143" s="223">
        <f>T143/12</f>
        <v>0</v>
      </c>
    </row>
    <row r="144" spans="1:26" s="35" customFormat="1" ht="12.95" thickBot="1">
      <c r="A144" s="103"/>
      <c r="B144" s="104" t="s">
        <v>77</v>
      </c>
      <c r="C144" s="105"/>
      <c r="D144" s="187"/>
      <c r="E144" s="107">
        <f>SUM(E139:E143)</f>
        <v>164.83332673999999</v>
      </c>
      <c r="F144" s="107">
        <f t="shared" ref="F144:Q144" si="66">SUM(F139:F143)</f>
        <v>164.83332673999999</v>
      </c>
      <c r="G144" s="107">
        <f t="shared" si="66"/>
        <v>164.83332673999999</v>
      </c>
      <c r="H144" s="107">
        <f t="shared" si="66"/>
        <v>164.83332673999999</v>
      </c>
      <c r="I144" s="107">
        <f t="shared" si="66"/>
        <v>164.83332673999999</v>
      </c>
      <c r="J144" s="107">
        <f t="shared" si="66"/>
        <v>164.83332673999999</v>
      </c>
      <c r="K144" s="107">
        <f t="shared" si="66"/>
        <v>164.83332673999999</v>
      </c>
      <c r="L144" s="107">
        <f t="shared" si="66"/>
        <v>164.83332673999999</v>
      </c>
      <c r="M144" s="107">
        <f t="shared" si="66"/>
        <v>164.83332673999999</v>
      </c>
      <c r="N144" s="107">
        <f t="shared" si="66"/>
        <v>164.83332673999999</v>
      </c>
      <c r="O144" s="107">
        <f t="shared" si="66"/>
        <v>164.83332673999999</v>
      </c>
      <c r="P144" s="107">
        <f t="shared" si="66"/>
        <v>164.83332673999999</v>
      </c>
      <c r="Q144" s="107">
        <f t="shared" si="66"/>
        <v>1977.9999208800002</v>
      </c>
      <c r="U144" s="109">
        <f>SUM(U139:U143)</f>
        <v>0.98899996044000016</v>
      </c>
      <c r="V144" s="107">
        <f>SUM(V139:V143)</f>
        <v>164.83332674000002</v>
      </c>
      <c r="X144" s="106">
        <f>SUM(X139:X143)</f>
        <v>0</v>
      </c>
      <c r="Y144" s="106">
        <f>SUM(Y139:Y143)</f>
        <v>1977.9999208800002</v>
      </c>
      <c r="Z144" s="224">
        <f>X144/(X144+Y144)</f>
        <v>0</v>
      </c>
    </row>
    <row r="145" spans="1:26" ht="13.5" customHeight="1">
      <c r="A145" s="133"/>
      <c r="B145" s="134"/>
      <c r="C145" s="207"/>
      <c r="D145" s="210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138"/>
      <c r="U145" s="44"/>
      <c r="V145" s="44"/>
      <c r="X145" s="44"/>
      <c r="Y145" s="44"/>
      <c r="Z145" s="223"/>
    </row>
    <row r="146" spans="1:26" s="35" customFormat="1" ht="12">
      <c r="A146" s="133">
        <v>6.4</v>
      </c>
      <c r="B146" s="134" t="s">
        <v>78</v>
      </c>
      <c r="C146" s="207">
        <f>'3. Infrastructure Staff Loading'!C146</f>
        <v>0</v>
      </c>
      <c r="D146" s="208">
        <f>'3. Infrastructure Staff Loading'!D146</f>
        <v>0</v>
      </c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138">
        <f>SUM(E146:P146)</f>
        <v>0</v>
      </c>
      <c r="U146" s="44">
        <f>V146/$S$7</f>
        <v>0</v>
      </c>
      <c r="V146" s="44">
        <f>Q146/12</f>
        <v>0</v>
      </c>
      <c r="X146" s="44">
        <f>IF($D146="Y",$Q146,0)</f>
        <v>0</v>
      </c>
      <c r="Y146" s="44">
        <f>IF($D146="N",$Q146,0)</f>
        <v>0</v>
      </c>
      <c r="Z146" s="223">
        <f>T146/12</f>
        <v>0</v>
      </c>
    </row>
    <row r="147" spans="1:26" ht="12">
      <c r="A147" s="133"/>
      <c r="B147" s="134"/>
      <c r="C147" s="207" t="str">
        <f>'3. Infrastructure Staff Loading'!C147</f>
        <v>Performance Management</v>
      </c>
      <c r="D147" s="208" t="str">
        <f>'3. Infrastructure Staff Loading'!D147</f>
        <v>Y</v>
      </c>
      <c r="E147" s="45">
        <v>562.83970050000005</v>
      </c>
      <c r="F147" s="45">
        <v>562.83970050000005</v>
      </c>
      <c r="G147" s="45">
        <v>562.83970050000005</v>
      </c>
      <c r="H147" s="45">
        <v>562.83970050000005</v>
      </c>
      <c r="I147" s="45">
        <v>562.83970050000005</v>
      </c>
      <c r="J147" s="45">
        <v>562.83970050000005</v>
      </c>
      <c r="K147" s="45">
        <v>562.83970050000005</v>
      </c>
      <c r="L147" s="45">
        <v>562.83970050000005</v>
      </c>
      <c r="M147" s="45">
        <v>562.83970050000005</v>
      </c>
      <c r="N147" s="45">
        <v>562.83970050000005</v>
      </c>
      <c r="O147" s="45">
        <v>562.83970050000005</v>
      </c>
      <c r="P147" s="45">
        <v>562.83970050000005</v>
      </c>
      <c r="Q147" s="138">
        <f>SUM(E147:P147)</f>
        <v>6754.0764059999992</v>
      </c>
      <c r="U147" s="44">
        <f>V147/$S$7</f>
        <v>3.3770382029999997</v>
      </c>
      <c r="V147" s="44">
        <f>Q147/12</f>
        <v>562.83970049999994</v>
      </c>
      <c r="X147" s="44">
        <f>IF($D147="Y",$Q147,0)</f>
        <v>6754.0764059999992</v>
      </c>
      <c r="Y147" s="44">
        <f>IF($D147="N",$Q147,0)</f>
        <v>0</v>
      </c>
      <c r="Z147" s="223">
        <f>T147/12</f>
        <v>0</v>
      </c>
    </row>
    <row r="148" spans="1:26" ht="12">
      <c r="A148" s="133"/>
      <c r="B148" s="134"/>
      <c r="C148" s="207" t="str">
        <f>'3. Infrastructure Staff Loading'!C148</f>
        <v>Performance Management</v>
      </c>
      <c r="D148" s="208" t="str">
        <f>'3. Infrastructure Staff Loading'!D148</f>
        <v>Y</v>
      </c>
      <c r="E148" s="45">
        <v>640.49018057916669</v>
      </c>
      <c r="F148" s="45">
        <v>640.49018057916669</v>
      </c>
      <c r="G148" s="45">
        <v>640.49018057916669</v>
      </c>
      <c r="H148" s="45">
        <v>640.49018057916669</v>
      </c>
      <c r="I148" s="45">
        <v>640.49018057916669</v>
      </c>
      <c r="J148" s="45">
        <v>640.49018057916669</v>
      </c>
      <c r="K148" s="45">
        <v>640.49018057916669</v>
      </c>
      <c r="L148" s="45">
        <v>640.49018057916669</v>
      </c>
      <c r="M148" s="45">
        <v>640.49018057916669</v>
      </c>
      <c r="N148" s="45">
        <v>640.49018057916669</v>
      </c>
      <c r="O148" s="45">
        <v>640.49018057916669</v>
      </c>
      <c r="P148" s="45">
        <v>640.49018057916669</v>
      </c>
      <c r="Q148" s="138">
        <f>SUM(E148:P148)</f>
        <v>7685.8821669500021</v>
      </c>
      <c r="U148" s="44">
        <f>V148/$S$7</f>
        <v>3.8429410834750009</v>
      </c>
      <c r="V148" s="44">
        <f>Q148/12</f>
        <v>640.4901805791668</v>
      </c>
      <c r="X148" s="44">
        <f>IF($D148="Y",$Q148,0)</f>
        <v>7685.8821669500021</v>
      </c>
      <c r="Y148" s="44">
        <f>IF($D148="N",$Q148,0)</f>
        <v>0</v>
      </c>
      <c r="Z148" s="223">
        <f>T148/12</f>
        <v>0</v>
      </c>
    </row>
    <row r="149" spans="1:26" ht="12">
      <c r="A149" s="133"/>
      <c r="B149" s="134"/>
      <c r="C149" s="207">
        <f>'3. Infrastructure Staff Loading'!C149</f>
        <v>0</v>
      </c>
      <c r="D149" s="208">
        <f>'3. Infrastructure Staff Loading'!D149</f>
        <v>0</v>
      </c>
      <c r="E149" s="45"/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138">
        <f>SUM(E149:P149)</f>
        <v>0</v>
      </c>
      <c r="U149" s="44">
        <f>V149/$S$7</f>
        <v>0</v>
      </c>
      <c r="V149" s="44">
        <f>Q149/12</f>
        <v>0</v>
      </c>
      <c r="X149" s="44">
        <f>IF($D149="Y",$Q149,0)</f>
        <v>0</v>
      </c>
      <c r="Y149" s="44">
        <f>IF($D149="N",$Q149,0)</f>
        <v>0</v>
      </c>
      <c r="Z149" s="223">
        <f>T149/12</f>
        <v>0</v>
      </c>
    </row>
    <row r="150" spans="1:26" ht="12">
      <c r="A150" s="133"/>
      <c r="B150" s="134"/>
      <c r="C150" s="207">
        <f>'3. Infrastructure Staff Loading'!C150</f>
        <v>0</v>
      </c>
      <c r="D150" s="208">
        <f>'3. Infrastructure Staff Loading'!D150</f>
        <v>0</v>
      </c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138">
        <f>SUM(E150:P150)</f>
        <v>0</v>
      </c>
      <c r="U150" s="44">
        <f>V150/$S$7</f>
        <v>0</v>
      </c>
      <c r="V150" s="44">
        <f>Q150/12</f>
        <v>0</v>
      </c>
      <c r="X150" s="44">
        <f>IF($D150="Y",$Q150,0)</f>
        <v>0</v>
      </c>
      <c r="Y150" s="44">
        <f>IF($D150="N",$Q150,0)</f>
        <v>0</v>
      </c>
      <c r="Z150" s="223">
        <f>T150/12</f>
        <v>0</v>
      </c>
    </row>
    <row r="151" spans="1:26" s="35" customFormat="1" ht="12.95" thickBot="1">
      <c r="A151" s="103"/>
      <c r="B151" s="104" t="s">
        <v>79</v>
      </c>
      <c r="C151" s="105"/>
      <c r="D151" s="187"/>
      <c r="E151" s="107">
        <f>SUM(E146:E150)</f>
        <v>1203.3298810791666</v>
      </c>
      <c r="F151" s="107">
        <f t="shared" ref="F151:Q151" si="67">SUM(F146:F150)</f>
        <v>1203.3298810791666</v>
      </c>
      <c r="G151" s="107">
        <f t="shared" si="67"/>
        <v>1203.3298810791666</v>
      </c>
      <c r="H151" s="107">
        <f t="shared" si="67"/>
        <v>1203.3298810791666</v>
      </c>
      <c r="I151" s="107">
        <f t="shared" si="67"/>
        <v>1203.3298810791666</v>
      </c>
      <c r="J151" s="107">
        <f t="shared" si="67"/>
        <v>1203.3298810791666</v>
      </c>
      <c r="K151" s="107">
        <f t="shared" si="67"/>
        <v>1203.3298810791666</v>
      </c>
      <c r="L151" s="107">
        <f t="shared" si="67"/>
        <v>1203.3298810791666</v>
      </c>
      <c r="M151" s="107">
        <f t="shared" si="67"/>
        <v>1203.3298810791666</v>
      </c>
      <c r="N151" s="107">
        <f t="shared" si="67"/>
        <v>1203.3298810791666</v>
      </c>
      <c r="O151" s="107">
        <f t="shared" si="67"/>
        <v>1203.3298810791666</v>
      </c>
      <c r="P151" s="107">
        <f t="shared" si="67"/>
        <v>1203.3298810791666</v>
      </c>
      <c r="Q151" s="107">
        <f t="shared" si="67"/>
        <v>14439.958572950001</v>
      </c>
      <c r="U151" s="109">
        <f>SUM(U146:U150)</f>
        <v>7.2199792864750005</v>
      </c>
      <c r="V151" s="107">
        <f>SUM(V146:V150)</f>
        <v>1203.3298810791666</v>
      </c>
      <c r="X151" s="106">
        <f>SUM(X146:X150)</f>
        <v>14439.958572950001</v>
      </c>
      <c r="Y151" s="106">
        <f>SUM(Y146:Y150)</f>
        <v>0</v>
      </c>
      <c r="Z151" s="224">
        <f>X151/(X151+Y151)</f>
        <v>1</v>
      </c>
    </row>
    <row r="152" spans="1:26" ht="13.5" customHeight="1">
      <c r="A152" s="133"/>
      <c r="B152" s="134"/>
      <c r="C152" s="207"/>
      <c r="D152" s="210"/>
      <c r="E152" s="45"/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138"/>
      <c r="U152" s="44"/>
      <c r="V152" s="44"/>
      <c r="X152" s="44"/>
      <c r="Y152" s="44"/>
      <c r="Z152" s="223"/>
    </row>
    <row r="153" spans="1:26" s="35" customFormat="1" ht="12">
      <c r="A153" s="133">
        <v>6.5</v>
      </c>
      <c r="B153" s="134" t="s">
        <v>80</v>
      </c>
      <c r="C153" s="207">
        <f>'3. Infrastructure Staff Loading'!C153</f>
        <v>0</v>
      </c>
      <c r="D153" s="208">
        <f>'3. Infrastructure Staff Loading'!D153</f>
        <v>0</v>
      </c>
      <c r="E153" s="45"/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138">
        <f>SUM(E153:P153)</f>
        <v>0</v>
      </c>
      <c r="U153" s="44">
        <f>V153/$S$7</f>
        <v>0</v>
      </c>
      <c r="V153" s="44">
        <f>Q153/12</f>
        <v>0</v>
      </c>
      <c r="X153" s="44">
        <f>IF($D153="Y",$Q153,0)</f>
        <v>0</v>
      </c>
      <c r="Y153" s="44">
        <f>IF($D153="N",$Q153,0)</f>
        <v>0</v>
      </c>
      <c r="Z153" s="223">
        <f>T153/12</f>
        <v>0</v>
      </c>
    </row>
    <row r="154" spans="1:26" ht="12">
      <c r="A154" s="133"/>
      <c r="B154" s="134"/>
      <c r="C154" s="207" t="str">
        <f>'3. Infrastructure Staff Loading'!C154</f>
        <v>Infratructure Operations Manager</v>
      </c>
      <c r="D154" s="208" t="str">
        <f>'3. Infrastructure Staff Loading'!D154</f>
        <v>N</v>
      </c>
      <c r="E154" s="45">
        <v>164.83332673999999</v>
      </c>
      <c r="F154" s="45">
        <v>164.83332673999999</v>
      </c>
      <c r="G154" s="45">
        <v>164.83332673999999</v>
      </c>
      <c r="H154" s="45">
        <v>164.83332673999999</v>
      </c>
      <c r="I154" s="45">
        <v>164.83332673999999</v>
      </c>
      <c r="J154" s="45">
        <v>164.83332673999999</v>
      </c>
      <c r="K154" s="45">
        <v>164.83332673999999</v>
      </c>
      <c r="L154" s="45">
        <v>164.83332673999999</v>
      </c>
      <c r="M154" s="45">
        <v>164.83332673999999</v>
      </c>
      <c r="N154" s="45">
        <v>164.83332673999999</v>
      </c>
      <c r="O154" s="45">
        <v>164.83332673999999</v>
      </c>
      <c r="P154" s="45">
        <v>164.83332673999999</v>
      </c>
      <c r="Q154" s="138">
        <f>SUM(E154:P154)</f>
        <v>1977.9999208800002</v>
      </c>
      <c r="U154" s="44">
        <f>V154/$S$7</f>
        <v>0.98899996044000016</v>
      </c>
      <c r="V154" s="44">
        <f>Q154/12</f>
        <v>164.83332674000002</v>
      </c>
      <c r="X154" s="44">
        <f>IF($D154="Y",$Q154,0)</f>
        <v>0</v>
      </c>
      <c r="Y154" s="44">
        <f>IF($D154="N",$Q154,0)</f>
        <v>1977.9999208800002</v>
      </c>
      <c r="Z154" s="223">
        <f>T154/12</f>
        <v>0</v>
      </c>
    </row>
    <row r="155" spans="1:26" ht="12">
      <c r="A155" s="133"/>
      <c r="B155" s="134"/>
      <c r="C155" s="207" t="str">
        <f>'3. Infrastructure Staff Loading'!C155</f>
        <v>Infrastructure Support</v>
      </c>
      <c r="D155" s="208" t="str">
        <f>'3. Infrastructure Staff Loading'!D155</f>
        <v>N</v>
      </c>
      <c r="E155" s="45">
        <v>1487.9943720400004</v>
      </c>
      <c r="F155" s="45">
        <v>1487.9943720400004</v>
      </c>
      <c r="G155" s="45">
        <v>1487.9943720400004</v>
      </c>
      <c r="H155" s="45">
        <v>1487.9943720400004</v>
      </c>
      <c r="I155" s="45">
        <v>1487.9943720400004</v>
      </c>
      <c r="J155" s="45">
        <v>1487.9943720400004</v>
      </c>
      <c r="K155" s="45">
        <v>1487.9943720400004</v>
      </c>
      <c r="L155" s="45">
        <v>1487.9943720400004</v>
      </c>
      <c r="M155" s="45">
        <v>1487.9943720400004</v>
      </c>
      <c r="N155" s="45">
        <v>1487.9943720400004</v>
      </c>
      <c r="O155" s="45">
        <v>1487.9943720400004</v>
      </c>
      <c r="P155" s="45">
        <v>1487.9943720400004</v>
      </c>
      <c r="Q155" s="138">
        <f>SUM(E155:P155)</f>
        <v>17855.932464480004</v>
      </c>
      <c r="U155" s="44">
        <f>V155/$S$7</f>
        <v>8.9279662322400029</v>
      </c>
      <c r="V155" s="44">
        <f>Q155/12</f>
        <v>1487.9943720400004</v>
      </c>
      <c r="X155" s="44">
        <f>IF($D155="Y",$Q155,0)</f>
        <v>0</v>
      </c>
      <c r="Y155" s="44">
        <f>IF($D155="N",$Q155,0)</f>
        <v>17855.932464480004</v>
      </c>
      <c r="Z155" s="223">
        <f>T155/12</f>
        <v>0</v>
      </c>
    </row>
    <row r="156" spans="1:26" ht="12">
      <c r="A156" s="133"/>
      <c r="B156" s="134"/>
      <c r="C156" s="207">
        <f>'3. Infrastructure Staff Loading'!C156</f>
        <v>0</v>
      </c>
      <c r="D156" s="208">
        <f>'3. Infrastructure Staff Loading'!D156</f>
        <v>0</v>
      </c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138">
        <f>SUM(E156:P156)</f>
        <v>0</v>
      </c>
      <c r="U156" s="44">
        <f>V156/$S$7</f>
        <v>0</v>
      </c>
      <c r="V156" s="44">
        <f>Q156/12</f>
        <v>0</v>
      </c>
      <c r="X156" s="44">
        <f>IF($D156="Y",$Q156,0)</f>
        <v>0</v>
      </c>
      <c r="Y156" s="44">
        <f>IF($D156="N",$Q156,0)</f>
        <v>0</v>
      </c>
      <c r="Z156" s="223">
        <f>T156/12</f>
        <v>0</v>
      </c>
    </row>
    <row r="157" spans="1:26" ht="12">
      <c r="A157" s="133"/>
      <c r="B157" s="134"/>
      <c r="C157" s="207">
        <f>'3. Infrastructure Staff Loading'!C157</f>
        <v>0</v>
      </c>
      <c r="D157" s="208">
        <f>'3. Infrastructure Staff Loading'!D157</f>
        <v>0</v>
      </c>
      <c r="E157" s="45"/>
      <c r="F157" s="45"/>
      <c r="G157" s="45"/>
      <c r="H157" s="45"/>
      <c r="I157" s="45"/>
      <c r="J157" s="45"/>
      <c r="K157" s="45"/>
      <c r="L157" s="45"/>
      <c r="M157" s="45"/>
      <c r="N157" s="45"/>
      <c r="O157" s="45"/>
      <c r="P157" s="45"/>
      <c r="Q157" s="138">
        <f>SUM(E157:P157)</f>
        <v>0</v>
      </c>
      <c r="U157" s="44">
        <f>V157/$S$7</f>
        <v>0</v>
      </c>
      <c r="V157" s="44">
        <f>Q157/12</f>
        <v>0</v>
      </c>
      <c r="X157" s="44">
        <f>IF($D157="Y",$Q157,0)</f>
        <v>0</v>
      </c>
      <c r="Y157" s="44">
        <f>IF($D157="N",$Q157,0)</f>
        <v>0</v>
      </c>
      <c r="Z157" s="223">
        <f>T157/12</f>
        <v>0</v>
      </c>
    </row>
    <row r="158" spans="1:26" s="35" customFormat="1" ht="12.95" thickBot="1">
      <c r="A158" s="103"/>
      <c r="B158" s="104" t="s">
        <v>82</v>
      </c>
      <c r="C158" s="105"/>
      <c r="D158" s="187"/>
      <c r="E158" s="107">
        <f>SUM(E153:E157)</f>
        <v>1652.8276987800004</v>
      </c>
      <c r="F158" s="107">
        <f t="shared" ref="F158:Q158" si="68">SUM(F153:F157)</f>
        <v>1652.8276987800004</v>
      </c>
      <c r="G158" s="107">
        <f t="shared" si="68"/>
        <v>1652.8276987800004</v>
      </c>
      <c r="H158" s="107">
        <f t="shared" si="68"/>
        <v>1652.8276987800004</v>
      </c>
      <c r="I158" s="107">
        <f t="shared" si="68"/>
        <v>1652.8276987800004</v>
      </c>
      <c r="J158" s="107">
        <f t="shared" si="68"/>
        <v>1652.8276987800004</v>
      </c>
      <c r="K158" s="107">
        <f t="shared" si="68"/>
        <v>1652.8276987800004</v>
      </c>
      <c r="L158" s="107">
        <f t="shared" si="68"/>
        <v>1652.8276987800004</v>
      </c>
      <c r="M158" s="107">
        <f t="shared" si="68"/>
        <v>1652.8276987800004</v>
      </c>
      <c r="N158" s="107">
        <f t="shared" si="68"/>
        <v>1652.8276987800004</v>
      </c>
      <c r="O158" s="107">
        <f t="shared" si="68"/>
        <v>1652.8276987800004</v>
      </c>
      <c r="P158" s="107">
        <f t="shared" si="68"/>
        <v>1652.8276987800004</v>
      </c>
      <c r="Q158" s="107">
        <f t="shared" si="68"/>
        <v>19833.932385360004</v>
      </c>
      <c r="U158" s="109">
        <f>SUM(U153:U157)</f>
        <v>9.9169661926800039</v>
      </c>
      <c r="V158" s="107">
        <f>SUM(V153:V157)</f>
        <v>1652.8276987800004</v>
      </c>
      <c r="X158" s="106">
        <f>SUM(X153:X157)</f>
        <v>0</v>
      </c>
      <c r="Y158" s="106">
        <f>SUM(Y153:Y157)</f>
        <v>19833.932385360004</v>
      </c>
      <c r="Z158" s="224">
        <f>X158/(X158+Y158)</f>
        <v>0</v>
      </c>
    </row>
    <row r="159" spans="1:26" s="35" customFormat="1" ht="12">
      <c r="A159" s="41"/>
      <c r="B159" s="42"/>
      <c r="C159" s="43"/>
      <c r="D159" s="186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U159" s="44"/>
      <c r="V159" s="44"/>
      <c r="X159" s="44"/>
      <c r="Y159" s="44"/>
      <c r="Z159" s="223"/>
    </row>
    <row r="160" spans="1:26" s="35" customFormat="1" ht="14.1" thickBot="1">
      <c r="A160" s="129"/>
      <c r="B160" s="130" t="s">
        <v>83</v>
      </c>
      <c r="C160" s="131"/>
      <c r="D160" s="191"/>
      <c r="E160" s="132">
        <f>SUM(E130,E137,E144,E151,E158)</f>
        <v>12319.586627450002</v>
      </c>
      <c r="F160" s="132">
        <f t="shared" ref="F160:Q160" si="69">SUM(F130,F137,F144,F151,F158)</f>
        <v>12319.586627450002</v>
      </c>
      <c r="G160" s="132">
        <f t="shared" si="69"/>
        <v>12319.586627450002</v>
      </c>
      <c r="H160" s="132">
        <f t="shared" si="69"/>
        <v>12319.586627450002</v>
      </c>
      <c r="I160" s="132">
        <f t="shared" si="69"/>
        <v>12319.586627450002</v>
      </c>
      <c r="J160" s="132">
        <f t="shared" si="69"/>
        <v>12319.586627450002</v>
      </c>
      <c r="K160" s="132">
        <f t="shared" si="69"/>
        <v>12319.586627450002</v>
      </c>
      <c r="L160" s="132">
        <f t="shared" si="69"/>
        <v>12319.586627450002</v>
      </c>
      <c r="M160" s="132">
        <f t="shared" si="69"/>
        <v>12319.586627450002</v>
      </c>
      <c r="N160" s="132">
        <f t="shared" si="69"/>
        <v>12319.586627450002</v>
      </c>
      <c r="O160" s="132">
        <f t="shared" si="69"/>
        <v>12319.586627450002</v>
      </c>
      <c r="P160" s="132">
        <f t="shared" si="69"/>
        <v>12319.586627450002</v>
      </c>
      <c r="Q160" s="132">
        <f t="shared" si="69"/>
        <v>147835.0395294</v>
      </c>
      <c r="U160" s="132">
        <f t="shared" ref="U160:V160" si="70">SUM(U130,U137,U144,U151,U158)</f>
        <v>73.917519764700018</v>
      </c>
      <c r="V160" s="132">
        <f t="shared" si="70"/>
        <v>12319.586627450002</v>
      </c>
      <c r="X160" s="132">
        <f t="shared" ref="X160:Y160" si="71">SUM(X130,X137,X144,X151,X158)</f>
        <v>82974.999226500004</v>
      </c>
      <c r="Y160" s="132">
        <f t="shared" si="71"/>
        <v>64860.040302900015</v>
      </c>
      <c r="Z160" s="225">
        <f>X160/(X160+Y160)</f>
        <v>0.56126747414302103</v>
      </c>
    </row>
    <row r="161" spans="1:26" ht="9.9499999999999993" customHeight="1">
      <c r="A161" s="52"/>
      <c r="B161" s="42"/>
      <c r="C161" s="43"/>
      <c r="D161" s="52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U161" s="43"/>
      <c r="V161" s="43"/>
      <c r="X161" s="50"/>
      <c r="Y161" s="50"/>
      <c r="Z161" s="228"/>
    </row>
    <row r="162" spans="1:26" s="34" customFormat="1" ht="13.5" customHeight="1">
      <c r="A162" s="110">
        <v>7</v>
      </c>
      <c r="B162" s="119" t="s">
        <v>84</v>
      </c>
      <c r="C162" s="112"/>
      <c r="D162" s="152"/>
      <c r="E162" s="117"/>
      <c r="F162" s="117"/>
      <c r="G162" s="117"/>
      <c r="H162" s="117"/>
      <c r="I162" s="117"/>
      <c r="J162" s="117"/>
      <c r="K162" s="117"/>
      <c r="L162" s="117"/>
      <c r="M162" s="117"/>
      <c r="N162" s="117"/>
      <c r="O162" s="117"/>
      <c r="P162" s="117"/>
      <c r="Q162" s="113"/>
      <c r="U162" s="112"/>
      <c r="V162" s="112"/>
      <c r="X162" s="112"/>
      <c r="Y162" s="112"/>
      <c r="Z162" s="222"/>
    </row>
    <row r="163" spans="1:26" ht="13.5" customHeight="1">
      <c r="A163" s="133">
        <v>7.1</v>
      </c>
      <c r="B163" s="134" t="s">
        <v>85</v>
      </c>
      <c r="C163" s="207">
        <f>'3. Infrastructure Staff Loading'!C163</f>
        <v>0</v>
      </c>
      <c r="D163" s="208">
        <f>'3. Infrastructure Staff Loading'!D163</f>
        <v>0</v>
      </c>
      <c r="E163" s="45"/>
      <c r="F163" s="45"/>
      <c r="G163" s="45"/>
      <c r="H163" s="45"/>
      <c r="I163" s="45"/>
      <c r="J163" s="45"/>
      <c r="K163" s="45"/>
      <c r="L163" s="45"/>
      <c r="M163" s="45"/>
      <c r="N163" s="45"/>
      <c r="O163" s="45"/>
      <c r="P163" s="45"/>
      <c r="Q163" s="138">
        <f>SUM(E163:P163)</f>
        <v>0</v>
      </c>
      <c r="U163" s="44">
        <f>V163/$S$7</f>
        <v>0</v>
      </c>
      <c r="V163" s="44">
        <f>Q163/12</f>
        <v>0</v>
      </c>
      <c r="X163" s="44">
        <f>IF($D163="Y",$Q163,0)</f>
        <v>0</v>
      </c>
      <c r="Y163" s="44">
        <f>IF($D163="N",$Q163,0)</f>
        <v>0</v>
      </c>
      <c r="Z163" s="223">
        <f>T163/12</f>
        <v>0</v>
      </c>
    </row>
    <row r="164" spans="1:26" ht="12">
      <c r="A164" s="133"/>
      <c r="B164" s="134"/>
      <c r="C164" s="207" t="str">
        <f>'3. Infrastructure Staff Loading'!C164</f>
        <v>Infrastructure Operations Service Desk Lead</v>
      </c>
      <c r="D164" s="208" t="str">
        <f>'3. Infrastructure Staff Loading'!D164</f>
        <v>N</v>
      </c>
      <c r="E164" s="45">
        <v>164.83332673999999</v>
      </c>
      <c r="F164" s="45">
        <v>164.83332673999999</v>
      </c>
      <c r="G164" s="45">
        <v>164.83332673999999</v>
      </c>
      <c r="H164" s="45">
        <v>164.83332673999999</v>
      </c>
      <c r="I164" s="45">
        <v>164.83332673999999</v>
      </c>
      <c r="J164" s="45">
        <v>164.83332673999999</v>
      </c>
      <c r="K164" s="45">
        <v>164.83332673999999</v>
      </c>
      <c r="L164" s="45">
        <v>164.83332673999999</v>
      </c>
      <c r="M164" s="45">
        <v>164.83332673999999</v>
      </c>
      <c r="N164" s="45">
        <v>164.83332673999999</v>
      </c>
      <c r="O164" s="45">
        <v>164.83332673999999</v>
      </c>
      <c r="P164" s="45">
        <v>164.83332673999999</v>
      </c>
      <c r="Q164" s="138">
        <f>SUM(E164:P164)</f>
        <v>1977.9999208800002</v>
      </c>
      <c r="U164" s="44">
        <f>V164/$S$7</f>
        <v>0.98899996044000016</v>
      </c>
      <c r="V164" s="44">
        <f>Q164/12</f>
        <v>164.83332674000002</v>
      </c>
      <c r="X164" s="44">
        <f>IF($D164="Y",$Q164,0)</f>
        <v>0</v>
      </c>
      <c r="Y164" s="44">
        <f>IF($D164="N",$Q164,0)</f>
        <v>1977.9999208800002</v>
      </c>
      <c r="Z164" s="223">
        <f>T164/12</f>
        <v>0</v>
      </c>
    </row>
    <row r="165" spans="1:26" ht="12">
      <c r="A165" s="133"/>
      <c r="B165" s="134"/>
      <c r="C165" s="207">
        <f>'3. Infrastructure Staff Loading'!C165</f>
        <v>0</v>
      </c>
      <c r="D165" s="208">
        <f>'3. Infrastructure Staff Loading'!D165</f>
        <v>0</v>
      </c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5"/>
      <c r="Q165" s="138">
        <f>SUM(E165:P165)</f>
        <v>0</v>
      </c>
      <c r="U165" s="44">
        <f>V165/$S$7</f>
        <v>0</v>
      </c>
      <c r="V165" s="44">
        <f>Q165/12</f>
        <v>0</v>
      </c>
      <c r="X165" s="44">
        <f>IF($D165="Y",$Q165,0)</f>
        <v>0</v>
      </c>
      <c r="Y165" s="44">
        <f>IF($D165="N",$Q165,0)</f>
        <v>0</v>
      </c>
      <c r="Z165" s="223">
        <f>T165/12</f>
        <v>0</v>
      </c>
    </row>
    <row r="166" spans="1:26" ht="12">
      <c r="A166" s="133"/>
      <c r="B166" s="134"/>
      <c r="C166" s="207">
        <f>'3. Infrastructure Staff Loading'!C166</f>
        <v>0</v>
      </c>
      <c r="D166" s="208">
        <f>'3. Infrastructure Staff Loading'!D166</f>
        <v>0</v>
      </c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138">
        <f>SUM(E166:P166)</f>
        <v>0</v>
      </c>
      <c r="U166" s="44">
        <f>V166/$S$7</f>
        <v>0</v>
      </c>
      <c r="V166" s="44">
        <f>Q166/12</f>
        <v>0</v>
      </c>
      <c r="X166" s="44">
        <f>IF($D166="Y",$Q166,0)</f>
        <v>0</v>
      </c>
      <c r="Y166" s="44">
        <f>IF($D166="N",$Q166,0)</f>
        <v>0</v>
      </c>
      <c r="Z166" s="223">
        <f>T166/12</f>
        <v>0</v>
      </c>
    </row>
    <row r="167" spans="1:26" ht="12">
      <c r="A167" s="133"/>
      <c r="B167" s="134"/>
      <c r="C167" s="207">
        <f>'3. Infrastructure Staff Loading'!C167</f>
        <v>0</v>
      </c>
      <c r="D167" s="208">
        <f>'3. Infrastructure Staff Loading'!D167</f>
        <v>0</v>
      </c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138">
        <f>SUM(E167:P167)</f>
        <v>0</v>
      </c>
      <c r="U167" s="44">
        <f>V167/$S$7</f>
        <v>0</v>
      </c>
      <c r="V167" s="44">
        <f>Q167/12</f>
        <v>0</v>
      </c>
      <c r="X167" s="44">
        <f>IF($D167="Y",$Q167,0)</f>
        <v>0</v>
      </c>
      <c r="Y167" s="44">
        <f>IF($D167="N",$Q167,0)</f>
        <v>0</v>
      </c>
      <c r="Z167" s="223">
        <f>T167/12</f>
        <v>0</v>
      </c>
    </row>
    <row r="168" spans="1:26" s="35" customFormat="1" ht="12.95" thickBot="1">
      <c r="A168" s="103"/>
      <c r="B168" s="104" t="s">
        <v>87</v>
      </c>
      <c r="C168" s="105"/>
      <c r="D168" s="187"/>
      <c r="E168" s="107">
        <f>SUM(E163:E167)</f>
        <v>164.83332673999999</v>
      </c>
      <c r="F168" s="107">
        <f t="shared" ref="F168:Q168" si="72">SUM(F163:F167)</f>
        <v>164.83332673999999</v>
      </c>
      <c r="G168" s="107">
        <f t="shared" si="72"/>
        <v>164.83332673999999</v>
      </c>
      <c r="H168" s="107">
        <f t="shared" si="72"/>
        <v>164.83332673999999</v>
      </c>
      <c r="I168" s="107">
        <f t="shared" si="72"/>
        <v>164.83332673999999</v>
      </c>
      <c r="J168" s="107">
        <f t="shared" si="72"/>
        <v>164.83332673999999</v>
      </c>
      <c r="K168" s="107">
        <f t="shared" si="72"/>
        <v>164.83332673999999</v>
      </c>
      <c r="L168" s="107">
        <f t="shared" si="72"/>
        <v>164.83332673999999</v>
      </c>
      <c r="M168" s="107">
        <f t="shared" si="72"/>
        <v>164.83332673999999</v>
      </c>
      <c r="N168" s="107">
        <f t="shared" si="72"/>
        <v>164.83332673999999</v>
      </c>
      <c r="O168" s="107">
        <f t="shared" si="72"/>
        <v>164.83332673999999</v>
      </c>
      <c r="P168" s="107">
        <f t="shared" si="72"/>
        <v>164.83332673999999</v>
      </c>
      <c r="Q168" s="107">
        <f t="shared" si="72"/>
        <v>1977.9999208800002</v>
      </c>
      <c r="U168" s="109">
        <f>SUM(U163:U167)</f>
        <v>0.98899996044000016</v>
      </c>
      <c r="V168" s="107">
        <f>SUM(V163:V167)</f>
        <v>164.83332674000002</v>
      </c>
      <c r="X168" s="106">
        <f>SUM(X163:X167)</f>
        <v>0</v>
      </c>
      <c r="Y168" s="106">
        <f>SUM(Y163:Y167)</f>
        <v>1977.9999208800002</v>
      </c>
      <c r="Z168" s="224">
        <f>X168/(X168+Y168)</f>
        <v>0</v>
      </c>
    </row>
    <row r="169" spans="1:26" ht="13.5" customHeight="1">
      <c r="A169" s="133"/>
      <c r="B169" s="134"/>
      <c r="C169" s="207"/>
      <c r="D169" s="210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138"/>
      <c r="U169" s="44"/>
      <c r="V169" s="44"/>
      <c r="X169" s="44"/>
      <c r="Y169" s="44"/>
      <c r="Z169" s="223"/>
    </row>
    <row r="170" spans="1:26" s="35" customFormat="1" ht="12">
      <c r="A170" s="133">
        <v>7.2</v>
      </c>
      <c r="B170" s="134" t="s">
        <v>88</v>
      </c>
      <c r="C170" s="207">
        <f>'3. Infrastructure Staff Loading'!C170</f>
        <v>0</v>
      </c>
      <c r="D170" s="208">
        <f>'3. Infrastructure Staff Loading'!D170</f>
        <v>0</v>
      </c>
      <c r="E170" s="45"/>
      <c r="F170" s="45"/>
      <c r="G170" s="45"/>
      <c r="H170" s="45"/>
      <c r="I170" s="45"/>
      <c r="J170" s="45"/>
      <c r="K170" s="45"/>
      <c r="L170" s="45"/>
      <c r="M170" s="45"/>
      <c r="N170" s="45"/>
      <c r="O170" s="45"/>
      <c r="P170" s="45"/>
      <c r="Q170" s="138">
        <f>SUM(E170:P170)</f>
        <v>0</v>
      </c>
      <c r="U170" s="44">
        <f>V170/$S$7</f>
        <v>0</v>
      </c>
      <c r="V170" s="44">
        <f>Q170/12</f>
        <v>0</v>
      </c>
      <c r="X170" s="44">
        <f>IF($D170="Y",$Q170,0)</f>
        <v>0</v>
      </c>
      <c r="Y170" s="44">
        <f>IF($D170="N",$Q170,0)</f>
        <v>0</v>
      </c>
      <c r="Z170" s="223">
        <f>T170/12</f>
        <v>0</v>
      </c>
    </row>
    <row r="171" spans="1:26" ht="12">
      <c r="A171" s="133"/>
      <c r="B171" s="134"/>
      <c r="C171" s="207" t="str">
        <f>'3. Infrastructure Staff Loading'!C171</f>
        <v>Service Desk Tier 1</v>
      </c>
      <c r="D171" s="208" t="str">
        <f>'3. Infrastructure Staff Loading'!D171</f>
        <v>N</v>
      </c>
      <c r="E171" s="45">
        <v>2643.1060603999995</v>
      </c>
      <c r="F171" s="45">
        <v>2643.1060603999995</v>
      </c>
      <c r="G171" s="45">
        <v>2643.1060603999995</v>
      </c>
      <c r="H171" s="45">
        <v>2643.1060603999995</v>
      </c>
      <c r="I171" s="45">
        <v>2643.1060603999995</v>
      </c>
      <c r="J171" s="45">
        <v>2643.1060603999995</v>
      </c>
      <c r="K171" s="45">
        <v>2643.1060603999995</v>
      </c>
      <c r="L171" s="45">
        <v>2643.1060603999995</v>
      </c>
      <c r="M171" s="45">
        <v>2643.1060603999995</v>
      </c>
      <c r="N171" s="45">
        <v>2643.1060603999995</v>
      </c>
      <c r="O171" s="45">
        <v>2643.1060603999995</v>
      </c>
      <c r="P171" s="45">
        <v>2643.1060603999995</v>
      </c>
      <c r="Q171" s="138">
        <f>SUM(E171:P171)</f>
        <v>31717.272724800001</v>
      </c>
      <c r="U171" s="44">
        <f>V171/$S$7</f>
        <v>15.8586363624</v>
      </c>
      <c r="V171" s="44">
        <f>Q171/12</f>
        <v>2643.1060603999999</v>
      </c>
      <c r="X171" s="44">
        <f>IF($D171="Y",$Q171,0)</f>
        <v>0</v>
      </c>
      <c r="Y171" s="44">
        <f>IF($D171="N",$Q171,0)</f>
        <v>31717.272724800001</v>
      </c>
      <c r="Z171" s="223">
        <f>T171/12</f>
        <v>0</v>
      </c>
    </row>
    <row r="172" spans="1:26" ht="12">
      <c r="A172" s="133"/>
      <c r="B172" s="134"/>
      <c r="C172" s="207">
        <f>'3. Infrastructure Staff Loading'!C172</f>
        <v>0</v>
      </c>
      <c r="D172" s="208">
        <f>'3. Infrastructure Staff Loading'!D172</f>
        <v>0</v>
      </c>
      <c r="E172" s="45"/>
      <c r="F172" s="45"/>
      <c r="G172" s="45"/>
      <c r="H172" s="45"/>
      <c r="I172" s="45"/>
      <c r="J172" s="45"/>
      <c r="K172" s="45"/>
      <c r="L172" s="45"/>
      <c r="M172" s="45"/>
      <c r="N172" s="45"/>
      <c r="O172" s="45"/>
      <c r="P172" s="45"/>
      <c r="Q172" s="138">
        <f>SUM(E172:P172)</f>
        <v>0</v>
      </c>
      <c r="U172" s="44">
        <f>V172/$S$7</f>
        <v>0</v>
      </c>
      <c r="V172" s="44">
        <f>Q172/12</f>
        <v>0</v>
      </c>
      <c r="X172" s="44">
        <f>IF($D172="Y",$Q172,0)</f>
        <v>0</v>
      </c>
      <c r="Y172" s="44">
        <f>IF($D172="N",$Q172,0)</f>
        <v>0</v>
      </c>
      <c r="Z172" s="223">
        <f>T172/12</f>
        <v>0</v>
      </c>
    </row>
    <row r="173" spans="1:26" ht="12">
      <c r="A173" s="133"/>
      <c r="B173" s="134"/>
      <c r="C173" s="207">
        <f>'3. Infrastructure Staff Loading'!C173</f>
        <v>0</v>
      </c>
      <c r="D173" s="208">
        <f>'3. Infrastructure Staff Loading'!D173</f>
        <v>0</v>
      </c>
      <c r="E173" s="45"/>
      <c r="F173" s="45"/>
      <c r="G173" s="45"/>
      <c r="H173" s="45"/>
      <c r="I173" s="45"/>
      <c r="J173" s="45"/>
      <c r="K173" s="45"/>
      <c r="L173" s="45"/>
      <c r="M173" s="45"/>
      <c r="N173" s="45"/>
      <c r="O173" s="45"/>
      <c r="P173" s="45"/>
      <c r="Q173" s="138">
        <f>SUM(E173:P173)</f>
        <v>0</v>
      </c>
      <c r="U173" s="44">
        <f>V173/$S$7</f>
        <v>0</v>
      </c>
      <c r="V173" s="44">
        <f>Q173/12</f>
        <v>0</v>
      </c>
      <c r="X173" s="44">
        <f>IF($D173="Y",$Q173,0)</f>
        <v>0</v>
      </c>
      <c r="Y173" s="44">
        <f>IF($D173="N",$Q173,0)</f>
        <v>0</v>
      </c>
      <c r="Z173" s="223">
        <f>T173/12</f>
        <v>0</v>
      </c>
    </row>
    <row r="174" spans="1:26" ht="12">
      <c r="A174" s="133"/>
      <c r="B174" s="134"/>
      <c r="C174" s="207">
        <f>'3. Infrastructure Staff Loading'!C174</f>
        <v>0</v>
      </c>
      <c r="D174" s="208">
        <f>'3. Infrastructure Staff Loading'!D174</f>
        <v>0</v>
      </c>
      <c r="E174" s="45"/>
      <c r="F174" s="45"/>
      <c r="G174" s="45"/>
      <c r="H174" s="45"/>
      <c r="I174" s="45"/>
      <c r="J174" s="45"/>
      <c r="K174" s="45"/>
      <c r="L174" s="45"/>
      <c r="M174" s="45"/>
      <c r="N174" s="45"/>
      <c r="O174" s="45"/>
      <c r="P174" s="45"/>
      <c r="Q174" s="138">
        <f>SUM(E174:P174)</f>
        <v>0</v>
      </c>
      <c r="U174" s="44">
        <f>V174/$S$7</f>
        <v>0</v>
      </c>
      <c r="V174" s="44">
        <f>Q174/12</f>
        <v>0</v>
      </c>
      <c r="X174" s="44">
        <f>IF($D174="Y",$Q174,0)</f>
        <v>0</v>
      </c>
      <c r="Y174" s="44">
        <f>IF($D174="N",$Q174,0)</f>
        <v>0</v>
      </c>
      <c r="Z174" s="223">
        <f>T174/12</f>
        <v>0</v>
      </c>
    </row>
    <row r="175" spans="1:26" s="35" customFormat="1" ht="12.95" thickBot="1">
      <c r="A175" s="103"/>
      <c r="B175" s="104" t="s">
        <v>90</v>
      </c>
      <c r="C175" s="105"/>
      <c r="D175" s="187"/>
      <c r="E175" s="107">
        <f>SUM(E170:E174)</f>
        <v>2643.1060603999995</v>
      </c>
      <c r="F175" s="107">
        <f t="shared" ref="F175:Q175" si="73">SUM(F170:F174)</f>
        <v>2643.1060603999995</v>
      </c>
      <c r="G175" s="107">
        <f t="shared" si="73"/>
        <v>2643.1060603999995</v>
      </c>
      <c r="H175" s="107">
        <f t="shared" si="73"/>
        <v>2643.1060603999995</v>
      </c>
      <c r="I175" s="107">
        <f t="shared" si="73"/>
        <v>2643.1060603999995</v>
      </c>
      <c r="J175" s="107">
        <f t="shared" si="73"/>
        <v>2643.1060603999995</v>
      </c>
      <c r="K175" s="107">
        <f t="shared" si="73"/>
        <v>2643.1060603999995</v>
      </c>
      <c r="L175" s="107">
        <f t="shared" si="73"/>
        <v>2643.1060603999995</v>
      </c>
      <c r="M175" s="107">
        <f t="shared" si="73"/>
        <v>2643.1060603999995</v>
      </c>
      <c r="N175" s="107">
        <f t="shared" si="73"/>
        <v>2643.1060603999995</v>
      </c>
      <c r="O175" s="107">
        <f t="shared" si="73"/>
        <v>2643.1060603999995</v>
      </c>
      <c r="P175" s="107">
        <f t="shared" si="73"/>
        <v>2643.1060603999995</v>
      </c>
      <c r="Q175" s="107">
        <f t="shared" si="73"/>
        <v>31717.272724800001</v>
      </c>
      <c r="U175" s="109">
        <f>SUM(U170:U174)</f>
        <v>15.8586363624</v>
      </c>
      <c r="V175" s="107">
        <f>SUM(V170:V174)</f>
        <v>2643.1060603999999</v>
      </c>
      <c r="X175" s="106">
        <f>SUM(X170:X174)</f>
        <v>0</v>
      </c>
      <c r="Y175" s="106">
        <f>SUM(Y170:Y174)</f>
        <v>31717.272724800001</v>
      </c>
      <c r="Z175" s="224">
        <f>X175/(X175+Y175)</f>
        <v>0</v>
      </c>
    </row>
    <row r="176" spans="1:26" s="35" customFormat="1" ht="12">
      <c r="A176" s="124"/>
      <c r="B176" s="125"/>
      <c r="C176" s="198"/>
      <c r="D176" s="199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U176" s="127"/>
      <c r="V176" s="128"/>
      <c r="X176" s="44"/>
      <c r="Y176" s="44"/>
      <c r="Z176" s="223"/>
    </row>
    <row r="177" spans="1:26" s="35" customFormat="1" ht="12">
      <c r="A177" s="133">
        <v>7.3</v>
      </c>
      <c r="B177" s="134" t="s">
        <v>91</v>
      </c>
      <c r="C177" s="207">
        <f>'3. Infrastructure Staff Loading'!C177</f>
        <v>0</v>
      </c>
      <c r="D177" s="208">
        <f>'3. Infrastructure Staff Loading'!D177</f>
        <v>0</v>
      </c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138">
        <f>SUM(E177:P177)</f>
        <v>0</v>
      </c>
      <c r="U177" s="44">
        <f>V177/$S$7</f>
        <v>0</v>
      </c>
      <c r="V177" s="44">
        <f>Q177/12</f>
        <v>0</v>
      </c>
      <c r="X177" s="44">
        <f>IF($D177="Y",$Q177,0)</f>
        <v>0</v>
      </c>
      <c r="Y177" s="44">
        <f>IF($D177="N",$Q177,0)</f>
        <v>0</v>
      </c>
      <c r="Z177" s="223">
        <f>T177/12</f>
        <v>0</v>
      </c>
    </row>
    <row r="178" spans="1:26" ht="12">
      <c r="A178" s="133"/>
      <c r="B178" s="134"/>
      <c r="C178" s="207" t="str">
        <f>'3. Infrastructure Staff Loading'!C178</f>
        <v>Service Desk Tier 2</v>
      </c>
      <c r="D178" s="208" t="str">
        <f>'3. Infrastructure Staff Loading'!D178</f>
        <v>N</v>
      </c>
      <c r="E178" s="45">
        <v>2049.4206349999999</v>
      </c>
      <c r="F178" s="45">
        <v>2049.4206349999999</v>
      </c>
      <c r="G178" s="45">
        <v>2049.4206349999999</v>
      </c>
      <c r="H178" s="45">
        <v>2049.4206349999999</v>
      </c>
      <c r="I178" s="45">
        <v>2049.4206349999999</v>
      </c>
      <c r="J178" s="45">
        <v>2049.4206349999999</v>
      </c>
      <c r="K178" s="45">
        <v>2049.4206349999999</v>
      </c>
      <c r="L178" s="45">
        <v>2049.4206349999999</v>
      </c>
      <c r="M178" s="45">
        <v>2049.4206349999999</v>
      </c>
      <c r="N178" s="45">
        <v>2049.4206349999999</v>
      </c>
      <c r="O178" s="45">
        <v>2049.4206349999999</v>
      </c>
      <c r="P178" s="45">
        <v>2049.4206349999999</v>
      </c>
      <c r="Q178" s="138">
        <f>SUM(E178:P178)</f>
        <v>24593.047619999994</v>
      </c>
      <c r="U178" s="44">
        <f>V178/$S$7</f>
        <v>12.296523809999998</v>
      </c>
      <c r="V178" s="44">
        <f>Q178/12</f>
        <v>2049.4206349999995</v>
      </c>
      <c r="X178" s="44">
        <f>IF($D178="Y",$Q178,0)</f>
        <v>0</v>
      </c>
      <c r="Y178" s="44">
        <f>IF($D178="N",$Q178,0)</f>
        <v>24593.047619999994</v>
      </c>
      <c r="Z178" s="223">
        <f>T178/12</f>
        <v>0</v>
      </c>
    </row>
    <row r="179" spans="1:26" ht="12">
      <c r="A179" s="133"/>
      <c r="B179" s="134"/>
      <c r="C179" s="207">
        <f>'3. Infrastructure Staff Loading'!C179</f>
        <v>0</v>
      </c>
      <c r="D179" s="208">
        <f>'3. Infrastructure Staff Loading'!D179</f>
        <v>0</v>
      </c>
      <c r="E179" s="45"/>
      <c r="F179" s="45"/>
      <c r="G179" s="45"/>
      <c r="H179" s="45"/>
      <c r="I179" s="45"/>
      <c r="J179" s="45"/>
      <c r="K179" s="45"/>
      <c r="L179" s="45"/>
      <c r="M179" s="45"/>
      <c r="N179" s="45"/>
      <c r="O179" s="45"/>
      <c r="P179" s="45"/>
      <c r="Q179" s="138">
        <f>SUM(E179:P179)</f>
        <v>0</v>
      </c>
      <c r="U179" s="44">
        <f>V179/$S$7</f>
        <v>0</v>
      </c>
      <c r="V179" s="44">
        <f>Q179/12</f>
        <v>0</v>
      </c>
      <c r="X179" s="44">
        <f>IF($D179="Y",$Q179,0)</f>
        <v>0</v>
      </c>
      <c r="Y179" s="44">
        <f>IF($D179="N",$Q179,0)</f>
        <v>0</v>
      </c>
      <c r="Z179" s="223">
        <f>T179/12</f>
        <v>0</v>
      </c>
    </row>
    <row r="180" spans="1:26" ht="12">
      <c r="A180" s="133"/>
      <c r="B180" s="134"/>
      <c r="C180" s="207">
        <f>'3. Infrastructure Staff Loading'!C180</f>
        <v>0</v>
      </c>
      <c r="D180" s="208">
        <f>'3. Infrastructure Staff Loading'!D180</f>
        <v>0</v>
      </c>
      <c r="E180" s="45"/>
      <c r="F180" s="45"/>
      <c r="G180" s="45"/>
      <c r="H180" s="45"/>
      <c r="I180" s="45"/>
      <c r="J180" s="45"/>
      <c r="K180" s="45"/>
      <c r="L180" s="45"/>
      <c r="M180" s="45"/>
      <c r="N180" s="45"/>
      <c r="O180" s="45"/>
      <c r="P180" s="45"/>
      <c r="Q180" s="138">
        <f>SUM(E180:P180)</f>
        <v>0</v>
      </c>
      <c r="U180" s="44">
        <f>V180/$S$7</f>
        <v>0</v>
      </c>
      <c r="V180" s="44">
        <f>Q180/12</f>
        <v>0</v>
      </c>
      <c r="X180" s="44">
        <f>IF($D180="Y",$Q180,0)</f>
        <v>0</v>
      </c>
      <c r="Y180" s="44">
        <f>IF($D180="N",$Q180,0)</f>
        <v>0</v>
      </c>
      <c r="Z180" s="223">
        <f>T180/12</f>
        <v>0</v>
      </c>
    </row>
    <row r="181" spans="1:26" ht="12">
      <c r="A181" s="133"/>
      <c r="B181" s="134"/>
      <c r="C181" s="207">
        <f>'3. Infrastructure Staff Loading'!C181</f>
        <v>0</v>
      </c>
      <c r="D181" s="208">
        <f>'3. Infrastructure Staff Loading'!D181</f>
        <v>0</v>
      </c>
      <c r="E181" s="45"/>
      <c r="F181" s="45"/>
      <c r="G181" s="45"/>
      <c r="H181" s="45"/>
      <c r="I181" s="45"/>
      <c r="J181" s="45"/>
      <c r="K181" s="45"/>
      <c r="L181" s="45"/>
      <c r="M181" s="45"/>
      <c r="N181" s="45"/>
      <c r="O181" s="45"/>
      <c r="P181" s="45"/>
      <c r="Q181" s="138">
        <f>SUM(E181:P181)</f>
        <v>0</v>
      </c>
      <c r="U181" s="44">
        <f>V181/$S$7</f>
        <v>0</v>
      </c>
      <c r="V181" s="44">
        <f>Q181/12</f>
        <v>0</v>
      </c>
      <c r="X181" s="44">
        <f>IF($D181="Y",$Q181,0)</f>
        <v>0</v>
      </c>
      <c r="Y181" s="44">
        <f>IF($D181="N",$Q181,0)</f>
        <v>0</v>
      </c>
      <c r="Z181" s="223">
        <f>T181/12</f>
        <v>0</v>
      </c>
    </row>
    <row r="182" spans="1:26" s="35" customFormat="1" ht="12.95" thickBot="1">
      <c r="A182" s="103"/>
      <c r="B182" s="104" t="s">
        <v>93</v>
      </c>
      <c r="C182" s="105"/>
      <c r="D182" s="187"/>
      <c r="E182" s="107">
        <f>SUM(E177:E181)</f>
        <v>2049.4206349999999</v>
      </c>
      <c r="F182" s="107">
        <f t="shared" ref="F182:Q182" si="74">SUM(F177:F181)</f>
        <v>2049.4206349999999</v>
      </c>
      <c r="G182" s="107">
        <f t="shared" si="74"/>
        <v>2049.4206349999999</v>
      </c>
      <c r="H182" s="107">
        <f t="shared" si="74"/>
        <v>2049.4206349999999</v>
      </c>
      <c r="I182" s="107">
        <f t="shared" si="74"/>
        <v>2049.4206349999999</v>
      </c>
      <c r="J182" s="107">
        <f t="shared" si="74"/>
        <v>2049.4206349999999</v>
      </c>
      <c r="K182" s="107">
        <f t="shared" si="74"/>
        <v>2049.4206349999999</v>
      </c>
      <c r="L182" s="107">
        <f t="shared" si="74"/>
        <v>2049.4206349999999</v>
      </c>
      <c r="M182" s="107">
        <f t="shared" si="74"/>
        <v>2049.4206349999999</v>
      </c>
      <c r="N182" s="107">
        <f t="shared" si="74"/>
        <v>2049.4206349999999</v>
      </c>
      <c r="O182" s="107">
        <f t="shared" si="74"/>
        <v>2049.4206349999999</v>
      </c>
      <c r="P182" s="107">
        <f t="shared" si="74"/>
        <v>2049.4206349999999</v>
      </c>
      <c r="Q182" s="107">
        <f t="shared" si="74"/>
        <v>24593.047619999994</v>
      </c>
      <c r="U182" s="109">
        <f>SUM(U177:U181)</f>
        <v>12.296523809999998</v>
      </c>
      <c r="V182" s="107">
        <f>SUM(V177:V181)</f>
        <v>2049.4206349999995</v>
      </c>
      <c r="X182" s="106">
        <f>SUM(X177:X181)</f>
        <v>0</v>
      </c>
      <c r="Y182" s="106">
        <f>SUM(Y177:Y181)</f>
        <v>24593.047619999994</v>
      </c>
      <c r="Z182" s="224">
        <f>X182/(X182+Y182)</f>
        <v>0</v>
      </c>
    </row>
    <row r="183" spans="1:26" s="35" customFormat="1" ht="12">
      <c r="A183" s="124"/>
      <c r="B183" s="125"/>
      <c r="C183" s="198"/>
      <c r="D183" s="199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U183" s="127"/>
      <c r="V183" s="128"/>
      <c r="X183" s="44"/>
      <c r="Y183" s="44"/>
      <c r="Z183" s="223"/>
    </row>
    <row r="184" spans="1:26" s="35" customFormat="1" ht="12">
      <c r="A184" s="133">
        <v>7.4</v>
      </c>
      <c r="B184" s="134" t="s">
        <v>102</v>
      </c>
      <c r="C184" s="207">
        <f>'3. Infrastructure Staff Loading'!C184</f>
        <v>0</v>
      </c>
      <c r="D184" s="208">
        <f>'3. Infrastructure Staff Loading'!D184</f>
        <v>0</v>
      </c>
      <c r="E184" s="45"/>
      <c r="F184" s="45"/>
      <c r="G184" s="45"/>
      <c r="H184" s="45"/>
      <c r="I184" s="45"/>
      <c r="J184" s="45"/>
      <c r="K184" s="45"/>
      <c r="L184" s="45"/>
      <c r="M184" s="45"/>
      <c r="N184" s="45"/>
      <c r="O184" s="45"/>
      <c r="P184" s="45"/>
      <c r="Q184" s="138">
        <f>SUM(E184:P184)</f>
        <v>0</v>
      </c>
      <c r="U184" s="44">
        <f>V184/$S$7</f>
        <v>0</v>
      </c>
      <c r="V184" s="44">
        <f>Q184/12</f>
        <v>0</v>
      </c>
      <c r="X184" s="44">
        <f>IF($D184="Y",$Q184,0)</f>
        <v>0</v>
      </c>
      <c r="Y184" s="44">
        <f>IF($D184="N",$Q184,0)</f>
        <v>0</v>
      </c>
      <c r="Z184" s="223">
        <f>T184/12</f>
        <v>0</v>
      </c>
    </row>
    <row r="185" spans="1:26" ht="12">
      <c r="A185" s="133"/>
      <c r="B185" s="134"/>
      <c r="C185" s="207" t="str">
        <f>'3. Infrastructure Staff Loading'!C185</f>
        <v>Service Desk Remote</v>
      </c>
      <c r="D185" s="208" t="str">
        <f>'3. Infrastructure Staff Loading'!D185</f>
        <v>N</v>
      </c>
      <c r="E185" s="45">
        <v>700.78391891999979</v>
      </c>
      <c r="F185" s="45">
        <v>700.78391891999979</v>
      </c>
      <c r="G185" s="45">
        <v>700.78391891999979</v>
      </c>
      <c r="H185" s="45">
        <v>700.78391891999979</v>
      </c>
      <c r="I185" s="45">
        <v>700.78391891999979</v>
      </c>
      <c r="J185" s="45">
        <v>700.78391891999979</v>
      </c>
      <c r="K185" s="45">
        <v>700.78391891999979</v>
      </c>
      <c r="L185" s="45">
        <v>700.78391891999979</v>
      </c>
      <c r="M185" s="45">
        <v>700.78391891999979</v>
      </c>
      <c r="N185" s="45">
        <v>700.78391891999979</v>
      </c>
      <c r="O185" s="45">
        <v>700.78391891999979</v>
      </c>
      <c r="P185" s="45">
        <v>700.78391891999979</v>
      </c>
      <c r="Q185" s="138">
        <f>SUM(E185:P185)</f>
        <v>8409.4070270399952</v>
      </c>
      <c r="U185" s="44">
        <f>V185/$S$7</f>
        <v>4.2047035135199975</v>
      </c>
      <c r="V185" s="44">
        <f>Q185/12</f>
        <v>700.78391891999956</v>
      </c>
      <c r="X185" s="44">
        <f>IF($D185="Y",$Q185,0)</f>
        <v>0</v>
      </c>
      <c r="Y185" s="44">
        <f>IF($D185="N",$Q185,0)</f>
        <v>8409.4070270399952</v>
      </c>
      <c r="Z185" s="223">
        <f>T185/12</f>
        <v>0</v>
      </c>
    </row>
    <row r="186" spans="1:26" ht="12">
      <c r="A186" s="133"/>
      <c r="B186" s="134"/>
      <c r="C186" s="207">
        <f>'3. Infrastructure Staff Loading'!C186</f>
        <v>0</v>
      </c>
      <c r="D186" s="208">
        <f>'3. Infrastructure Staff Loading'!D186</f>
        <v>0</v>
      </c>
      <c r="E186" s="45"/>
      <c r="F186" s="45"/>
      <c r="G186" s="45"/>
      <c r="H186" s="45"/>
      <c r="I186" s="45"/>
      <c r="J186" s="45"/>
      <c r="K186" s="45"/>
      <c r="L186" s="45"/>
      <c r="M186" s="45"/>
      <c r="N186" s="45"/>
      <c r="O186" s="45"/>
      <c r="P186" s="45"/>
      <c r="Q186" s="138">
        <f>SUM(E186:P186)</f>
        <v>0</v>
      </c>
      <c r="U186" s="44">
        <f>V186/$S$7</f>
        <v>0</v>
      </c>
      <c r="V186" s="44">
        <f>Q186/12</f>
        <v>0</v>
      </c>
      <c r="X186" s="44">
        <f>IF($D186="Y",$Q186,0)</f>
        <v>0</v>
      </c>
      <c r="Y186" s="44">
        <f>IF($D186="N",$Q186,0)</f>
        <v>0</v>
      </c>
      <c r="Z186" s="223">
        <f>T186/12</f>
        <v>0</v>
      </c>
    </row>
    <row r="187" spans="1:26" ht="12">
      <c r="A187" s="133"/>
      <c r="B187" s="134"/>
      <c r="C187" s="207">
        <f>'3. Infrastructure Staff Loading'!C187</f>
        <v>0</v>
      </c>
      <c r="D187" s="208">
        <f>'3. Infrastructure Staff Loading'!D187</f>
        <v>0</v>
      </c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138">
        <f>SUM(E187:P187)</f>
        <v>0</v>
      </c>
      <c r="U187" s="44">
        <f>V187/$S$7</f>
        <v>0</v>
      </c>
      <c r="V187" s="44">
        <f>Q187/12</f>
        <v>0</v>
      </c>
      <c r="X187" s="44">
        <f>IF($D187="Y",$Q187,0)</f>
        <v>0</v>
      </c>
      <c r="Y187" s="44">
        <f>IF($D187="N",$Q187,0)</f>
        <v>0</v>
      </c>
      <c r="Z187" s="223">
        <f>T187/12</f>
        <v>0</v>
      </c>
    </row>
    <row r="188" spans="1:26" ht="12">
      <c r="A188" s="133"/>
      <c r="B188" s="134"/>
      <c r="C188" s="207">
        <f>'3. Infrastructure Staff Loading'!C188</f>
        <v>0</v>
      </c>
      <c r="D188" s="208">
        <f>'3. Infrastructure Staff Loading'!D188</f>
        <v>0</v>
      </c>
      <c r="E188" s="45"/>
      <c r="F188" s="45"/>
      <c r="G188" s="45"/>
      <c r="H188" s="45"/>
      <c r="I188" s="45"/>
      <c r="J188" s="45"/>
      <c r="K188" s="45"/>
      <c r="L188" s="45"/>
      <c r="M188" s="45"/>
      <c r="N188" s="45"/>
      <c r="O188" s="45"/>
      <c r="P188" s="45"/>
      <c r="Q188" s="138">
        <f>SUM(E188:P188)</f>
        <v>0</v>
      </c>
      <c r="U188" s="44">
        <f>V188/$S$7</f>
        <v>0</v>
      </c>
      <c r="V188" s="44">
        <f>Q188/12</f>
        <v>0</v>
      </c>
      <c r="X188" s="44">
        <f>IF($D188="Y",$Q188,0)</f>
        <v>0</v>
      </c>
      <c r="Y188" s="44">
        <f>IF($D188="N",$Q188,0)</f>
        <v>0</v>
      </c>
      <c r="Z188" s="223">
        <f>T188/12</f>
        <v>0</v>
      </c>
    </row>
    <row r="189" spans="1:26" s="35" customFormat="1" ht="12.95" thickBot="1">
      <c r="A189" s="103"/>
      <c r="B189" s="104" t="s">
        <v>103</v>
      </c>
      <c r="C189" s="105"/>
      <c r="D189" s="187"/>
      <c r="E189" s="107">
        <f>SUM(E184:E188)</f>
        <v>700.78391891999979</v>
      </c>
      <c r="F189" s="107">
        <f t="shared" ref="F189:Q189" si="75">SUM(F184:F188)</f>
        <v>700.78391891999979</v>
      </c>
      <c r="G189" s="107">
        <f t="shared" si="75"/>
        <v>700.78391891999979</v>
      </c>
      <c r="H189" s="107">
        <f t="shared" si="75"/>
        <v>700.78391891999979</v>
      </c>
      <c r="I189" s="107">
        <f t="shared" si="75"/>
        <v>700.78391891999979</v>
      </c>
      <c r="J189" s="107">
        <f t="shared" si="75"/>
        <v>700.78391891999979</v>
      </c>
      <c r="K189" s="107">
        <f t="shared" si="75"/>
        <v>700.78391891999979</v>
      </c>
      <c r="L189" s="107">
        <f t="shared" si="75"/>
        <v>700.78391891999979</v>
      </c>
      <c r="M189" s="107">
        <f t="shared" si="75"/>
        <v>700.78391891999979</v>
      </c>
      <c r="N189" s="107">
        <f t="shared" si="75"/>
        <v>700.78391891999979</v>
      </c>
      <c r="O189" s="107">
        <f t="shared" si="75"/>
        <v>700.78391891999979</v>
      </c>
      <c r="P189" s="107">
        <f t="shared" si="75"/>
        <v>700.78391891999979</v>
      </c>
      <c r="Q189" s="107">
        <f t="shared" si="75"/>
        <v>8409.4070270399952</v>
      </c>
      <c r="U189" s="109">
        <f>SUM(U184:U188)</f>
        <v>4.2047035135199975</v>
      </c>
      <c r="V189" s="107">
        <f>SUM(V184:V188)</f>
        <v>700.78391891999956</v>
      </c>
      <c r="X189" s="106">
        <f>SUM(X184:X188)</f>
        <v>0</v>
      </c>
      <c r="Y189" s="106">
        <f>SUM(Y184:Y188)</f>
        <v>8409.4070270399952</v>
      </c>
      <c r="Z189" s="224">
        <f>X189/(X189+Y189)</f>
        <v>0</v>
      </c>
    </row>
    <row r="190" spans="1:26" s="35" customFormat="1" ht="12">
      <c r="A190" s="41"/>
      <c r="B190" s="42"/>
      <c r="C190" s="212"/>
      <c r="D190" s="213"/>
      <c r="E190" s="45"/>
      <c r="F190" s="45"/>
      <c r="G190" s="45"/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U190" s="44"/>
      <c r="V190" s="44"/>
      <c r="X190" s="44"/>
      <c r="Y190" s="44"/>
      <c r="Z190" s="223"/>
    </row>
    <row r="191" spans="1:26" s="35" customFormat="1" ht="14.1" thickBot="1">
      <c r="A191" s="129"/>
      <c r="B191" s="130" t="s">
        <v>97</v>
      </c>
      <c r="C191" s="215"/>
      <c r="D191" s="216"/>
      <c r="E191" s="132">
        <f>SUM(E168,E175, E182, E189)</f>
        <v>5558.1439410599987</v>
      </c>
      <c r="F191" s="132">
        <f t="shared" ref="F191:Q191" si="76">SUM(F168,F175, F182, F189)</f>
        <v>5558.1439410599987</v>
      </c>
      <c r="G191" s="132">
        <f t="shared" si="76"/>
        <v>5558.1439410599987</v>
      </c>
      <c r="H191" s="132">
        <f t="shared" si="76"/>
        <v>5558.1439410599987</v>
      </c>
      <c r="I191" s="132">
        <f t="shared" si="76"/>
        <v>5558.1439410599987</v>
      </c>
      <c r="J191" s="132">
        <f t="shared" si="76"/>
        <v>5558.1439410599987</v>
      </c>
      <c r="K191" s="132">
        <f t="shared" si="76"/>
        <v>5558.1439410599987</v>
      </c>
      <c r="L191" s="132">
        <f t="shared" si="76"/>
        <v>5558.1439410599987</v>
      </c>
      <c r="M191" s="132">
        <f t="shared" si="76"/>
        <v>5558.1439410599987</v>
      </c>
      <c r="N191" s="132">
        <f t="shared" si="76"/>
        <v>5558.1439410599987</v>
      </c>
      <c r="O191" s="132">
        <f t="shared" si="76"/>
        <v>5558.1439410599987</v>
      </c>
      <c r="P191" s="132">
        <f t="shared" si="76"/>
        <v>5558.1439410599987</v>
      </c>
      <c r="Q191" s="132">
        <f t="shared" si="76"/>
        <v>66697.727292719996</v>
      </c>
      <c r="U191" s="132">
        <f t="shared" ref="U191:V191" si="77">SUM(U168,U175, U182, U189)</f>
        <v>33.348863646359995</v>
      </c>
      <c r="V191" s="132">
        <f t="shared" si="77"/>
        <v>5558.1439410599987</v>
      </c>
      <c r="X191" s="132">
        <f>SUM(X168,X175,X182,X189)</f>
        <v>0</v>
      </c>
      <c r="Y191" s="132">
        <f>SUM(Y168,Y175,Y182,Y189)</f>
        <v>66697.727292719996</v>
      </c>
      <c r="Z191" s="225">
        <f>X191/(X191+Y191)</f>
        <v>0</v>
      </c>
    </row>
    <row r="192" spans="1:26" ht="9.9499999999999993" customHeight="1">
      <c r="A192" s="52"/>
      <c r="B192" s="42"/>
      <c r="C192" s="212"/>
      <c r="D192" s="213"/>
      <c r="E192" s="45"/>
      <c r="F192" s="45"/>
      <c r="G192" s="45"/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U192" s="43"/>
      <c r="V192" s="43"/>
      <c r="X192" s="44"/>
      <c r="Y192" s="44"/>
      <c r="Z192" s="223"/>
    </row>
    <row r="193" spans="1:26" ht="12.95" hidden="1">
      <c r="A193" s="52"/>
      <c r="B193" s="48"/>
      <c r="C193" s="212"/>
      <c r="D193" s="213"/>
      <c r="E193" s="45"/>
      <c r="F193" s="45"/>
      <c r="G193" s="45"/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U193" s="46"/>
      <c r="V193" s="46"/>
      <c r="X193" s="123">
        <f>SUM(X39,X55,X86,X103,X120,X160,X191)</f>
        <v>105920.03361789999</v>
      </c>
      <c r="Y193" s="123">
        <f>SUM(Y39,Y55,Y86,Y103,Y120,Y160,Y191)</f>
        <v>231990.69967494003</v>
      </c>
      <c r="Z193" s="220">
        <f>X193/(X193+Y193)</f>
        <v>0.31345566500874544</v>
      </c>
    </row>
    <row r="194" spans="1:26" s="35" customFormat="1" ht="12" hidden="1">
      <c r="A194" s="41">
        <v>6.2</v>
      </c>
      <c r="B194" s="48"/>
      <c r="C194" s="212"/>
      <c r="D194" s="213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U194" s="53"/>
      <c r="V194" s="53"/>
      <c r="Z194" s="229"/>
    </row>
    <row r="195" spans="1:26" ht="12.95" hidden="1">
      <c r="A195" s="52"/>
      <c r="B195" s="42"/>
      <c r="C195" s="38"/>
      <c r="D195" s="218"/>
      <c r="E195" s="45"/>
      <c r="F195" s="45"/>
      <c r="G195" s="45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U195" s="54"/>
      <c r="V195" s="54"/>
    </row>
    <row r="196" spans="1:26" s="38" customFormat="1" ht="12.95">
      <c r="A196" s="120"/>
      <c r="B196" s="121" t="s">
        <v>98</v>
      </c>
      <c r="C196" s="121"/>
      <c r="D196" s="120"/>
      <c r="E196" s="123">
        <f>SUM(E39,E55,E86,E103,E120,E160,E191)</f>
        <v>28159.227774403334</v>
      </c>
      <c r="F196" s="123">
        <f t="shared" ref="F196:Q196" si="78">SUM(F39,F55,F86,F103,F120,F160,F191)</f>
        <v>28159.227774403334</v>
      </c>
      <c r="G196" s="123">
        <f t="shared" si="78"/>
        <v>28159.227774403334</v>
      </c>
      <c r="H196" s="123">
        <f t="shared" si="78"/>
        <v>28159.227774403334</v>
      </c>
      <c r="I196" s="123">
        <f t="shared" si="78"/>
        <v>28159.227774403334</v>
      </c>
      <c r="J196" s="123">
        <f t="shared" si="78"/>
        <v>28159.227774403334</v>
      </c>
      <c r="K196" s="123">
        <f t="shared" si="78"/>
        <v>28159.227774403334</v>
      </c>
      <c r="L196" s="123">
        <f t="shared" si="78"/>
        <v>28159.227774403334</v>
      </c>
      <c r="M196" s="123">
        <f t="shared" si="78"/>
        <v>28159.227774403334</v>
      </c>
      <c r="N196" s="123">
        <f t="shared" si="78"/>
        <v>28159.227774403334</v>
      </c>
      <c r="O196" s="123">
        <f t="shared" si="78"/>
        <v>28159.227774403334</v>
      </c>
      <c r="P196" s="123">
        <f t="shared" si="78"/>
        <v>28159.227774403334</v>
      </c>
      <c r="Q196" s="123">
        <f t="shared" si="78"/>
        <v>337910.73329284001</v>
      </c>
      <c r="U196" s="123">
        <f t="shared" ref="U196:V196" si="79">SUM(U39,U55,U86,U103,U120,U160,U191)</f>
        <v>168.95536664642003</v>
      </c>
      <c r="V196" s="123">
        <f t="shared" si="79"/>
        <v>28159.227774403334</v>
      </c>
      <c r="X196" s="123">
        <f t="shared" ref="X196:Y196" si="80">SUM(X39,X55,X86,X103,X120,X160,X191)</f>
        <v>105920.03361789999</v>
      </c>
      <c r="Y196" s="123">
        <f t="shared" si="80"/>
        <v>231990.69967494003</v>
      </c>
      <c r="Z196" s="220">
        <f>X196/(X196+Y196)</f>
        <v>0.31345566500874544</v>
      </c>
    </row>
    <row r="197" spans="1:26" ht="12">
      <c r="A197" s="55"/>
      <c r="B197" s="56"/>
      <c r="C197" s="57"/>
      <c r="D197" s="203"/>
      <c r="E197" s="58"/>
      <c r="F197" s="58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U197" s="57"/>
      <c r="V197" s="57"/>
    </row>
    <row r="198" spans="1:26">
      <c r="U198" s="37"/>
      <c r="V198" s="37"/>
    </row>
    <row r="199" spans="1:26" ht="14.1">
      <c r="A199" s="8"/>
      <c r="B199" s="232" t="s">
        <v>5</v>
      </c>
      <c r="C199" s="233"/>
      <c r="D199" s="205"/>
    </row>
    <row r="200" spans="1:26" ht="12.95">
      <c r="A200" s="174">
        <v>1</v>
      </c>
      <c r="B200" s="234"/>
      <c r="C200" s="235"/>
      <c r="D200" s="175"/>
    </row>
    <row r="201" spans="1:26" ht="12.95">
      <c r="A201" s="176">
        <v>2</v>
      </c>
      <c r="B201" s="236"/>
      <c r="C201" s="237"/>
      <c r="D201" s="177"/>
    </row>
    <row r="202" spans="1:26" ht="12.95">
      <c r="A202" s="176">
        <v>3</v>
      </c>
      <c r="B202" s="236"/>
      <c r="C202" s="237"/>
      <c r="D202" s="177"/>
    </row>
    <row r="203" spans="1:26" ht="12.95">
      <c r="A203" s="176">
        <v>4</v>
      </c>
      <c r="B203" s="236"/>
      <c r="C203" s="237"/>
      <c r="D203" s="177"/>
    </row>
    <row r="204" spans="1:26" ht="12.95">
      <c r="A204" s="176">
        <v>5</v>
      </c>
      <c r="B204" s="236"/>
      <c r="C204" s="237"/>
      <c r="D204" s="177"/>
    </row>
    <row r="205" spans="1:26" ht="12.95">
      <c r="A205" s="176">
        <v>6</v>
      </c>
      <c r="B205" s="236"/>
      <c r="C205" s="237"/>
      <c r="D205" s="177"/>
    </row>
    <row r="206" spans="1:26" ht="12.95">
      <c r="A206" s="176">
        <v>7</v>
      </c>
      <c r="B206" s="234"/>
      <c r="C206" s="235"/>
      <c r="D206" s="175"/>
    </row>
    <row r="207" spans="1:26" ht="12.95">
      <c r="A207" s="176">
        <v>8</v>
      </c>
      <c r="B207" s="236"/>
      <c r="C207" s="237"/>
      <c r="D207" s="177"/>
    </row>
    <row r="208" spans="1:26" ht="12.95">
      <c r="A208" s="176">
        <v>9</v>
      </c>
      <c r="B208" s="236"/>
      <c r="C208" s="237"/>
      <c r="D208" s="177"/>
    </row>
    <row r="209" spans="1:4" ht="12.95">
      <c r="A209" s="176">
        <v>10</v>
      </c>
      <c r="B209" s="236"/>
      <c r="C209" s="237"/>
      <c r="D209" s="177"/>
    </row>
  </sheetData>
  <mergeCells count="15">
    <mergeCell ref="A1:Q1"/>
    <mergeCell ref="A2:Q2"/>
    <mergeCell ref="A3:Q3"/>
    <mergeCell ref="S3:S6"/>
    <mergeCell ref="E4:P4"/>
    <mergeCell ref="A5:A7"/>
    <mergeCell ref="B5:B7"/>
    <mergeCell ref="C5:C7"/>
    <mergeCell ref="Y5:Y7"/>
    <mergeCell ref="Z5:Z7"/>
    <mergeCell ref="D5:D7"/>
    <mergeCell ref="Q5:Q6"/>
    <mergeCell ref="U5:U7"/>
    <mergeCell ref="V5:V7"/>
    <mergeCell ref="X5:X7"/>
  </mergeCells>
  <pageMargins left="0.7" right="0.7" top="0.75" bottom="0.75" header="0.3" footer="0.3"/>
  <ignoredErrors>
    <ignoredError sqref="Z175 Z182 Z189 Z191 Z38 Z54:Z55 Z63 Z70 Z84 Z86 Z94 Z101 Z103 Z111 Z118 Z120 Z130 Z137 Z144 Z151 Z158 Z160 Z168" evalError="1"/>
    <ignoredError sqref="Q19 U19:V19 X19:Z19 Q25 U25:V25 X25:Y25 Q32 U32:V32 X32:Y32 Q47 U47:V47 X47:Y47" formula="1"/>
    <ignoredError sqref="Z25 Z32 Z47 Z77" evalError="1" formula="1"/>
  </ignoredErrors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00343c0-af67-4d55-b6f3-a7838e163d14">PROCURE-963670050-1249</_dlc_DocId>
    <_dlc_DocIdUrl xmlns="500343c0-af67-4d55-b6f3-a7838e163d14">
      <Url>https://osicagov.sharepoint.com/sites/Procurement/CalSAWS/_layouts/15/DocIdRedir.aspx?ID=PROCURE-963670050-1249</Url>
      <Description>PROCURE-963670050-1249</Description>
    </_dlc_DocIdUrl>
    <TaxCatchAll xmlns="500343c0-af67-4d55-b6f3-a7838e163d14" xsi:nil="true"/>
    <lcf76f155ced4ddcb4097134ff3c332f xmlns="bb2f8a31-cfd7-4c6f-84b3-47d2d5ca5e55">
      <Terms xmlns="http://schemas.microsoft.com/office/infopath/2007/PartnerControls"/>
    </lcf76f155ced4ddcb4097134ff3c332f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5bce90d6-5a2c-47e0-8337-aac7acda0e97" ContentTypeId="0x0101" PreviousValue="false" LastSyncTimeStamp="2017-02-08T00:21:31.923Z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3D088226FE844CA815FF204749897C" ma:contentTypeVersion="10" ma:contentTypeDescription="Create a new document." ma:contentTypeScope="" ma:versionID="a928976346a32b0f54d60ba3f9933071">
  <xsd:schema xmlns:xsd="http://www.w3.org/2001/XMLSchema" xmlns:xs="http://www.w3.org/2001/XMLSchema" xmlns:p="http://schemas.microsoft.com/office/2006/metadata/properties" xmlns:ns2="500343c0-af67-4d55-b6f3-a7838e163d14" xmlns:ns3="bb2f8a31-cfd7-4c6f-84b3-47d2d5ca5e55" targetNamespace="http://schemas.microsoft.com/office/2006/metadata/properties" ma:root="true" ma:fieldsID="8b7df2e04798d515a2f189d09a56a51d" ns2:_="" ns3:_="">
    <xsd:import namespace="500343c0-af67-4d55-b6f3-a7838e163d14"/>
    <xsd:import namespace="bb2f8a31-cfd7-4c6f-84b3-47d2d5ca5e5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0343c0-af67-4d55-b6f3-a7838e163d1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5" nillable="true" ma:displayName="Taxonomy Catch All Column" ma:hidden="true" ma:list="{f01343e8-0c87-4555-a8ae-610eb149ee94}" ma:internalName="TaxCatchAll" ma:showField="CatchAllData" ma:web="ded99a83-cbae-481a-8e33-dc69c50d9d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2f8a31-cfd7-4c6f-84b3-47d2d5ca5e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5bce90d6-5a2c-47e0-8337-aac7acda0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5D6609-575A-437F-9E23-8849CC58DDA8}"/>
</file>

<file path=customXml/itemProps2.xml><?xml version="1.0" encoding="utf-8"?>
<ds:datastoreItem xmlns:ds="http://schemas.openxmlformats.org/officeDocument/2006/customXml" ds:itemID="{AF3D2101-D3FA-49F6-81D2-5475FEF8635C}"/>
</file>

<file path=customXml/itemProps3.xml><?xml version="1.0" encoding="utf-8"?>
<ds:datastoreItem xmlns:ds="http://schemas.openxmlformats.org/officeDocument/2006/customXml" ds:itemID="{F790CAB2-478B-49D3-99AC-9834BC49E773}"/>
</file>

<file path=customXml/itemProps4.xml><?xml version="1.0" encoding="utf-8"?>
<ds:datastoreItem xmlns:ds="http://schemas.openxmlformats.org/officeDocument/2006/customXml" ds:itemID="{F41009E1-9234-4F1A-ADB0-336BCB7764C8}"/>
</file>

<file path=customXml/itemProps5.xml><?xml version="1.0" encoding="utf-8"?>
<ds:datastoreItem xmlns:ds="http://schemas.openxmlformats.org/officeDocument/2006/customXml" ds:itemID="{5475DAE4-DFA9-400A-BFFC-1B08DCF832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Khan, Mohsin</cp:lastModifiedBy>
  <cp:revision/>
  <dcterms:created xsi:type="dcterms:W3CDTF">2017-05-22T22:37:57Z</dcterms:created>
  <dcterms:modified xsi:type="dcterms:W3CDTF">2023-09-27T14:56:06Z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0x010100593D088226FE844CA815FF204749897C</vt:lpwstr>
  </property>
  <property fmtid="{D5CDD505-2E9C-101B-9397-08002B2CF9AE}" pid="3" name="_dlc_DocIdItemGuid">
    <vt:lpwstr>80442746-2c4d-4035-8ae6-022ef0a59970</vt:lpwstr>
  </property>
  <property fmtid="{D5CDD505-2E9C-101B-9397-08002B2CF9AE}" pid="4" name="MediaServiceImageTags">
    <vt:lpwstr/>
  </property>
</Properties>
</file>