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weinmeistert_calaces_org/Documents/Desktop/"/>
    </mc:Choice>
  </mc:AlternateContent>
  <xr:revisionPtr revIDLastSave="0" documentId="8_{2B0BFA60-652E-4006-BD28-F2DA9BC03B9D}" xr6:coauthVersionLast="47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TOC" sheetId="23" r:id="rId1"/>
    <sheet name="SFY 21-22 Q4 Share Summary" sheetId="19" r:id="rId2"/>
    <sheet name="SFY 21-22 Q4 Share by Project" sheetId="4" r:id="rId3"/>
    <sheet name="SFY 21-22 Q4 Share Calculations" sheetId="11" r:id="rId4"/>
    <sheet name="1a SFY 21-22 Q4 ABAWD" sheetId="22" r:id="rId5"/>
    <sheet name="2a SFY 21-22 Q4 CalSAWS" sheetId="1" r:id="rId6"/>
    <sheet name="2b SFY 21-22 Q4 CS GA-GR Only" sheetId="29" r:id="rId7"/>
    <sheet name="2c SFY 21-22 Q4 CalSAWS MO Only" sheetId="9" r:id="rId8"/>
    <sheet name="3a SFY 21-22 CalWIN MO" sheetId="14" r:id="rId9"/>
    <sheet name="4a 58C 19-20 Persons Count" sheetId="24" r:id="rId10"/>
    <sheet name="5a SFY 2122 CalWIN MO Share Tbl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>'[1]Workbook Constants'!$C$5</definedName>
    <definedName name="_Blended_Hourly_Rate">'[1]M-Application Maint Cost'!$C$32</definedName>
    <definedName name="_xlnm._FilterDatabase" localSheetId="5" hidden="1">'2a SFY 21-22 Q4 CalSAWS'!#REF!</definedName>
    <definedName name="_xlnm._FilterDatabase" localSheetId="7" hidden="1">'2c SFY 21-22 Q4 CalSAWS MO Only'!$A$2:$CC$29</definedName>
    <definedName name="_xlnm._FilterDatabase" localSheetId="8" hidden="1">'3a SFY 21-22 CalWIN MO'!$A$3:$AA$61</definedName>
    <definedName name="_Key1" localSheetId="9" hidden="1">#REF!</definedName>
    <definedName name="_Key1" localSheetId="10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0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>'[1]Workbook Constants'!$C$6</definedName>
    <definedName name="_Order1" hidden="1">255</definedName>
    <definedName name="_Order2" hidden="1">255</definedName>
    <definedName name="_Sort" localSheetId="9" hidden="1">#REF!</definedName>
    <definedName name="_Sort" localSheetId="10" hidden="1">#REF!</definedName>
    <definedName name="_Sort" localSheetId="0" hidden="1">#REF!</definedName>
    <definedName name="_Sort" hidden="1">#REF!</definedName>
    <definedName name="_Total_Allow_Monthly_Hours">'[1]M-Application Maint Cost'!$C$31</definedName>
    <definedName name="_Transition_Start_Date">'[1]Workbook Constants'!$C$4</definedName>
    <definedName name="A" localSheetId="9" hidden="1">{"'Cost Centers'!$A$1:$P$373"}</definedName>
    <definedName name="A" localSheetId="10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'[2]Cost Summary'!$M$11</definedName>
    <definedName name="AccessDatabase" hidden="1">"C:\My Documents\Office\1997 Forecasts\Forecast Template.mdb"</definedName>
    <definedName name="AllKits" localSheetId="9">#REF!</definedName>
    <definedName name="AllKits" localSheetId="0">#REF!</definedName>
    <definedName name="AllKits">#REF!</definedName>
    <definedName name="Allocation_DB">'[3]Allocation-Resource'!$A$3:$E$19</definedName>
    <definedName name="Allocation_Resource">'[4]Allocation-Resource'!$A$3:$E$19</definedName>
    <definedName name="Apr17C">[5]AllInOne!$DK:$DK</definedName>
    <definedName name="Apr18C">[5]AllInOne!$EB:$EB</definedName>
    <definedName name="Apr19C">[5]AllInOne!$ES:$ES</definedName>
    <definedName name="Apr20C">[5]AllInOne!$FJ:$FJ</definedName>
    <definedName name="Apr21C">[5]AllInOne!$GA:$GA</definedName>
    <definedName name="Apr22C">[5]AllInOne!$GR:$GR</definedName>
    <definedName name="Aug11C">[5]AllInOne!$Q:$Q</definedName>
    <definedName name="Aug12C">[5]AllInOne!$AH:$AH</definedName>
    <definedName name="Aug13C">[5]AllInOne!$AY:$AY</definedName>
    <definedName name="Aug14C">[5]AllInOne!$BP:$BP</definedName>
    <definedName name="Aug15C">[5]AllInOne!$CG:$CG</definedName>
    <definedName name="Aug16C">[5]AllInOne!$CX:$CX</definedName>
    <definedName name="Aug17C">[5]AllInOne!$DO:$DO</definedName>
    <definedName name="Aug18C">[5]AllInOne!$EF:$EF</definedName>
    <definedName name="Aug19C">[5]AllInOne!$EW:$EW</definedName>
    <definedName name="Aug20C">[5]AllInOne!$FN:$FN</definedName>
    <definedName name="Aug21C">[5]AllInOne!$GE:$GE</definedName>
    <definedName name="Aug22C">[5]AllInOne!$GV:$GV</definedName>
    <definedName name="BA">'[6]3. Tasks'!$L$41</definedName>
    <definedName name="Batch_AT_Factor" localSheetId="9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[7]Lookups!$M$2:$M$81</definedName>
    <definedName name="BillRate">'[8]5. Tasks'!$H$36</definedName>
    <definedName name="BuildPct" localSheetId="9">#REF!</definedName>
    <definedName name="BuildPct" localSheetId="1">#REF!</definedName>
    <definedName name="BuildPct" localSheetId="0">#REF!</definedName>
    <definedName name="BuildPct">#REF!</definedName>
    <definedName name="Case__Tiers40" localSheetId="10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0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0">#REF!</definedName>
    <definedName name="Case_Tiers60">#REF!</definedName>
    <definedName name="Case_Tiers80" localSheetId="10">#REF!</definedName>
    <definedName name="Case_Tiers80">#REF!</definedName>
    <definedName name="Category">#REF!</definedName>
    <definedName name="Class_DropDown">#REF!</definedName>
    <definedName name="Class_List">'[9]Standard Rates'!$B$1:$B$44</definedName>
    <definedName name="Contract_Name_VPF">'[5]Variance to Prior Flash'!$D$6</definedName>
    <definedName name="Contract2">[5]ReferenceSetUp!$B$41:$B$57</definedName>
    <definedName name="ContractSelected">'[5]Variance to Prior Flash'!$D$5</definedName>
    <definedName name="ContractSelected2">'[5]Variance to Budget'!$D$4</definedName>
    <definedName name="ContractSelected3">'[5]Variance YOY'!$D$4</definedName>
    <definedName name="ContractSelected4">'[5]Variance Qtr to Qtr'!$D$4</definedName>
    <definedName name="ContractStart_Month">'[10]Setup Sheet'!$J$7</definedName>
    <definedName name="ContractStart_Year">'[10]Setup Sheet'!$J$8</definedName>
    <definedName name="ContractSubDivisionList2">[5]ReferenceSetUp!$P$9:$P$28</definedName>
    <definedName name="ContractSubDivisionList3">[5]ReferenceSetUp!$U$9:$U$28</definedName>
    <definedName name="ContractSubDivisionList4">[5]ReferenceSetUp!$Z$9:$Z$28</definedName>
    <definedName name="ContractSubDivisionListing">[5]ReferenceSetUp!$K$9:$K$28</definedName>
    <definedName name="ConversionRate_SOAR_Reports">'[10]Setup Sheet'!$H$27</definedName>
    <definedName name="Count_Online_Panel_Medium">'[11]Mod List'!#REF!</definedName>
    <definedName name="Countries">[7]Lookups!$C$2:$C$4</definedName>
    <definedName name="Dec17C">[5]AllInOne!$DX:$DX</definedName>
    <definedName name="Dec18C">[5]AllInOne!$EO:$EO</definedName>
    <definedName name="Dec19C">[5]AllInOne!$FF:$FF</definedName>
    <definedName name="Dec20C">[5]AllInOne!$FW:$FW</definedName>
    <definedName name="Dec21C">[5]AllInOne!$GN:$GN</definedName>
    <definedName name="Dec22C">[5]AllInOne!$HE:$HE</definedName>
    <definedName name="Del_Allocation_DB" localSheetId="9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[12]Assumptions!$D$12</definedName>
    <definedName name="DifAT" localSheetId="9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[7]Lookups!$A$2:$B$171</definedName>
    <definedName name="ds" localSheetId="9" hidden="1">{"'Sheet1'!$B$2:$F$25"}</definedName>
    <definedName name="ds" localSheetId="10" hidden="1">{"'Sheet1'!$B$2:$F$25"}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[13]LoE!#REF!</definedName>
    <definedName name="DS3_Recurring_Cost">[13]LoE!#REF!</definedName>
    <definedName name="DSL_Install">[13]LoE!#REF!</definedName>
    <definedName name="DSL_Recurring_Cost">[13]LoE!#REF!</definedName>
    <definedName name="EasyAT" localSheetId="9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9">#REF!</definedName>
    <definedName name="Exhibit_A_DB" localSheetId="0">#REF!</definedName>
    <definedName name="Exhibit_A_DB">#REF!</definedName>
    <definedName name="f1_rate100" localSheetId="9">#REF!</definedName>
    <definedName name="f1_rate100" localSheetId="10">#REF!</definedName>
    <definedName name="f1_rate100" localSheetId="0">#REF!</definedName>
    <definedName name="f1_rate100">#REF!</definedName>
    <definedName name="f1_rate40" localSheetId="9">#REF!</definedName>
    <definedName name="f1_rate40" localSheetId="10">#REF!</definedName>
    <definedName name="f1_rate40" localSheetId="0">#REF!</definedName>
    <definedName name="f1_rate40">#REF!</definedName>
    <definedName name="f1_rate60" localSheetId="10">#REF!</definedName>
    <definedName name="f1_rate60">#REF!</definedName>
    <definedName name="f1_rate80" localSheetId="10">#REF!</definedName>
    <definedName name="f1_rate80">#REF!</definedName>
    <definedName name="f2_rate100" localSheetId="10">#REF!</definedName>
    <definedName name="f2_rate100">#REF!</definedName>
    <definedName name="f2_rate40" localSheetId="10">#REF!</definedName>
    <definedName name="f2_rate40">#REF!</definedName>
    <definedName name="f2_rate60" localSheetId="10">#REF!</definedName>
    <definedName name="f2_rate60">#REF!</definedName>
    <definedName name="f2_rate80" localSheetId="10">#REF!</definedName>
    <definedName name="f2_rate80">#REF!</definedName>
    <definedName name="f3_rate100" localSheetId="10">#REF!</definedName>
    <definedName name="f3_rate100">#REF!</definedName>
    <definedName name="f3_rate40" localSheetId="10">#REF!</definedName>
    <definedName name="f3_rate40">#REF!</definedName>
    <definedName name="f3_rate60" localSheetId="10">#REF!</definedName>
    <definedName name="f3_rate60">#REF!</definedName>
    <definedName name="f3_rate80" localSheetId="10">#REF!</definedName>
    <definedName name="f3_rate80">#REF!</definedName>
    <definedName name="f4_rate100" localSheetId="10">#REF!</definedName>
    <definedName name="f4_rate100">#REF!</definedName>
    <definedName name="f4_rate40" localSheetId="10">#REF!</definedName>
    <definedName name="f4_rate40">#REF!</definedName>
    <definedName name="f4_rate60" localSheetId="10">#REF!</definedName>
    <definedName name="f4_rate60">#REF!</definedName>
    <definedName name="f4_rate80" localSheetId="10">#REF!</definedName>
    <definedName name="f4_rate80">#REF!</definedName>
    <definedName name="Feb11c">[5]AllInOne!$K:$K</definedName>
    <definedName name="Feb12C">[5]AllInOne!$AB:$AB</definedName>
    <definedName name="Feb13C">[5]AllInOne!$AS:$AS</definedName>
    <definedName name="Feb14C">[5]AllInOne!$BJ:$BJ</definedName>
    <definedName name="Feb15C">[5]AllInOne!$CA:$CA</definedName>
    <definedName name="Feb16C">[5]AllInOne!$CR:$CR</definedName>
    <definedName name="Feb17C">[5]AllInOne!$DI:$DI</definedName>
    <definedName name="Feb18C">[5]AllInOne!$DZ:$DZ</definedName>
    <definedName name="Feb19C">[5]AllInOne!$EQ:$EQ</definedName>
    <definedName name="Feb20C">[5]AllInOne!$FH:$FH</definedName>
    <definedName name="Feb21C">[5]AllInOne!$FY:$FY</definedName>
    <definedName name="Feb22C">[5]AllInOne!$GP:$GP</definedName>
    <definedName name="Feb23C">[5]AllInOne!$HG:$HG</definedName>
    <definedName name="Form_AT_Factor" localSheetId="9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9">'[14]B Tasks and Deliv''s'!#REF!</definedName>
    <definedName name="FTE_Days_Per_Month" localSheetId="1">'[14]B Tasks and Deliv''s'!#REF!</definedName>
    <definedName name="FTE_Days_Per_Month" localSheetId="0">'[14]B Tasks and Deliv''s'!#REF!</definedName>
    <definedName name="FTE_Days_Per_Month">'[14]B Tasks and Deliv''s'!#REF!</definedName>
    <definedName name="GBUList2">[5]ReferenceSetUp!$C$41:$C$43</definedName>
    <definedName name="hgg" localSheetId="9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>'[15]StandardLaborCost-code&amp;site'!$B$111:$B$116</definedName>
    <definedName name="HTML_CodePage" hidden="1">1252</definedName>
    <definedName name="HTML_Control" localSheetId="9" hidden="1">{"'Sheet1'!$B$2:$F$25"}</definedName>
    <definedName name="HTML_Control" localSheetId="10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9" hidden="1">{"'Sheet1'!$B$2:$F$25"}</definedName>
    <definedName name="HTML_Control2" localSheetId="10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9">#REF!</definedName>
    <definedName name="IAPDU" localSheetId="0">#REF!</definedName>
    <definedName name="IAPDU">#REF!</definedName>
    <definedName name="ICRECON" localSheetId="9">'[16]Monthly Detail'!#REF!</definedName>
    <definedName name="ICRECON" localSheetId="0">'[16]Monthly Detail'!#REF!</definedName>
    <definedName name="ICRECON">'[16]Monthly Detail'!#REF!</definedName>
    <definedName name="Implementation_Phase___months">[12]Assumptions!$D$13</definedName>
    <definedName name="inactive_mult" localSheetId="9">#REF!</definedName>
    <definedName name="inactive_mult" localSheetId="10">#REF!</definedName>
    <definedName name="inactive_mult" localSheetId="1">#REF!</definedName>
    <definedName name="inactive_mult" localSheetId="0">#REF!</definedName>
    <definedName name="inactive_mult">#REF!</definedName>
    <definedName name="INDIRECT" localSheetId="9">'[16]Monthly Detail'!#REF!</definedName>
    <definedName name="INDIRECT" localSheetId="0">'[16]Monthly Detail'!#REF!</definedName>
    <definedName name="INDIRECT">'[16]Monthly Detail'!#REF!</definedName>
    <definedName name="InputRefBSAcct">[5]ReferenceInput!$E$118:$E$144</definedName>
    <definedName name="InputRefBSAll">[5]ReferenceInput!$E$118:$J$144</definedName>
    <definedName name="InputRefGrossAcct">[5]ReferenceInput!$E$19:$E$86</definedName>
    <definedName name="InputRefNonGrossAll">[5]ReferenceInput!$E$19:$J$86</definedName>
    <definedName name="InputRefRevenueAcct">[5]ReferenceInput!$E$3:$E$17</definedName>
    <definedName name="InputRefRevenueAll">[5]ReferenceInput!$E$3:$J$17</definedName>
    <definedName name="int_ext_sel">1</definedName>
    <definedName name="Itemized_Software_Description">[17]Sheet3!$D$1:$D$16</definedName>
    <definedName name="ItemTagInsert">[18]!ItemTagInsert</definedName>
    <definedName name="Jan11C">[5]AllInOne!$J:$J</definedName>
    <definedName name="Jan12C">[5]AllInOne!$AA:$AA</definedName>
    <definedName name="Jan13C">[5]AllInOne!$AR:$AR</definedName>
    <definedName name="Jan14C">[5]AllInOne!$BI:$BI</definedName>
    <definedName name="Jan15C">[5]AllInOne!$BZ:$BZ</definedName>
    <definedName name="Jan16C">[5]AllInOne!$CQ:$CQ</definedName>
    <definedName name="Jan17C">[5]AllInOne!$DH:$DH</definedName>
    <definedName name="Jan18C">[5]AllInOne!$DY:$DY</definedName>
    <definedName name="Jan19C">[5]AllInOne!$EP:$EP</definedName>
    <definedName name="Jan20C">[5]AllInOne!$FG:$FG</definedName>
    <definedName name="Jan21C">[5]AllInOne!$FX:$FX</definedName>
    <definedName name="Jan22C">[5]AllInOne!$GO:$GO</definedName>
    <definedName name="Jan23C">[5]AllInOne!$HF:$HF</definedName>
    <definedName name="Jblank">[19]Tables!$B$520</definedName>
    <definedName name="JCCol">'[19]Job Code Map'!$L:$L</definedName>
    <definedName name="JCStart">'[19]Job Code Map'!$L$1</definedName>
    <definedName name="JobCode">'[15]StandardLaborCost-code&amp;site'!$A$11:$A$106</definedName>
    <definedName name="JSP_AT_Factor" localSheetId="9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>[5]AllInOne!$P:$P</definedName>
    <definedName name="Jul12C">[5]AllInOne!$AG:$AG</definedName>
    <definedName name="Jul13C">[5]AllInOne!$AX:$AX</definedName>
    <definedName name="Jul14C">[5]AllInOne!$BO:$BO</definedName>
    <definedName name="Jul15C">[5]AllInOne!$CF:$CF</definedName>
    <definedName name="Jul16C">[5]AllInOne!$CW:$CW</definedName>
    <definedName name="Jul17C">[5]AllInOne!$DN:$DN</definedName>
    <definedName name="Jul18C">[5]AllInOne!$EE:$EE</definedName>
    <definedName name="Jul19C">[5]AllInOne!$EV:$EV</definedName>
    <definedName name="Jul20C">[5]AllInOne!$FM:$FM</definedName>
    <definedName name="Jul21C">[5]AllInOne!$GD:$GD</definedName>
    <definedName name="Jul22C">[5]AllInOne!$GU:$GU</definedName>
    <definedName name="Jun11C">[5]AllInOne!$O:$O</definedName>
    <definedName name="Jun12C">[5]AllInOne!$AF:$AF</definedName>
    <definedName name="Jun13C">[5]AllInOne!$AW:$AW</definedName>
    <definedName name="Jun14C">[5]AllInOne!$BN:$BN</definedName>
    <definedName name="Jun15C">[5]AllInOne!$CE:$CE</definedName>
    <definedName name="Jun16C">[5]AllInOne!$CV:$CV</definedName>
    <definedName name="Jun17C">[5]AllInOne!$DM:$DM</definedName>
    <definedName name="Jun18C">[5]AllInOne!$ED:$ED</definedName>
    <definedName name="Jun19C">[5]AllInOne!$EU:$EU</definedName>
    <definedName name="Jun20C">[5]AllInOne!$FL:$FL</definedName>
    <definedName name="Jun21C">[5]AllInOne!$GC:$GC</definedName>
    <definedName name="Jun22C">[5]AllInOne!$GT:$GT</definedName>
    <definedName name="Last_Row">'[20]OL Relief:Actual vs Budgeted Relief'!$B$113</definedName>
    <definedName name="LastRefreshed">[21]Query!$B$23</definedName>
    <definedName name="Locations">[22]Constants!$K$2:$K$9</definedName>
    <definedName name="Mar11C">[5]AllInOne!$L:$L</definedName>
    <definedName name="Mar12C">[5]AllInOne!$AC:$AC</definedName>
    <definedName name="Mar13C">[5]AllInOne!$AT:$AT</definedName>
    <definedName name="Mar14C">[5]AllInOne!$BK:$BK</definedName>
    <definedName name="Mar15C">[5]AllInOne!$CB:$CB</definedName>
    <definedName name="Mar16C">[5]AllInOne!$CS:$CS</definedName>
    <definedName name="Mar17C">[5]AllInOne!$DJ:$DJ</definedName>
    <definedName name="Mar18C">[5]AllInOne!$EA:$EA</definedName>
    <definedName name="Mar19C">[5]AllInOne!$ER:$ER</definedName>
    <definedName name="Mar20C">[5]AllInOne!$FI:$FI</definedName>
    <definedName name="Mar21C">[5]AllInOne!$FZ:$FZ</definedName>
    <definedName name="Mar22C">[5]AllInOne!$GQ:$GQ</definedName>
    <definedName name="Mar23C">[5]AllInOne!$HH:$HH</definedName>
    <definedName name="Margin" localSheetId="10">[18]!Margin</definedName>
    <definedName name="Margin">'[23]New Servers'!$I$1</definedName>
    <definedName name="MarginCalc">[18]!MarginCalc</definedName>
    <definedName name="May11C">[5]AllInOne!$N:$N</definedName>
    <definedName name="May12C">[5]AllInOne!$AE:$AE</definedName>
    <definedName name="May13C">[5]AllInOne!$AV:$AV</definedName>
    <definedName name="May14C">[5]AllInOne!$BM:$BM</definedName>
    <definedName name="May15C">[5]AllInOne!$CD:$CD</definedName>
    <definedName name="May16C">[5]AllInOne!$CU:$CU</definedName>
    <definedName name="May17C">[5]AllInOne!$DL:$DL</definedName>
    <definedName name="May18C">[5]AllInOne!$EC:$EC</definedName>
    <definedName name="May19C">[5]AllInOne!$ET:$ET</definedName>
    <definedName name="May20C">[5]AllInOne!$FK:$FK</definedName>
    <definedName name="May21C">[5]AllInOne!$GB:$GB</definedName>
    <definedName name="May22C">[5]AllInOne!$GS:$GS</definedName>
    <definedName name="MedAT" localSheetId="9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9" hidden="1">{"'Overview'!$A$2:$E$37"}</definedName>
    <definedName name="MIS" localSheetId="10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>'[10]Setup Sheet'!$J$6</definedName>
    <definedName name="Months_Total">'[10]Setup Sheet'!$K$10</definedName>
    <definedName name="Months_Trans">'[10]Setup Sheet'!$H$6</definedName>
    <definedName name="Months_Transformation">'[10]Setup Sheet'!$I$6</definedName>
    <definedName name="MONTHSUM" localSheetId="10">'[16]Monthly Detail'!#REF!</definedName>
    <definedName name="MONTHSUM">'[16]Monthly Detail'!#REF!</definedName>
    <definedName name="Moody_s_ratings">[15]StandardCostTables!$B$133:$B$154</definedName>
    <definedName name="myRange">'[10]OS 3rd Party'!$A$55:$AB$58</definedName>
    <definedName name="Neg_PCT" localSheetId="9">#REF!</definedName>
    <definedName name="Neg_PCT" localSheetId="10">#REF!</definedName>
    <definedName name="Neg_PCT" localSheetId="1">#REF!</definedName>
    <definedName name="Neg_PCT" localSheetId="0">#REF!</definedName>
    <definedName name="Neg_PCT">#REF!</definedName>
    <definedName name="new">[18]!new</definedName>
    <definedName name="Nov10C">[5]AllInOne!$H:$H</definedName>
    <definedName name="Nov11C">[5]AllInOne!$Y:$Y</definedName>
    <definedName name="Nov12C">[5]AllInOne!$AP:$AP</definedName>
    <definedName name="Nov13C">[5]AllInOne!$BG:$BG</definedName>
    <definedName name="Nov14C">[5]AllInOne!$BX:$BX</definedName>
    <definedName name="Nov15C">[5]AllInOne!$CO:$CO</definedName>
    <definedName name="Nov16C">[5]AllInOne!$DF:$DF</definedName>
    <definedName name="nov17C">[5]AllInOne!$DW:$DW</definedName>
    <definedName name="Nov18C">[5]AllInOne!$EN:$EN</definedName>
    <definedName name="Nov19C">[5]AllInOne!$FE:$FE</definedName>
    <definedName name="Nov20C">[5]AllInOne!$FV:$FV</definedName>
    <definedName name="Nov21C">[5]AllInOne!$GM:$GM</definedName>
    <definedName name="Nov22C">[5]AllInOne!$HD:$HD</definedName>
    <definedName name="NPV_HurdleRate">[15]StandardCostTables!$C$98</definedName>
    <definedName name="Number_of_users_to_be_supported_during_implementation">[24]Assumptions!$D$11</definedName>
    <definedName name="Oct11c">[5]AllInOne!$S:$S</definedName>
    <definedName name="Oct12C">[5]AllInOne!$AJ:$AJ</definedName>
    <definedName name="Oct13C">[5]AllInOne!$BA:$BA</definedName>
    <definedName name="Oct14C">[5]AllInOne!$BR:$BR</definedName>
    <definedName name="Oct15C">[5]AllInOne!$CI:$CI</definedName>
    <definedName name="Oct16C">[5]AllInOne!$CZ:$CZ</definedName>
    <definedName name="Oct17C">[5]AllInOne!$DQ:$DQ</definedName>
    <definedName name="Oct18C">[5]AllInOne!$EH:$EH</definedName>
    <definedName name="Oct19C">[5]AllInOne!$EY:$EY</definedName>
    <definedName name="Oct20C">[5]AllInOne!$FP:$FP</definedName>
    <definedName name="Oct21C">[5]AllInOne!$GG:$GG</definedName>
    <definedName name="Oct22C">[5]AllInOne!$GX:$GX</definedName>
    <definedName name="of_Application_Teams_AD" localSheetId="9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>'[25]I-EO'!$U$410:$X$411,'[25]I-EO'!$U$414:$X$414</definedName>
    <definedName name="OpenviewStdRates">[15]StandardCostTables!$B$161:$B$162</definedName>
    <definedName name="Organization">[26]Reference!$A$2:$A$15</definedName>
    <definedName name="OS_GoalSeekAllowance">'[10]Goal Seek'!$F$14</definedName>
    <definedName name="OS_Ops_GoalSeekAllowance">'[10]Goal Seek'!$F$12</definedName>
    <definedName name="OS_TargetGM">'[10]Goal Seek'!$H$32</definedName>
    <definedName name="Output_Currency">[15]StandardCostTables!$C$17:$C$34</definedName>
    <definedName name="PCHierarchy">[21]Query!$B$38</definedName>
    <definedName name="PCNode">[21]Query!$B$39</definedName>
    <definedName name="PeopleForm.Revenue">[18]!PeopleForm.Revenue</definedName>
    <definedName name="_xlnm.Print_Area" localSheetId="5">'2a SFY 21-22 Q4 CalSAWS'!#REF!</definedName>
    <definedName name="_xlnm.Print_Area" localSheetId="10">'5a SFY 2122 CalWIN MO Share Tbl'!$A$1:$M$25</definedName>
    <definedName name="Prior_Flash">'[27]Main Page'!$C$4</definedName>
    <definedName name="Prod">[28]Pricebk!$B$94:$B$400</definedName>
    <definedName name="Prod_Codes">[28]Pricebk!$B$93:$B$399</definedName>
    <definedName name="Prod1">[28]Pricebk!$A$237:$A$271</definedName>
    <definedName name="Product_Codes">[28]Pricebk!$A$236:$A$270</definedName>
    <definedName name="ProductDepMethodInsert">[18]!ProductDepMethodInsert</definedName>
    <definedName name="ProductFamilyInsert">[18]!ProductFamilyInsert</definedName>
    <definedName name="Project_Yr">'[4]Allocation-PY'!$A$13:$M$15</definedName>
    <definedName name="ProjectDiscount" localSheetId="9">#REF!</definedName>
    <definedName name="ProjectDiscount" localSheetId="1">#REF!</definedName>
    <definedName name="ProjectDiscount" localSheetId="0">#REF!</definedName>
    <definedName name="ProjectDiscount">#REF!</definedName>
    <definedName name="PY_Hours">'[4]Allocation-PY'!$A$13:$M$15</definedName>
    <definedName name="PY_Hours_DB">'[29]Allocation-PY'!$A$13:$M$15</definedName>
    <definedName name="PY_Name">'[27]Main Page'!$C$7</definedName>
    <definedName name="PY_Percent_DB" localSheetId="9">#REF!</definedName>
    <definedName name="PY_Percent_DB" localSheetId="1">#REF!</definedName>
    <definedName name="PY_Percent_DB" localSheetId="0">#REF!</definedName>
    <definedName name="PY_Percent_DB">#REF!</definedName>
    <definedName name="QA_Rate">'[2]Cost Summary'!$M$12</definedName>
    <definedName name="QTRALLOC">#N/A</definedName>
    <definedName name="rate100" localSheetId="9">#REF!</definedName>
    <definedName name="rate100" localSheetId="10">#REF!</definedName>
    <definedName name="rate100" localSheetId="0">#REF!</definedName>
    <definedName name="rate100">#REF!</definedName>
    <definedName name="rate40" localSheetId="9">#REF!</definedName>
    <definedName name="rate40" localSheetId="10">#REF!</definedName>
    <definedName name="rate40" localSheetId="0">#REF!</definedName>
    <definedName name="rate40">#REF!</definedName>
    <definedName name="rate60" localSheetId="9">#REF!</definedName>
    <definedName name="rate60" localSheetId="10">#REF!</definedName>
    <definedName name="rate60" localSheetId="0">#REF!</definedName>
    <definedName name="rate60">#REF!</definedName>
    <definedName name="rate80" localSheetId="10">#REF!</definedName>
    <definedName name="rate80">#REF!</definedName>
    <definedName name="RateCard">[7]RateCard!$K$21:$T$712</definedName>
    <definedName name="RatesLook">[26]Reference!$A$1:$B$15</definedName>
    <definedName name="_xlnm.Recorder">[28]Pricebk!$D:$D</definedName>
    <definedName name="RevenueCalc">[18]!RevenueCalc</definedName>
    <definedName name="RFPRole">[7]Lookups!$AA$2:$AA$24</definedName>
    <definedName name="rolelookup">'[30]Staff Assignments'!$A$2:$F$260</definedName>
    <definedName name="Rpt_AT_Factor" localSheetId="9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>[18]!SalaryLevelInsert</definedName>
    <definedName name="SalaryTable">'[15]StandardLaborCost-code&amp;site'!$A$11:$F$106</definedName>
    <definedName name="SalaryTable_Americas">'[15]Standard-DLCost_InputCurrency'!$D$11:$AG$101</definedName>
    <definedName name="Sales_Tax">'[31]J11 -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9">#REF!</definedName>
    <definedName name="Schedule" localSheetId="0">#REF!</definedName>
    <definedName name="Schedule">#REF!</definedName>
    <definedName name="sdd">[32]ReferenceSetUp!$F$41:$F$57</definedName>
    <definedName name="SECAIB">[5]ReferenceSetUp!$D$41:$D$43</definedName>
    <definedName name="Sep17C">[5]AllInOne!$DP:$DP</definedName>
    <definedName name="Sep18C">[5]AllInOne!$EG:$EG</definedName>
    <definedName name="Sep19C">[5]AllInOne!$EX:$EX</definedName>
    <definedName name="Sep20C">[5]AllInOne!$FO:$FO</definedName>
    <definedName name="Sep21C">[5]AllInOne!$GF:$GF</definedName>
    <definedName name="Sep22C">[5]AllInOne!$GW:$GW</definedName>
    <definedName name="Sep23C">[5]AllInOne!$HN:$HN</definedName>
    <definedName name="Serv_Line">'[19]Cover Page'!$C$6</definedName>
    <definedName name="Service_Line">[19]Tables!$B$570:$B$595</definedName>
    <definedName name="ServicesHours">'[33]Cost Categories'!$C$20</definedName>
    <definedName name="ShiftCodeUplift">'[10]Setup Sheet'!$D$30:$D$35</definedName>
    <definedName name="Shipping">'[31]J11 - CO-002'!$K$56</definedName>
    <definedName name="SIFTCAT2">[5]ReferenceSetUp!$F$41:$F$57</definedName>
    <definedName name="SiteLocation">'[15]StandardLaborCost-code&amp;site'!$B$128:$B$131</definedName>
    <definedName name="SO_ALL">[19]Tables!$B$632:$B$926</definedName>
    <definedName name="SO_Tbl">[19]Tables!$F$570:$F$595</definedName>
    <definedName name="Soar_ID">'[10]Setup Sheet'!$D$7</definedName>
    <definedName name="Spec_pct" localSheetId="9">#REF!</definedName>
    <definedName name="Spec_pct" localSheetId="10">#REF!</definedName>
    <definedName name="Spec_pct" localSheetId="1">#REF!</definedName>
    <definedName name="Spec_pct" localSheetId="0">#REF!</definedName>
    <definedName name="Spec_pct">#REF!</definedName>
    <definedName name="State">[19]Tables!$B$95:$B$515</definedName>
    <definedName name="StdPaymentOption">[15]StandardCostTables!$C$104</definedName>
    <definedName name="String2">[5]AllInOne!$B:$B</definedName>
    <definedName name="StringA">[5]AllInOne!$A:$A</definedName>
    <definedName name="SubDivisionList">[5]ReferenceSetUp!$E$9:$E$28</definedName>
    <definedName name="SUPPLIES" localSheetId="10">'[16]Monthly Detail'!#REF!</definedName>
    <definedName name="SUPPLIES">'[16]Monthly Detail'!#REF!</definedName>
    <definedName name="SystemData115">'[34]115Data'!$A$4:$G$78</definedName>
    <definedName name="SystemTest" localSheetId="9">#REF!</definedName>
    <definedName name="SystemTest" localSheetId="1">#REF!</definedName>
    <definedName name="SystemTest" localSheetId="0">#REF!</definedName>
    <definedName name="SystemTest">#REF!</definedName>
    <definedName name="t_channels" localSheetId="9">'[35]hw-sw-maintenance'!#REF!</definedName>
    <definedName name="t_channels" localSheetId="0">'[35]hw-sw-maintenance'!#REF!</definedName>
    <definedName name="t_channels">'[35]hw-sw-maintenance'!#REF!</definedName>
    <definedName name="t_seats" localSheetId="9">'[35]hw-sw-maintenance'!#REF!</definedName>
    <definedName name="t_seats" localSheetId="0">'[35]hw-sw-maintenance'!#REF!</definedName>
    <definedName name="t_seats">'[35]hw-sw-maintenance'!#REF!</definedName>
    <definedName name="T1_Install" localSheetId="9">[13]LoE!#REF!</definedName>
    <definedName name="T1_Install" localSheetId="0">[13]LoE!#REF!</definedName>
    <definedName name="T1_Install">[13]LoE!#REF!</definedName>
    <definedName name="T1_Recurring_Cost" localSheetId="9">[13]LoE!#REF!</definedName>
    <definedName name="T1_Recurring_Cost" localSheetId="0">[13]LoE!#REF!</definedName>
    <definedName name="T1_Recurring_Cost">[13]LoE!#REF!</definedName>
    <definedName name="Tables4" localSheetId="9" hidden="1">{"'Sheet1'!$B$2:$F$25"}</definedName>
    <definedName name="Tables4" localSheetId="10" hidden="1">{"'Sheet1'!$B$2:$F$25"}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>'[10]Setup Sheet'!$D$81</definedName>
    <definedName name="Tasks" localSheetId="9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0">#REF!</definedName>
    <definedName name="Tiers100">#REF!</definedName>
    <definedName name="Tiers40" localSheetId="10">#REF!</definedName>
    <definedName name="Tiers40">#REF!</definedName>
    <definedName name="Tiers60" localSheetId="10">#REF!</definedName>
    <definedName name="Tiers60">#REF!</definedName>
    <definedName name="Tiers80" localSheetId="10">#REF!</definedName>
    <definedName name="Tiers80">#REF!</definedName>
    <definedName name="Title">'[27]Main Page'!$C$2</definedName>
    <definedName name="Trans">[18]!Trans</definedName>
    <definedName name="us">1.5037</definedName>
    <definedName name="USASourceList">[7]Lookups!$D$2:$D$4</definedName>
    <definedName name="V" localSheetId="10">[36]Solano!#REF!</definedName>
    <definedName name="V">[36]Solano!#REF!</definedName>
    <definedName name="ValidResources">'[37]4.  Resource Totals by Year'!$A$5:$A$20</definedName>
    <definedName name="VARTYPE2">[5]ReferenceSetUp!$E$41:$E$46</definedName>
    <definedName name="Version">'[15]COPE MODEL STRUCTURE'!$C$13</definedName>
    <definedName name="WorkforceList" localSheetId="10">[7]Lookups!#REF!</definedName>
    <definedName name="WorkforceList">[7]Lookups!#REF!</definedName>
    <definedName name="xxx" localSheetId="10">[38]Summary!#REF!</definedName>
    <definedName name="xxx">[38]Summary!#REF!</definedName>
    <definedName name="ZLE" localSheetId="9" hidden="1">{"'Overview'!$A$2:$E$37"}</definedName>
    <definedName name="ZLE" localSheetId="10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6" i="11" l="1"/>
  <c r="P31" i="11"/>
  <c r="P48" i="11"/>
  <c r="L36" i="11"/>
  <c r="L38" i="11"/>
  <c r="L40" i="11"/>
  <c r="L58" i="11"/>
  <c r="L27" i="11"/>
  <c r="L52" i="11"/>
  <c r="H26" i="11"/>
  <c r="H30" i="11"/>
  <c r="H49" i="11"/>
  <c r="W29" i="11"/>
  <c r="W31" i="11"/>
  <c r="V41" i="11"/>
  <c r="V50" i="11"/>
  <c r="BG56" i="9"/>
  <c r="AB21" i="11"/>
  <c r="AB32" i="11"/>
  <c r="AB39" i="11"/>
  <c r="AB51" i="11"/>
  <c r="AB26" i="11"/>
  <c r="AB16" i="11"/>
  <c r="AB7" i="11"/>
  <c r="AB42" i="11"/>
  <c r="BD6" i="11"/>
  <c r="BE48" i="11"/>
  <c r="BE39" i="11"/>
  <c r="C25" i="11"/>
  <c r="C21" i="11"/>
  <c r="C20" i="11"/>
  <c r="C24" i="11"/>
  <c r="C41" i="11"/>
  <c r="C58" i="11"/>
  <c r="C55" i="11"/>
  <c r="C10" i="11"/>
  <c r="G5" i="11"/>
  <c r="G42" i="11" s="1"/>
  <c r="BX42" i="11" s="1"/>
  <c r="BK62" i="11"/>
  <c r="BK61" i="11"/>
  <c r="BK59" i="11"/>
  <c r="BK54" i="11"/>
  <c r="BK53" i="11"/>
  <c r="BK49" i="11"/>
  <c r="BK48" i="11"/>
  <c r="BK47" i="11"/>
  <c r="BK46" i="11"/>
  <c r="BK45" i="11"/>
  <c r="BK43" i="11"/>
  <c r="BK42" i="11"/>
  <c r="BK39" i="11"/>
  <c r="BK36" i="11"/>
  <c r="BK35" i="11"/>
  <c r="BK15" i="11"/>
  <c r="BK12" i="11"/>
  <c r="BK6" i="11"/>
  <c r="BJ62" i="11"/>
  <c r="BJ61" i="11"/>
  <c r="BJ59" i="11"/>
  <c r="BJ54" i="11"/>
  <c r="BJ53" i="11"/>
  <c r="BJ49" i="11"/>
  <c r="BJ48" i="11"/>
  <c r="BJ47" i="11"/>
  <c r="BJ46" i="11"/>
  <c r="BJ45" i="11"/>
  <c r="BJ43" i="11"/>
  <c r="BJ42" i="11"/>
  <c r="BJ39" i="11"/>
  <c r="BJ36" i="11"/>
  <c r="BJ35" i="11"/>
  <c r="BJ15" i="11"/>
  <c r="BJ12" i="11"/>
  <c r="BJ6" i="11"/>
  <c r="BI62" i="11"/>
  <c r="BI61" i="11"/>
  <c r="BI59" i="11"/>
  <c r="BI54" i="11"/>
  <c r="BI53" i="11"/>
  <c r="BI49" i="11"/>
  <c r="BI48" i="11"/>
  <c r="BI47" i="11"/>
  <c r="BI46" i="11"/>
  <c r="BI45" i="11"/>
  <c r="BI43" i="11"/>
  <c r="BI42" i="11"/>
  <c r="BI39" i="11"/>
  <c r="BI36" i="11"/>
  <c r="BI35" i="11"/>
  <c r="BI15" i="11"/>
  <c r="BI12" i="11"/>
  <c r="BI6" i="11"/>
  <c r="BD15" i="11"/>
  <c r="BD5" i="11"/>
  <c r="BE5" i="11"/>
  <c r="BC5" i="11"/>
  <c r="BC15" i="11" s="1"/>
  <c r="C5" i="11"/>
  <c r="AV7" i="11"/>
  <c r="AW7" i="11"/>
  <c r="AX7" i="11"/>
  <c r="AY7" i="11"/>
  <c r="AV8" i="11"/>
  <c r="AW8" i="11"/>
  <c r="AX8" i="11"/>
  <c r="AY8" i="11"/>
  <c r="AV9" i="11"/>
  <c r="AW9" i="11"/>
  <c r="AX9" i="11"/>
  <c r="AY9" i="11"/>
  <c r="AV10" i="11"/>
  <c r="AW10" i="11"/>
  <c r="AX10" i="11"/>
  <c r="AY10" i="11"/>
  <c r="AV11" i="11"/>
  <c r="AW11" i="11"/>
  <c r="AX11" i="11"/>
  <c r="AY11" i="11"/>
  <c r="AV12" i="11"/>
  <c r="AW12" i="11"/>
  <c r="AX12" i="11"/>
  <c r="AY12" i="11"/>
  <c r="AV13" i="11"/>
  <c r="AW13" i="11"/>
  <c r="AX13" i="11"/>
  <c r="AY13" i="11"/>
  <c r="AV14" i="11"/>
  <c r="AW14" i="11"/>
  <c r="AX14" i="11"/>
  <c r="AY14" i="11"/>
  <c r="AV15" i="11"/>
  <c r="AW15" i="11"/>
  <c r="AX15" i="11"/>
  <c r="AY15" i="11"/>
  <c r="AV16" i="11"/>
  <c r="AW16" i="11"/>
  <c r="AX16" i="11"/>
  <c r="AY16" i="11"/>
  <c r="AV17" i="11"/>
  <c r="AW17" i="11"/>
  <c r="AX17" i="11"/>
  <c r="AY17" i="11"/>
  <c r="AV18" i="11"/>
  <c r="AW18" i="11"/>
  <c r="AX18" i="11"/>
  <c r="AY18" i="11"/>
  <c r="AV19" i="11"/>
  <c r="AW19" i="11"/>
  <c r="AX19" i="11"/>
  <c r="AY19" i="11"/>
  <c r="AV20" i="11"/>
  <c r="AW20" i="11"/>
  <c r="AX20" i="11"/>
  <c r="AY20" i="11"/>
  <c r="AV21" i="11"/>
  <c r="AW21" i="11"/>
  <c r="AX21" i="11"/>
  <c r="AY21" i="11"/>
  <c r="AV22" i="11"/>
  <c r="AW22" i="11"/>
  <c r="AX22" i="11"/>
  <c r="AY22" i="11"/>
  <c r="AV23" i="11"/>
  <c r="AW23" i="11"/>
  <c r="AX23" i="11"/>
  <c r="AY23" i="11"/>
  <c r="AV24" i="11"/>
  <c r="AW24" i="11"/>
  <c r="AX24" i="11"/>
  <c r="AY24" i="11"/>
  <c r="AV25" i="11"/>
  <c r="AW25" i="11"/>
  <c r="AX25" i="11"/>
  <c r="AY25" i="11"/>
  <c r="AV26" i="11"/>
  <c r="AW26" i="11"/>
  <c r="AX26" i="11"/>
  <c r="AY26" i="11"/>
  <c r="AV27" i="11"/>
  <c r="AW27" i="11"/>
  <c r="AX27" i="11"/>
  <c r="AY27" i="11"/>
  <c r="AV28" i="11"/>
  <c r="AW28" i="11"/>
  <c r="AX28" i="11"/>
  <c r="AY28" i="11"/>
  <c r="AV29" i="11"/>
  <c r="AW29" i="11"/>
  <c r="AX29" i="11"/>
  <c r="AY29" i="11"/>
  <c r="AV30" i="11"/>
  <c r="AW30" i="11"/>
  <c r="AX30" i="11"/>
  <c r="AY30" i="11"/>
  <c r="AV31" i="11"/>
  <c r="AW31" i="11"/>
  <c r="AX31" i="11"/>
  <c r="AY31" i="11"/>
  <c r="AV32" i="11"/>
  <c r="AW32" i="11"/>
  <c r="AX32" i="11"/>
  <c r="AY32" i="11"/>
  <c r="AV33" i="11"/>
  <c r="AW33" i="11"/>
  <c r="AX33" i="11"/>
  <c r="AY33" i="11"/>
  <c r="AV34" i="11"/>
  <c r="AW34" i="11"/>
  <c r="AX34" i="11"/>
  <c r="AY34" i="11"/>
  <c r="AV35" i="11"/>
  <c r="AW35" i="11"/>
  <c r="AX35" i="11"/>
  <c r="AY35" i="11"/>
  <c r="AV36" i="11"/>
  <c r="AW36" i="11"/>
  <c r="AX36" i="11"/>
  <c r="AY36" i="11"/>
  <c r="AV37" i="11"/>
  <c r="AW37" i="11"/>
  <c r="AX37" i="11"/>
  <c r="AY37" i="11"/>
  <c r="AV38" i="11"/>
  <c r="AW38" i="11"/>
  <c r="AX38" i="11"/>
  <c r="AY38" i="11"/>
  <c r="AV39" i="11"/>
  <c r="AW39" i="11"/>
  <c r="AX39" i="11"/>
  <c r="AY39" i="11"/>
  <c r="AV40" i="11"/>
  <c r="AW40" i="11"/>
  <c r="AX40" i="11"/>
  <c r="AY40" i="11"/>
  <c r="AV41" i="11"/>
  <c r="AW41" i="11"/>
  <c r="AX41" i="11"/>
  <c r="AY41" i="11"/>
  <c r="AV42" i="11"/>
  <c r="AW42" i="11"/>
  <c r="AX42" i="11"/>
  <c r="AY42" i="11"/>
  <c r="AV43" i="11"/>
  <c r="AW43" i="11"/>
  <c r="AX43" i="11"/>
  <c r="AY43" i="11"/>
  <c r="AV44" i="11"/>
  <c r="AW44" i="11"/>
  <c r="AX44" i="11"/>
  <c r="AY44" i="11"/>
  <c r="AV45" i="11"/>
  <c r="AW45" i="11"/>
  <c r="AX45" i="11"/>
  <c r="AY45" i="11"/>
  <c r="AV46" i="11"/>
  <c r="AW46" i="11"/>
  <c r="AX46" i="11"/>
  <c r="AY46" i="11"/>
  <c r="AV47" i="11"/>
  <c r="AW47" i="11"/>
  <c r="AX47" i="11"/>
  <c r="AY47" i="11"/>
  <c r="AV48" i="11"/>
  <c r="AW48" i="11"/>
  <c r="AX48" i="11"/>
  <c r="AY48" i="11"/>
  <c r="AV49" i="11"/>
  <c r="AW49" i="11"/>
  <c r="AX49" i="11"/>
  <c r="AY49" i="11"/>
  <c r="AV50" i="11"/>
  <c r="AW50" i="11"/>
  <c r="AX50" i="11"/>
  <c r="AY50" i="11"/>
  <c r="AV51" i="11"/>
  <c r="AW51" i="11"/>
  <c r="AX51" i="11"/>
  <c r="AY51" i="11"/>
  <c r="AV52" i="11"/>
  <c r="AW52" i="11"/>
  <c r="AX52" i="11"/>
  <c r="AY52" i="11"/>
  <c r="AV53" i="11"/>
  <c r="AW53" i="11"/>
  <c r="AX53" i="11"/>
  <c r="AY53" i="11"/>
  <c r="AV54" i="11"/>
  <c r="AW54" i="11"/>
  <c r="AX54" i="11"/>
  <c r="AY54" i="11"/>
  <c r="AV55" i="11"/>
  <c r="AW55" i="11"/>
  <c r="AX55" i="11"/>
  <c r="AY55" i="11"/>
  <c r="AV56" i="11"/>
  <c r="AW56" i="11"/>
  <c r="AX56" i="11"/>
  <c r="AY56" i="11"/>
  <c r="AV57" i="11"/>
  <c r="AW57" i="11"/>
  <c r="AX57" i="11"/>
  <c r="AY57" i="11"/>
  <c r="AV58" i="11"/>
  <c r="AW58" i="11"/>
  <c r="AX58" i="11"/>
  <c r="AY58" i="11"/>
  <c r="AV59" i="11"/>
  <c r="AW59" i="11"/>
  <c r="AX59" i="11"/>
  <c r="AY59" i="11"/>
  <c r="AV60" i="11"/>
  <c r="AW60" i="11"/>
  <c r="AX60" i="11"/>
  <c r="AY60" i="11"/>
  <c r="AV61" i="11"/>
  <c r="AW61" i="11"/>
  <c r="AX61" i="11"/>
  <c r="AY61" i="11"/>
  <c r="AV62" i="11"/>
  <c r="AW62" i="11"/>
  <c r="AX62" i="11"/>
  <c r="AY62" i="11"/>
  <c r="AV63" i="11"/>
  <c r="AW63" i="11"/>
  <c r="AX63" i="11"/>
  <c r="AY63" i="11"/>
  <c r="AW6" i="11"/>
  <c r="AX6" i="11"/>
  <c r="AY6" i="11"/>
  <c r="AV6" i="11"/>
  <c r="G30" i="11" l="1"/>
  <c r="BX30" i="11" s="1"/>
  <c r="G44" i="11"/>
  <c r="BX44" i="11" s="1"/>
  <c r="G14" i="11"/>
  <c r="BX14" i="11" s="1"/>
  <c r="G62" i="11"/>
  <c r="BX62" i="11" s="1"/>
  <c r="G18" i="11"/>
  <c r="BX18" i="11" s="1"/>
  <c r="G11" i="11"/>
  <c r="BX11" i="11" s="1"/>
  <c r="G19" i="11"/>
  <c r="BX19" i="11" s="1"/>
  <c r="G8" i="11"/>
  <c r="BX8" i="11" s="1"/>
  <c r="G39" i="11"/>
  <c r="BX39" i="11" s="1"/>
  <c r="G40" i="11"/>
  <c r="BX40" i="11" s="1"/>
  <c r="G10" i="11"/>
  <c r="BX10" i="11" s="1"/>
  <c r="BC35" i="11"/>
  <c r="BI5" i="11"/>
  <c r="U5" i="11"/>
  <c r="W5" i="11"/>
  <c r="V5" i="11"/>
  <c r="W60" i="11" l="1"/>
  <c r="W55" i="11"/>
  <c r="W51" i="11"/>
  <c r="W50" i="11"/>
  <c r="W58" i="11"/>
  <c r="W37" i="11"/>
  <c r="U60" i="11"/>
  <c r="U9" i="11"/>
  <c r="U14" i="11"/>
  <c r="V10" i="11"/>
  <c r="V11" i="11"/>
  <c r="V9" i="11"/>
  <c r="V8" i="11"/>
  <c r="V55" i="11"/>
  <c r="AV5" i="11"/>
  <c r="AW5" i="11"/>
  <c r="AX5" i="11"/>
  <c r="AV64" i="11"/>
  <c r="AW64" i="11"/>
  <c r="AW66" i="11" s="1"/>
  <c r="AX64" i="11"/>
  <c r="AX66" i="11" s="1"/>
  <c r="BU62" i="11"/>
  <c r="BU61" i="11"/>
  <c r="BU59" i="11"/>
  <c r="BU54" i="11"/>
  <c r="BU53" i="11"/>
  <c r="BU49" i="11"/>
  <c r="BU48" i="11"/>
  <c r="BU47" i="11"/>
  <c r="BU46" i="11"/>
  <c r="BU45" i="11"/>
  <c r="BU43" i="11"/>
  <c r="BU42" i="11"/>
  <c r="BU39" i="11"/>
  <c r="BU36" i="11"/>
  <c r="BU35" i="11"/>
  <c r="BU15" i="11"/>
  <c r="BU12" i="11"/>
  <c r="BU6" i="11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" i="11"/>
  <c r="AV66" i="11" l="1"/>
  <c r="AY64" i="11"/>
  <c r="AY5" i="11"/>
  <c r="AX4" i="11" s="1"/>
  <c r="BU64" i="11"/>
  <c r="AB5" i="11"/>
  <c r="H5" i="11"/>
  <c r="I5" i="11"/>
  <c r="J5" i="11"/>
  <c r="K5" i="11"/>
  <c r="L5" i="11"/>
  <c r="M5" i="11"/>
  <c r="N5" i="11"/>
  <c r="O5" i="11"/>
  <c r="H48" i="11" l="1"/>
  <c r="H25" i="11"/>
  <c r="H60" i="11"/>
  <c r="H42" i="11"/>
  <c r="L37" i="11"/>
  <c r="N26" i="11"/>
  <c r="N19" i="11"/>
  <c r="N11" i="11"/>
  <c r="N7" i="11"/>
  <c r="N58" i="11"/>
  <c r="N46" i="11"/>
  <c r="N8" i="11"/>
  <c r="N54" i="11"/>
  <c r="M38" i="11"/>
  <c r="M30" i="11"/>
  <c r="M63" i="11"/>
  <c r="M55" i="11"/>
  <c r="M41" i="11"/>
  <c r="M51" i="11"/>
  <c r="M43" i="11"/>
  <c r="J47" i="11"/>
  <c r="J6" i="11"/>
  <c r="J48" i="11"/>
  <c r="J62" i="11"/>
  <c r="O40" i="11"/>
  <c r="O8" i="11"/>
  <c r="O9" i="11"/>
  <c r="O24" i="11"/>
  <c r="O51" i="11"/>
  <c r="O56" i="11"/>
  <c r="L31" i="11"/>
  <c r="L30" i="11"/>
  <c r="L13" i="11"/>
  <c r="K47" i="11"/>
  <c r="K51" i="11"/>
  <c r="K61" i="11"/>
  <c r="K13" i="11"/>
  <c r="K15" i="11"/>
  <c r="K16" i="11"/>
  <c r="K62" i="11"/>
  <c r="K57" i="11"/>
  <c r="K60" i="11"/>
  <c r="AV4" i="11"/>
  <c r="AY4" i="11" s="1"/>
  <c r="AY66" i="11"/>
  <c r="AW4" i="11"/>
  <c r="P5" i="11"/>
  <c r="P22" i="4"/>
  <c r="P50" i="11" l="1"/>
  <c r="P63" i="11"/>
  <c r="P53" i="11"/>
  <c r="P30" i="11"/>
  <c r="P34" i="11"/>
  <c r="P37" i="11"/>
  <c r="P49" i="11"/>
  <c r="P23" i="11"/>
  <c r="BB62" i="11"/>
  <c r="BB61" i="11"/>
  <c r="BB59" i="11"/>
  <c r="BB54" i="11"/>
  <c r="BB53" i="11"/>
  <c r="BB46" i="11"/>
  <c r="BB47" i="11"/>
  <c r="BB48" i="11"/>
  <c r="BB49" i="11"/>
  <c r="BB45" i="11"/>
  <c r="BB43" i="11"/>
  <c r="BB42" i="11"/>
  <c r="BB39" i="11"/>
  <c r="BB36" i="11"/>
  <c r="BB35" i="11"/>
  <c r="BB15" i="11"/>
  <c r="BB12" i="11"/>
  <c r="BB6" i="11"/>
  <c r="G25" i="28" l="1"/>
  <c r="D25" i="28"/>
  <c r="C25" i="28"/>
  <c r="H24" i="28"/>
  <c r="E24" i="28"/>
  <c r="F24" i="28" s="1"/>
  <c r="I24" i="28" s="1"/>
  <c r="H23" i="28"/>
  <c r="E23" i="28"/>
  <c r="F23" i="28" s="1"/>
  <c r="I23" i="28" s="1"/>
  <c r="H22" i="28"/>
  <c r="E22" i="28"/>
  <c r="F22" i="28" s="1"/>
  <c r="I22" i="28" s="1"/>
  <c r="H21" i="28"/>
  <c r="E21" i="28"/>
  <c r="F21" i="28" s="1"/>
  <c r="I21" i="28" s="1"/>
  <c r="H20" i="28"/>
  <c r="E20" i="28"/>
  <c r="F20" i="28" s="1"/>
  <c r="I20" i="28" s="1"/>
  <c r="H19" i="28"/>
  <c r="E19" i="28"/>
  <c r="F19" i="28" s="1"/>
  <c r="I19" i="28" s="1"/>
  <c r="H18" i="28"/>
  <c r="E18" i="28"/>
  <c r="F18" i="28" s="1"/>
  <c r="I18" i="28" s="1"/>
  <c r="H17" i="28"/>
  <c r="E17" i="28"/>
  <c r="F17" i="28" s="1"/>
  <c r="I17" i="28" s="1"/>
  <c r="H16" i="28"/>
  <c r="E16" i="28"/>
  <c r="F16" i="28" s="1"/>
  <c r="I16" i="28" s="1"/>
  <c r="H15" i="28"/>
  <c r="E15" i="28"/>
  <c r="F15" i="28" s="1"/>
  <c r="I15" i="28" s="1"/>
  <c r="H14" i="28"/>
  <c r="E14" i="28"/>
  <c r="F14" i="28" s="1"/>
  <c r="I14" i="28" s="1"/>
  <c r="H13" i="28"/>
  <c r="E13" i="28"/>
  <c r="F13" i="28" s="1"/>
  <c r="I13" i="28" s="1"/>
  <c r="H12" i="28"/>
  <c r="E12" i="28"/>
  <c r="F12" i="28" s="1"/>
  <c r="I12" i="28" s="1"/>
  <c r="H11" i="28"/>
  <c r="E11" i="28"/>
  <c r="F11" i="28" s="1"/>
  <c r="I11" i="28" s="1"/>
  <c r="H10" i="28"/>
  <c r="E10" i="28"/>
  <c r="F10" i="28" s="1"/>
  <c r="I10" i="28" s="1"/>
  <c r="H9" i="28"/>
  <c r="E9" i="28"/>
  <c r="F9" i="28" s="1"/>
  <c r="I9" i="28" s="1"/>
  <c r="H8" i="28"/>
  <c r="J8" i="28" s="1"/>
  <c r="E8" i="28"/>
  <c r="F8" i="28" s="1"/>
  <c r="I8" i="28" s="1"/>
  <c r="H7" i="28"/>
  <c r="E7" i="28"/>
  <c r="E25" i="28" s="1"/>
  <c r="K11" i="28" l="1"/>
  <c r="M11" i="28" s="1"/>
  <c r="J18" i="28"/>
  <c r="L18" i="28" s="1"/>
  <c r="K19" i="28"/>
  <c r="K23" i="28"/>
  <c r="M23" i="28" s="1"/>
  <c r="L9" i="28"/>
  <c r="K12" i="28"/>
  <c r="J15" i="28"/>
  <c r="L15" i="28" s="1"/>
  <c r="J19" i="28"/>
  <c r="L19" i="28" s="1"/>
  <c r="L23" i="28"/>
  <c r="L8" i="28"/>
  <c r="L11" i="28"/>
  <c r="J22" i="28"/>
  <c r="K22" i="28" s="1"/>
  <c r="J11" i="28"/>
  <c r="J9" i="28"/>
  <c r="K9" i="28" s="1"/>
  <c r="M9" i="28" s="1"/>
  <c r="K20" i="28"/>
  <c r="K24" i="28"/>
  <c r="K14" i="28"/>
  <c r="L14" i="28"/>
  <c r="J14" i="28"/>
  <c r="H25" i="28"/>
  <c r="K10" i="28"/>
  <c r="J12" i="28"/>
  <c r="L12" i="28" s="1"/>
  <c r="J16" i="28"/>
  <c r="K16" i="28" s="1"/>
  <c r="M16" i="28" s="1"/>
  <c r="L16" i="28"/>
  <c r="J20" i="28"/>
  <c r="L20" i="28" s="1"/>
  <c r="K18" i="28"/>
  <c r="L10" i="28"/>
  <c r="K13" i="28"/>
  <c r="K17" i="28"/>
  <c r="M17" i="28" s="1"/>
  <c r="K8" i="28"/>
  <c r="J10" i="28"/>
  <c r="J13" i="28"/>
  <c r="L13" i="28" s="1"/>
  <c r="L17" i="28"/>
  <c r="J17" i="28"/>
  <c r="J21" i="28"/>
  <c r="L21" i="28" s="1"/>
  <c r="J23" i="28"/>
  <c r="J24" i="28"/>
  <c r="L24" i="28" s="1"/>
  <c r="F7" i="28"/>
  <c r="M22" i="28" l="1"/>
  <c r="K21" i="28"/>
  <c r="M21" i="28" s="1"/>
  <c r="M12" i="28"/>
  <c r="M13" i="28"/>
  <c r="M24" i="28"/>
  <c r="M20" i="28"/>
  <c r="F25" i="28"/>
  <c r="I7" i="28"/>
  <c r="K15" i="28"/>
  <c r="M15" i="28" s="1"/>
  <c r="M14" i="28"/>
  <c r="L22" i="28"/>
  <c r="M10" i="28"/>
  <c r="M18" i="28"/>
  <c r="M19" i="28"/>
  <c r="M8" i="28"/>
  <c r="I25" i="28" l="1"/>
  <c r="J7" i="28"/>
  <c r="J25" i="28" l="1"/>
  <c r="L7" i="28"/>
  <c r="K7" i="28"/>
  <c r="M7" i="28" s="1"/>
  <c r="E5" i="4" l="1"/>
  <c r="E6" i="4"/>
  <c r="E7" i="4"/>
  <c r="E8" i="4"/>
  <c r="E9" i="4"/>
  <c r="E11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5" i="4"/>
  <c r="E36" i="4"/>
  <c r="E38" i="4"/>
  <c r="E39" i="4"/>
  <c r="E42" i="4"/>
  <c r="E48" i="4"/>
  <c r="E49" i="4"/>
  <c r="E50" i="4"/>
  <c r="E53" i="4"/>
  <c r="E54" i="4"/>
  <c r="E55" i="4"/>
  <c r="E56" i="4"/>
  <c r="E58" i="4"/>
  <c r="E61" i="4"/>
  <c r="D5" i="4"/>
  <c r="D6" i="4"/>
  <c r="D7" i="4"/>
  <c r="D8" i="4"/>
  <c r="D9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5" i="4"/>
  <c r="D36" i="4"/>
  <c r="D38" i="4"/>
  <c r="D39" i="4"/>
  <c r="D42" i="4"/>
  <c r="D48" i="4"/>
  <c r="D49" i="4"/>
  <c r="D50" i="4"/>
  <c r="D53" i="4"/>
  <c r="D54" i="4"/>
  <c r="D55" i="4"/>
  <c r="D56" i="4"/>
  <c r="D58" i="4"/>
  <c r="D61" i="4"/>
  <c r="C5" i="4"/>
  <c r="C6" i="4"/>
  <c r="C7" i="4"/>
  <c r="C8" i="4"/>
  <c r="C9" i="4"/>
  <c r="C11" i="4"/>
  <c r="C12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5" i="4"/>
  <c r="C36" i="4"/>
  <c r="C38" i="4"/>
  <c r="C39" i="4"/>
  <c r="C42" i="4"/>
  <c r="C48" i="4"/>
  <c r="C49" i="4"/>
  <c r="C50" i="4"/>
  <c r="C53" i="4"/>
  <c r="C54" i="4"/>
  <c r="C55" i="4"/>
  <c r="C56" i="4"/>
  <c r="C58" i="4"/>
  <c r="C61" i="4"/>
  <c r="B10" i="4"/>
  <c r="B13" i="4"/>
  <c r="B33" i="4"/>
  <c r="B34" i="4"/>
  <c r="B37" i="4"/>
  <c r="B40" i="4"/>
  <c r="B41" i="4"/>
  <c r="B43" i="4"/>
  <c r="B44" i="4"/>
  <c r="B45" i="4"/>
  <c r="B46" i="4"/>
  <c r="B47" i="4"/>
  <c r="B51" i="4"/>
  <c r="B52" i="4"/>
  <c r="B57" i="4"/>
  <c r="B59" i="4"/>
  <c r="B60" i="4"/>
  <c r="B4" i="4"/>
  <c r="BV61" i="11" l="1"/>
  <c r="AS15" i="11"/>
  <c r="AS24" i="11"/>
  <c r="AS42" i="11"/>
  <c r="AA26" i="11" l="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P40" i="4" s="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25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6" i="11"/>
  <c r="T7" i="11"/>
  <c r="T8" i="11"/>
  <c r="T9" i="11"/>
  <c r="T10" i="11"/>
  <c r="T11" i="11"/>
  <c r="T13" i="11"/>
  <c r="T14" i="11"/>
  <c r="T16" i="11"/>
  <c r="T17" i="11"/>
  <c r="T18" i="11"/>
  <c r="T19" i="11"/>
  <c r="T20" i="11"/>
  <c r="U20" i="11" s="1"/>
  <c r="T21" i="11"/>
  <c r="T22" i="11"/>
  <c r="U22" i="11" s="1"/>
  <c r="T23" i="11"/>
  <c r="T24" i="11"/>
  <c r="U24" i="11" s="1"/>
  <c r="T25" i="11"/>
  <c r="T26" i="11"/>
  <c r="T27" i="11"/>
  <c r="T28" i="11"/>
  <c r="U28" i="11" s="1"/>
  <c r="T29" i="11"/>
  <c r="T30" i="11"/>
  <c r="T31" i="11"/>
  <c r="T32" i="11"/>
  <c r="T33" i="11"/>
  <c r="T34" i="11"/>
  <c r="T37" i="11"/>
  <c r="T38" i="11"/>
  <c r="T40" i="11"/>
  <c r="T41" i="11"/>
  <c r="T44" i="11"/>
  <c r="T50" i="11"/>
  <c r="T51" i="11"/>
  <c r="T52" i="11"/>
  <c r="T55" i="11"/>
  <c r="T56" i="11"/>
  <c r="W56" i="11" s="1"/>
  <c r="T57" i="11"/>
  <c r="T58" i="11"/>
  <c r="T60" i="11"/>
  <c r="T63" i="11"/>
  <c r="F7" i="11"/>
  <c r="F8" i="11"/>
  <c r="F9" i="11"/>
  <c r="F10" i="11"/>
  <c r="F11" i="11"/>
  <c r="F12" i="11"/>
  <c r="F13" i="11"/>
  <c r="F14" i="11"/>
  <c r="F15" i="11"/>
  <c r="F16" i="11"/>
  <c r="O16" i="11" s="1"/>
  <c r="F17" i="11"/>
  <c r="F18" i="11"/>
  <c r="F19" i="11"/>
  <c r="F20" i="11"/>
  <c r="F21" i="11"/>
  <c r="F22" i="11"/>
  <c r="F23" i="11"/>
  <c r="F24" i="11"/>
  <c r="F25" i="11"/>
  <c r="F26" i="11"/>
  <c r="F27" i="11"/>
  <c r="O27" i="11" s="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J44" i="11" s="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G57" i="11" s="1"/>
  <c r="BX57" i="11" s="1"/>
  <c r="F58" i="11"/>
  <c r="F59" i="11"/>
  <c r="F60" i="11"/>
  <c r="L60" i="11" s="1"/>
  <c r="F61" i="11"/>
  <c r="F62" i="11"/>
  <c r="F63" i="11"/>
  <c r="J63" i="11" s="1"/>
  <c r="F6" i="11"/>
  <c r="I37" i="11" l="1"/>
  <c r="J42" i="11"/>
  <c r="U38" i="11"/>
  <c r="V38" i="11"/>
  <c r="P62" i="11"/>
  <c r="B63" i="11"/>
  <c r="B60" i="11"/>
  <c r="B56" i="11"/>
  <c r="B57" i="11"/>
  <c r="B58" i="11"/>
  <c r="B55" i="11"/>
  <c r="B51" i="11"/>
  <c r="B52" i="11"/>
  <c r="B50" i="11"/>
  <c r="B44" i="11"/>
  <c r="B41" i="11"/>
  <c r="B40" i="11"/>
  <c r="B38" i="11"/>
  <c r="B37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16" i="11"/>
  <c r="B14" i="11"/>
  <c r="B13" i="11"/>
  <c r="B8" i="11"/>
  <c r="B9" i="11"/>
  <c r="C9" i="11" s="1"/>
  <c r="B10" i="11"/>
  <c r="B11" i="11"/>
  <c r="B7" i="11"/>
  <c r="C7" i="11" s="1"/>
  <c r="F74" i="24" l="1"/>
  <c r="J71" i="24"/>
  <c r="I71" i="24"/>
  <c r="H71" i="24"/>
  <c r="G71" i="24"/>
  <c r="O67" i="24"/>
  <c r="A63" i="24"/>
  <c r="A62" i="24"/>
  <c r="AW61" i="24"/>
  <c r="W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AT60" i="24"/>
  <c r="AL60" i="24"/>
  <c r="AJ60" i="24"/>
  <c r="AE60" i="24"/>
  <c r="AC60" i="24"/>
  <c r="Z60" i="24"/>
  <c r="X60" i="24"/>
  <c r="V60" i="24"/>
  <c r="O60" i="24"/>
  <c r="AT59" i="24"/>
  <c r="AR59" i="24"/>
  <c r="AO59" i="24"/>
  <c r="AL59" i="24"/>
  <c r="AJ59" i="24"/>
  <c r="AH59" i="24"/>
  <c r="AE59" i="24"/>
  <c r="AC59" i="24"/>
  <c r="Z59" i="24"/>
  <c r="X59" i="24"/>
  <c r="V59" i="24"/>
  <c r="O59" i="24"/>
  <c r="AX59" i="24" s="1"/>
  <c r="AT58" i="24"/>
  <c r="AR58" i="24"/>
  <c r="AO58" i="24"/>
  <c r="AL58" i="24"/>
  <c r="AJ58" i="24"/>
  <c r="AH58" i="24"/>
  <c r="AE58" i="24"/>
  <c r="AC58" i="24"/>
  <c r="Z58" i="24"/>
  <c r="X58" i="24"/>
  <c r="V58" i="24"/>
  <c r="O58" i="24"/>
  <c r="AX58" i="24" s="1"/>
  <c r="AT57" i="24"/>
  <c r="AR57" i="24"/>
  <c r="AO57" i="24" s="1"/>
  <c r="AL57" i="24"/>
  <c r="AJ57" i="24"/>
  <c r="AH57" i="24"/>
  <c r="AE57" i="24"/>
  <c r="AC57" i="24"/>
  <c r="Z57" i="24"/>
  <c r="X57" i="24"/>
  <c r="V57" i="24"/>
  <c r="O57" i="24"/>
  <c r="AX57" i="24" s="1"/>
  <c r="AT56" i="24"/>
  <c r="AR56" i="24"/>
  <c r="AO56" i="24" s="1"/>
  <c r="AL56" i="24"/>
  <c r="AJ56" i="24"/>
  <c r="AH56" i="24"/>
  <c r="AE56" i="24"/>
  <c r="AC56" i="24"/>
  <c r="Z56" i="24"/>
  <c r="X56" i="24"/>
  <c r="V56" i="24"/>
  <c r="O56" i="24"/>
  <c r="AX56" i="24" s="1"/>
  <c r="AT55" i="24"/>
  <c r="AL55" i="24"/>
  <c r="AJ55" i="24"/>
  <c r="AE55" i="24"/>
  <c r="AC55" i="24"/>
  <c r="Z55" i="24"/>
  <c r="X55" i="24"/>
  <c r="V55" i="24"/>
  <c r="O55" i="24"/>
  <c r="AX55" i="24" s="1"/>
  <c r="AT54" i="24"/>
  <c r="AL54" i="24"/>
  <c r="AJ54" i="24"/>
  <c r="AE54" i="24"/>
  <c r="AC54" i="24"/>
  <c r="Z54" i="24"/>
  <c r="X54" i="24"/>
  <c r="V54" i="24"/>
  <c r="O54" i="24"/>
  <c r="AT53" i="24"/>
  <c r="AL53" i="24"/>
  <c r="AJ53" i="24"/>
  <c r="AE53" i="24"/>
  <c r="AC53" i="24"/>
  <c r="Z53" i="24"/>
  <c r="X53" i="24"/>
  <c r="V53" i="24"/>
  <c r="O53" i="24"/>
  <c r="AX52" i="24"/>
  <c r="AT52" i="24"/>
  <c r="AL52" i="24"/>
  <c r="AJ52" i="24"/>
  <c r="AE52" i="24"/>
  <c r="AC52" i="24"/>
  <c r="Z52" i="24"/>
  <c r="X52" i="24"/>
  <c r="V52" i="24"/>
  <c r="O52" i="24"/>
  <c r="AT51" i="24"/>
  <c r="AR51" i="24"/>
  <c r="AO51" i="24"/>
  <c r="AL51" i="24"/>
  <c r="AJ51" i="24"/>
  <c r="AH51" i="24"/>
  <c r="AE51" i="24"/>
  <c r="AC51" i="24"/>
  <c r="Z51" i="24"/>
  <c r="X51" i="24"/>
  <c r="V51" i="24"/>
  <c r="O51" i="24"/>
  <c r="AX51" i="24" s="1"/>
  <c r="AT50" i="24"/>
  <c r="AR50" i="24"/>
  <c r="AL50" i="24"/>
  <c r="AJ50" i="24"/>
  <c r="AH50" i="24"/>
  <c r="AE50" i="24"/>
  <c r="AC50" i="24"/>
  <c r="Z50" i="24"/>
  <c r="X50" i="24"/>
  <c r="V50" i="24"/>
  <c r="O50" i="24"/>
  <c r="AX50" i="24" s="1"/>
  <c r="AT49" i="24"/>
  <c r="AR49" i="24"/>
  <c r="AL49" i="24"/>
  <c r="AJ49" i="24"/>
  <c r="AH49" i="24"/>
  <c r="AE49" i="24"/>
  <c r="AC49" i="24"/>
  <c r="Z49" i="24"/>
  <c r="X49" i="24"/>
  <c r="V49" i="24"/>
  <c r="O49" i="24"/>
  <c r="AX49" i="24" s="1"/>
  <c r="AT48" i="24"/>
  <c r="AR48" i="24"/>
  <c r="AL48" i="24"/>
  <c r="AJ48" i="24"/>
  <c r="AH48" i="24"/>
  <c r="AE48" i="24"/>
  <c r="AC48" i="24"/>
  <c r="Z48" i="24"/>
  <c r="X48" i="24"/>
  <c r="V48" i="24"/>
  <c r="O48" i="24"/>
  <c r="AX48" i="24" s="1"/>
  <c r="AT47" i="24"/>
  <c r="AL47" i="24"/>
  <c r="AJ47" i="24"/>
  <c r="AE47" i="24"/>
  <c r="AC47" i="24"/>
  <c r="Z47" i="24"/>
  <c r="X47" i="24"/>
  <c r="V47" i="24"/>
  <c r="O47" i="24"/>
  <c r="AX47" i="24" s="1"/>
  <c r="AT46" i="24"/>
  <c r="AL46" i="24"/>
  <c r="AJ46" i="24"/>
  <c r="AH46" i="24"/>
  <c r="AE46" i="24"/>
  <c r="AC46" i="24"/>
  <c r="Z46" i="24"/>
  <c r="X46" i="24"/>
  <c r="V46" i="24"/>
  <c r="O46" i="24"/>
  <c r="AT45" i="24"/>
  <c r="AL45" i="24"/>
  <c r="AJ45" i="24"/>
  <c r="AH45" i="24"/>
  <c r="AE45" i="24"/>
  <c r="AC45" i="24"/>
  <c r="Z45" i="24"/>
  <c r="X45" i="24"/>
  <c r="V45" i="24"/>
  <c r="O45" i="24"/>
  <c r="AR45" i="24" s="1"/>
  <c r="AT44" i="24"/>
  <c r="AO44" i="24"/>
  <c r="AL44" i="24"/>
  <c r="AJ44" i="24"/>
  <c r="AH44" i="24"/>
  <c r="AE44" i="24"/>
  <c r="AC44" i="24"/>
  <c r="Z44" i="24"/>
  <c r="X44" i="24"/>
  <c r="V44" i="24"/>
  <c r="O44" i="24"/>
  <c r="AR44" i="24" s="1"/>
  <c r="AT43" i="24"/>
  <c r="AR43" i="24"/>
  <c r="AO43" i="24"/>
  <c r="AL43" i="24"/>
  <c r="AJ43" i="24"/>
  <c r="AH43" i="24"/>
  <c r="AE43" i="24"/>
  <c r="AC43" i="24"/>
  <c r="Z43" i="24"/>
  <c r="X43" i="24"/>
  <c r="V43" i="24"/>
  <c r="O43" i="24"/>
  <c r="AX43" i="24" s="1"/>
  <c r="AT42" i="24"/>
  <c r="AR42" i="24"/>
  <c r="AL42" i="24"/>
  <c r="AJ42" i="24"/>
  <c r="AH42" i="24"/>
  <c r="AE42" i="24"/>
  <c r="AC42" i="24"/>
  <c r="Z42" i="24"/>
  <c r="X42" i="24"/>
  <c r="V42" i="24"/>
  <c r="O42" i="24"/>
  <c r="AX42" i="24" s="1"/>
  <c r="AT41" i="24"/>
  <c r="AR41" i="24"/>
  <c r="AL41" i="24"/>
  <c r="AJ41" i="24"/>
  <c r="AH41" i="24"/>
  <c r="AE41" i="24"/>
  <c r="AC41" i="24"/>
  <c r="Z41" i="24"/>
  <c r="X41" i="24"/>
  <c r="V41" i="24"/>
  <c r="O41" i="24"/>
  <c r="AX41" i="24" s="1"/>
  <c r="AT40" i="24"/>
  <c r="AR40" i="24"/>
  <c r="AL40" i="24"/>
  <c r="AJ40" i="24"/>
  <c r="AH40" i="24"/>
  <c r="AE40" i="24"/>
  <c r="AC40" i="24"/>
  <c r="Z40" i="24"/>
  <c r="X40" i="24"/>
  <c r="V40" i="24"/>
  <c r="O40" i="24"/>
  <c r="AX40" i="24" s="1"/>
  <c r="AT39" i="24"/>
  <c r="AL39" i="24"/>
  <c r="AJ39" i="24"/>
  <c r="AH39" i="24"/>
  <c r="AE39" i="24"/>
  <c r="AC39" i="24"/>
  <c r="Z39" i="24"/>
  <c r="X39" i="24"/>
  <c r="V39" i="24"/>
  <c r="O39" i="24"/>
  <c r="AT38" i="24"/>
  <c r="AL38" i="24"/>
  <c r="AJ38" i="24"/>
  <c r="AC38" i="24"/>
  <c r="Z38" i="24"/>
  <c r="X38" i="24"/>
  <c r="V38" i="24"/>
  <c r="O38" i="24"/>
  <c r="AT37" i="24"/>
  <c r="AL37" i="24"/>
  <c r="AJ37" i="24"/>
  <c r="AE37" i="24"/>
  <c r="AC37" i="24"/>
  <c r="Z37" i="24"/>
  <c r="X37" i="24"/>
  <c r="V37" i="24"/>
  <c r="O37" i="24"/>
  <c r="AT36" i="24"/>
  <c r="AL36" i="24"/>
  <c r="AJ36" i="24"/>
  <c r="AH36" i="24"/>
  <c r="AE36" i="24"/>
  <c r="AC36" i="24"/>
  <c r="Z36" i="24"/>
  <c r="X36" i="24"/>
  <c r="V36" i="24"/>
  <c r="O36" i="24"/>
  <c r="AT35" i="24"/>
  <c r="AL35" i="24"/>
  <c r="AJ35" i="24"/>
  <c r="AE35" i="24"/>
  <c r="AC35" i="24"/>
  <c r="Z35" i="24"/>
  <c r="X35" i="24"/>
  <c r="V35" i="24"/>
  <c r="T35" i="24"/>
  <c r="O35" i="24"/>
  <c r="AT34" i="24"/>
  <c r="AR34" i="24"/>
  <c r="AO34" i="24"/>
  <c r="AL34" i="24"/>
  <c r="AJ34" i="24"/>
  <c r="AH34" i="24"/>
  <c r="AE34" i="24"/>
  <c r="AC34" i="24"/>
  <c r="Z34" i="24"/>
  <c r="X34" i="24"/>
  <c r="V34" i="24"/>
  <c r="O34" i="24"/>
  <c r="AX34" i="24" s="1"/>
  <c r="AX33" i="24"/>
  <c r="AT33" i="24"/>
  <c r="AR33" i="24"/>
  <c r="AL33" i="24"/>
  <c r="AJ33" i="24"/>
  <c r="AH33" i="24"/>
  <c r="AE33" i="24"/>
  <c r="AC33" i="24"/>
  <c r="Z33" i="24"/>
  <c r="X33" i="24"/>
  <c r="V33" i="24"/>
  <c r="O33" i="24"/>
  <c r="AT32" i="24"/>
  <c r="AR32" i="24"/>
  <c r="AO32" i="24" s="1"/>
  <c r="AL32" i="24"/>
  <c r="AJ32" i="24"/>
  <c r="AH32" i="24"/>
  <c r="AE32" i="24"/>
  <c r="AC32" i="24"/>
  <c r="Z32" i="24"/>
  <c r="X32" i="24"/>
  <c r="V32" i="24"/>
  <c r="O32" i="24"/>
  <c r="AX32" i="24" s="1"/>
  <c r="AT31" i="24"/>
  <c r="AR31" i="24"/>
  <c r="AO31" i="24" s="1"/>
  <c r="AL31" i="24"/>
  <c r="AJ31" i="24"/>
  <c r="AH31" i="24"/>
  <c r="AE31" i="24"/>
  <c r="AC31" i="24"/>
  <c r="Z31" i="24"/>
  <c r="X31" i="24"/>
  <c r="V31" i="24"/>
  <c r="O31" i="24"/>
  <c r="AX31" i="24" s="1"/>
  <c r="AX30" i="24"/>
  <c r="AT30" i="24"/>
  <c r="AL30" i="24"/>
  <c r="AJ30" i="24"/>
  <c r="AE30" i="24"/>
  <c r="AC30" i="24"/>
  <c r="Z30" i="24"/>
  <c r="X30" i="24"/>
  <c r="V30" i="24"/>
  <c r="O30" i="24"/>
  <c r="AX29" i="24"/>
  <c r="AT29" i="24"/>
  <c r="AL29" i="24"/>
  <c r="AJ29" i="24"/>
  <c r="AH29" i="24"/>
  <c r="AE29" i="24"/>
  <c r="AC29" i="24"/>
  <c r="Z29" i="24"/>
  <c r="X29" i="24"/>
  <c r="V29" i="24"/>
  <c r="O29" i="24"/>
  <c r="AR29" i="24" s="1"/>
  <c r="AT28" i="24"/>
  <c r="AL28" i="24"/>
  <c r="AJ28" i="24"/>
  <c r="AE28" i="24"/>
  <c r="AC28" i="24"/>
  <c r="Z28" i="24"/>
  <c r="X28" i="24"/>
  <c r="V28" i="24"/>
  <c r="O28" i="24"/>
  <c r="AT27" i="24"/>
  <c r="AL27" i="24"/>
  <c r="AJ27" i="24"/>
  <c r="AE27" i="24"/>
  <c r="AC27" i="24"/>
  <c r="Z27" i="24"/>
  <c r="X27" i="24"/>
  <c r="V27" i="24"/>
  <c r="O27" i="24"/>
  <c r="AT26" i="24"/>
  <c r="AR26" i="24"/>
  <c r="AO26" i="24"/>
  <c r="AL26" i="24"/>
  <c r="AJ26" i="24"/>
  <c r="AH26" i="24"/>
  <c r="AE26" i="24"/>
  <c r="AC26" i="24"/>
  <c r="Z26" i="24"/>
  <c r="X26" i="24"/>
  <c r="V26" i="24"/>
  <c r="O26" i="24"/>
  <c r="AX26" i="24" s="1"/>
  <c r="AX25" i="24"/>
  <c r="AT25" i="24"/>
  <c r="AR25" i="24"/>
  <c r="AL25" i="24"/>
  <c r="AJ25" i="24"/>
  <c r="AH25" i="24"/>
  <c r="AE25" i="24"/>
  <c r="AC25" i="24"/>
  <c r="Z25" i="24"/>
  <c r="X25" i="24"/>
  <c r="V25" i="24"/>
  <c r="O25" i="24"/>
  <c r="AT24" i="24"/>
  <c r="AL24" i="24"/>
  <c r="AJ24" i="24"/>
  <c r="AH24" i="24"/>
  <c r="AE24" i="24"/>
  <c r="AC24" i="24"/>
  <c r="Z24" i="24"/>
  <c r="X24" i="24"/>
  <c r="V24" i="24"/>
  <c r="O24" i="24"/>
  <c r="AX24" i="24" s="1"/>
  <c r="AT23" i="24"/>
  <c r="AR23" i="24"/>
  <c r="AO23" i="24" s="1"/>
  <c r="AL23" i="24"/>
  <c r="AJ23" i="24"/>
  <c r="AE23" i="24"/>
  <c r="AC23" i="24"/>
  <c r="Z23" i="24"/>
  <c r="X23" i="24"/>
  <c r="V23" i="24"/>
  <c r="O23" i="24"/>
  <c r="AX23" i="24" s="1"/>
  <c r="AT22" i="24"/>
  <c r="AL22" i="24"/>
  <c r="AJ22" i="24"/>
  <c r="AE22" i="24"/>
  <c r="AC22" i="24"/>
  <c r="Z22" i="24"/>
  <c r="X22" i="24"/>
  <c r="V22" i="24"/>
  <c r="O22" i="24"/>
  <c r="AH22" i="24" s="1"/>
  <c r="AT21" i="24"/>
  <c r="AR21" i="24"/>
  <c r="AL21" i="24"/>
  <c r="AJ21" i="24"/>
  <c r="Z21" i="24"/>
  <c r="X21" i="24"/>
  <c r="V21" i="24"/>
  <c r="S21" i="24"/>
  <c r="S61" i="24" s="1"/>
  <c r="T23" i="24" s="1"/>
  <c r="Q21" i="24"/>
  <c r="O21" i="24"/>
  <c r="AX21" i="24" s="1"/>
  <c r="AT20" i="24"/>
  <c r="AR20" i="24"/>
  <c r="AO20" i="24"/>
  <c r="AL20" i="24"/>
  <c r="AJ20" i="24"/>
  <c r="AH20" i="24"/>
  <c r="AE20" i="24"/>
  <c r="AC20" i="24"/>
  <c r="Z20" i="24"/>
  <c r="X20" i="24"/>
  <c r="V20" i="24"/>
  <c r="O20" i="24"/>
  <c r="AX20" i="24" s="1"/>
  <c r="AT19" i="24"/>
  <c r="AL19" i="24"/>
  <c r="AJ19" i="24"/>
  <c r="AE19" i="24"/>
  <c r="AC19" i="24"/>
  <c r="Z19" i="24"/>
  <c r="X19" i="24"/>
  <c r="V19" i="24"/>
  <c r="O19" i="24"/>
  <c r="AX19" i="24" s="1"/>
  <c r="AT18" i="24"/>
  <c r="AR18" i="24"/>
  <c r="AL18" i="24"/>
  <c r="AJ18" i="24"/>
  <c r="AH18" i="24"/>
  <c r="AE18" i="24"/>
  <c r="AC18" i="24"/>
  <c r="Z18" i="24"/>
  <c r="X18" i="24"/>
  <c r="V18" i="24"/>
  <c r="O18" i="24"/>
  <c r="AX18" i="24" s="1"/>
  <c r="AT17" i="24"/>
  <c r="AL17" i="24"/>
  <c r="AJ17" i="24"/>
  <c r="AE17" i="24"/>
  <c r="AC17" i="24"/>
  <c r="Z17" i="24"/>
  <c r="X17" i="24"/>
  <c r="V17" i="24"/>
  <c r="O17" i="24"/>
  <c r="AR17" i="24" s="1"/>
  <c r="AX16" i="24"/>
  <c r="AT16" i="24"/>
  <c r="AL16" i="24"/>
  <c r="AJ16" i="24"/>
  <c r="AE16" i="24"/>
  <c r="AC16" i="24"/>
  <c r="Z16" i="24"/>
  <c r="X16" i="24"/>
  <c r="V16" i="24"/>
  <c r="O16" i="24"/>
  <c r="AT15" i="24"/>
  <c r="AR15" i="24"/>
  <c r="AO15" i="24"/>
  <c r="AL15" i="24"/>
  <c r="AJ15" i="24"/>
  <c r="AH15" i="24"/>
  <c r="AE15" i="24"/>
  <c r="AC15" i="24"/>
  <c r="Z15" i="24"/>
  <c r="X15" i="24"/>
  <c r="V15" i="24"/>
  <c r="T15" i="24"/>
  <c r="O15" i="24"/>
  <c r="AX15" i="24" s="1"/>
  <c r="AT14" i="24"/>
  <c r="AR14" i="24"/>
  <c r="AO14" i="24"/>
  <c r="AL14" i="24"/>
  <c r="AJ14" i="24"/>
  <c r="AE14" i="24"/>
  <c r="AC14" i="24"/>
  <c r="Z14" i="24"/>
  <c r="X14" i="24"/>
  <c r="V14" i="24"/>
  <c r="O14" i="24"/>
  <c r="AX14" i="24" s="1"/>
  <c r="AX13" i="24"/>
  <c r="AT13" i="24"/>
  <c r="AL13" i="24"/>
  <c r="AJ13" i="24"/>
  <c r="AH13" i="24"/>
  <c r="AE13" i="24"/>
  <c r="AC13" i="24"/>
  <c r="Z13" i="24"/>
  <c r="X13" i="24"/>
  <c r="V13" i="24"/>
  <c r="O13" i="24"/>
  <c r="AR13" i="24" s="1"/>
  <c r="AO13" i="24" s="1"/>
  <c r="AT12" i="24"/>
  <c r="AR12" i="24"/>
  <c r="AO12" i="24"/>
  <c r="AL12" i="24"/>
  <c r="AJ12" i="24"/>
  <c r="AH12" i="24"/>
  <c r="AE12" i="24"/>
  <c r="AC12" i="24"/>
  <c r="Z12" i="24"/>
  <c r="X12" i="24"/>
  <c r="V12" i="24"/>
  <c r="O12" i="24"/>
  <c r="AX12" i="24" s="1"/>
  <c r="AT11" i="24"/>
  <c r="AL11" i="24"/>
  <c r="AJ11" i="24"/>
  <c r="AC11" i="24"/>
  <c r="Z11" i="24"/>
  <c r="X11" i="24"/>
  <c r="V11" i="24"/>
  <c r="O11" i="24"/>
  <c r="AT10" i="24"/>
  <c r="AL10" i="24"/>
  <c r="AJ10" i="24"/>
  <c r="AE10" i="24"/>
  <c r="AC10" i="24"/>
  <c r="Z10" i="24"/>
  <c r="X10" i="24"/>
  <c r="V10" i="24"/>
  <c r="O10" i="24"/>
  <c r="AX10" i="24" s="1"/>
  <c r="AX9" i="24"/>
  <c r="AT9" i="24"/>
  <c r="AL9" i="24"/>
  <c r="AJ9" i="24"/>
  <c r="AH9" i="24"/>
  <c r="AE9" i="24"/>
  <c r="AC9" i="24"/>
  <c r="Z9" i="24"/>
  <c r="X9" i="24"/>
  <c r="V9" i="24"/>
  <c r="T9" i="24"/>
  <c r="O9" i="24"/>
  <c r="AR9" i="24" s="1"/>
  <c r="AT8" i="24"/>
  <c r="AL8" i="24"/>
  <c r="AJ8" i="24"/>
  <c r="AE8" i="24"/>
  <c r="AC8" i="24"/>
  <c r="Z8" i="24"/>
  <c r="X8" i="24"/>
  <c r="V8" i="24"/>
  <c r="O8" i="24"/>
  <c r="AX7" i="24"/>
  <c r="AT7" i="24"/>
  <c r="AL7" i="24"/>
  <c r="AJ7" i="24"/>
  <c r="AE7" i="24"/>
  <c r="AC7" i="24"/>
  <c r="Z7" i="24"/>
  <c r="X7" i="24"/>
  <c r="V7" i="24"/>
  <c r="O7" i="24"/>
  <c r="AH7" i="24" s="1"/>
  <c r="AT6" i="24"/>
  <c r="AR6" i="24"/>
  <c r="AO6" i="24" s="1"/>
  <c r="AL6" i="24"/>
  <c r="AJ6" i="24"/>
  <c r="AH6" i="24"/>
  <c r="AE6" i="24"/>
  <c r="AC6" i="24"/>
  <c r="Z6" i="24"/>
  <c r="X6" i="24"/>
  <c r="V6" i="24"/>
  <c r="O6" i="24"/>
  <c r="AX6" i="24" s="1"/>
  <c r="AT5" i="24"/>
  <c r="AR5" i="24"/>
  <c r="AO5" i="24" s="1"/>
  <c r="AL5" i="24"/>
  <c r="AJ5" i="24"/>
  <c r="AH5" i="24"/>
  <c r="AE5" i="24"/>
  <c r="AC5" i="24"/>
  <c r="Z5" i="24"/>
  <c r="X5" i="24"/>
  <c r="V5" i="24"/>
  <c r="O5" i="24"/>
  <c r="AX5" i="24" s="1"/>
  <c r="AT4" i="24"/>
  <c r="AL4" i="24"/>
  <c r="AJ4" i="24"/>
  <c r="AE4" i="24"/>
  <c r="AC4" i="24"/>
  <c r="Z4" i="24"/>
  <c r="X4" i="24"/>
  <c r="V4" i="24"/>
  <c r="O4" i="24"/>
  <c r="AR4" i="24" s="1"/>
  <c r="AO4" i="24" s="1"/>
  <c r="AT3" i="24"/>
  <c r="AL3" i="24"/>
  <c r="AJ3" i="24"/>
  <c r="AH3" i="24"/>
  <c r="AE3" i="24"/>
  <c r="AC3" i="24"/>
  <c r="Z3" i="24"/>
  <c r="X3" i="24"/>
  <c r="V3" i="24"/>
  <c r="O3" i="24"/>
  <c r="AX3" i="24" s="1"/>
  <c r="AU9" i="24" l="1"/>
  <c r="AK10" i="24"/>
  <c r="AK4" i="24"/>
  <c r="AO18" i="24"/>
  <c r="AO17" i="24"/>
  <c r="Y46" i="24"/>
  <c r="AO9" i="24"/>
  <c r="AK12" i="24"/>
  <c r="AF16" i="24"/>
  <c r="AF37" i="24"/>
  <c r="Y44" i="24"/>
  <c r="AF10" i="24"/>
  <c r="AL61" i="24"/>
  <c r="AM3" i="24"/>
  <c r="Y11" i="24"/>
  <c r="AC61" i="24"/>
  <c r="AD28" i="24" s="1"/>
  <c r="AK9" i="24"/>
  <c r="Y13" i="24"/>
  <c r="AR16" i="24"/>
  <c r="AH16" i="24"/>
  <c r="AD22" i="24"/>
  <c r="AK37" i="24"/>
  <c r="Y40" i="24"/>
  <c r="AK41" i="24"/>
  <c r="AU46" i="24"/>
  <c r="AD48" i="24"/>
  <c r="AD5" i="24"/>
  <c r="AX17" i="24"/>
  <c r="AU30" i="24"/>
  <c r="AU32" i="24"/>
  <c r="AD42" i="24"/>
  <c r="AU5" i="24"/>
  <c r="AU6" i="24"/>
  <c r="Z61" i="24"/>
  <c r="AA4" i="24" s="1"/>
  <c r="AT61" i="24"/>
  <c r="AU19" i="24" s="1"/>
  <c r="O61" i="24"/>
  <c r="AR3" i="24"/>
  <c r="AX8" i="24"/>
  <c r="AX61" i="24" s="1"/>
  <c r="AH8" i="24"/>
  <c r="AR8" i="24"/>
  <c r="AX11" i="24"/>
  <c r="AR11" i="24"/>
  <c r="AH11" i="24"/>
  <c r="AD13" i="24"/>
  <c r="AF14" i="24"/>
  <c r="AF17" i="24"/>
  <c r="T56" i="24"/>
  <c r="T48" i="24"/>
  <c r="T40" i="24"/>
  <c r="T55" i="24"/>
  <c r="T47" i="24"/>
  <c r="T39" i="24"/>
  <c r="T38" i="24"/>
  <c r="T30" i="24"/>
  <c r="T54" i="24"/>
  <c r="T46" i="24"/>
  <c r="T37" i="24"/>
  <c r="T29" i="24"/>
  <c r="T53" i="24"/>
  <c r="T45" i="24"/>
  <c r="T57" i="24"/>
  <c r="T49" i="24"/>
  <c r="T41" i="24"/>
  <c r="T32" i="24"/>
  <c r="T24" i="24"/>
  <c r="T43" i="24"/>
  <c r="T42" i="24"/>
  <c r="T59" i="24"/>
  <c r="T58" i="24"/>
  <c r="T52" i="24"/>
  <c r="T34" i="24"/>
  <c r="T26" i="24"/>
  <c r="T18" i="24"/>
  <c r="T17" i="24"/>
  <c r="T8" i="24"/>
  <c r="T51" i="24"/>
  <c r="T50" i="24"/>
  <c r="T36" i="24"/>
  <c r="T31" i="24"/>
  <c r="T28" i="24"/>
  <c r="T16" i="24"/>
  <c r="T44" i="24"/>
  <c r="T22" i="24"/>
  <c r="T13" i="24"/>
  <c r="T7" i="24"/>
  <c r="T6" i="24"/>
  <c r="T4" i="24"/>
  <c r="T11" i="24"/>
  <c r="T12" i="24"/>
  <c r="T5" i="24"/>
  <c r="T3" i="24"/>
  <c r="T25" i="24"/>
  <c r="T20" i="24"/>
  <c r="T10" i="24"/>
  <c r="T33" i="24"/>
  <c r="T19" i="24"/>
  <c r="T14" i="24"/>
  <c r="T27" i="24"/>
  <c r="AK24" i="24"/>
  <c r="AD25" i="24"/>
  <c r="AD36" i="24"/>
  <c r="AU48" i="24"/>
  <c r="AD50" i="24"/>
  <c r="Y58" i="24"/>
  <c r="AF59" i="24"/>
  <c r="T60" i="24"/>
  <c r="AA15" i="24"/>
  <c r="AU3" i="24"/>
  <c r="AM7" i="24"/>
  <c r="AJ61" i="24"/>
  <c r="AD6" i="24"/>
  <c r="AD7" i="24"/>
  <c r="AH17" i="24"/>
  <c r="T21" i="24"/>
  <c r="AF25" i="24"/>
  <c r="AK35" i="24"/>
  <c r="AX39" i="24"/>
  <c r="AR39" i="24"/>
  <c r="AD52" i="24"/>
  <c r="AU24" i="24"/>
  <c r="AK27" i="24"/>
  <c r="AO29" i="24"/>
  <c r="Y34" i="24"/>
  <c r="AM35" i="24"/>
  <c r="AD38" i="24"/>
  <c r="Y41" i="24"/>
  <c r="AO41" i="24"/>
  <c r="AD44" i="24"/>
  <c r="AF48" i="24"/>
  <c r="AO49" i="24"/>
  <c r="AR53" i="24"/>
  <c r="AH53" i="24"/>
  <c r="AD54" i="24"/>
  <c r="AM55" i="24"/>
  <c r="AD58" i="24"/>
  <c r="AU60" i="24"/>
  <c r="AM9" i="24"/>
  <c r="AH14" i="24"/>
  <c r="AF20" i="24"/>
  <c r="AR22" i="24"/>
  <c r="Y26" i="24"/>
  <c r="AM27" i="24"/>
  <c r="AU35" i="24"/>
  <c r="AR37" i="24"/>
  <c r="AX37" i="24"/>
  <c r="AH37" i="24"/>
  <c r="AM37" i="24"/>
  <c r="AU47" i="24"/>
  <c r="AU49" i="24"/>
  <c r="Y60" i="24"/>
  <c r="AE61" i="24"/>
  <c r="AR7" i="24"/>
  <c r="AF12" i="24"/>
  <c r="AM17" i="24"/>
  <c r="AU20" i="24"/>
  <c r="AU21" i="24"/>
  <c r="AU23" i="24"/>
  <c r="AU27" i="24"/>
  <c r="AM29" i="24"/>
  <c r="AR36" i="24"/>
  <c r="AX36" i="24"/>
  <c r="AM42" i="24"/>
  <c r="AM45" i="24"/>
  <c r="AK56" i="24"/>
  <c r="Y59" i="24"/>
  <c r="AX4" i="24"/>
  <c r="AK16" i="24"/>
  <c r="AF7" i="24"/>
  <c r="AU12" i="24"/>
  <c r="AM18" i="24"/>
  <c r="AX22" i="24"/>
  <c r="AF23" i="24"/>
  <c r="AR28" i="24"/>
  <c r="AH28" i="24"/>
  <c r="AX28" i="24"/>
  <c r="AU31" i="24"/>
  <c r="Y33" i="24"/>
  <c r="AO33" i="24"/>
  <c r="Y37" i="24"/>
  <c r="AM38" i="24"/>
  <c r="AF43" i="24"/>
  <c r="AX53" i="24"/>
  <c r="AD60" i="24"/>
  <c r="Y9" i="24"/>
  <c r="V61" i="24"/>
  <c r="AF3" i="24"/>
  <c r="X61" i="24"/>
  <c r="Y23" i="24" s="1"/>
  <c r="AD9" i="24"/>
  <c r="Y3" i="24"/>
  <c r="AH4" i="24"/>
  <c r="AU7" i="24"/>
  <c r="AM14" i="24"/>
  <c r="AF15" i="24"/>
  <c r="AU16" i="24"/>
  <c r="AD17" i="24"/>
  <c r="AK20" i="24"/>
  <c r="Q61" i="24"/>
  <c r="AH21" i="24"/>
  <c r="AH23" i="24"/>
  <c r="Y25" i="24"/>
  <c r="AO25" i="24"/>
  <c r="AM28" i="24"/>
  <c r="AD31" i="24"/>
  <c r="AR38" i="24"/>
  <c r="AH38" i="24"/>
  <c r="AX38" i="24"/>
  <c r="AU38" i="24"/>
  <c r="AO40" i="24"/>
  <c r="AO42" i="24"/>
  <c r="AR46" i="24"/>
  <c r="AX46" i="24"/>
  <c r="AM46" i="24"/>
  <c r="AO48" i="24"/>
  <c r="AO50" i="24"/>
  <c r="AR54" i="24"/>
  <c r="AH54" i="24"/>
  <c r="AX54" i="24"/>
  <c r="AH10" i="24"/>
  <c r="AR10" i="24"/>
  <c r="AH19" i="24"/>
  <c r="AR19" i="24"/>
  <c r="AR27" i="24"/>
  <c r="AH27" i="24"/>
  <c r="AX27" i="24"/>
  <c r="AR30" i="24"/>
  <c r="AH30" i="24"/>
  <c r="AR35" i="24"/>
  <c r="AH35" i="24"/>
  <c r="AX35" i="24"/>
  <c r="AK40" i="24"/>
  <c r="Y42" i="24"/>
  <c r="Y43" i="24"/>
  <c r="AK44" i="24"/>
  <c r="AM47" i="24"/>
  <c r="AU52" i="24"/>
  <c r="AF54" i="24"/>
  <c r="AF28" i="24"/>
  <c r="AM39" i="24"/>
  <c r="AD47" i="24"/>
  <c r="AR52" i="24"/>
  <c r="AH52" i="24"/>
  <c r="AF52" i="24"/>
  <c r="AM54" i="24"/>
  <c r="AD56" i="24"/>
  <c r="AU56" i="24"/>
  <c r="AU57" i="24"/>
  <c r="C71" i="24"/>
  <c r="C62" i="24"/>
  <c r="K71" i="24"/>
  <c r="K62" i="24"/>
  <c r="K74" i="24" s="1"/>
  <c r="AM25" i="24"/>
  <c r="Y27" i="24"/>
  <c r="AM30" i="24"/>
  <c r="AM33" i="24"/>
  <c r="Y35" i="24"/>
  <c r="AD40" i="24"/>
  <c r="AU40" i="24"/>
  <c r="AU41" i="24"/>
  <c r="AU44" i="24"/>
  <c r="AD46" i="24"/>
  <c r="AK49" i="24"/>
  <c r="AM50" i="24"/>
  <c r="Y54" i="24"/>
  <c r="AF56" i="24"/>
  <c r="D71" i="24"/>
  <c r="D62" i="24"/>
  <c r="D74" i="24" s="1"/>
  <c r="L71" i="24"/>
  <c r="L62" i="24"/>
  <c r="L74" i="24" s="1"/>
  <c r="AR24" i="24"/>
  <c r="AD39" i="24"/>
  <c r="AF40" i="24"/>
  <c r="AX44" i="24"/>
  <c r="AF46" i="24"/>
  <c r="AK48" i="24"/>
  <c r="Y50" i="24"/>
  <c r="Y51" i="24"/>
  <c r="AD55" i="24"/>
  <c r="AR60" i="24"/>
  <c r="AH60" i="24"/>
  <c r="AX60" i="24"/>
  <c r="AF60" i="24"/>
  <c r="E62" i="24"/>
  <c r="E63" i="24" s="1"/>
  <c r="E74" i="24" s="1"/>
  <c r="M62" i="24"/>
  <c r="M74" i="24" s="1"/>
  <c r="AF29" i="24"/>
  <c r="AD30" i="24"/>
  <c r="AD33" i="24"/>
  <c r="AF44" i="24"/>
  <c r="AO45" i="24"/>
  <c r="AF45" i="24"/>
  <c r="AX45" i="24"/>
  <c r="AK57" i="24"/>
  <c r="AM58" i="24"/>
  <c r="F62" i="24"/>
  <c r="N62" i="24"/>
  <c r="N74" i="24" s="1"/>
  <c r="AH47" i="24"/>
  <c r="AR47" i="24"/>
  <c r="AH55" i="24"/>
  <c r="AR55" i="24"/>
  <c r="E71" i="24"/>
  <c r="M71" i="24"/>
  <c r="F71" i="24"/>
  <c r="N71" i="24"/>
  <c r="AI4" i="24" l="1"/>
  <c r="AI8" i="24"/>
  <c r="AA3" i="24"/>
  <c r="AA18" i="24"/>
  <c r="AA50" i="24"/>
  <c r="AA7" i="24"/>
  <c r="AS22" i="24"/>
  <c r="AO22" i="24"/>
  <c r="AO54" i="24"/>
  <c r="AS54" i="24"/>
  <c r="AA37" i="24"/>
  <c r="AK59" i="24"/>
  <c r="AK51" i="24"/>
  <c r="AK43" i="24"/>
  <c r="AK58" i="24"/>
  <c r="AK50" i="24"/>
  <c r="AK42" i="24"/>
  <c r="AK33" i="24"/>
  <c r="AK25" i="24"/>
  <c r="AK31" i="24"/>
  <c r="AK28" i="24"/>
  <c r="AK23" i="24"/>
  <c r="AK22" i="24"/>
  <c r="AK13" i="24"/>
  <c r="AK53" i="24"/>
  <c r="AK34" i="24"/>
  <c r="AK26" i="24"/>
  <c r="AK36" i="24"/>
  <c r="AK8" i="24"/>
  <c r="AK14" i="24"/>
  <c r="AK38" i="24"/>
  <c r="AK18" i="24"/>
  <c r="AK11" i="24"/>
  <c r="AK45" i="24"/>
  <c r="AK29" i="24"/>
  <c r="AK17" i="24"/>
  <c r="AK3" i="24"/>
  <c r="AK15" i="24"/>
  <c r="AK47" i="24"/>
  <c r="AK55" i="24"/>
  <c r="AR61" i="24"/>
  <c r="AS3" i="24"/>
  <c r="AO3" i="24"/>
  <c r="AK6" i="24"/>
  <c r="AI47" i="24"/>
  <c r="AA27" i="24"/>
  <c r="AA44" i="24"/>
  <c r="AO19" i="24"/>
  <c r="AS19" i="24"/>
  <c r="AK32" i="24"/>
  <c r="AH61" i="24"/>
  <c r="AF55" i="24"/>
  <c r="AF47" i="24"/>
  <c r="AF39" i="24"/>
  <c r="AF38" i="24"/>
  <c r="AF32" i="24"/>
  <c r="AF34" i="24"/>
  <c r="AF26" i="24"/>
  <c r="AF42" i="24"/>
  <c r="AF41" i="24"/>
  <c r="AF57" i="24"/>
  <c r="AF30" i="24"/>
  <c r="AF49" i="24"/>
  <c r="AF24" i="24"/>
  <c r="AF22" i="24"/>
  <c r="AF21" i="24"/>
  <c r="AF50" i="24"/>
  <c r="AF8" i="24"/>
  <c r="AF35" i="24"/>
  <c r="AF13" i="24"/>
  <c r="AF11" i="24"/>
  <c r="AF51" i="24"/>
  <c r="AF18" i="24"/>
  <c r="AF6" i="24"/>
  <c r="AF27" i="24"/>
  <c r="AF9" i="24"/>
  <c r="AI14" i="24"/>
  <c r="AA24" i="24"/>
  <c r="AW62" i="24"/>
  <c r="AW63" i="24" s="1"/>
  <c r="H62" i="24"/>
  <c r="H74" i="24" s="1"/>
  <c r="J62" i="24"/>
  <c r="J74" i="24" s="1"/>
  <c r="O71" i="24"/>
  <c r="I62" i="24"/>
  <c r="I74" i="24" s="1"/>
  <c r="AD18" i="24"/>
  <c r="AA56" i="24"/>
  <c r="AF4" i="24"/>
  <c r="AM57" i="24"/>
  <c r="AM49" i="24"/>
  <c r="AM41" i="24"/>
  <c r="AM56" i="24"/>
  <c r="AM48" i="24"/>
  <c r="AM40" i="24"/>
  <c r="AM31" i="24"/>
  <c r="AM53" i="24"/>
  <c r="AM52" i="24"/>
  <c r="AM51" i="24"/>
  <c r="AM19" i="24"/>
  <c r="AM11" i="24"/>
  <c r="AM32" i="24"/>
  <c r="AM24" i="24"/>
  <c r="AM60" i="24"/>
  <c r="AM59" i="24"/>
  <c r="AM5" i="24"/>
  <c r="AM10" i="24"/>
  <c r="AM16" i="24"/>
  <c r="AM13" i="24"/>
  <c r="AM26" i="24"/>
  <c r="AM15" i="24"/>
  <c r="AM34" i="24"/>
  <c r="AM44" i="24"/>
  <c r="AM43" i="24"/>
  <c r="AM12" i="24"/>
  <c r="AM22" i="24"/>
  <c r="AM36" i="24"/>
  <c r="AM23" i="24"/>
  <c r="AM20" i="24"/>
  <c r="AM8" i="24"/>
  <c r="AF33" i="24"/>
  <c r="AD8" i="24"/>
  <c r="AU18" i="24"/>
  <c r="AS52" i="24"/>
  <c r="AO52" i="24"/>
  <c r="AO55" i="24"/>
  <c r="AS55" i="24"/>
  <c r="AA21" i="24"/>
  <c r="AA5" i="24"/>
  <c r="AO46" i="24"/>
  <c r="AS46" i="24"/>
  <c r="AO38" i="24"/>
  <c r="AS38" i="24"/>
  <c r="AA6" i="24"/>
  <c r="AS27" i="24"/>
  <c r="AO27" i="24"/>
  <c r="T61" i="24"/>
  <c r="AA20" i="24"/>
  <c r="AA40" i="24"/>
  <c r="AA52" i="24"/>
  <c r="Y53" i="24"/>
  <c r="Y45" i="24"/>
  <c r="Y36" i="24"/>
  <c r="Y31" i="24"/>
  <c r="Y28" i="24"/>
  <c r="Y49" i="24"/>
  <c r="Y15" i="24"/>
  <c r="Y38" i="24"/>
  <c r="Y30" i="24"/>
  <c r="Y47" i="24"/>
  <c r="Y19" i="24"/>
  <c r="Y57" i="24"/>
  <c r="Y16" i="24"/>
  <c r="Y8" i="24"/>
  <c r="Y55" i="24"/>
  <c r="Y39" i="24"/>
  <c r="Y56" i="24"/>
  <c r="Y48" i="24"/>
  <c r="Y12" i="24"/>
  <c r="Y7" i="24"/>
  <c r="Y61" i="24" s="1"/>
  <c r="Y6" i="24"/>
  <c r="Y32" i="24"/>
  <c r="Y10" i="24"/>
  <c r="Y24" i="24"/>
  <c r="Y20" i="24"/>
  <c r="Y4" i="24"/>
  <c r="AK46" i="24"/>
  <c r="AA60" i="24"/>
  <c r="Y21" i="24"/>
  <c r="AD19" i="24"/>
  <c r="AK54" i="24"/>
  <c r="AO11" i="24"/>
  <c r="AS11" i="24"/>
  <c r="AM6" i="24"/>
  <c r="AM61" i="24" s="1"/>
  <c r="AU11" i="24"/>
  <c r="G62" i="24"/>
  <c r="G74" i="24" s="1"/>
  <c r="AF31" i="24"/>
  <c r="AD3" i="24"/>
  <c r="AK39" i="24"/>
  <c r="Y5" i="24"/>
  <c r="AO30" i="24"/>
  <c r="AS30" i="24"/>
  <c r="R57" i="24"/>
  <c r="R49" i="24"/>
  <c r="R41" i="24"/>
  <c r="R56" i="24"/>
  <c r="R48" i="24"/>
  <c r="R40" i="24"/>
  <c r="R31" i="24"/>
  <c r="R55" i="24"/>
  <c r="R47" i="24"/>
  <c r="R39" i="24"/>
  <c r="R38" i="24"/>
  <c r="R30" i="24"/>
  <c r="R54" i="24"/>
  <c r="R46" i="24"/>
  <c r="R58" i="24"/>
  <c r="R50" i="24"/>
  <c r="R42" i="24"/>
  <c r="R33" i="24"/>
  <c r="R25" i="24"/>
  <c r="R60" i="24"/>
  <c r="R32" i="24"/>
  <c r="R43" i="24"/>
  <c r="R19" i="24"/>
  <c r="R59" i="24"/>
  <c r="R52" i="24"/>
  <c r="R34" i="24"/>
  <c r="R26" i="24"/>
  <c r="R18" i="24"/>
  <c r="R9" i="24"/>
  <c r="R53" i="24"/>
  <c r="R17" i="24"/>
  <c r="R37" i="24"/>
  <c r="R23" i="24"/>
  <c r="R14" i="24"/>
  <c r="R44" i="24"/>
  <c r="R28" i="24"/>
  <c r="R24" i="24"/>
  <c r="R22" i="24"/>
  <c r="R15" i="24"/>
  <c r="R5" i="24"/>
  <c r="R36" i="24"/>
  <c r="R7" i="24"/>
  <c r="R6" i="24"/>
  <c r="R4" i="24"/>
  <c r="R12" i="24"/>
  <c r="R45" i="24"/>
  <c r="R29" i="24"/>
  <c r="R20" i="24"/>
  <c r="R10" i="24"/>
  <c r="R35" i="24"/>
  <c r="R11" i="24"/>
  <c r="R8" i="24"/>
  <c r="R3" i="24"/>
  <c r="R51" i="24"/>
  <c r="R13" i="24"/>
  <c r="R16" i="24"/>
  <c r="R27" i="24"/>
  <c r="AA19" i="24"/>
  <c r="AA55" i="24"/>
  <c r="AA57" i="24"/>
  <c r="AI53" i="24"/>
  <c r="AO47" i="24"/>
  <c r="AS47" i="24"/>
  <c r="AA49" i="24"/>
  <c r="AA33" i="24"/>
  <c r="AO37" i="24"/>
  <c r="AS37" i="24"/>
  <c r="AS53" i="24"/>
  <c r="AO53" i="24"/>
  <c r="AI60" i="24"/>
  <c r="AS60" i="24"/>
  <c r="AO60" i="24"/>
  <c r="AA25" i="24"/>
  <c r="AA48" i="24"/>
  <c r="AS35" i="24"/>
  <c r="AO35" i="24"/>
  <c r="AS10" i="24"/>
  <c r="AO10" i="24"/>
  <c r="AK30" i="24"/>
  <c r="AA11" i="24"/>
  <c r="AA31" i="24"/>
  <c r="AA16" i="24"/>
  <c r="AK19" i="24"/>
  <c r="AA41" i="24"/>
  <c r="AI17" i="24"/>
  <c r="AK5" i="24"/>
  <c r="AF5" i="24"/>
  <c r="AF61" i="24" s="1"/>
  <c r="Y52" i="24"/>
  <c r="AF53" i="24"/>
  <c r="AD57" i="24"/>
  <c r="AD49" i="24"/>
  <c r="AD41" i="24"/>
  <c r="AD37" i="24"/>
  <c r="AD29" i="24"/>
  <c r="AD32" i="24"/>
  <c r="AD24" i="24"/>
  <c r="AD43" i="24"/>
  <c r="AD34" i="24"/>
  <c r="AD26" i="24"/>
  <c r="AD51" i="24"/>
  <c r="AD23" i="24"/>
  <c r="AD21" i="24"/>
  <c r="AD35" i="24"/>
  <c r="AD15" i="24"/>
  <c r="AD20" i="24"/>
  <c r="AD12" i="24"/>
  <c r="AD10" i="24"/>
  <c r="AD16" i="24"/>
  <c r="AD59" i="24"/>
  <c r="AD11" i="24"/>
  <c r="AD53" i="24"/>
  <c r="AD27" i="24"/>
  <c r="AK21" i="24"/>
  <c r="Y22" i="24"/>
  <c r="AA10" i="24"/>
  <c r="AO39" i="24"/>
  <c r="AS39" i="24"/>
  <c r="AA59" i="24"/>
  <c r="AA51" i="24"/>
  <c r="AA43" i="24"/>
  <c r="AA54" i="24"/>
  <c r="AA38" i="24"/>
  <c r="AA30" i="24"/>
  <c r="AA22" i="24"/>
  <c r="AA13" i="24"/>
  <c r="AA45" i="24"/>
  <c r="AA36" i="24"/>
  <c r="AA28" i="24"/>
  <c r="AA53" i="24"/>
  <c r="AA8" i="24"/>
  <c r="AA26" i="24"/>
  <c r="AA17" i="24"/>
  <c r="AA47" i="24"/>
  <c r="AA34" i="24"/>
  <c r="AA9" i="24"/>
  <c r="AA23" i="24"/>
  <c r="AA14" i="24"/>
  <c r="AO16" i="24"/>
  <c r="AS16" i="24"/>
  <c r="AA35" i="24"/>
  <c r="AA58" i="24"/>
  <c r="AI55" i="24"/>
  <c r="AO28" i="24"/>
  <c r="AS28" i="24"/>
  <c r="AS7" i="24"/>
  <c r="AO7" i="24"/>
  <c r="AK60" i="24"/>
  <c r="AO24" i="24"/>
  <c r="AS24" i="24"/>
  <c r="AK52" i="24"/>
  <c r="C74" i="24"/>
  <c r="AF36" i="24"/>
  <c r="AI30" i="24"/>
  <c r="AI10" i="24"/>
  <c r="AA29" i="24"/>
  <c r="R21" i="24"/>
  <c r="Y29" i="24"/>
  <c r="Y14" i="24"/>
  <c r="AS36" i="24"/>
  <c r="AO36" i="24"/>
  <c r="Y18" i="24"/>
  <c r="AF58" i="24"/>
  <c r="AA39" i="24"/>
  <c r="AA32" i="24"/>
  <c r="AA12" i="24"/>
  <c r="AA46" i="24"/>
  <c r="AO8" i="24"/>
  <c r="AS8" i="24"/>
  <c r="AD4" i="24"/>
  <c r="AU59" i="24"/>
  <c r="AU51" i="24"/>
  <c r="AU43" i="24"/>
  <c r="AU58" i="24"/>
  <c r="AU50" i="24"/>
  <c r="AU42" i="24"/>
  <c r="AU33" i="24"/>
  <c r="AU25" i="24"/>
  <c r="AU39" i="24"/>
  <c r="AU29" i="24"/>
  <c r="AU55" i="24"/>
  <c r="AU54" i="24"/>
  <c r="AU45" i="24"/>
  <c r="AU36" i="24"/>
  <c r="AU22" i="24"/>
  <c r="AU13" i="24"/>
  <c r="AU28" i="24"/>
  <c r="AU53" i="24"/>
  <c r="AU34" i="24"/>
  <c r="AU37" i="24"/>
  <c r="AU8" i="24"/>
  <c r="AU14" i="24"/>
  <c r="AU26" i="24"/>
  <c r="AU10" i="24"/>
  <c r="AU17" i="24"/>
  <c r="AU15" i="24"/>
  <c r="AD14" i="24"/>
  <c r="AA42" i="24"/>
  <c r="AK7" i="24"/>
  <c r="AF19" i="24"/>
  <c r="Y17" i="24"/>
  <c r="AD45" i="24"/>
  <c r="AM4" i="24"/>
  <c r="AM21" i="24"/>
  <c r="AU4" i="24"/>
  <c r="AU61" i="24" s="1"/>
  <c r="AP16" i="24" l="1"/>
  <c r="AP52" i="24"/>
  <c r="AP53" i="24"/>
  <c r="AP27" i="24"/>
  <c r="AI45" i="24"/>
  <c r="AI56" i="24"/>
  <c r="AI41" i="24"/>
  <c r="AI36" i="24"/>
  <c r="AI15" i="24"/>
  <c r="AI39" i="24"/>
  <c r="AI20" i="24"/>
  <c r="AI40" i="24"/>
  <c r="AI7" i="24"/>
  <c r="AI49" i="24"/>
  <c r="AI59" i="24"/>
  <c r="AI50" i="24"/>
  <c r="AI18" i="24"/>
  <c r="AI25" i="24"/>
  <c r="AI57" i="24"/>
  <c r="AI42" i="24"/>
  <c r="AI6" i="24"/>
  <c r="AI51" i="24"/>
  <c r="AI29" i="24"/>
  <c r="AI9" i="24"/>
  <c r="AI5" i="24"/>
  <c r="AI22" i="24"/>
  <c r="AI48" i="24"/>
  <c r="AI44" i="24"/>
  <c r="AI32" i="24"/>
  <c r="AI24" i="24"/>
  <c r="AI58" i="24"/>
  <c r="AI34" i="24"/>
  <c r="AI46" i="24"/>
  <c r="AI13" i="24"/>
  <c r="AI33" i="24"/>
  <c r="AI43" i="24"/>
  <c r="AI31" i="24"/>
  <c r="AI12" i="24"/>
  <c r="AI3" i="24"/>
  <c r="AI26" i="24"/>
  <c r="AK61" i="24"/>
  <c r="AI27" i="24"/>
  <c r="AI16" i="24"/>
  <c r="AI52" i="24"/>
  <c r="R61" i="24"/>
  <c r="AI23" i="24"/>
  <c r="AI54" i="24"/>
  <c r="AI37" i="24"/>
  <c r="AD61" i="24"/>
  <c r="AI19" i="24"/>
  <c r="AO61" i="24"/>
  <c r="AP22" i="24" s="1"/>
  <c r="AI38" i="24"/>
  <c r="O62" i="24"/>
  <c r="O74" i="24" s="1"/>
  <c r="AP37" i="24"/>
  <c r="AI28" i="24"/>
  <c r="AI35" i="24"/>
  <c r="AP39" i="24"/>
  <c r="AI21" i="24"/>
  <c r="AI11" i="24"/>
  <c r="AP19" i="24"/>
  <c r="AS32" i="24"/>
  <c r="AS15" i="24"/>
  <c r="AS31" i="24"/>
  <c r="AS12" i="24"/>
  <c r="AS56" i="24"/>
  <c r="AS5" i="24"/>
  <c r="AS4" i="24"/>
  <c r="AS61" i="24" s="1"/>
  <c r="AS6" i="24"/>
  <c r="AS57" i="24"/>
  <c r="AS17" i="24"/>
  <c r="AS58" i="24"/>
  <c r="AS44" i="24"/>
  <c r="AS14" i="24"/>
  <c r="AS48" i="24"/>
  <c r="AS41" i="24"/>
  <c r="AS18" i="24"/>
  <c r="AS9" i="24"/>
  <c r="AS40" i="24"/>
  <c r="AS50" i="24"/>
  <c r="AS26" i="24"/>
  <c r="AS51" i="24"/>
  <c r="AS34" i="24"/>
  <c r="AS23" i="24"/>
  <c r="AS25" i="24"/>
  <c r="AS59" i="24"/>
  <c r="AS49" i="24"/>
  <c r="AS42" i="24"/>
  <c r="AS43" i="24"/>
  <c r="AS21" i="24"/>
  <c r="AS20" i="24"/>
  <c r="AS33" i="24"/>
  <c r="AS13" i="24"/>
  <c r="AS29" i="24"/>
  <c r="AS45" i="24"/>
  <c r="AP54" i="24"/>
  <c r="AA61" i="24"/>
  <c r="AP11" i="24" l="1"/>
  <c r="AP38" i="24"/>
  <c r="AP8" i="24"/>
  <c r="AP28" i="24"/>
  <c r="AI61" i="24"/>
  <c r="AP30" i="24"/>
  <c r="AP24" i="24"/>
  <c r="AP3" i="24"/>
  <c r="AP35" i="24"/>
  <c r="AP47" i="24"/>
  <c r="AP21" i="24"/>
  <c r="AP6" i="24"/>
  <c r="AP44" i="24"/>
  <c r="AP26" i="24"/>
  <c r="AP59" i="24"/>
  <c r="AP12" i="24"/>
  <c r="AP56" i="24"/>
  <c r="AP31" i="24"/>
  <c r="AP14" i="24"/>
  <c r="AP51" i="24"/>
  <c r="AP58" i="24"/>
  <c r="AP23" i="24"/>
  <c r="AP34" i="24"/>
  <c r="AP13" i="24"/>
  <c r="AP15" i="24"/>
  <c r="AP43" i="24"/>
  <c r="AP57" i="24"/>
  <c r="AP32" i="24"/>
  <c r="AP4" i="24"/>
  <c r="AP5" i="24"/>
  <c r="AP20" i="24"/>
  <c r="AP25" i="24"/>
  <c r="AP41" i="24"/>
  <c r="AP9" i="24"/>
  <c r="AP33" i="24"/>
  <c r="AP49" i="24"/>
  <c r="AP42" i="24"/>
  <c r="AP50" i="24"/>
  <c r="AP17" i="24"/>
  <c r="AP29" i="24"/>
  <c r="AP45" i="24"/>
  <c r="AP40" i="24"/>
  <c r="AP18" i="24"/>
  <c r="AP48" i="24"/>
  <c r="AP7" i="24"/>
  <c r="AP10" i="24"/>
  <c r="AP55" i="24"/>
  <c r="AP46" i="24"/>
  <c r="AP36" i="24"/>
  <c r="AP60" i="24"/>
  <c r="AP61" i="24" l="1"/>
  <c r="BB64" i="11" l="1"/>
  <c r="AR64" i="11"/>
  <c r="AA64" i="11"/>
  <c r="T64" i="11"/>
  <c r="B64" i="11"/>
  <c r="B22" i="4"/>
  <c r="C63" i="11"/>
  <c r="B61" i="4" s="1"/>
  <c r="C60" i="11"/>
  <c r="B58" i="4" s="1"/>
  <c r="B56" i="4"/>
  <c r="C57" i="11"/>
  <c r="B55" i="4" s="1"/>
  <c r="C56" i="11"/>
  <c r="B54" i="4" s="1"/>
  <c r="B53" i="4"/>
  <c r="C52" i="11"/>
  <c r="B50" i="4" s="1"/>
  <c r="C51" i="11"/>
  <c r="B49" i="4" s="1"/>
  <c r="C50" i="11"/>
  <c r="B48" i="4" s="1"/>
  <c r="C44" i="11"/>
  <c r="B42" i="4" s="1"/>
  <c r="B39" i="4"/>
  <c r="C40" i="11"/>
  <c r="B38" i="4" s="1"/>
  <c r="C38" i="11"/>
  <c r="B36" i="4" s="1"/>
  <c r="C37" i="11"/>
  <c r="B35" i="4" s="1"/>
  <c r="C34" i="11"/>
  <c r="B32" i="4" s="1"/>
  <c r="C33" i="11"/>
  <c r="B31" i="4" s="1"/>
  <c r="C32" i="11"/>
  <c r="B30" i="4" s="1"/>
  <c r="C31" i="11"/>
  <c r="B29" i="4" s="1"/>
  <c r="C30" i="11"/>
  <c r="B28" i="4" s="1"/>
  <c r="C29" i="11"/>
  <c r="B27" i="4" s="1"/>
  <c r="C28" i="11"/>
  <c r="B26" i="4" s="1"/>
  <c r="C27" i="11"/>
  <c r="B25" i="4" s="1"/>
  <c r="C26" i="11"/>
  <c r="B24" i="4" s="1"/>
  <c r="B23" i="4"/>
  <c r="C23" i="11"/>
  <c r="B21" i="4" s="1"/>
  <c r="C22" i="11"/>
  <c r="B20" i="4" s="1"/>
  <c r="B19" i="4"/>
  <c r="B18" i="4"/>
  <c r="C19" i="11"/>
  <c r="B17" i="4" s="1"/>
  <c r="C18" i="11"/>
  <c r="B16" i="4" s="1"/>
  <c r="C17" i="11"/>
  <c r="B15" i="4" s="1"/>
  <c r="C16" i="11"/>
  <c r="B14" i="4" s="1"/>
  <c r="C14" i="11"/>
  <c r="B12" i="4" s="1"/>
  <c r="C13" i="11"/>
  <c r="B11" i="4" s="1"/>
  <c r="C11" i="11"/>
  <c r="B9" i="4" s="1"/>
  <c r="B8" i="4"/>
  <c r="B7" i="4"/>
  <c r="C8" i="11"/>
  <c r="B6" i="4" s="1"/>
  <c r="B5" i="4"/>
  <c r="C64" i="11" l="1"/>
  <c r="C66" i="11" l="1"/>
  <c r="BE62" i="11" l="1"/>
  <c r="BD62" i="11"/>
  <c r="BC62" i="11"/>
  <c r="BE61" i="11"/>
  <c r="BD61" i="11"/>
  <c r="BE59" i="11"/>
  <c r="BD59" i="11"/>
  <c r="BC59" i="11"/>
  <c r="BE54" i="11"/>
  <c r="BD54" i="11"/>
  <c r="BC54" i="11"/>
  <c r="BE53" i="11"/>
  <c r="BD53" i="11"/>
  <c r="BE49" i="11"/>
  <c r="BD49" i="11"/>
  <c r="BC49" i="11"/>
  <c r="BD48" i="11"/>
  <c r="BE47" i="11"/>
  <c r="BD47" i="11"/>
  <c r="BE46" i="11"/>
  <c r="BD46" i="11"/>
  <c r="BC46" i="11"/>
  <c r="BE45" i="11"/>
  <c r="BD45" i="11"/>
  <c r="BE43" i="11"/>
  <c r="BD43" i="11"/>
  <c r="BC43" i="11"/>
  <c r="BE42" i="11"/>
  <c r="BD42" i="11"/>
  <c r="BC42" i="11"/>
  <c r="BD39" i="11"/>
  <c r="BE36" i="11"/>
  <c r="BD36" i="11"/>
  <c r="BC36" i="11"/>
  <c r="BE35" i="11"/>
  <c r="BD35" i="11"/>
  <c r="BE15" i="11"/>
  <c r="BE12" i="11"/>
  <c r="BD12" i="11"/>
  <c r="BC12" i="11"/>
  <c r="BE6" i="11"/>
  <c r="BC48" i="11"/>
  <c r="AN5" i="11"/>
  <c r="CG5" i="11" s="1"/>
  <c r="AJ5" i="11"/>
  <c r="CC5" i="11" s="1"/>
  <c r="AF5" i="11"/>
  <c r="AM5" i="11"/>
  <c r="CF5" i="11" s="1"/>
  <c r="AL5" i="11"/>
  <c r="CE5" i="11" s="1"/>
  <c r="AK5" i="11"/>
  <c r="CD5" i="11" s="1"/>
  <c r="AI5" i="11"/>
  <c r="CB5" i="11" s="1"/>
  <c r="AH5" i="11"/>
  <c r="CA5" i="11" s="1"/>
  <c r="AG5" i="11"/>
  <c r="BZ5" i="11" s="1"/>
  <c r="AE5" i="11"/>
  <c r="BX5" i="11" s="1"/>
  <c r="AO5" i="11" l="1"/>
  <c r="BJ5" i="11"/>
  <c r="BK5" i="11"/>
  <c r="BO15" i="11"/>
  <c r="BC47" i="11"/>
  <c r="BO47" i="11" s="1"/>
  <c r="BC39" i="11"/>
  <c r="BO39" i="11" s="1"/>
  <c r="BC53" i="11"/>
  <c r="BF53" i="11" s="1"/>
  <c r="BC6" i="11"/>
  <c r="BF6" i="11" s="1"/>
  <c r="BC45" i="11"/>
  <c r="BO45" i="11" s="1"/>
  <c r="BC61" i="11"/>
  <c r="BO61" i="11" s="1"/>
  <c r="BO35" i="11"/>
  <c r="W9" i="11"/>
  <c r="S7" i="4" s="1"/>
  <c r="U16" i="11"/>
  <c r="Q14" i="4" s="1"/>
  <c r="O21" i="11"/>
  <c r="K22" i="11"/>
  <c r="AI22" i="11" s="1"/>
  <c r="CB22" i="11" s="1"/>
  <c r="BK64" i="11"/>
  <c r="BJ64" i="11"/>
  <c r="BI64" i="11"/>
  <c r="BE64" i="11"/>
  <c r="BE66" i="11" s="1"/>
  <c r="BD64" i="11"/>
  <c r="BD66" i="11" s="1"/>
  <c r="BQ62" i="11"/>
  <c r="E60" i="4" s="1"/>
  <c r="BP62" i="11"/>
  <c r="D60" i="4" s="1"/>
  <c r="BO62" i="11"/>
  <c r="BL62" i="11"/>
  <c r="BF62" i="11"/>
  <c r="BQ61" i="11"/>
  <c r="E59" i="4" s="1"/>
  <c r="BP61" i="11"/>
  <c r="D59" i="4" s="1"/>
  <c r="BL61" i="11"/>
  <c r="BQ59" i="11"/>
  <c r="E57" i="4" s="1"/>
  <c r="BP59" i="11"/>
  <c r="D57" i="4" s="1"/>
  <c r="BO59" i="11"/>
  <c r="BL59" i="11"/>
  <c r="BF59" i="11"/>
  <c r="BQ54" i="11"/>
  <c r="E52" i="4" s="1"/>
  <c r="BP54" i="11"/>
  <c r="D52" i="4" s="1"/>
  <c r="BO54" i="11"/>
  <c r="BL54" i="11"/>
  <c r="BF54" i="11"/>
  <c r="BQ53" i="11"/>
  <c r="E51" i="4" s="1"/>
  <c r="BP53" i="11"/>
  <c r="D51" i="4" s="1"/>
  <c r="BL53" i="11"/>
  <c r="BQ49" i="11"/>
  <c r="E47" i="4" s="1"/>
  <c r="BP49" i="11"/>
  <c r="D47" i="4" s="1"/>
  <c r="BO49" i="11"/>
  <c r="BL49" i="11"/>
  <c r="BF49" i="11"/>
  <c r="BQ48" i="11"/>
  <c r="BP48" i="11"/>
  <c r="D46" i="4" s="1"/>
  <c r="BO48" i="11"/>
  <c r="BL48" i="11"/>
  <c r="BF48" i="11"/>
  <c r="BQ47" i="11"/>
  <c r="E45" i="4" s="1"/>
  <c r="BP47" i="11"/>
  <c r="D45" i="4" s="1"/>
  <c r="BL47" i="11"/>
  <c r="BQ46" i="11"/>
  <c r="E44" i="4" s="1"/>
  <c r="BP46" i="11"/>
  <c r="D44" i="4" s="1"/>
  <c r="BO46" i="11"/>
  <c r="BL46" i="11"/>
  <c r="BF46" i="11"/>
  <c r="BQ45" i="11"/>
  <c r="E43" i="4" s="1"/>
  <c r="BP45" i="11"/>
  <c r="D43" i="4" s="1"/>
  <c r="BL45" i="11"/>
  <c r="BQ43" i="11"/>
  <c r="E41" i="4" s="1"/>
  <c r="BP43" i="11"/>
  <c r="D41" i="4" s="1"/>
  <c r="BO43" i="11"/>
  <c r="BL43" i="11"/>
  <c r="BF43" i="11"/>
  <c r="BQ42" i="11"/>
  <c r="E40" i="4" s="1"/>
  <c r="BP42" i="11"/>
  <c r="D40" i="4" s="1"/>
  <c r="BO42" i="11"/>
  <c r="BL42" i="11"/>
  <c r="BF42" i="11"/>
  <c r="BQ39" i="11"/>
  <c r="BP39" i="11"/>
  <c r="D37" i="4" s="1"/>
  <c r="BL39" i="11"/>
  <c r="BQ36" i="11"/>
  <c r="E34" i="4" s="1"/>
  <c r="BP36" i="11"/>
  <c r="D34" i="4" s="1"/>
  <c r="BO36" i="11"/>
  <c r="BL36" i="11"/>
  <c r="BF36" i="11"/>
  <c r="AS36" i="11"/>
  <c r="BQ35" i="11"/>
  <c r="E33" i="4" s="1"/>
  <c r="BP35" i="11"/>
  <c r="D33" i="4" s="1"/>
  <c r="BL35" i="11"/>
  <c r="BV15" i="11"/>
  <c r="BQ15" i="11"/>
  <c r="E13" i="4" s="1"/>
  <c r="BP15" i="11"/>
  <c r="D13" i="4" s="1"/>
  <c r="BL15" i="11"/>
  <c r="S13" i="4"/>
  <c r="AS13" i="11"/>
  <c r="BV12" i="11"/>
  <c r="BQ12" i="11"/>
  <c r="E10" i="4" s="1"/>
  <c r="BP12" i="11"/>
  <c r="D10" i="4" s="1"/>
  <c r="BO12" i="11"/>
  <c r="BL12" i="11"/>
  <c r="BF12" i="11"/>
  <c r="AS12" i="11"/>
  <c r="AS10" i="11"/>
  <c r="R8" i="4"/>
  <c r="AS9" i="11"/>
  <c r="BQ6" i="11"/>
  <c r="E4" i="4" s="1"/>
  <c r="BP6" i="11"/>
  <c r="BL6" i="11"/>
  <c r="AS6" i="11"/>
  <c r="BV35" i="11"/>
  <c r="AB30" i="11"/>
  <c r="P28" i="4" s="1"/>
  <c r="V28" i="11"/>
  <c r="R26" i="4" s="1"/>
  <c r="C60" i="4" l="1"/>
  <c r="C34" i="4"/>
  <c r="C37" i="4"/>
  <c r="C43" i="4"/>
  <c r="C57" i="4"/>
  <c r="C10" i="4"/>
  <c r="C52" i="4"/>
  <c r="C45" i="4"/>
  <c r="C40" i="4"/>
  <c r="C47" i="4"/>
  <c r="C13" i="4"/>
  <c r="C33" i="4"/>
  <c r="C41" i="4"/>
  <c r="C44" i="4"/>
  <c r="C46" i="4"/>
  <c r="C59" i="4"/>
  <c r="D4" i="4"/>
  <c r="E46" i="4"/>
  <c r="E37" i="4"/>
  <c r="BK66" i="11"/>
  <c r="BF61" i="11"/>
  <c r="BJ66" i="11"/>
  <c r="BO5" i="11"/>
  <c r="BY5" i="11" s="1"/>
  <c r="BI66" i="11"/>
  <c r="BF35" i="11"/>
  <c r="BF47" i="11"/>
  <c r="AM21" i="11"/>
  <c r="CF21" i="11" s="1"/>
  <c r="F16" i="4"/>
  <c r="T16" i="4" s="1"/>
  <c r="B16" i="19" s="1"/>
  <c r="AE18" i="11"/>
  <c r="G23" i="4"/>
  <c r="BL5" i="11"/>
  <c r="BK4" i="11" s="1"/>
  <c r="BF15" i="11"/>
  <c r="BO6" i="11"/>
  <c r="BF39" i="11"/>
  <c r="BO53" i="11"/>
  <c r="BF45" i="11"/>
  <c r="BR39" i="11"/>
  <c r="BR42" i="11"/>
  <c r="BC64" i="11"/>
  <c r="BC66" i="11" s="1"/>
  <c r="BR45" i="11"/>
  <c r="BR48" i="11"/>
  <c r="BR12" i="11"/>
  <c r="BR59" i="11"/>
  <c r="BR43" i="11"/>
  <c r="BR36" i="11"/>
  <c r="BR15" i="11"/>
  <c r="BR35" i="11"/>
  <c r="BR62" i="11"/>
  <c r="U10" i="11"/>
  <c r="Q8" i="4" s="1"/>
  <c r="U21" i="11"/>
  <c r="Q19" i="4" s="1"/>
  <c r="Q7" i="4"/>
  <c r="Q4" i="4"/>
  <c r="Q12" i="4"/>
  <c r="U11" i="11"/>
  <c r="Q9" i="4" s="1"/>
  <c r="H22" i="11"/>
  <c r="P11" i="11"/>
  <c r="N19" i="4"/>
  <c r="J20" i="4"/>
  <c r="L11" i="11"/>
  <c r="M29" i="11"/>
  <c r="AK29" i="11" s="1"/>
  <c r="CD29" i="11" s="1"/>
  <c r="BR47" i="11"/>
  <c r="BL64" i="11"/>
  <c r="BR49" i="11"/>
  <c r="BR54" i="11"/>
  <c r="W18" i="11"/>
  <c r="S16" i="4" s="1"/>
  <c r="BP64" i="11"/>
  <c r="H10" i="11"/>
  <c r="X5" i="11"/>
  <c r="U4" i="11" s="1"/>
  <c r="BQ5" i="11"/>
  <c r="BQ64" i="11"/>
  <c r="I23" i="11"/>
  <c r="AG23" i="11" s="1"/>
  <c r="BZ23" i="11" s="1"/>
  <c r="S4" i="4"/>
  <c r="BR46" i="11"/>
  <c r="BR61" i="11"/>
  <c r="AS41" i="11"/>
  <c r="K17" i="11"/>
  <c r="AI17" i="11" s="1"/>
  <c r="CB17" i="11" s="1"/>
  <c r="K11" i="11"/>
  <c r="AI11" i="11" s="1"/>
  <c r="CB11" i="11" s="1"/>
  <c r="K8" i="11"/>
  <c r="AI8" i="11" s="1"/>
  <c r="CB8" i="11" s="1"/>
  <c r="H23" i="11"/>
  <c r="H9" i="11"/>
  <c r="H35" i="11"/>
  <c r="I13" i="11"/>
  <c r="AG13" i="11" s="1"/>
  <c r="BZ13" i="11" s="1"/>
  <c r="L29" i="11"/>
  <c r="L6" i="11"/>
  <c r="K26" i="11"/>
  <c r="AI26" i="11" s="1"/>
  <c r="CB26" i="11" s="1"/>
  <c r="AH6" i="11"/>
  <c r="CA6" i="11" s="1"/>
  <c r="J26" i="11"/>
  <c r="AH26" i="11" s="1"/>
  <c r="CA26" i="11" s="1"/>
  <c r="J8" i="11"/>
  <c r="AH8" i="11" s="1"/>
  <c r="CA8" i="11" s="1"/>
  <c r="I10" i="11"/>
  <c r="AG10" i="11" s="1"/>
  <c r="BZ10" i="11" s="1"/>
  <c r="I9" i="11"/>
  <c r="AG9" i="11" s="1"/>
  <c r="BZ9" i="11" s="1"/>
  <c r="G12" i="11"/>
  <c r="AE8" i="11"/>
  <c r="M7" i="11"/>
  <c r="AK7" i="11" s="1"/>
  <c r="CD7" i="11" s="1"/>
  <c r="AM8" i="11"/>
  <c r="CF8" i="11" s="1"/>
  <c r="G49" i="11"/>
  <c r="BX49" i="11" s="1"/>
  <c r="G54" i="11"/>
  <c r="BX54" i="11" s="1"/>
  <c r="G50" i="11"/>
  <c r="BX50" i="11" s="1"/>
  <c r="G63" i="11"/>
  <c r="BX63" i="11" s="1"/>
  <c r="G61" i="11"/>
  <c r="BX61" i="11" s="1"/>
  <c r="G59" i="11"/>
  <c r="BX59" i="11" s="1"/>
  <c r="G56" i="11"/>
  <c r="BX56" i="11" s="1"/>
  <c r="G52" i="11"/>
  <c r="BX52" i="11" s="1"/>
  <c r="G60" i="11"/>
  <c r="BX60" i="11" s="1"/>
  <c r="G55" i="11"/>
  <c r="BX55" i="11" s="1"/>
  <c r="G48" i="11"/>
  <c r="BX48" i="11" s="1"/>
  <c r="G47" i="11"/>
  <c r="BX47" i="11" s="1"/>
  <c r="G46" i="11"/>
  <c r="BX46" i="11" s="1"/>
  <c r="G38" i="11"/>
  <c r="BX38" i="11" s="1"/>
  <c r="G58" i="11"/>
  <c r="BX58" i="11" s="1"/>
  <c r="G41" i="11"/>
  <c r="BX41" i="11" s="1"/>
  <c r="G35" i="11"/>
  <c r="BX35" i="11" s="1"/>
  <c r="G33" i="11"/>
  <c r="BX33" i="11" s="1"/>
  <c r="G25" i="11"/>
  <c r="BX25" i="11" s="1"/>
  <c r="G34" i="11"/>
  <c r="BX34" i="11" s="1"/>
  <c r="G53" i="11"/>
  <c r="BX53" i="11" s="1"/>
  <c r="G43" i="11"/>
  <c r="BX43" i="11" s="1"/>
  <c r="G27" i="11"/>
  <c r="BX27" i="11" s="1"/>
  <c r="G51" i="11"/>
  <c r="BX51" i="11" s="1"/>
  <c r="G45" i="11"/>
  <c r="BX45" i="11" s="1"/>
  <c r="G28" i="11"/>
  <c r="BX28" i="11" s="1"/>
  <c r="G29" i="11"/>
  <c r="BX29" i="11" s="1"/>
  <c r="G23" i="11"/>
  <c r="BX23" i="11" s="1"/>
  <c r="G15" i="11"/>
  <c r="BX15" i="11" s="1"/>
  <c r="G13" i="11"/>
  <c r="BX13" i="11" s="1"/>
  <c r="G36" i="11"/>
  <c r="BX36" i="11" s="1"/>
  <c r="G32" i="11"/>
  <c r="BX32" i="11" s="1"/>
  <c r="G26" i="11"/>
  <c r="BX26" i="11" s="1"/>
  <c r="G16" i="11"/>
  <c r="BX16" i="11" s="1"/>
  <c r="G17" i="11"/>
  <c r="BX17" i="11" s="1"/>
  <c r="G37" i="11"/>
  <c r="BX37" i="11" s="1"/>
  <c r="G20" i="11"/>
  <c r="BX20" i="11" s="1"/>
  <c r="O49" i="11"/>
  <c r="AM49" i="11" s="1"/>
  <c r="CF49" i="11" s="1"/>
  <c r="O54" i="11"/>
  <c r="AM54" i="11" s="1"/>
  <c r="CF54" i="11" s="1"/>
  <c r="O50" i="11"/>
  <c r="AM50" i="11" s="1"/>
  <c r="CF50" i="11" s="1"/>
  <c r="O48" i="11"/>
  <c r="AM48" i="11" s="1"/>
  <c r="CF48" i="11" s="1"/>
  <c r="O63" i="11"/>
  <c r="AM63" i="11" s="1"/>
  <c r="CF63" i="11" s="1"/>
  <c r="O61" i="11"/>
  <c r="AM61" i="11" s="1"/>
  <c r="CF61" i="11" s="1"/>
  <c r="O59" i="11"/>
  <c r="AM59" i="11" s="1"/>
  <c r="CF59" i="11" s="1"/>
  <c r="AM56" i="11"/>
  <c r="CF56" i="11" s="1"/>
  <c r="O52" i="11"/>
  <c r="AM52" i="11" s="1"/>
  <c r="CF52" i="11" s="1"/>
  <c r="O60" i="11"/>
  <c r="AM60" i="11" s="1"/>
  <c r="CF60" i="11" s="1"/>
  <c r="O57" i="11"/>
  <c r="AM57" i="11" s="1"/>
  <c r="CF57" i="11" s="1"/>
  <c r="O62" i="11"/>
  <c r="AM62" i="11" s="1"/>
  <c r="CF62" i="11" s="1"/>
  <c r="O47" i="11"/>
  <c r="AM47" i="11" s="1"/>
  <c r="CF47" i="11" s="1"/>
  <c r="O58" i="11"/>
  <c r="AM58" i="11" s="1"/>
  <c r="CF58" i="11" s="1"/>
  <c r="O46" i="11"/>
  <c r="AM46" i="11" s="1"/>
  <c r="CF46" i="11" s="1"/>
  <c r="O44" i="11"/>
  <c r="AM44" i="11" s="1"/>
  <c r="CF44" i="11" s="1"/>
  <c r="O42" i="11"/>
  <c r="AM42" i="11" s="1"/>
  <c r="CF42" i="11" s="1"/>
  <c r="AM40" i="11"/>
  <c r="CF40" i="11" s="1"/>
  <c r="O38" i="11"/>
  <c r="AM38" i="11" s="1"/>
  <c r="CF38" i="11" s="1"/>
  <c r="O41" i="11"/>
  <c r="AM41" i="11" s="1"/>
  <c r="CF41" i="11" s="1"/>
  <c r="O45" i="11"/>
  <c r="AM45" i="11" s="1"/>
  <c r="CF45" i="11" s="1"/>
  <c r="O35" i="11"/>
  <c r="AM35" i="11" s="1"/>
  <c r="CF35" i="11" s="1"/>
  <c r="O33" i="11"/>
  <c r="AM33" i="11" s="1"/>
  <c r="CF33" i="11" s="1"/>
  <c r="O25" i="11"/>
  <c r="AM25" i="11" s="1"/>
  <c r="CF25" i="11" s="1"/>
  <c r="O53" i="11"/>
  <c r="AM53" i="11" s="1"/>
  <c r="CF53" i="11" s="1"/>
  <c r="O34" i="11"/>
  <c r="AM34" i="11" s="1"/>
  <c r="CF34" i="11" s="1"/>
  <c r="AM51" i="11"/>
  <c r="CF51" i="11" s="1"/>
  <c r="AM27" i="11"/>
  <c r="CF27" i="11" s="1"/>
  <c r="O28" i="11"/>
  <c r="AM28" i="11" s="1"/>
  <c r="CF28" i="11" s="1"/>
  <c r="O39" i="11"/>
  <c r="AM39" i="11" s="1"/>
  <c r="CF39" i="11" s="1"/>
  <c r="O37" i="11"/>
  <c r="AM37" i="11" s="1"/>
  <c r="CF37" i="11" s="1"/>
  <c r="O29" i="11"/>
  <c r="AM29" i="11" s="1"/>
  <c r="CF29" i="11" s="1"/>
  <c r="O55" i="11"/>
  <c r="AM55" i="11" s="1"/>
  <c r="CF55" i="11" s="1"/>
  <c r="O30" i="11"/>
  <c r="AM30" i="11" s="1"/>
  <c r="CF30" i="11" s="1"/>
  <c r="AM24" i="11"/>
  <c r="CF24" i="11" s="1"/>
  <c r="O23" i="11"/>
  <c r="AM23" i="11" s="1"/>
  <c r="CF23" i="11" s="1"/>
  <c r="O15" i="11"/>
  <c r="AM15" i="11" s="1"/>
  <c r="CF15" i="11" s="1"/>
  <c r="O13" i="11"/>
  <c r="AM13" i="11" s="1"/>
  <c r="CF13" i="11" s="1"/>
  <c r="O11" i="11"/>
  <c r="AM11" i="11" s="1"/>
  <c r="CF11" i="11" s="1"/>
  <c r="AM16" i="11"/>
  <c r="CF16" i="11" s="1"/>
  <c r="O14" i="11"/>
  <c r="AM14" i="11" s="1"/>
  <c r="CF14" i="11" s="1"/>
  <c r="O17" i="11"/>
  <c r="AM17" i="11" s="1"/>
  <c r="CF17" i="11" s="1"/>
  <c r="O31" i="11"/>
  <c r="AM31" i="11" s="1"/>
  <c r="CF31" i="11" s="1"/>
  <c r="O26" i="11"/>
  <c r="AM26" i="11" s="1"/>
  <c r="CF26" i="11" s="1"/>
  <c r="O19" i="11"/>
  <c r="AM19" i="11" s="1"/>
  <c r="CF19" i="11" s="1"/>
  <c r="O20" i="11"/>
  <c r="AM20" i="11" s="1"/>
  <c r="CF20" i="11" s="1"/>
  <c r="AS54" i="11"/>
  <c r="AS50" i="11"/>
  <c r="AS56" i="11"/>
  <c r="AS61" i="11"/>
  <c r="AS46" i="11"/>
  <c r="AS52" i="11"/>
  <c r="AS59" i="11"/>
  <c r="AS27" i="11"/>
  <c r="AS63" i="11"/>
  <c r="AS44" i="11"/>
  <c r="AS25" i="11"/>
  <c r="AS17" i="11"/>
  <c r="AS38" i="11"/>
  <c r="BF5" i="11"/>
  <c r="F64" i="11"/>
  <c r="N6" i="11"/>
  <c r="AB6" i="11"/>
  <c r="P4" i="4" s="1"/>
  <c r="G7" i="11"/>
  <c r="BX7" i="11" s="1"/>
  <c r="O7" i="11"/>
  <c r="AM7" i="11" s="1"/>
  <c r="CF7" i="11" s="1"/>
  <c r="H8" i="11"/>
  <c r="J9" i="11"/>
  <c r="AH9" i="11" s="1"/>
  <c r="CA9" i="11" s="1"/>
  <c r="AB9" i="11"/>
  <c r="P7" i="4" s="1"/>
  <c r="J10" i="11"/>
  <c r="AH10" i="11" s="1"/>
  <c r="CA10" i="11" s="1"/>
  <c r="H12" i="11"/>
  <c r="H13" i="11"/>
  <c r="U17" i="11"/>
  <c r="Q15" i="4" s="1"/>
  <c r="K18" i="11"/>
  <c r="AI18" i="11" s="1"/>
  <c r="CB18" i="11" s="1"/>
  <c r="AS19" i="11"/>
  <c r="AS20" i="11"/>
  <c r="P19" i="4"/>
  <c r="O22" i="11"/>
  <c r="AM22" i="11" s="1"/>
  <c r="CF22" i="11" s="1"/>
  <c r="L23" i="11"/>
  <c r="G31" i="11"/>
  <c r="BX31" i="11" s="1"/>
  <c r="O32" i="11"/>
  <c r="AM32" i="11" s="1"/>
  <c r="CF32" i="11" s="1"/>
  <c r="I33" i="11"/>
  <c r="AG33" i="11" s="1"/>
  <c r="BZ33" i="11" s="1"/>
  <c r="I34" i="11"/>
  <c r="AG34" i="11" s="1"/>
  <c r="BZ34" i="11" s="1"/>
  <c r="BP5" i="11"/>
  <c r="P5" i="4"/>
  <c r="P8" i="11"/>
  <c r="H54" i="11"/>
  <c r="H50" i="11"/>
  <c r="H62" i="11"/>
  <c r="H55" i="11"/>
  <c r="H53" i="11"/>
  <c r="H51" i="11"/>
  <c r="H57" i="11"/>
  <c r="H58" i="11"/>
  <c r="H61" i="11"/>
  <c r="H47" i="11"/>
  <c r="H46" i="11"/>
  <c r="H63" i="11"/>
  <c r="H45" i="11"/>
  <c r="H43" i="11"/>
  <c r="H39" i="11"/>
  <c r="H37" i="11"/>
  <c r="H52" i="11"/>
  <c r="H41" i="11"/>
  <c r="H34" i="11"/>
  <c r="H44" i="11"/>
  <c r="H28" i="11"/>
  <c r="H59" i="11"/>
  <c r="H29" i="11"/>
  <c r="H56" i="11"/>
  <c r="H38" i="11"/>
  <c r="H31" i="11"/>
  <c r="H40" i="11"/>
  <c r="H36" i="11"/>
  <c r="H32" i="11"/>
  <c r="H16" i="11"/>
  <c r="H14" i="11"/>
  <c r="H17" i="11"/>
  <c r="H18" i="11"/>
  <c r="H33" i="11"/>
  <c r="H20" i="11"/>
  <c r="H21" i="11"/>
  <c r="P54" i="11"/>
  <c r="P55" i="11"/>
  <c r="P51" i="11"/>
  <c r="P60" i="11"/>
  <c r="P57" i="11"/>
  <c r="P58" i="11"/>
  <c r="P47" i="11"/>
  <c r="P52" i="11"/>
  <c r="P46" i="11"/>
  <c r="P45" i="11"/>
  <c r="P43" i="11"/>
  <c r="P39" i="11"/>
  <c r="P56" i="11"/>
  <c r="P41" i="11"/>
  <c r="P61" i="11"/>
  <c r="P26" i="11"/>
  <c r="P59" i="11"/>
  <c r="P38" i="11"/>
  <c r="P28" i="11"/>
  <c r="P40" i="11"/>
  <c r="P29" i="11"/>
  <c r="P42" i="11"/>
  <c r="P25" i="11"/>
  <c r="P16" i="11"/>
  <c r="P14" i="11"/>
  <c r="P35" i="11"/>
  <c r="P17" i="11"/>
  <c r="P33" i="11"/>
  <c r="P27" i="11"/>
  <c r="P18" i="11"/>
  <c r="P20" i="11"/>
  <c r="P21" i="11"/>
  <c r="BV49" i="11"/>
  <c r="BV54" i="11"/>
  <c r="BV48" i="11"/>
  <c r="BV62" i="11"/>
  <c r="BV53" i="11"/>
  <c r="BV59" i="11"/>
  <c r="BV47" i="11"/>
  <c r="BV46" i="11"/>
  <c r="BV45" i="11"/>
  <c r="BV43" i="11"/>
  <c r="BV39" i="11"/>
  <c r="BV42" i="11"/>
  <c r="BV36" i="11"/>
  <c r="G6" i="11"/>
  <c r="BX6" i="11" s="1"/>
  <c r="O6" i="11"/>
  <c r="H7" i="11"/>
  <c r="P7" i="11"/>
  <c r="AS7" i="11"/>
  <c r="I8" i="11"/>
  <c r="AG8" i="11" s="1"/>
  <c r="BZ8" i="11" s="1"/>
  <c r="R6" i="4"/>
  <c r="L9" i="11"/>
  <c r="K10" i="11"/>
  <c r="AI10" i="11" s="1"/>
  <c r="CB10" i="11" s="1"/>
  <c r="K12" i="11"/>
  <c r="AI12" i="11" s="1"/>
  <c r="CB12" i="11" s="1"/>
  <c r="AS14" i="11"/>
  <c r="H15" i="11"/>
  <c r="AS16" i="11"/>
  <c r="V17" i="11"/>
  <c r="R15" i="4" s="1"/>
  <c r="L18" i="11"/>
  <c r="H19" i="11"/>
  <c r="AS21" i="11"/>
  <c r="P22" i="11"/>
  <c r="G24" i="11"/>
  <c r="BX24" i="11" s="1"/>
  <c r="K25" i="11"/>
  <c r="AI25" i="11" s="1"/>
  <c r="CB25" i="11" s="1"/>
  <c r="AS26" i="11"/>
  <c r="AB31" i="11"/>
  <c r="P29" i="4" s="1"/>
  <c r="P32" i="11"/>
  <c r="U34" i="11"/>
  <c r="Q32" i="4" s="1"/>
  <c r="AS35" i="11"/>
  <c r="S43" i="4"/>
  <c r="M49" i="11"/>
  <c r="AK49" i="11" s="1"/>
  <c r="CD49" i="11" s="1"/>
  <c r="N49" i="11"/>
  <c r="AL49" i="11" s="1"/>
  <c r="CE49" i="11" s="1"/>
  <c r="N62" i="11"/>
  <c r="AL62" i="11" s="1"/>
  <c r="CE62" i="11" s="1"/>
  <c r="N55" i="11"/>
  <c r="AL55" i="11" s="1"/>
  <c r="CE55" i="11" s="1"/>
  <c r="N53" i="11"/>
  <c r="AL53" i="11" s="1"/>
  <c r="CE53" i="11" s="1"/>
  <c r="N51" i="11"/>
  <c r="AL51" i="11" s="1"/>
  <c r="CE51" i="11" s="1"/>
  <c r="N63" i="11"/>
  <c r="AL63" i="11" s="1"/>
  <c r="CE63" i="11" s="1"/>
  <c r="N61" i="11"/>
  <c r="AL61" i="11" s="1"/>
  <c r="CE61" i="11" s="1"/>
  <c r="N59" i="11"/>
  <c r="AL59" i="11" s="1"/>
  <c r="CE59" i="11" s="1"/>
  <c r="N56" i="11"/>
  <c r="AL56" i="11" s="1"/>
  <c r="CE56" i="11" s="1"/>
  <c r="N52" i="11"/>
  <c r="AL52" i="11" s="1"/>
  <c r="CE52" i="11" s="1"/>
  <c r="N47" i="11"/>
  <c r="AL47" i="11" s="1"/>
  <c r="CE47" i="11" s="1"/>
  <c r="N60" i="11"/>
  <c r="AL60" i="11" s="1"/>
  <c r="CE60" i="11" s="1"/>
  <c r="N57" i="11"/>
  <c r="AL57" i="11" s="1"/>
  <c r="CE57" i="11" s="1"/>
  <c r="N48" i="11"/>
  <c r="AL48" i="11" s="1"/>
  <c r="CE48" i="11" s="1"/>
  <c r="N45" i="11"/>
  <c r="AL45" i="11" s="1"/>
  <c r="CE45" i="11" s="1"/>
  <c r="N43" i="11"/>
  <c r="AL43" i="11" s="1"/>
  <c r="CE43" i="11" s="1"/>
  <c r="N39" i="11"/>
  <c r="AL39" i="11" s="1"/>
  <c r="CE39" i="11" s="1"/>
  <c r="N37" i="11"/>
  <c r="AL37" i="11" s="1"/>
  <c r="CE37" i="11" s="1"/>
  <c r="N44" i="11"/>
  <c r="AL44" i="11" s="1"/>
  <c r="CE44" i="11" s="1"/>
  <c r="N42" i="11"/>
  <c r="AL42" i="11" s="1"/>
  <c r="CE42" i="11" s="1"/>
  <c r="N40" i="11"/>
  <c r="AL40" i="11" s="1"/>
  <c r="CE40" i="11" s="1"/>
  <c r="N38" i="11"/>
  <c r="AL38" i="11" s="1"/>
  <c r="CE38" i="11" s="1"/>
  <c r="N36" i="11"/>
  <c r="AL36" i="11" s="1"/>
  <c r="CE36" i="11" s="1"/>
  <c r="N32" i="11"/>
  <c r="AL32" i="11" s="1"/>
  <c r="CE32" i="11" s="1"/>
  <c r="N35" i="11"/>
  <c r="AL35" i="11" s="1"/>
  <c r="CE35" i="11" s="1"/>
  <c r="N33" i="11"/>
  <c r="AL33" i="11" s="1"/>
  <c r="CE33" i="11" s="1"/>
  <c r="AL58" i="11"/>
  <c r="CE58" i="11" s="1"/>
  <c r="N34" i="11"/>
  <c r="AL34" i="11" s="1"/>
  <c r="CE34" i="11" s="1"/>
  <c r="AL26" i="11"/>
  <c r="CE26" i="11" s="1"/>
  <c r="N41" i="11"/>
  <c r="AL41" i="11" s="1"/>
  <c r="CE41" i="11" s="1"/>
  <c r="N27" i="11"/>
  <c r="AL27" i="11" s="1"/>
  <c r="CE27" i="11" s="1"/>
  <c r="AL46" i="11"/>
  <c r="CE46" i="11" s="1"/>
  <c r="N28" i="11"/>
  <c r="AL28" i="11" s="1"/>
  <c r="CE28" i="11" s="1"/>
  <c r="AL54" i="11"/>
  <c r="CE54" i="11" s="1"/>
  <c r="N50" i="11"/>
  <c r="AL50" i="11" s="1"/>
  <c r="CE50" i="11" s="1"/>
  <c r="N29" i="11"/>
  <c r="AL29" i="11" s="1"/>
  <c r="CE29" i="11" s="1"/>
  <c r="N22" i="11"/>
  <c r="AL22" i="11" s="1"/>
  <c r="CE22" i="11" s="1"/>
  <c r="N12" i="11"/>
  <c r="AL12" i="11" s="1"/>
  <c r="CE12" i="11" s="1"/>
  <c r="N10" i="11"/>
  <c r="AL10" i="11" s="1"/>
  <c r="CE10" i="11" s="1"/>
  <c r="N30" i="11"/>
  <c r="AL30" i="11" s="1"/>
  <c r="CE30" i="11" s="1"/>
  <c r="N25" i="11"/>
  <c r="AL25" i="11" s="1"/>
  <c r="CE25" i="11" s="1"/>
  <c r="N24" i="11"/>
  <c r="AL24" i="11" s="1"/>
  <c r="CE24" i="11" s="1"/>
  <c r="N23" i="11"/>
  <c r="AL23" i="11" s="1"/>
  <c r="CE23" i="11" s="1"/>
  <c r="N15" i="11"/>
  <c r="AL15" i="11" s="1"/>
  <c r="CE15" i="11" s="1"/>
  <c r="N13" i="11"/>
  <c r="AL13" i="11" s="1"/>
  <c r="CE13" i="11" s="1"/>
  <c r="AL11" i="11"/>
  <c r="CE11" i="11" s="1"/>
  <c r="N16" i="11"/>
  <c r="AL16" i="11" s="1"/>
  <c r="CE16" i="11" s="1"/>
  <c r="N14" i="11"/>
  <c r="AL14" i="11" s="1"/>
  <c r="CE14" i="11" s="1"/>
  <c r="N18" i="11"/>
  <c r="AL18" i="11" s="1"/>
  <c r="CE18" i="11" s="1"/>
  <c r="N31" i="11"/>
  <c r="AL31" i="11" s="1"/>
  <c r="CE31" i="11" s="1"/>
  <c r="AL19" i="11"/>
  <c r="CE19" i="11" s="1"/>
  <c r="I54" i="11"/>
  <c r="AG54" i="11" s="1"/>
  <c r="BZ54" i="11" s="1"/>
  <c r="I50" i="11"/>
  <c r="AG50" i="11" s="1"/>
  <c r="BZ50" i="11" s="1"/>
  <c r="I48" i="11"/>
  <c r="AG48" i="11" s="1"/>
  <c r="BZ48" i="11" s="1"/>
  <c r="I62" i="11"/>
  <c r="AG62" i="11" s="1"/>
  <c r="BZ62" i="11" s="1"/>
  <c r="I55" i="11"/>
  <c r="AG55" i="11" s="1"/>
  <c r="BZ55" i="11" s="1"/>
  <c r="I53" i="11"/>
  <c r="AG53" i="11" s="1"/>
  <c r="BZ53" i="11" s="1"/>
  <c r="I51" i="11"/>
  <c r="AG51" i="11" s="1"/>
  <c r="BZ51" i="11" s="1"/>
  <c r="I63" i="11"/>
  <c r="AG63" i="11" s="1"/>
  <c r="BZ63" i="11" s="1"/>
  <c r="I61" i="11"/>
  <c r="AG61" i="11" s="1"/>
  <c r="BZ61" i="11" s="1"/>
  <c r="I59" i="11"/>
  <c r="AG59" i="11" s="1"/>
  <c r="BZ59" i="11" s="1"/>
  <c r="I56" i="11"/>
  <c r="AG56" i="11" s="1"/>
  <c r="BZ56" i="11" s="1"/>
  <c r="I52" i="11"/>
  <c r="AG52" i="11" s="1"/>
  <c r="BZ52" i="11" s="1"/>
  <c r="I58" i="11"/>
  <c r="AG58" i="11" s="1"/>
  <c r="BZ58" i="11" s="1"/>
  <c r="I49" i="11"/>
  <c r="AG49" i="11" s="1"/>
  <c r="BZ49" i="11" s="1"/>
  <c r="I46" i="11"/>
  <c r="AG46" i="11" s="1"/>
  <c r="BZ46" i="11" s="1"/>
  <c r="I45" i="11"/>
  <c r="AG45" i="11" s="1"/>
  <c r="BZ45" i="11" s="1"/>
  <c r="I43" i="11"/>
  <c r="AG43" i="11" s="1"/>
  <c r="BZ43" i="11" s="1"/>
  <c r="I39" i="11"/>
  <c r="AG39" i="11" s="1"/>
  <c r="BZ39" i="11" s="1"/>
  <c r="AG37" i="11"/>
  <c r="BZ37" i="11" s="1"/>
  <c r="I44" i="11"/>
  <c r="AG44" i="11" s="1"/>
  <c r="BZ44" i="11" s="1"/>
  <c r="I42" i="11"/>
  <c r="AG42" i="11" s="1"/>
  <c r="BZ42" i="11" s="1"/>
  <c r="I40" i="11"/>
  <c r="AG40" i="11" s="1"/>
  <c r="BZ40" i="11" s="1"/>
  <c r="I38" i="11"/>
  <c r="AG38" i="11" s="1"/>
  <c r="BZ38" i="11" s="1"/>
  <c r="I27" i="11"/>
  <c r="AG27" i="11" s="1"/>
  <c r="BZ27" i="11" s="1"/>
  <c r="I47" i="11"/>
  <c r="AG47" i="11" s="1"/>
  <c r="BZ47" i="11" s="1"/>
  <c r="I28" i="11"/>
  <c r="AG28" i="11" s="1"/>
  <c r="BZ28" i="11" s="1"/>
  <c r="I29" i="11"/>
  <c r="AG29" i="11" s="1"/>
  <c r="BZ29" i="11" s="1"/>
  <c r="I60" i="11"/>
  <c r="AG60" i="11" s="1"/>
  <c r="BZ60" i="11" s="1"/>
  <c r="I57" i="11"/>
  <c r="AG57" i="11" s="1"/>
  <c r="BZ57" i="11" s="1"/>
  <c r="I30" i="11"/>
  <c r="AG30" i="11" s="1"/>
  <c r="BZ30" i="11" s="1"/>
  <c r="I31" i="11"/>
  <c r="AG31" i="11" s="1"/>
  <c r="BZ31" i="11" s="1"/>
  <c r="I41" i="11"/>
  <c r="AG41" i="11" s="1"/>
  <c r="BZ41" i="11" s="1"/>
  <c r="I36" i="11"/>
  <c r="AG36" i="11" s="1"/>
  <c r="BZ36" i="11" s="1"/>
  <c r="I32" i="11"/>
  <c r="AG32" i="11" s="1"/>
  <c r="BZ32" i="11" s="1"/>
  <c r="I26" i="11"/>
  <c r="AG26" i="11" s="1"/>
  <c r="BZ26" i="11" s="1"/>
  <c r="I17" i="11"/>
  <c r="AG17" i="11" s="1"/>
  <c r="BZ17" i="11" s="1"/>
  <c r="I18" i="11"/>
  <c r="AG18" i="11" s="1"/>
  <c r="BZ18" i="11" s="1"/>
  <c r="I35" i="11"/>
  <c r="AG35" i="11" s="1"/>
  <c r="BZ35" i="11" s="1"/>
  <c r="I19" i="11"/>
  <c r="AG19" i="11" s="1"/>
  <c r="BZ19" i="11" s="1"/>
  <c r="I21" i="11"/>
  <c r="AG21" i="11" s="1"/>
  <c r="BZ21" i="11" s="1"/>
  <c r="I25" i="11"/>
  <c r="AG25" i="11" s="1"/>
  <c r="BZ25" i="11" s="1"/>
  <c r="I24" i="11"/>
  <c r="AG24" i="11" s="1"/>
  <c r="BZ24" i="11" s="1"/>
  <c r="I22" i="11"/>
  <c r="AG22" i="11" s="1"/>
  <c r="BZ22" i="11" s="1"/>
  <c r="I12" i="11"/>
  <c r="AG12" i="11" s="1"/>
  <c r="BZ12" i="11" s="1"/>
  <c r="Q5" i="11"/>
  <c r="H6" i="11"/>
  <c r="P6" i="11"/>
  <c r="BV6" i="11"/>
  <c r="I7" i="11"/>
  <c r="AG7" i="11" s="1"/>
  <c r="BZ7" i="11" s="1"/>
  <c r="N9" i="11"/>
  <c r="AL9" i="11" s="1"/>
  <c r="CE9" i="11" s="1"/>
  <c r="M10" i="11"/>
  <c r="AK10" i="11" s="1"/>
  <c r="CD10" i="11" s="1"/>
  <c r="O12" i="11"/>
  <c r="AM12" i="11" s="1"/>
  <c r="CF12" i="11" s="1"/>
  <c r="I15" i="11"/>
  <c r="AG15" i="11" s="1"/>
  <c r="BZ15" i="11" s="1"/>
  <c r="AB17" i="11"/>
  <c r="P15" i="4" s="1"/>
  <c r="O18" i="11"/>
  <c r="AM18" i="11" s="1"/>
  <c r="CF18" i="11" s="1"/>
  <c r="L19" i="11"/>
  <c r="I20" i="11"/>
  <c r="AG20" i="11" s="1"/>
  <c r="BZ20" i="11" s="1"/>
  <c r="V22" i="11"/>
  <c r="R20" i="4" s="1"/>
  <c r="H24" i="11"/>
  <c r="H27" i="11"/>
  <c r="AS32" i="11"/>
  <c r="AS33" i="11"/>
  <c r="AS40" i="11"/>
  <c r="AB49" i="11"/>
  <c r="P47" i="4" s="1"/>
  <c r="AB62" i="11"/>
  <c r="P60" i="4" s="1"/>
  <c r="AB55" i="11"/>
  <c r="P53" i="4" s="1"/>
  <c r="AB53" i="11"/>
  <c r="P51" i="4" s="1"/>
  <c r="P49" i="4"/>
  <c r="AB63" i="11"/>
  <c r="P61" i="4" s="1"/>
  <c r="AB61" i="11"/>
  <c r="P59" i="4" s="1"/>
  <c r="AB59" i="11"/>
  <c r="P57" i="4" s="1"/>
  <c r="AB56" i="11"/>
  <c r="P54" i="4" s="1"/>
  <c r="AB52" i="11"/>
  <c r="P50" i="4" s="1"/>
  <c r="AB58" i="11"/>
  <c r="P56" i="4" s="1"/>
  <c r="AB48" i="11"/>
  <c r="P46" i="4" s="1"/>
  <c r="AB60" i="11"/>
  <c r="P58" i="4" s="1"/>
  <c r="AB57" i="11"/>
  <c r="P55" i="4" s="1"/>
  <c r="AB47" i="11"/>
  <c r="P45" i="4" s="1"/>
  <c r="AB54" i="11"/>
  <c r="P52" i="4" s="1"/>
  <c r="AB45" i="11"/>
  <c r="P43" i="4" s="1"/>
  <c r="AB43" i="11"/>
  <c r="P41" i="4" s="1"/>
  <c r="P37" i="4"/>
  <c r="AB37" i="11"/>
  <c r="P35" i="4" s="1"/>
  <c r="AB44" i="11"/>
  <c r="P42" i="4" s="1"/>
  <c r="AB40" i="11"/>
  <c r="P38" i="4" s="1"/>
  <c r="AB38" i="11"/>
  <c r="P36" i="4" s="1"/>
  <c r="AB41" i="11"/>
  <c r="P39" i="4" s="1"/>
  <c r="AB36" i="11"/>
  <c r="P34" i="4" s="1"/>
  <c r="P30" i="4"/>
  <c r="AB46" i="11"/>
  <c r="P44" i="4" s="1"/>
  <c r="AB35" i="11"/>
  <c r="P33" i="4" s="1"/>
  <c r="AB33" i="11"/>
  <c r="P31" i="4" s="1"/>
  <c r="AB34" i="11"/>
  <c r="P32" i="4" s="1"/>
  <c r="P24" i="4"/>
  <c r="AB27" i="11"/>
  <c r="P25" i="4" s="1"/>
  <c r="AB50" i="11"/>
  <c r="P48" i="4" s="1"/>
  <c r="AB28" i="11"/>
  <c r="P26" i="4" s="1"/>
  <c r="AB29" i="11"/>
  <c r="P27" i="4" s="1"/>
  <c r="AB22" i="11"/>
  <c r="P20" i="4" s="1"/>
  <c r="AB12" i="11"/>
  <c r="P10" i="4" s="1"/>
  <c r="AB10" i="11"/>
  <c r="P8" i="4" s="1"/>
  <c r="AB23" i="11"/>
  <c r="P21" i="4" s="1"/>
  <c r="AB15" i="11"/>
  <c r="P13" i="4" s="1"/>
  <c r="AB13" i="11"/>
  <c r="P11" i="4" s="1"/>
  <c r="AB11" i="11"/>
  <c r="P9" i="4" s="1"/>
  <c r="P14" i="4"/>
  <c r="AB14" i="11"/>
  <c r="P12" i="4" s="1"/>
  <c r="AB18" i="11"/>
  <c r="P16" i="4" s="1"/>
  <c r="AB19" i="11"/>
  <c r="P17" i="4" s="1"/>
  <c r="AH62" i="11"/>
  <c r="CA62" i="11" s="1"/>
  <c r="J55" i="11"/>
  <c r="AH55" i="11" s="1"/>
  <c r="CA55" i="11" s="1"/>
  <c r="J53" i="11"/>
  <c r="AH53" i="11" s="1"/>
  <c r="CA53" i="11" s="1"/>
  <c r="J51" i="11"/>
  <c r="AH51" i="11" s="1"/>
  <c r="CA51" i="11" s="1"/>
  <c r="AH63" i="11"/>
  <c r="CA63" i="11" s="1"/>
  <c r="J61" i="11"/>
  <c r="AH61" i="11" s="1"/>
  <c r="CA61" i="11" s="1"/>
  <c r="J59" i="11"/>
  <c r="AH59" i="11" s="1"/>
  <c r="CA59" i="11" s="1"/>
  <c r="J56" i="11"/>
  <c r="AH56" i="11" s="1"/>
  <c r="CA56" i="11" s="1"/>
  <c r="J52" i="11"/>
  <c r="AH52" i="11" s="1"/>
  <c r="CA52" i="11" s="1"/>
  <c r="J60" i="11"/>
  <c r="AH60" i="11" s="1"/>
  <c r="CA60" i="11" s="1"/>
  <c r="J57" i="11"/>
  <c r="AH57" i="11" s="1"/>
  <c r="CA57" i="11" s="1"/>
  <c r="J50" i="11"/>
  <c r="AH50" i="11" s="1"/>
  <c r="CA50" i="11" s="1"/>
  <c r="J45" i="11"/>
  <c r="AH45" i="11" s="1"/>
  <c r="CA45" i="11" s="1"/>
  <c r="J43" i="11"/>
  <c r="AH43" i="11" s="1"/>
  <c r="CA43" i="11" s="1"/>
  <c r="J39" i="11"/>
  <c r="AH39" i="11" s="1"/>
  <c r="CA39" i="11" s="1"/>
  <c r="J37" i="11"/>
  <c r="AH37" i="11" s="1"/>
  <c r="CA37" i="11" s="1"/>
  <c r="J54" i="11"/>
  <c r="AH54" i="11" s="1"/>
  <c r="CA54" i="11" s="1"/>
  <c r="AH44" i="11"/>
  <c r="CA44" i="11" s="1"/>
  <c r="AH42" i="11"/>
  <c r="CA42" i="11" s="1"/>
  <c r="J40" i="11"/>
  <c r="AH40" i="11" s="1"/>
  <c r="CA40" i="11" s="1"/>
  <c r="J38" i="11"/>
  <c r="AH38" i="11" s="1"/>
  <c r="CA38" i="11" s="1"/>
  <c r="J41" i="11"/>
  <c r="AH41" i="11" s="1"/>
  <c r="CA41" i="11" s="1"/>
  <c r="J58" i="11"/>
  <c r="AH58" i="11" s="1"/>
  <c r="CA58" i="11" s="1"/>
  <c r="AH47" i="11"/>
  <c r="CA47" i="11" s="1"/>
  <c r="J28" i="11"/>
  <c r="AH28" i="11" s="1"/>
  <c r="CA28" i="11" s="1"/>
  <c r="J29" i="11"/>
  <c r="AH29" i="11" s="1"/>
  <c r="CA29" i="11" s="1"/>
  <c r="J30" i="11"/>
  <c r="AH30" i="11" s="1"/>
  <c r="CA30" i="11" s="1"/>
  <c r="J31" i="11"/>
  <c r="AH31" i="11" s="1"/>
  <c r="CA31" i="11" s="1"/>
  <c r="J36" i="11"/>
  <c r="AH36" i="11" s="1"/>
  <c r="CA36" i="11" s="1"/>
  <c r="J32" i="11"/>
  <c r="AH32" i="11" s="1"/>
  <c r="CA32" i="11" s="1"/>
  <c r="AH48" i="11"/>
  <c r="CA48" i="11" s="1"/>
  <c r="J35" i="11"/>
  <c r="AH35" i="11" s="1"/>
  <c r="CA35" i="11" s="1"/>
  <c r="J33" i="11"/>
  <c r="AH33" i="11" s="1"/>
  <c r="CA33" i="11" s="1"/>
  <c r="J18" i="11"/>
  <c r="AH18" i="11" s="1"/>
  <c r="CA18" i="11" s="1"/>
  <c r="J19" i="11"/>
  <c r="AH19" i="11" s="1"/>
  <c r="CA19" i="11" s="1"/>
  <c r="J20" i="11"/>
  <c r="AH20" i="11" s="1"/>
  <c r="CA20" i="11" s="1"/>
  <c r="J49" i="11"/>
  <c r="AH49" i="11" s="1"/>
  <c r="CA49" i="11" s="1"/>
  <c r="J46" i="11"/>
  <c r="AH46" i="11" s="1"/>
  <c r="CA46" i="11" s="1"/>
  <c r="J25" i="11"/>
  <c r="AH25" i="11" s="1"/>
  <c r="CA25" i="11" s="1"/>
  <c r="J24" i="11"/>
  <c r="AH24" i="11" s="1"/>
  <c r="CA24" i="11" s="1"/>
  <c r="J22" i="11"/>
  <c r="AH22" i="11" s="1"/>
  <c r="CA22" i="11" s="1"/>
  <c r="J12" i="11"/>
  <c r="AH12" i="11" s="1"/>
  <c r="CA12" i="11" s="1"/>
  <c r="J34" i="11"/>
  <c r="AH34" i="11" s="1"/>
  <c r="CA34" i="11" s="1"/>
  <c r="J27" i="11"/>
  <c r="AH27" i="11" s="1"/>
  <c r="CA27" i="11" s="1"/>
  <c r="J23" i="11"/>
  <c r="AH23" i="11" s="1"/>
  <c r="CA23" i="11" s="1"/>
  <c r="J15" i="11"/>
  <c r="AH15" i="11" s="1"/>
  <c r="CA15" i="11" s="1"/>
  <c r="J13" i="11"/>
  <c r="AH13" i="11" s="1"/>
  <c r="CA13" i="11" s="1"/>
  <c r="Q60" i="4"/>
  <c r="U55" i="11"/>
  <c r="Q53" i="4" s="1"/>
  <c r="Q51" i="4"/>
  <c r="U51" i="11"/>
  <c r="Q49" i="4" s="1"/>
  <c r="U63" i="11"/>
  <c r="Q61" i="4" s="1"/>
  <c r="Q59" i="4"/>
  <c r="Q57" i="4"/>
  <c r="U56" i="11"/>
  <c r="Q54" i="4" s="1"/>
  <c r="U52" i="11"/>
  <c r="Q50" i="4" s="1"/>
  <c r="Q58" i="4"/>
  <c r="U57" i="11"/>
  <c r="Q55" i="4" s="1"/>
  <c r="Q43" i="4"/>
  <c r="Q41" i="4"/>
  <c r="Q37" i="4"/>
  <c r="U37" i="11"/>
  <c r="Q35" i="4" s="1"/>
  <c r="U58" i="11"/>
  <c r="Q56" i="4" s="1"/>
  <c r="U44" i="11"/>
  <c r="Q42" i="4" s="1"/>
  <c r="Q40" i="4"/>
  <c r="U40" i="11"/>
  <c r="Q38" i="4" s="1"/>
  <c r="Q36" i="4"/>
  <c r="U41" i="11"/>
  <c r="Q39" i="4" s="1"/>
  <c r="Q47" i="4"/>
  <c r="U50" i="11"/>
  <c r="Q48" i="4" s="1"/>
  <c r="Q26" i="4"/>
  <c r="U29" i="11"/>
  <c r="Q27" i="4" s="1"/>
  <c r="U30" i="11"/>
  <c r="Q28" i="4" s="1"/>
  <c r="Q46" i="4"/>
  <c r="Q44" i="4"/>
  <c r="U31" i="11"/>
  <c r="Q29" i="4" s="1"/>
  <c r="Q52" i="4"/>
  <c r="Q34" i="4"/>
  <c r="U32" i="11"/>
  <c r="Q30" i="4" s="1"/>
  <c r="Q45" i="4"/>
  <c r="Q33" i="4"/>
  <c r="U33" i="11"/>
  <c r="Q31" i="4" s="1"/>
  <c r="U18" i="11"/>
  <c r="Q16" i="4" s="1"/>
  <c r="U27" i="11"/>
  <c r="Q25" i="4" s="1"/>
  <c r="U19" i="11"/>
  <c r="Q17" i="4" s="1"/>
  <c r="U26" i="11"/>
  <c r="Q24" i="4" s="1"/>
  <c r="Q18" i="4"/>
  <c r="U8" i="11"/>
  <c r="Q6" i="4" s="1"/>
  <c r="Q20" i="4"/>
  <c r="Q10" i="4"/>
  <c r="Q22" i="4"/>
  <c r="U23" i="11"/>
  <c r="Q21" i="4" s="1"/>
  <c r="Q13" i="4"/>
  <c r="U13" i="11"/>
  <c r="Q11" i="4" s="1"/>
  <c r="I6" i="11"/>
  <c r="J7" i="11"/>
  <c r="AH7" i="11" s="1"/>
  <c r="CA7" i="11" s="1"/>
  <c r="U7" i="11"/>
  <c r="Q5" i="4" s="1"/>
  <c r="AB8" i="11"/>
  <c r="P6" i="4" s="1"/>
  <c r="AM9" i="11"/>
  <c r="CF9" i="11" s="1"/>
  <c r="O10" i="11"/>
  <c r="AM10" i="11" s="1"/>
  <c r="CF10" i="11" s="1"/>
  <c r="H11" i="11"/>
  <c r="W11" i="11"/>
  <c r="S9" i="4" s="1"/>
  <c r="P12" i="11"/>
  <c r="P13" i="11"/>
  <c r="I14" i="11"/>
  <c r="AG14" i="11" s="1"/>
  <c r="BZ14" i="11" s="1"/>
  <c r="L15" i="11"/>
  <c r="I16" i="11"/>
  <c r="AG16" i="11" s="1"/>
  <c r="BZ16" i="11" s="1"/>
  <c r="V18" i="11"/>
  <c r="R16" i="4" s="1"/>
  <c r="M19" i="11"/>
  <c r="AK19" i="11" s="1"/>
  <c r="CD19" i="11" s="1"/>
  <c r="M20" i="11"/>
  <c r="AK20" i="11" s="1"/>
  <c r="CD20" i="11" s="1"/>
  <c r="G21" i="11"/>
  <c r="BX21" i="11" s="1"/>
  <c r="W23" i="11"/>
  <c r="S21" i="4" s="1"/>
  <c r="L24" i="11"/>
  <c r="U25" i="11"/>
  <c r="Q23" i="4" s="1"/>
  <c r="M27" i="11"/>
  <c r="AK27" i="11" s="1"/>
  <c r="CD27" i="11" s="1"/>
  <c r="AS30" i="11"/>
  <c r="M44" i="11"/>
  <c r="AK44" i="11" s="1"/>
  <c r="CD44" i="11" s="1"/>
  <c r="AB20" i="11"/>
  <c r="P18" i="4" s="1"/>
  <c r="K63" i="11"/>
  <c r="AI63" i="11" s="1"/>
  <c r="CB63" i="11" s="1"/>
  <c r="AI61" i="11"/>
  <c r="CB61" i="11" s="1"/>
  <c r="K59" i="11"/>
  <c r="AI59" i="11" s="1"/>
  <c r="CB59" i="11" s="1"/>
  <c r="K56" i="11"/>
  <c r="AI56" i="11" s="1"/>
  <c r="CB56" i="11" s="1"/>
  <c r="K52" i="11"/>
  <c r="AI52" i="11" s="1"/>
  <c r="CB52" i="11" s="1"/>
  <c r="AI60" i="11"/>
  <c r="CB60" i="11" s="1"/>
  <c r="AI57" i="11"/>
  <c r="CB57" i="11" s="1"/>
  <c r="K58" i="11"/>
  <c r="AI58" i="11" s="1"/>
  <c r="CB58" i="11" s="1"/>
  <c r="K49" i="11"/>
  <c r="AI49" i="11" s="1"/>
  <c r="CB49" i="11" s="1"/>
  <c r="K55" i="11"/>
  <c r="AI55" i="11" s="1"/>
  <c r="CB55" i="11" s="1"/>
  <c r="K54" i="11"/>
  <c r="AI54" i="11" s="1"/>
  <c r="CB54" i="11" s="1"/>
  <c r="K44" i="11"/>
  <c r="AI44" i="11" s="1"/>
  <c r="CB44" i="11" s="1"/>
  <c r="K42" i="11"/>
  <c r="AI42" i="11" s="1"/>
  <c r="CB42" i="11" s="1"/>
  <c r="K40" i="11"/>
  <c r="AI40" i="11" s="1"/>
  <c r="CB40" i="11" s="1"/>
  <c r="K38" i="11"/>
  <c r="AI38" i="11" s="1"/>
  <c r="CB38" i="11" s="1"/>
  <c r="K41" i="11"/>
  <c r="AI41" i="11" s="1"/>
  <c r="CB41" i="11" s="1"/>
  <c r="AI62" i="11"/>
  <c r="CB62" i="11" s="1"/>
  <c r="K53" i="11"/>
  <c r="AI53" i="11" s="1"/>
  <c r="CB53" i="11" s="1"/>
  <c r="AI51" i="11"/>
  <c r="CB51" i="11" s="1"/>
  <c r="AI47" i="11"/>
  <c r="CB47" i="11" s="1"/>
  <c r="K29" i="11"/>
  <c r="AI29" i="11" s="1"/>
  <c r="CB29" i="11" s="1"/>
  <c r="K43" i="11"/>
  <c r="AI43" i="11" s="1"/>
  <c r="CB43" i="11" s="1"/>
  <c r="K30" i="11"/>
  <c r="AI30" i="11" s="1"/>
  <c r="CB30" i="11" s="1"/>
  <c r="K45" i="11"/>
  <c r="AI45" i="11" s="1"/>
  <c r="CB45" i="11" s="1"/>
  <c r="K31" i="11"/>
  <c r="AI31" i="11" s="1"/>
  <c r="CB31" i="11" s="1"/>
  <c r="K24" i="11"/>
  <c r="AI24" i="11" s="1"/>
  <c r="CB24" i="11" s="1"/>
  <c r="K36" i="11"/>
  <c r="AI36" i="11" s="1"/>
  <c r="CB36" i="11" s="1"/>
  <c r="K32" i="11"/>
  <c r="AI32" i="11" s="1"/>
  <c r="CB32" i="11" s="1"/>
  <c r="K48" i="11"/>
  <c r="AI48" i="11" s="1"/>
  <c r="CB48" i="11" s="1"/>
  <c r="K35" i="11"/>
  <c r="AI35" i="11" s="1"/>
  <c r="CB35" i="11" s="1"/>
  <c r="K33" i="11"/>
  <c r="AI33" i="11" s="1"/>
  <c r="CB33" i="11" s="1"/>
  <c r="K46" i="11"/>
  <c r="AI46" i="11" s="1"/>
  <c r="CB46" i="11" s="1"/>
  <c r="K34" i="11"/>
  <c r="AI34" i="11" s="1"/>
  <c r="CB34" i="11" s="1"/>
  <c r="K19" i="11"/>
  <c r="AI19" i="11" s="1"/>
  <c r="CB19" i="11" s="1"/>
  <c r="K20" i="11"/>
  <c r="AI20" i="11" s="1"/>
  <c r="CB20" i="11" s="1"/>
  <c r="K21" i="11"/>
  <c r="AI21" i="11" s="1"/>
  <c r="CB21" i="11" s="1"/>
  <c r="K9" i="11"/>
  <c r="AI9" i="11" s="1"/>
  <c r="CB9" i="11" s="1"/>
  <c r="K37" i="11"/>
  <c r="AI37" i="11" s="1"/>
  <c r="CB37" i="11" s="1"/>
  <c r="K27" i="11"/>
  <c r="AI27" i="11" s="1"/>
  <c r="CB27" i="11" s="1"/>
  <c r="K23" i="11"/>
  <c r="AI23" i="11" s="1"/>
  <c r="CB23" i="11" s="1"/>
  <c r="AI15" i="11"/>
  <c r="CB15" i="11" s="1"/>
  <c r="AI13" i="11"/>
  <c r="CB13" i="11" s="1"/>
  <c r="K28" i="11"/>
  <c r="AI28" i="11" s="1"/>
  <c r="CB28" i="11" s="1"/>
  <c r="AI16" i="11"/>
  <c r="CB16" i="11" s="1"/>
  <c r="K14" i="11"/>
  <c r="AI14" i="11" s="1"/>
  <c r="CB14" i="11" s="1"/>
  <c r="V63" i="11"/>
  <c r="R61" i="4" s="1"/>
  <c r="R59" i="4"/>
  <c r="R57" i="4"/>
  <c r="V56" i="11"/>
  <c r="R54" i="4" s="1"/>
  <c r="V52" i="11"/>
  <c r="R50" i="4" s="1"/>
  <c r="V60" i="11"/>
  <c r="R58" i="4" s="1"/>
  <c r="V57" i="11"/>
  <c r="R55" i="4" s="1"/>
  <c r="V58" i="11"/>
  <c r="R56" i="4" s="1"/>
  <c r="R47" i="4"/>
  <c r="V44" i="11"/>
  <c r="R42" i="4" s="1"/>
  <c r="R40" i="4"/>
  <c r="V40" i="11"/>
  <c r="R38" i="4" s="1"/>
  <c r="R36" i="4"/>
  <c r="R39" i="4"/>
  <c r="R51" i="4"/>
  <c r="V51" i="11"/>
  <c r="R49" i="4" s="1"/>
  <c r="R46" i="4"/>
  <c r="R48" i="4"/>
  <c r="R53" i="4"/>
  <c r="R52" i="4"/>
  <c r="R45" i="4"/>
  <c r="V29" i="11"/>
  <c r="R27" i="4" s="1"/>
  <c r="V30" i="11"/>
  <c r="R28" i="4" s="1"/>
  <c r="R44" i="4"/>
  <c r="V31" i="11"/>
  <c r="R29" i="4" s="1"/>
  <c r="V24" i="11"/>
  <c r="R22" i="4" s="1"/>
  <c r="R37" i="4"/>
  <c r="V37" i="11"/>
  <c r="R35" i="4" s="1"/>
  <c r="R34" i="4"/>
  <c r="V32" i="11"/>
  <c r="R30" i="4" s="1"/>
  <c r="R33" i="4"/>
  <c r="V33" i="11"/>
  <c r="R31" i="4" s="1"/>
  <c r="R60" i="4"/>
  <c r="V34" i="11"/>
  <c r="R32" i="4" s="1"/>
  <c r="R43" i="4"/>
  <c r="V27" i="11"/>
  <c r="R25" i="4" s="1"/>
  <c r="V19" i="11"/>
  <c r="R17" i="4" s="1"/>
  <c r="V26" i="11"/>
  <c r="R24" i="4" s="1"/>
  <c r="V20" i="11"/>
  <c r="R18" i="4" s="1"/>
  <c r="V21" i="11"/>
  <c r="R19" i="4" s="1"/>
  <c r="R7" i="4"/>
  <c r="V23" i="11"/>
  <c r="R21" i="4" s="1"/>
  <c r="R13" i="4"/>
  <c r="V13" i="11"/>
  <c r="R11" i="4" s="1"/>
  <c r="R9" i="4"/>
  <c r="R41" i="4"/>
  <c r="V25" i="11"/>
  <c r="R23" i="4" s="1"/>
  <c r="V16" i="11"/>
  <c r="R14" i="4" s="1"/>
  <c r="V14" i="11"/>
  <c r="R12" i="4" s="1"/>
  <c r="K7" i="11"/>
  <c r="AI7" i="11" s="1"/>
  <c r="CB7" i="11" s="1"/>
  <c r="V7" i="11"/>
  <c r="R5" i="4" s="1"/>
  <c r="M8" i="11"/>
  <c r="AK8" i="11" s="1"/>
  <c r="CD8" i="11" s="1"/>
  <c r="P9" i="11"/>
  <c r="P10" i="11"/>
  <c r="I11" i="11"/>
  <c r="AG11" i="11" s="1"/>
  <c r="BZ11" i="11" s="1"/>
  <c r="R10" i="4"/>
  <c r="J14" i="11"/>
  <c r="AH14" i="11" s="1"/>
  <c r="CA14" i="11" s="1"/>
  <c r="P15" i="11"/>
  <c r="J16" i="11"/>
  <c r="AH16" i="11" s="1"/>
  <c r="CA16" i="11" s="1"/>
  <c r="P19" i="11"/>
  <c r="N20" i="11"/>
  <c r="AL20" i="11" s="1"/>
  <c r="CE20" i="11" s="1"/>
  <c r="J21" i="11"/>
  <c r="AH21" i="11" s="1"/>
  <c r="CA21" i="11" s="1"/>
  <c r="AS22" i="11"/>
  <c r="P24" i="11"/>
  <c r="AB25" i="11"/>
  <c r="P23" i="4" s="1"/>
  <c r="O36" i="11"/>
  <c r="AM36" i="11" s="1"/>
  <c r="CF36" i="11" s="1"/>
  <c r="K39" i="11"/>
  <c r="AI39" i="11" s="1"/>
  <c r="CB39" i="11" s="1"/>
  <c r="P44" i="11"/>
  <c r="M58" i="11"/>
  <c r="AK58" i="11" s="1"/>
  <c r="CD58" i="11" s="1"/>
  <c r="M54" i="11"/>
  <c r="AK54" i="11" s="1"/>
  <c r="CD54" i="11" s="1"/>
  <c r="M50" i="11"/>
  <c r="AK50" i="11" s="1"/>
  <c r="CD50" i="11" s="1"/>
  <c r="M48" i="11"/>
  <c r="AK48" i="11" s="1"/>
  <c r="CD48" i="11" s="1"/>
  <c r="M62" i="11"/>
  <c r="AK62" i="11" s="1"/>
  <c r="CD62" i="11" s="1"/>
  <c r="AK55" i="11"/>
  <c r="CD55" i="11" s="1"/>
  <c r="M53" i="11"/>
  <c r="AK53" i="11" s="1"/>
  <c r="CD53" i="11" s="1"/>
  <c r="AK51" i="11"/>
  <c r="CD51" i="11" s="1"/>
  <c r="AK63" i="11"/>
  <c r="CD63" i="11" s="1"/>
  <c r="M52" i="11"/>
  <c r="AK52" i="11" s="1"/>
  <c r="CD52" i="11" s="1"/>
  <c r="M59" i="11"/>
  <c r="AK59" i="11" s="1"/>
  <c r="CD59" i="11" s="1"/>
  <c r="M46" i="11"/>
  <c r="AK46" i="11" s="1"/>
  <c r="CD46" i="11" s="1"/>
  <c r="M60" i="11"/>
  <c r="AK60" i="11" s="1"/>
  <c r="CD60" i="11" s="1"/>
  <c r="M57" i="11"/>
  <c r="AK57" i="11" s="1"/>
  <c r="CD57" i="11" s="1"/>
  <c r="M56" i="11"/>
  <c r="AK56" i="11" s="1"/>
  <c r="CD56" i="11" s="1"/>
  <c r="M45" i="11"/>
  <c r="AK45" i="11" s="1"/>
  <c r="CD45" i="11" s="1"/>
  <c r="AK43" i="11"/>
  <c r="CD43" i="11" s="1"/>
  <c r="M39" i="11"/>
  <c r="AK39" i="11" s="1"/>
  <c r="CD39" i="11" s="1"/>
  <c r="M37" i="11"/>
  <c r="AK37" i="11" s="1"/>
  <c r="CD37" i="11" s="1"/>
  <c r="M31" i="11"/>
  <c r="AK31" i="11" s="1"/>
  <c r="CD31" i="11" s="1"/>
  <c r="M36" i="11"/>
  <c r="AK36" i="11" s="1"/>
  <c r="CD36" i="11" s="1"/>
  <c r="M32" i="11"/>
  <c r="AK32" i="11" s="1"/>
  <c r="CD32" i="11" s="1"/>
  <c r="M35" i="11"/>
  <c r="AK35" i="11" s="1"/>
  <c r="CD35" i="11" s="1"/>
  <c r="M33" i="11"/>
  <c r="AK33" i="11" s="1"/>
  <c r="CD33" i="11" s="1"/>
  <c r="M25" i="11"/>
  <c r="AK25" i="11" s="1"/>
  <c r="CD25" i="11" s="1"/>
  <c r="M61" i="11"/>
  <c r="AK61" i="11" s="1"/>
  <c r="CD61" i="11" s="1"/>
  <c r="AK38" i="11"/>
  <c r="CD38" i="11" s="1"/>
  <c r="M34" i="11"/>
  <c r="AK34" i="11" s="1"/>
  <c r="CD34" i="11" s="1"/>
  <c r="M26" i="11"/>
  <c r="AK26" i="11" s="1"/>
  <c r="CD26" i="11" s="1"/>
  <c r="AK41" i="11"/>
  <c r="CD41" i="11" s="1"/>
  <c r="M40" i="11"/>
  <c r="AK40" i="11" s="1"/>
  <c r="CD40" i="11" s="1"/>
  <c r="M42" i="11"/>
  <c r="AK42" i="11" s="1"/>
  <c r="CD42" i="11" s="1"/>
  <c r="M28" i="11"/>
  <c r="AK28" i="11" s="1"/>
  <c r="CD28" i="11" s="1"/>
  <c r="M47" i="11"/>
  <c r="AK47" i="11" s="1"/>
  <c r="CD47" i="11" s="1"/>
  <c r="M21" i="11"/>
  <c r="AK21" i="11" s="1"/>
  <c r="CD21" i="11" s="1"/>
  <c r="M9" i="11"/>
  <c r="AK9" i="11" s="1"/>
  <c r="CD9" i="11" s="1"/>
  <c r="M22" i="11"/>
  <c r="AK22" i="11" s="1"/>
  <c r="CD22" i="11" s="1"/>
  <c r="M12" i="11"/>
  <c r="AK12" i="11" s="1"/>
  <c r="CD12" i="11" s="1"/>
  <c r="AK30" i="11"/>
  <c r="CD30" i="11" s="1"/>
  <c r="M24" i="11"/>
  <c r="AK24" i="11" s="1"/>
  <c r="CD24" i="11" s="1"/>
  <c r="M23" i="11"/>
  <c r="AK23" i="11" s="1"/>
  <c r="CD23" i="11" s="1"/>
  <c r="M15" i="11"/>
  <c r="AK15" i="11" s="1"/>
  <c r="CD15" i="11" s="1"/>
  <c r="M13" i="11"/>
  <c r="AK13" i="11" s="1"/>
  <c r="CD13" i="11" s="1"/>
  <c r="M11" i="11"/>
  <c r="AK11" i="11" s="1"/>
  <c r="CD11" i="11" s="1"/>
  <c r="M17" i="11"/>
  <c r="AK17" i="11" s="1"/>
  <c r="CD17" i="11" s="1"/>
  <c r="M18" i="11"/>
  <c r="AK18" i="11" s="1"/>
  <c r="CD18" i="11" s="1"/>
  <c r="M6" i="11"/>
  <c r="AL7" i="11"/>
  <c r="CE7" i="11" s="1"/>
  <c r="N17" i="11"/>
  <c r="AL17" i="11" s="1"/>
  <c r="CE17" i="11" s="1"/>
  <c r="L57" i="11"/>
  <c r="L49" i="11"/>
  <c r="L54" i="11"/>
  <c r="L50" i="11"/>
  <c r="L41" i="11"/>
  <c r="L63" i="11"/>
  <c r="L62" i="11"/>
  <c r="L53" i="11"/>
  <c r="L51" i="11"/>
  <c r="L47" i="11"/>
  <c r="L59" i="11"/>
  <c r="L48" i="11"/>
  <c r="L46" i="11"/>
  <c r="L44" i="11"/>
  <c r="L43" i="11"/>
  <c r="L45" i="11"/>
  <c r="L32" i="11"/>
  <c r="L35" i="11"/>
  <c r="L33" i="11"/>
  <c r="L61" i="11"/>
  <c r="L56" i="11"/>
  <c r="L34" i="11"/>
  <c r="L39" i="11"/>
  <c r="L20" i="11"/>
  <c r="L8" i="11"/>
  <c r="L55" i="11"/>
  <c r="L21" i="11"/>
  <c r="L42" i="11"/>
  <c r="L25" i="11"/>
  <c r="L22" i="11"/>
  <c r="L12" i="11"/>
  <c r="L10" i="11"/>
  <c r="AJ10" i="11" s="1"/>
  <c r="CC10" i="11" s="1"/>
  <c r="L28" i="11"/>
  <c r="AJ28" i="11" s="1"/>
  <c r="CC28" i="11" s="1"/>
  <c r="L16" i="11"/>
  <c r="L14" i="11"/>
  <c r="L26" i="11"/>
  <c r="L17" i="11"/>
  <c r="S58" i="4"/>
  <c r="W57" i="11"/>
  <c r="S55" i="4" s="1"/>
  <c r="S56" i="4"/>
  <c r="S47" i="4"/>
  <c r="S52" i="4"/>
  <c r="S48" i="4"/>
  <c r="W52" i="11"/>
  <c r="S50" i="4" s="1"/>
  <c r="W41" i="11"/>
  <c r="S39" i="4" s="1"/>
  <c r="S51" i="4"/>
  <c r="S49" i="4"/>
  <c r="S46" i="4"/>
  <c r="S57" i="4"/>
  <c r="S59" i="4"/>
  <c r="S53" i="4"/>
  <c r="S45" i="4"/>
  <c r="S44" i="4"/>
  <c r="W30" i="11"/>
  <c r="S28" i="4" s="1"/>
  <c r="W38" i="11"/>
  <c r="S36" i="4" s="1"/>
  <c r="S29" i="4"/>
  <c r="W40" i="11"/>
  <c r="S38" i="4" s="1"/>
  <c r="S37" i="4"/>
  <c r="S35" i="4"/>
  <c r="S34" i="4"/>
  <c r="W32" i="11"/>
  <c r="S30" i="4" s="1"/>
  <c r="S54" i="4"/>
  <c r="S40" i="4"/>
  <c r="S33" i="4"/>
  <c r="W33" i="11"/>
  <c r="S31" i="4" s="1"/>
  <c r="W63" i="11"/>
  <c r="S61" i="4" s="1"/>
  <c r="S60" i="4"/>
  <c r="W34" i="11"/>
  <c r="S32" i="4" s="1"/>
  <c r="W44" i="11"/>
  <c r="S42" i="4" s="1"/>
  <c r="S41" i="4"/>
  <c r="W27" i="11"/>
  <c r="S25" i="4" s="1"/>
  <c r="W26" i="11"/>
  <c r="S24" i="4" s="1"/>
  <c r="W20" i="11"/>
  <c r="S18" i="4" s="1"/>
  <c r="W8" i="11"/>
  <c r="S6" i="4" s="1"/>
  <c r="W21" i="11"/>
  <c r="S19" i="4" s="1"/>
  <c r="W28" i="11"/>
  <c r="S26" i="4" s="1"/>
  <c r="W22" i="11"/>
  <c r="S20" i="4" s="1"/>
  <c r="S10" i="4"/>
  <c r="W10" i="11"/>
  <c r="W25" i="11"/>
  <c r="S23" i="4" s="1"/>
  <c r="W24" i="11"/>
  <c r="S22" i="4" s="1"/>
  <c r="W16" i="11"/>
  <c r="S14" i="4" s="1"/>
  <c r="W14" i="11"/>
  <c r="S12" i="4" s="1"/>
  <c r="S27" i="4"/>
  <c r="W17" i="11"/>
  <c r="S15" i="4" s="1"/>
  <c r="K6" i="11"/>
  <c r="R4" i="4"/>
  <c r="L7" i="11"/>
  <c r="W7" i="11"/>
  <c r="S5" i="4" s="1"/>
  <c r="AL8" i="11"/>
  <c r="CE8" i="11" s="1"/>
  <c r="AS8" i="11"/>
  <c r="G9" i="11"/>
  <c r="BX9" i="11" s="1"/>
  <c r="J11" i="11"/>
  <c r="AH11" i="11" s="1"/>
  <c r="CA11" i="11" s="1"/>
  <c r="AS11" i="11"/>
  <c r="W13" i="11"/>
  <c r="S11" i="4" s="1"/>
  <c r="M14" i="11"/>
  <c r="AK14" i="11" s="1"/>
  <c r="CD14" i="11" s="1"/>
  <c r="M16" i="11"/>
  <c r="AK16" i="11" s="1"/>
  <c r="CD16" i="11" s="1"/>
  <c r="J17" i="11"/>
  <c r="AH17" i="11" s="1"/>
  <c r="CA17" i="11" s="1"/>
  <c r="AS18" i="11"/>
  <c r="W19" i="11"/>
  <c r="S17" i="4" s="1"/>
  <c r="N21" i="11"/>
  <c r="AL21" i="11" s="1"/>
  <c r="CE21" i="11" s="1"/>
  <c r="G22" i="11"/>
  <c r="BX22" i="11" s="1"/>
  <c r="AS23" i="11"/>
  <c r="AS29" i="11"/>
  <c r="O43" i="11"/>
  <c r="AM43" i="11" s="1"/>
  <c r="CF43" i="11" s="1"/>
  <c r="K50" i="11"/>
  <c r="AI50" i="11" s="1"/>
  <c r="CB50" i="11" s="1"/>
  <c r="AS31" i="11"/>
  <c r="AS34" i="11"/>
  <c r="AS28" i="11"/>
  <c r="AS45" i="11"/>
  <c r="AS43" i="11"/>
  <c r="AS55" i="11"/>
  <c r="AS47" i="11"/>
  <c r="AS48" i="11"/>
  <c r="AS37" i="11"/>
  <c r="AS39" i="11"/>
  <c r="AS58" i="11"/>
  <c r="AS62" i="11"/>
  <c r="AS49" i="11"/>
  <c r="AS51" i="11"/>
  <c r="AS53" i="11"/>
  <c r="AS57" i="11"/>
  <c r="AS60" i="11"/>
  <c r="B63" i="4"/>
  <c r="AJ7" i="11" l="1"/>
  <c r="CC7" i="11" s="1"/>
  <c r="AJ37" i="11"/>
  <c r="CC37" i="11" s="1"/>
  <c r="AE12" i="11"/>
  <c r="BX12" i="11"/>
  <c r="BX64" i="11" s="1"/>
  <c r="AJ30" i="11"/>
  <c r="CC30" i="11" s="1"/>
  <c r="X20" i="4"/>
  <c r="F20" i="19" s="1"/>
  <c r="AB19" i="4"/>
  <c r="J19" i="19" s="1"/>
  <c r="U23" i="4"/>
  <c r="AJ27" i="11"/>
  <c r="CC27" i="11" s="1"/>
  <c r="AJ56" i="11"/>
  <c r="CC56" i="11" s="1"/>
  <c r="AJ22" i="11"/>
  <c r="CC22" i="11" s="1"/>
  <c r="AF21" i="11"/>
  <c r="BY21" i="11" s="1"/>
  <c r="AJ58" i="11"/>
  <c r="CC58" i="11" s="1"/>
  <c r="AJ51" i="11"/>
  <c r="CC51" i="11" s="1"/>
  <c r="AJ55" i="11"/>
  <c r="CC55" i="11" s="1"/>
  <c r="AJ8" i="11"/>
  <c r="CC8" i="11" s="1"/>
  <c r="AJ17" i="11"/>
  <c r="CC17" i="11" s="1"/>
  <c r="AF6" i="11"/>
  <c r="BY6" i="11" s="1"/>
  <c r="AJ20" i="11"/>
  <c r="CC20" i="11" s="1"/>
  <c r="AJ57" i="11"/>
  <c r="CC57" i="11" s="1"/>
  <c r="AJ52" i="11"/>
  <c r="CC52" i="11" s="1"/>
  <c r="AJ34" i="11"/>
  <c r="CC34" i="11" s="1"/>
  <c r="P63" i="4"/>
  <c r="AJ40" i="11"/>
  <c r="CC40" i="11" s="1"/>
  <c r="AJ25" i="11"/>
  <c r="CC25" i="11" s="1"/>
  <c r="AJ41" i="11"/>
  <c r="CC41" i="11" s="1"/>
  <c r="AJ26" i="11"/>
  <c r="CC26" i="11" s="1"/>
  <c r="AJ38" i="11"/>
  <c r="CC38" i="11" s="1"/>
  <c r="AJ33" i="11"/>
  <c r="CC33" i="11" s="1"/>
  <c r="AJ21" i="11"/>
  <c r="CC21" i="11" s="1"/>
  <c r="AJ16" i="11"/>
  <c r="CC16" i="11" s="1"/>
  <c r="AJ12" i="11"/>
  <c r="CC12" i="11" s="1"/>
  <c r="AJ42" i="11"/>
  <c r="CC42" i="11" s="1"/>
  <c r="AJ36" i="11"/>
  <c r="CC36" i="11" s="1"/>
  <c r="AN15" i="11"/>
  <c r="CG15" i="11" s="1"/>
  <c r="AJ60" i="11"/>
  <c r="CC60" i="11" s="1"/>
  <c r="AJ32" i="11"/>
  <c r="CC32" i="11" s="1"/>
  <c r="AJ59" i="11"/>
  <c r="CC59" i="11" s="1"/>
  <c r="AJ54" i="11"/>
  <c r="CC54" i="11" s="1"/>
  <c r="AJ45" i="11"/>
  <c r="CC45" i="11" s="1"/>
  <c r="AJ47" i="11"/>
  <c r="CC47" i="11" s="1"/>
  <c r="AJ49" i="11"/>
  <c r="CC49" i="11" s="1"/>
  <c r="AJ39" i="11"/>
  <c r="CC39" i="11" s="1"/>
  <c r="AJ43" i="11"/>
  <c r="CC43" i="11" s="1"/>
  <c r="AJ53" i="11"/>
  <c r="CC53" i="11" s="1"/>
  <c r="C68" i="11"/>
  <c r="C69" i="11" s="1"/>
  <c r="BQ66" i="11"/>
  <c r="BJ4" i="11"/>
  <c r="BP66" i="11"/>
  <c r="BI4" i="11"/>
  <c r="BL66" i="11"/>
  <c r="BR53" i="11"/>
  <c r="C51" i="4"/>
  <c r="BR6" i="11"/>
  <c r="C4" i="4"/>
  <c r="AJ46" i="11"/>
  <c r="CC46" i="11" s="1"/>
  <c r="AJ35" i="11"/>
  <c r="CC35" i="11" s="1"/>
  <c r="AJ61" i="11"/>
  <c r="CC61" i="11" s="1"/>
  <c r="AJ44" i="11"/>
  <c r="CC44" i="11" s="1"/>
  <c r="AF9" i="11"/>
  <c r="BY9" i="11" s="1"/>
  <c r="AJ50" i="11"/>
  <c r="CC50" i="11" s="1"/>
  <c r="AJ62" i="11"/>
  <c r="CC62" i="11" s="1"/>
  <c r="AJ63" i="11"/>
  <c r="CC63" i="11" s="1"/>
  <c r="AJ48" i="11"/>
  <c r="CC48" i="11" s="1"/>
  <c r="AJ14" i="11"/>
  <c r="CC14" i="11" s="1"/>
  <c r="AJ31" i="11"/>
  <c r="CC31" i="11" s="1"/>
  <c r="F8" i="4"/>
  <c r="T8" i="4" s="1"/>
  <c r="B8" i="19" s="1"/>
  <c r="AE10" i="11"/>
  <c r="J4" i="4"/>
  <c r="AI6" i="11"/>
  <c r="AJ18" i="11"/>
  <c r="CC18" i="11" s="1"/>
  <c r="AJ9" i="11"/>
  <c r="CC9" i="11" s="1"/>
  <c r="N4" i="4"/>
  <c r="AM6" i="11"/>
  <c r="AN21" i="11"/>
  <c r="CG21" i="11" s="1"/>
  <c r="AN16" i="11"/>
  <c r="CG16" i="11" s="1"/>
  <c r="AN28" i="11"/>
  <c r="CG28" i="11" s="1"/>
  <c r="AN37" i="11"/>
  <c r="CG37" i="11" s="1"/>
  <c r="AN57" i="11"/>
  <c r="CG57" i="11" s="1"/>
  <c r="AN54" i="11"/>
  <c r="CG54" i="11" s="1"/>
  <c r="F5" i="4"/>
  <c r="T5" i="4" s="1"/>
  <c r="B5" i="19" s="1"/>
  <c r="AE7" i="11"/>
  <c r="F12" i="4"/>
  <c r="T12" i="4" s="1"/>
  <c r="B12" i="19" s="1"/>
  <c r="AE14" i="11"/>
  <c r="F21" i="4"/>
  <c r="T21" i="4" s="1"/>
  <c r="B21" i="19" s="1"/>
  <c r="AE23" i="11"/>
  <c r="F51" i="4"/>
  <c r="T51" i="4" s="1"/>
  <c r="B51" i="19" s="1"/>
  <c r="AE53" i="11"/>
  <c r="F38" i="4"/>
  <c r="T38" i="4" s="1"/>
  <c r="AE40" i="11"/>
  <c r="F58" i="4"/>
  <c r="T58" i="4" s="1"/>
  <c r="AE60" i="11"/>
  <c r="F47" i="4"/>
  <c r="T47" i="4" s="1"/>
  <c r="AE49" i="11"/>
  <c r="AJ11" i="11"/>
  <c r="CC11" i="11" s="1"/>
  <c r="F4" i="4"/>
  <c r="T4" i="4" s="1"/>
  <c r="B4" i="19" s="1"/>
  <c r="AE6" i="11"/>
  <c r="AN20" i="11"/>
  <c r="CG20" i="11" s="1"/>
  <c r="AN25" i="11"/>
  <c r="CG25" i="11" s="1"/>
  <c r="AN39" i="11"/>
  <c r="CG39" i="11" s="1"/>
  <c r="AN60" i="11"/>
  <c r="CG60" i="11" s="1"/>
  <c r="AN49" i="11"/>
  <c r="CG49" i="11" s="1"/>
  <c r="F14" i="4"/>
  <c r="T14" i="4" s="1"/>
  <c r="B14" i="19" s="1"/>
  <c r="AE16" i="11"/>
  <c r="F28" i="4"/>
  <c r="T28" i="4" s="1"/>
  <c r="B28" i="19" s="1"/>
  <c r="AE30" i="11"/>
  <c r="F32" i="4"/>
  <c r="T32" i="4" s="1"/>
  <c r="AE34" i="11"/>
  <c r="F40" i="4"/>
  <c r="T40" i="4" s="1"/>
  <c r="AE42" i="11"/>
  <c r="F50" i="4"/>
  <c r="T50" i="4" s="1"/>
  <c r="AE52" i="11"/>
  <c r="AH64" i="11"/>
  <c r="F60" i="4"/>
  <c r="T60" i="4" s="1"/>
  <c r="B60" i="19" s="1"/>
  <c r="AE62" i="11"/>
  <c r="F7" i="4"/>
  <c r="T7" i="4" s="1"/>
  <c r="B7" i="19" s="1"/>
  <c r="AE9" i="11"/>
  <c r="AJ15" i="11"/>
  <c r="CC15" i="11" s="1"/>
  <c r="AN18" i="11"/>
  <c r="CG18" i="11" s="1"/>
  <c r="AN31" i="11"/>
  <c r="CG31" i="11" s="1"/>
  <c r="AN43" i="11"/>
  <c r="CG43" i="11" s="1"/>
  <c r="AN51" i="11"/>
  <c r="CG51" i="11" s="1"/>
  <c r="F24" i="4"/>
  <c r="T24" i="4" s="1"/>
  <c r="B24" i="19" s="1"/>
  <c r="AE26" i="11"/>
  <c r="F27" i="4"/>
  <c r="T27" i="4" s="1"/>
  <c r="B27" i="19" s="1"/>
  <c r="AE29" i="11"/>
  <c r="F23" i="4"/>
  <c r="T23" i="4" s="1"/>
  <c r="B23" i="19" s="1"/>
  <c r="AE25" i="11"/>
  <c r="F42" i="4"/>
  <c r="T42" i="4" s="1"/>
  <c r="AE44" i="11"/>
  <c r="F54" i="4"/>
  <c r="T54" i="4" s="1"/>
  <c r="AE56" i="11"/>
  <c r="AF25" i="11"/>
  <c r="BY25" i="11" s="1"/>
  <c r="AN24" i="11"/>
  <c r="CG24" i="11" s="1"/>
  <c r="AJ24" i="11"/>
  <c r="CC24" i="11" s="1"/>
  <c r="F22" i="4"/>
  <c r="T22" i="4" s="1"/>
  <c r="B22" i="19" s="1"/>
  <c r="AE24" i="11"/>
  <c r="AN27" i="11"/>
  <c r="CG27" i="11" s="1"/>
  <c r="AN63" i="11"/>
  <c r="CG63" i="11" s="1"/>
  <c r="AN26" i="11"/>
  <c r="CG26" i="11" s="1"/>
  <c r="AN45" i="11"/>
  <c r="CG45" i="11" s="1"/>
  <c r="AN53" i="11"/>
  <c r="CG53" i="11" s="1"/>
  <c r="F29" i="4"/>
  <c r="T29" i="4" s="1"/>
  <c r="B29" i="19" s="1"/>
  <c r="AE31" i="11"/>
  <c r="M4" i="4"/>
  <c r="AL6" i="11"/>
  <c r="F30" i="4"/>
  <c r="T30" i="4" s="1"/>
  <c r="AE32" i="11"/>
  <c r="F26" i="4"/>
  <c r="T26" i="4" s="1"/>
  <c r="B26" i="19" s="1"/>
  <c r="AE28" i="11"/>
  <c r="F31" i="4"/>
  <c r="T31" i="4" s="1"/>
  <c r="AE33" i="11"/>
  <c r="F44" i="4"/>
  <c r="T44" i="4" s="1"/>
  <c r="B44" i="19" s="1"/>
  <c r="AE46" i="11"/>
  <c r="F57" i="4"/>
  <c r="T57" i="4" s="1"/>
  <c r="AE59" i="11"/>
  <c r="AJ6" i="11"/>
  <c r="CC6" i="11" s="1"/>
  <c r="AJ13" i="11"/>
  <c r="CC13" i="11" s="1"/>
  <c r="AN23" i="11"/>
  <c r="CG23" i="11" s="1"/>
  <c r="AN7" i="11"/>
  <c r="CG7" i="11" s="1"/>
  <c r="AN33" i="11"/>
  <c r="CG33" i="11" s="1"/>
  <c r="AN30" i="11"/>
  <c r="CG30" i="11" s="1"/>
  <c r="AN34" i="11"/>
  <c r="CG34" i="11" s="1"/>
  <c r="AN46" i="11"/>
  <c r="CG46" i="11" s="1"/>
  <c r="AN55" i="11"/>
  <c r="CG55" i="11" s="1"/>
  <c r="AJ23" i="11"/>
  <c r="CC23" i="11" s="1"/>
  <c r="F18" i="4"/>
  <c r="T18" i="4" s="1"/>
  <c r="B18" i="19" s="1"/>
  <c r="AE20" i="11"/>
  <c r="F34" i="4"/>
  <c r="T34" i="4" s="1"/>
  <c r="AE36" i="11"/>
  <c r="F43" i="4"/>
  <c r="T43" i="4" s="1"/>
  <c r="B43" i="19" s="1"/>
  <c r="AE45" i="11"/>
  <c r="F33" i="4"/>
  <c r="T33" i="4" s="1"/>
  <c r="AE35" i="11"/>
  <c r="F45" i="4"/>
  <c r="T45" i="4" s="1"/>
  <c r="B45" i="19" s="1"/>
  <c r="AE47" i="11"/>
  <c r="F59" i="4"/>
  <c r="T59" i="4" s="1"/>
  <c r="B59" i="19" s="1"/>
  <c r="AE61" i="11"/>
  <c r="AJ29" i="11"/>
  <c r="CC29" i="11" s="1"/>
  <c r="F20" i="4"/>
  <c r="T20" i="4" s="1"/>
  <c r="B20" i="19" s="1"/>
  <c r="AE22" i="11"/>
  <c r="F19" i="4"/>
  <c r="T19" i="4" s="1"/>
  <c r="B19" i="19" s="1"/>
  <c r="AE21" i="11"/>
  <c r="H4" i="4"/>
  <c r="AG6" i="11"/>
  <c r="AN22" i="11"/>
  <c r="CG22" i="11" s="1"/>
  <c r="AN17" i="11"/>
  <c r="CG17" i="11" s="1"/>
  <c r="AN42" i="11"/>
  <c r="CG42" i="11" s="1"/>
  <c r="AN61" i="11"/>
  <c r="CG61" i="11" s="1"/>
  <c r="AN52" i="11"/>
  <c r="CG52" i="11" s="1"/>
  <c r="AN62" i="11"/>
  <c r="CG62" i="11" s="1"/>
  <c r="AN8" i="11"/>
  <c r="CG8" i="11" s="1"/>
  <c r="F35" i="4"/>
  <c r="T35" i="4" s="1"/>
  <c r="B35" i="19" s="1"/>
  <c r="AE37" i="11"/>
  <c r="F9" i="4"/>
  <c r="T9" i="4" s="1"/>
  <c r="B9" i="19" s="1"/>
  <c r="AE11" i="11"/>
  <c r="F49" i="4"/>
  <c r="T49" i="4" s="1"/>
  <c r="AE51" i="11"/>
  <c r="F39" i="4"/>
  <c r="T39" i="4" s="1"/>
  <c r="AE41" i="11"/>
  <c r="F46" i="4"/>
  <c r="T46" i="4" s="1"/>
  <c r="AE48" i="11"/>
  <c r="F61" i="4"/>
  <c r="T61" i="4" s="1"/>
  <c r="B61" i="19" s="1"/>
  <c r="AE63" i="11"/>
  <c r="AN11" i="11"/>
  <c r="CG11" i="11" s="1"/>
  <c r="L4" i="4"/>
  <c r="AK6" i="11"/>
  <c r="AN44" i="11"/>
  <c r="CG44" i="11" s="1"/>
  <c r="AN35" i="11"/>
  <c r="CG35" i="11" s="1"/>
  <c r="AN29" i="11"/>
  <c r="CG29" i="11" s="1"/>
  <c r="AN47" i="11"/>
  <c r="CG47" i="11" s="1"/>
  <c r="AN48" i="11"/>
  <c r="CG48" i="11" s="1"/>
  <c r="F17" i="4"/>
  <c r="T17" i="4" s="1"/>
  <c r="B17" i="19" s="1"/>
  <c r="AE19" i="11"/>
  <c r="F11" i="4"/>
  <c r="T11" i="4" s="1"/>
  <c r="B11" i="19" s="1"/>
  <c r="AE13" i="11"/>
  <c r="F25" i="4"/>
  <c r="T25" i="4" s="1"/>
  <c r="B25" i="19" s="1"/>
  <c r="AE27" i="11"/>
  <c r="F56" i="4"/>
  <c r="T56" i="4" s="1"/>
  <c r="AE58" i="11"/>
  <c r="F53" i="4"/>
  <c r="T53" i="4" s="1"/>
  <c r="B53" i="19" s="1"/>
  <c r="AE55" i="11"/>
  <c r="F48" i="4"/>
  <c r="T48" i="4" s="1"/>
  <c r="AE50" i="11"/>
  <c r="F37" i="4"/>
  <c r="T37" i="4" s="1"/>
  <c r="B37" i="19" s="1"/>
  <c r="AE39" i="11"/>
  <c r="AJ19" i="11"/>
  <c r="CC19" i="11" s="1"/>
  <c r="AN32" i="11"/>
  <c r="CG32" i="11" s="1"/>
  <c r="AN14" i="11"/>
  <c r="CG14" i="11" s="1"/>
  <c r="AN40" i="11"/>
  <c r="CG40" i="11" s="1"/>
  <c r="AN56" i="11"/>
  <c r="CG56" i="11" s="1"/>
  <c r="AN58" i="11"/>
  <c r="CG58" i="11" s="1"/>
  <c r="AN50" i="11"/>
  <c r="CG50" i="11" s="1"/>
  <c r="F15" i="4"/>
  <c r="T15" i="4" s="1"/>
  <c r="B15" i="19" s="1"/>
  <c r="AE17" i="11"/>
  <c r="F13" i="4"/>
  <c r="T13" i="4" s="1"/>
  <c r="B13" i="19" s="1"/>
  <c r="AE15" i="11"/>
  <c r="F41" i="4"/>
  <c r="T41" i="4" s="1"/>
  <c r="AE43" i="11"/>
  <c r="F36" i="4"/>
  <c r="T36" i="4" s="1"/>
  <c r="B36" i="19" s="1"/>
  <c r="AE38" i="11"/>
  <c r="F55" i="4"/>
  <c r="T55" i="4" s="1"/>
  <c r="AE57" i="11"/>
  <c r="F52" i="4"/>
  <c r="T52" i="4" s="1"/>
  <c r="B52" i="19" s="1"/>
  <c r="AE54" i="11"/>
  <c r="O7" i="4"/>
  <c r="AC7" i="4" s="1"/>
  <c r="AN9" i="11"/>
  <c r="CG9" i="11" s="1"/>
  <c r="O39" i="4"/>
  <c r="AC39" i="4" s="1"/>
  <c r="AN41" i="11"/>
  <c r="CG41" i="11" s="1"/>
  <c r="O4" i="4"/>
  <c r="AC4" i="4" s="1"/>
  <c r="AN6" i="11"/>
  <c r="CG6" i="11" s="1"/>
  <c r="O57" i="4"/>
  <c r="AC57" i="4" s="1"/>
  <c r="AN59" i="11"/>
  <c r="CG59" i="11" s="1"/>
  <c r="O34" i="4"/>
  <c r="AC34" i="4" s="1"/>
  <c r="AN36" i="11"/>
  <c r="CG36" i="11" s="1"/>
  <c r="O36" i="4"/>
  <c r="AC36" i="4" s="1"/>
  <c r="AN38" i="11"/>
  <c r="CG38" i="11" s="1"/>
  <c r="O11" i="4"/>
  <c r="AC11" i="4" s="1"/>
  <c r="AN13" i="11"/>
  <c r="CG13" i="11" s="1"/>
  <c r="O10" i="4"/>
  <c r="AC10" i="4" s="1"/>
  <c r="AN12" i="11"/>
  <c r="CG12" i="11" s="1"/>
  <c r="O17" i="4"/>
  <c r="AC17" i="4" s="1"/>
  <c r="AN19" i="11"/>
  <c r="CG19" i="11" s="1"/>
  <c r="O8" i="4"/>
  <c r="AN10" i="11"/>
  <c r="CG10" i="11" s="1"/>
  <c r="K49" i="4"/>
  <c r="Y49" i="4" s="1"/>
  <c r="K11" i="4"/>
  <c r="Y11" i="4" s="1"/>
  <c r="K5" i="4"/>
  <c r="Y5" i="4" s="1"/>
  <c r="K18" i="4"/>
  <c r="Y18" i="4" s="1"/>
  <c r="K59" i="4"/>
  <c r="Y59" i="4" s="1"/>
  <c r="K41" i="4"/>
  <c r="Y41" i="4" s="1"/>
  <c r="K51" i="4"/>
  <c r="Y51" i="4" s="1"/>
  <c r="K55" i="4"/>
  <c r="Y55" i="4" s="1"/>
  <c r="K28" i="4"/>
  <c r="Y28" i="4" s="1"/>
  <c r="K10" i="4"/>
  <c r="Y10" i="4" s="1"/>
  <c r="K31" i="4"/>
  <c r="Y31" i="4" s="1"/>
  <c r="K58" i="4"/>
  <c r="Y58" i="4" s="1"/>
  <c r="K7" i="4"/>
  <c r="Y7" i="4" s="1"/>
  <c r="K4" i="4"/>
  <c r="Y4" i="4" s="1"/>
  <c r="K54" i="4"/>
  <c r="Y54" i="4" s="1"/>
  <c r="K25" i="4"/>
  <c r="Y25" i="4" s="1"/>
  <c r="K42" i="4"/>
  <c r="Y42" i="4" s="1"/>
  <c r="K60" i="4"/>
  <c r="Y60" i="4" s="1"/>
  <c r="K20" i="4"/>
  <c r="Y20" i="4" s="1"/>
  <c r="K35" i="4"/>
  <c r="Y35" i="4" s="1"/>
  <c r="K33" i="4"/>
  <c r="Y33" i="4" s="1"/>
  <c r="K50" i="4"/>
  <c r="Y50" i="4" s="1"/>
  <c r="K61" i="4"/>
  <c r="Y61" i="4" s="1"/>
  <c r="K22" i="4"/>
  <c r="Y22" i="4" s="1"/>
  <c r="K13" i="4"/>
  <c r="Y13" i="4" s="1"/>
  <c r="K17" i="4"/>
  <c r="Y17" i="4" s="1"/>
  <c r="K27" i="4"/>
  <c r="Y27" i="4" s="1"/>
  <c r="K39" i="4"/>
  <c r="Y39" i="4" s="1"/>
  <c r="K9" i="4"/>
  <c r="Y9" i="4" s="1"/>
  <c r="K56" i="4"/>
  <c r="Y56" i="4" s="1"/>
  <c r="K23" i="4"/>
  <c r="Y23" i="4" s="1"/>
  <c r="K44" i="4"/>
  <c r="Y44" i="4" s="1"/>
  <c r="K24" i="4"/>
  <c r="Y24" i="4" s="1"/>
  <c r="K40" i="4"/>
  <c r="Y40" i="4" s="1"/>
  <c r="K38" i="4"/>
  <c r="Y38" i="4" s="1"/>
  <c r="K34" i="4"/>
  <c r="Y34" i="4" s="1"/>
  <c r="K46" i="4"/>
  <c r="Y46" i="4" s="1"/>
  <c r="K48" i="4"/>
  <c r="Y48" i="4" s="1"/>
  <c r="K15" i="4"/>
  <c r="Y15" i="4" s="1"/>
  <c r="K37" i="4"/>
  <c r="Y37" i="4" s="1"/>
  <c r="K19" i="4"/>
  <c r="Y19" i="4" s="1"/>
  <c r="K29" i="4"/>
  <c r="Y29" i="4" s="1"/>
  <c r="K52" i="4"/>
  <c r="Y52" i="4" s="1"/>
  <c r="K6" i="4"/>
  <c r="Y6" i="4" s="1"/>
  <c r="K30" i="4"/>
  <c r="Y30" i="4" s="1"/>
  <c r="K12" i="4"/>
  <c r="Y12" i="4" s="1"/>
  <c r="K32" i="4"/>
  <c r="Y32" i="4" s="1"/>
  <c r="K57" i="4"/>
  <c r="Y57" i="4" s="1"/>
  <c r="K14" i="4"/>
  <c r="Y14" i="4" s="1"/>
  <c r="K53" i="4"/>
  <c r="Y53" i="4" s="1"/>
  <c r="K36" i="4"/>
  <c r="Y36" i="4" s="1"/>
  <c r="K43" i="4"/>
  <c r="Y43" i="4" s="1"/>
  <c r="K45" i="4"/>
  <c r="Y45" i="4" s="1"/>
  <c r="K47" i="4"/>
  <c r="Y47" i="4" s="1"/>
  <c r="K16" i="4"/>
  <c r="Y16" i="4" s="1"/>
  <c r="K21" i="4"/>
  <c r="Y21" i="4" s="1"/>
  <c r="G9" i="4"/>
  <c r="U9" i="4" s="1"/>
  <c r="AF11" i="11"/>
  <c r="BY11" i="11" s="1"/>
  <c r="G54" i="4"/>
  <c r="U54" i="4" s="1"/>
  <c r="AF56" i="11"/>
  <c r="BY56" i="11" s="1"/>
  <c r="G39" i="4"/>
  <c r="U39" i="4" s="1"/>
  <c r="AF41" i="11"/>
  <c r="BY41" i="11" s="1"/>
  <c r="G53" i="4"/>
  <c r="U53" i="4" s="1"/>
  <c r="AF55" i="11"/>
  <c r="BY55" i="11" s="1"/>
  <c r="G12" i="4"/>
  <c r="U12" i="4" s="1"/>
  <c r="AF14" i="11"/>
  <c r="BY14" i="11" s="1"/>
  <c r="G28" i="4"/>
  <c r="U28" i="4" s="1"/>
  <c r="AF30" i="11"/>
  <c r="BY30" i="11" s="1"/>
  <c r="G50" i="4"/>
  <c r="U50" i="4" s="1"/>
  <c r="AF52" i="11"/>
  <c r="BY52" i="11" s="1"/>
  <c r="G46" i="4"/>
  <c r="U46" i="4" s="1"/>
  <c r="AF48" i="11"/>
  <c r="BY48" i="11" s="1"/>
  <c r="G60" i="4"/>
  <c r="U60" i="4" s="1"/>
  <c r="AF62" i="11"/>
  <c r="BY62" i="11" s="1"/>
  <c r="G6" i="4"/>
  <c r="U6" i="4" s="1"/>
  <c r="AF8" i="11"/>
  <c r="BY8" i="11" s="1"/>
  <c r="G21" i="4"/>
  <c r="U21" i="4" s="1"/>
  <c r="AF23" i="11"/>
  <c r="BY23" i="11" s="1"/>
  <c r="G22" i="4"/>
  <c r="U22" i="4" s="1"/>
  <c r="AF24" i="11"/>
  <c r="BY24" i="11" s="1"/>
  <c r="G15" i="4"/>
  <c r="U15" i="4" s="1"/>
  <c r="AF17" i="11"/>
  <c r="BY17" i="11" s="1"/>
  <c r="G45" i="4"/>
  <c r="U45" i="4" s="1"/>
  <c r="AF47" i="11"/>
  <c r="BY47" i="11" s="1"/>
  <c r="G14" i="4"/>
  <c r="U14" i="4" s="1"/>
  <c r="AF16" i="11"/>
  <c r="BY16" i="11" s="1"/>
  <c r="G27" i="4"/>
  <c r="U27" i="4" s="1"/>
  <c r="AF29" i="11"/>
  <c r="BY29" i="11" s="1"/>
  <c r="G35" i="4"/>
  <c r="U35" i="4" s="1"/>
  <c r="AF37" i="11"/>
  <c r="BY37" i="11" s="1"/>
  <c r="G59" i="4"/>
  <c r="U59" i="4" s="1"/>
  <c r="AF61" i="11"/>
  <c r="BY61" i="11" s="1"/>
  <c r="G48" i="4"/>
  <c r="U48" i="4" s="1"/>
  <c r="AF50" i="11"/>
  <c r="BY50" i="11" s="1"/>
  <c r="G11" i="4"/>
  <c r="U11" i="4" s="1"/>
  <c r="AF13" i="11"/>
  <c r="BY13" i="11" s="1"/>
  <c r="G20" i="4"/>
  <c r="U20" i="4" s="1"/>
  <c r="AF22" i="11"/>
  <c r="BY22" i="11" s="1"/>
  <c r="G30" i="4"/>
  <c r="U30" i="4" s="1"/>
  <c r="AF32" i="11"/>
  <c r="BY32" i="11" s="1"/>
  <c r="G10" i="4"/>
  <c r="U10" i="4" s="1"/>
  <c r="AF12" i="11"/>
  <c r="BY12" i="11" s="1"/>
  <c r="G37" i="4"/>
  <c r="U37" i="4" s="1"/>
  <c r="AF39" i="11"/>
  <c r="BY39" i="11" s="1"/>
  <c r="G56" i="4"/>
  <c r="U56" i="4" s="1"/>
  <c r="AF58" i="11"/>
  <c r="BY58" i="11" s="1"/>
  <c r="G13" i="4"/>
  <c r="U13" i="4" s="1"/>
  <c r="AF15" i="11"/>
  <c r="BY15" i="11" s="1"/>
  <c r="G34" i="4"/>
  <c r="U34" i="4" s="1"/>
  <c r="AF36" i="11"/>
  <c r="BY36" i="11" s="1"/>
  <c r="G26" i="4"/>
  <c r="U26" i="4" s="1"/>
  <c r="AF28" i="11"/>
  <c r="BY28" i="11" s="1"/>
  <c r="G41" i="4"/>
  <c r="U41" i="4" s="1"/>
  <c r="AF43" i="11"/>
  <c r="BY43" i="11" s="1"/>
  <c r="G55" i="4"/>
  <c r="U55" i="4" s="1"/>
  <c r="AF57" i="11"/>
  <c r="BY57" i="11" s="1"/>
  <c r="G47" i="4"/>
  <c r="U47" i="4" s="1"/>
  <c r="AF49" i="11"/>
  <c r="BY49" i="11" s="1"/>
  <c r="G8" i="4"/>
  <c r="U8" i="4" s="1"/>
  <c r="AF10" i="11"/>
  <c r="BY10" i="11" s="1"/>
  <c r="G57" i="4"/>
  <c r="U57" i="4" s="1"/>
  <c r="AF59" i="11"/>
  <c r="BY59" i="11" s="1"/>
  <c r="G52" i="4"/>
  <c r="U52" i="4" s="1"/>
  <c r="AF54" i="11"/>
  <c r="BY54" i="11" s="1"/>
  <c r="G18" i="4"/>
  <c r="U18" i="4" s="1"/>
  <c r="AF20" i="11"/>
  <c r="BY20" i="11" s="1"/>
  <c r="G38" i="4"/>
  <c r="U38" i="4" s="1"/>
  <c r="AF40" i="11"/>
  <c r="BY40" i="11" s="1"/>
  <c r="G42" i="4"/>
  <c r="U42" i="4" s="1"/>
  <c r="AF44" i="11"/>
  <c r="BY44" i="11" s="1"/>
  <c r="G43" i="4"/>
  <c r="U43" i="4" s="1"/>
  <c r="AF45" i="11"/>
  <c r="BY45" i="11" s="1"/>
  <c r="G58" i="4"/>
  <c r="U58" i="4" s="1"/>
  <c r="AF60" i="11"/>
  <c r="BY60" i="11" s="1"/>
  <c r="G40" i="4"/>
  <c r="U40" i="4" s="1"/>
  <c r="AF42" i="11"/>
  <c r="BY42" i="11" s="1"/>
  <c r="G29" i="4"/>
  <c r="U29" i="4" s="1"/>
  <c r="AF31" i="11"/>
  <c r="BY31" i="11" s="1"/>
  <c r="G61" i="4"/>
  <c r="U61" i="4" s="1"/>
  <c r="AF63" i="11"/>
  <c r="BY63" i="11" s="1"/>
  <c r="G33" i="4"/>
  <c r="U33" i="4" s="1"/>
  <c r="AF35" i="11"/>
  <c r="BY35" i="11" s="1"/>
  <c r="G17" i="4"/>
  <c r="U17" i="4" s="1"/>
  <c r="AF19" i="11"/>
  <c r="BY19" i="11" s="1"/>
  <c r="G31" i="4"/>
  <c r="U31" i="4" s="1"/>
  <c r="AF33" i="11"/>
  <c r="BY33" i="11" s="1"/>
  <c r="G24" i="4"/>
  <c r="U24" i="4" s="1"/>
  <c r="AF26" i="11"/>
  <c r="BY26" i="11" s="1"/>
  <c r="G49" i="4"/>
  <c r="U49" i="4" s="1"/>
  <c r="AF51" i="11"/>
  <c r="BY51" i="11" s="1"/>
  <c r="G25" i="4"/>
  <c r="U25" i="4" s="1"/>
  <c r="AF27" i="11"/>
  <c r="BY27" i="11" s="1"/>
  <c r="G5" i="4"/>
  <c r="U5" i="4" s="1"/>
  <c r="AF7" i="11"/>
  <c r="BY7" i="11" s="1"/>
  <c r="G16" i="4"/>
  <c r="U16" i="4" s="1"/>
  <c r="AF18" i="11"/>
  <c r="BY18" i="11" s="1"/>
  <c r="G36" i="4"/>
  <c r="U36" i="4" s="1"/>
  <c r="AF38" i="11"/>
  <c r="BY38" i="11" s="1"/>
  <c r="G32" i="4"/>
  <c r="U32" i="4" s="1"/>
  <c r="AF34" i="11"/>
  <c r="BY34" i="11" s="1"/>
  <c r="G44" i="4"/>
  <c r="U44" i="4" s="1"/>
  <c r="AF46" i="11"/>
  <c r="BY46" i="11" s="1"/>
  <c r="G51" i="4"/>
  <c r="AF53" i="11"/>
  <c r="BY53" i="11" s="1"/>
  <c r="BF64" i="11"/>
  <c r="BF66" i="11" s="1"/>
  <c r="BO64" i="11"/>
  <c r="BO66" i="11" s="1"/>
  <c r="O13" i="4"/>
  <c r="AC13" i="4" s="1"/>
  <c r="O42" i="4"/>
  <c r="AC42" i="4" s="1"/>
  <c r="O54" i="4"/>
  <c r="AC54" i="4" s="1"/>
  <c r="O22" i="4"/>
  <c r="AC22" i="4" s="1"/>
  <c r="O44" i="4"/>
  <c r="AC44" i="4" s="1"/>
  <c r="O48" i="4"/>
  <c r="AC48" i="4" s="1"/>
  <c r="O18" i="4"/>
  <c r="AC18" i="4" s="1"/>
  <c r="O61" i="4"/>
  <c r="AC61" i="4" s="1"/>
  <c r="O5" i="4"/>
  <c r="AC5" i="4" s="1"/>
  <c r="O52" i="4"/>
  <c r="AC52" i="4" s="1"/>
  <c r="W4" i="11"/>
  <c r="O25" i="4"/>
  <c r="AC25" i="4" s="1"/>
  <c r="O31" i="4"/>
  <c r="AC31" i="4" s="1"/>
  <c r="O28" i="4"/>
  <c r="AC28" i="4" s="1"/>
  <c r="O32" i="4"/>
  <c r="AC32" i="4" s="1"/>
  <c r="O53" i="4"/>
  <c r="AC53" i="4" s="1"/>
  <c r="O40" i="4"/>
  <c r="AC40" i="4" s="1"/>
  <c r="X10" i="11"/>
  <c r="S8" i="4"/>
  <c r="S63" i="4" s="1"/>
  <c r="O15" i="4"/>
  <c r="AC15" i="4" s="1"/>
  <c r="O59" i="4"/>
  <c r="AC59" i="4" s="1"/>
  <c r="O50" i="4"/>
  <c r="AC50" i="4" s="1"/>
  <c r="O60" i="4"/>
  <c r="AC60" i="4" s="1"/>
  <c r="O6" i="4"/>
  <c r="AC6" i="4" s="1"/>
  <c r="O33" i="4"/>
  <c r="AC33" i="4" s="1"/>
  <c r="O27" i="4"/>
  <c r="AC27" i="4" s="1"/>
  <c r="O45" i="4"/>
  <c r="AC45" i="4" s="1"/>
  <c r="O46" i="4"/>
  <c r="AC46" i="4" s="1"/>
  <c r="O12" i="4"/>
  <c r="AC12" i="4" s="1"/>
  <c r="O38" i="4"/>
  <c r="AC38" i="4" s="1"/>
  <c r="O56" i="4"/>
  <c r="AC56" i="4" s="1"/>
  <c r="O21" i="4"/>
  <c r="AC21" i="4" s="1"/>
  <c r="O19" i="4"/>
  <c r="AC19" i="4" s="1"/>
  <c r="O14" i="4"/>
  <c r="AC14" i="4" s="1"/>
  <c r="O26" i="4"/>
  <c r="AC26" i="4" s="1"/>
  <c r="O35" i="4"/>
  <c r="AC35" i="4" s="1"/>
  <c r="O55" i="4"/>
  <c r="AC55" i="4" s="1"/>
  <c r="O20" i="4"/>
  <c r="AC20" i="4" s="1"/>
  <c r="O23" i="4"/>
  <c r="AC23" i="4" s="1"/>
  <c r="O37" i="4"/>
  <c r="AC37" i="4" s="1"/>
  <c r="O58" i="4"/>
  <c r="AC58" i="4" s="1"/>
  <c r="O47" i="4"/>
  <c r="AC47" i="4" s="1"/>
  <c r="O30" i="4"/>
  <c r="AC30" i="4" s="1"/>
  <c r="O16" i="4"/>
  <c r="AC16" i="4" s="1"/>
  <c r="O29" i="4"/>
  <c r="AC29" i="4" s="1"/>
  <c r="O41" i="4"/>
  <c r="AC41" i="4" s="1"/>
  <c r="O49" i="4"/>
  <c r="AC49" i="4" s="1"/>
  <c r="O9" i="4"/>
  <c r="AC9" i="4" s="1"/>
  <c r="O24" i="4"/>
  <c r="AC24" i="4" s="1"/>
  <c r="O43" i="4"/>
  <c r="AC43" i="4" s="1"/>
  <c r="O51" i="4"/>
  <c r="AC51" i="4" s="1"/>
  <c r="M6" i="4"/>
  <c r="L44" i="4"/>
  <c r="Z44" i="4" s="1"/>
  <c r="H44" i="19" s="1"/>
  <c r="J34" i="4"/>
  <c r="X34" i="4" s="1"/>
  <c r="F34" i="19" s="1"/>
  <c r="I5" i="4"/>
  <c r="I33" i="4"/>
  <c r="W33" i="4" s="1"/>
  <c r="E33" i="19" s="1"/>
  <c r="H50" i="4"/>
  <c r="V50" i="4" s="1"/>
  <c r="D50" i="19" s="1"/>
  <c r="M50" i="4"/>
  <c r="AA50" i="4" s="1"/>
  <c r="I50" i="19" s="1"/>
  <c r="N28" i="4"/>
  <c r="AB28" i="4" s="1"/>
  <c r="J28" i="19" s="1"/>
  <c r="N52" i="4"/>
  <c r="AB52" i="4" s="1"/>
  <c r="J52" i="19" s="1"/>
  <c r="L14" i="4"/>
  <c r="L16" i="4"/>
  <c r="L10" i="4"/>
  <c r="L39" i="4"/>
  <c r="Z39" i="4" s="1"/>
  <c r="H39" i="19" s="1"/>
  <c r="L30" i="4"/>
  <c r="Z30" i="4" s="1"/>
  <c r="H30" i="19" s="1"/>
  <c r="L55" i="4"/>
  <c r="Z55" i="4" s="1"/>
  <c r="H55" i="19" s="1"/>
  <c r="L53" i="4"/>
  <c r="Z53" i="4" s="1"/>
  <c r="H53" i="19" s="1"/>
  <c r="J37" i="4"/>
  <c r="X37" i="4" s="1"/>
  <c r="F37" i="19" s="1"/>
  <c r="I19" i="4"/>
  <c r="J12" i="4"/>
  <c r="J7" i="4"/>
  <c r="J46" i="4"/>
  <c r="X46" i="4" s="1"/>
  <c r="F46" i="19" s="1"/>
  <c r="J27" i="4"/>
  <c r="X27" i="4" s="1"/>
  <c r="F27" i="19" s="1"/>
  <c r="J40" i="4"/>
  <c r="X40" i="4" s="1"/>
  <c r="F40" i="19" s="1"/>
  <c r="J50" i="4"/>
  <c r="X50" i="4" s="1"/>
  <c r="F50" i="19" s="1"/>
  <c r="H12" i="4"/>
  <c r="I10" i="4"/>
  <c r="I16" i="4"/>
  <c r="I27" i="4"/>
  <c r="W27" i="4" s="1"/>
  <c r="E27" i="19" s="1"/>
  <c r="I42" i="4"/>
  <c r="W42" i="4" s="1"/>
  <c r="E42" i="19" s="1"/>
  <c r="I58" i="4"/>
  <c r="W58" i="4" s="1"/>
  <c r="E58" i="19" s="1"/>
  <c r="I53" i="4"/>
  <c r="W53" i="4" s="1"/>
  <c r="E53" i="19" s="1"/>
  <c r="N16" i="4"/>
  <c r="H33" i="4"/>
  <c r="V33" i="4" s="1"/>
  <c r="D33" i="19" s="1"/>
  <c r="H28" i="4"/>
  <c r="V28" i="4" s="1"/>
  <c r="D28" i="19" s="1"/>
  <c r="H38" i="4"/>
  <c r="V38" i="4" s="1"/>
  <c r="D38" i="19" s="1"/>
  <c r="H47" i="4"/>
  <c r="V47" i="4" s="1"/>
  <c r="D47" i="19" s="1"/>
  <c r="H51" i="4"/>
  <c r="V51" i="4" s="1"/>
  <c r="D51" i="19" s="1"/>
  <c r="M13" i="4"/>
  <c r="M27" i="4"/>
  <c r="AA27" i="4" s="1"/>
  <c r="I27" i="19" s="1"/>
  <c r="M32" i="4"/>
  <c r="AA32" i="4" s="1"/>
  <c r="I32" i="19" s="1"/>
  <c r="M40" i="4"/>
  <c r="AA40" i="4" s="1"/>
  <c r="I40" i="19" s="1"/>
  <c r="M58" i="4"/>
  <c r="AA58" i="4" s="1"/>
  <c r="I58" i="19" s="1"/>
  <c r="M51" i="4"/>
  <c r="AA51" i="4" s="1"/>
  <c r="I51" i="19" s="1"/>
  <c r="H6" i="4"/>
  <c r="G19" i="4"/>
  <c r="U19" i="4" s="1"/>
  <c r="H31" i="4"/>
  <c r="V31" i="4" s="1"/>
  <c r="D31" i="19" s="1"/>
  <c r="I8" i="4"/>
  <c r="N24" i="4"/>
  <c r="AB24" i="4" s="1"/>
  <c r="J24" i="19" s="1"/>
  <c r="N21" i="4"/>
  <c r="N25" i="4"/>
  <c r="AB25" i="4" s="1"/>
  <c r="J25" i="19" s="1"/>
  <c r="N39" i="4"/>
  <c r="AB39" i="4" s="1"/>
  <c r="J39" i="19" s="1"/>
  <c r="N60" i="4"/>
  <c r="AB60" i="4" s="1"/>
  <c r="J60" i="19" s="1"/>
  <c r="N46" i="4"/>
  <c r="AB46" i="4" s="1"/>
  <c r="J46" i="19" s="1"/>
  <c r="H8" i="4"/>
  <c r="J15" i="4"/>
  <c r="L32" i="4"/>
  <c r="Z32" i="4" s="1"/>
  <c r="H32" i="19" s="1"/>
  <c r="J26" i="4"/>
  <c r="X26" i="4" s="1"/>
  <c r="F26" i="19" s="1"/>
  <c r="H15" i="4"/>
  <c r="M31" i="4"/>
  <c r="AA31" i="4" s="1"/>
  <c r="I31" i="19" s="1"/>
  <c r="N32" i="4"/>
  <c r="AB32" i="4" s="1"/>
  <c r="J32" i="19" s="1"/>
  <c r="L12" i="4"/>
  <c r="L15" i="4"/>
  <c r="L20" i="4"/>
  <c r="L24" i="4"/>
  <c r="Z24" i="4" s="1"/>
  <c r="H24" i="19" s="1"/>
  <c r="L34" i="4"/>
  <c r="Z34" i="4" s="1"/>
  <c r="H34" i="19" s="1"/>
  <c r="L58" i="4"/>
  <c r="Z58" i="4" s="1"/>
  <c r="H58" i="19" s="1"/>
  <c r="L60" i="4"/>
  <c r="Z60" i="4" s="1"/>
  <c r="H60" i="19" s="1"/>
  <c r="N34" i="4"/>
  <c r="AB34" i="4" s="1"/>
  <c r="J34" i="19" s="1"/>
  <c r="M18" i="4"/>
  <c r="H9" i="4"/>
  <c r="J14" i="4"/>
  <c r="J19" i="4"/>
  <c r="J30" i="4"/>
  <c r="X30" i="4" s="1"/>
  <c r="F30" i="19" s="1"/>
  <c r="J45" i="4"/>
  <c r="X45" i="4" s="1"/>
  <c r="F45" i="19" s="1"/>
  <c r="J42" i="4"/>
  <c r="X42" i="4" s="1"/>
  <c r="F42" i="19" s="1"/>
  <c r="J54" i="4"/>
  <c r="X54" i="4" s="1"/>
  <c r="F54" i="19" s="1"/>
  <c r="L42" i="4"/>
  <c r="Z42" i="4" s="1"/>
  <c r="H42" i="19" s="1"/>
  <c r="I20" i="4"/>
  <c r="I31" i="4"/>
  <c r="W31" i="4" s="1"/>
  <c r="E31" i="19" s="1"/>
  <c r="I26" i="4"/>
  <c r="W26" i="4" s="1"/>
  <c r="E26" i="19" s="1"/>
  <c r="I52" i="4"/>
  <c r="W52" i="4" s="1"/>
  <c r="E52" i="19" s="1"/>
  <c r="I50" i="4"/>
  <c r="W50" i="4" s="1"/>
  <c r="E50" i="19" s="1"/>
  <c r="I60" i="4"/>
  <c r="W60" i="4" s="1"/>
  <c r="E60" i="19" s="1"/>
  <c r="H16" i="4"/>
  <c r="H55" i="4"/>
  <c r="V55" i="4" s="1"/>
  <c r="D55" i="19" s="1"/>
  <c r="H40" i="4"/>
  <c r="V40" i="4" s="1"/>
  <c r="D40" i="19" s="1"/>
  <c r="H56" i="4"/>
  <c r="V56" i="4" s="1"/>
  <c r="D56" i="19" s="1"/>
  <c r="H53" i="4"/>
  <c r="V53" i="4" s="1"/>
  <c r="D53" i="19" s="1"/>
  <c r="M17" i="4"/>
  <c r="M21" i="4"/>
  <c r="M48" i="4"/>
  <c r="AA48" i="4" s="1"/>
  <c r="I48" i="19" s="1"/>
  <c r="M56" i="4"/>
  <c r="AA56" i="4" s="1"/>
  <c r="I56" i="19" s="1"/>
  <c r="M42" i="4"/>
  <c r="AA42" i="4" s="1"/>
  <c r="I42" i="19" s="1"/>
  <c r="M45" i="4"/>
  <c r="AA45" i="4" s="1"/>
  <c r="I45" i="19" s="1"/>
  <c r="M53" i="4"/>
  <c r="AA53" i="4" s="1"/>
  <c r="I53" i="19" s="1"/>
  <c r="N30" i="4"/>
  <c r="AB30" i="4" s="1"/>
  <c r="J30" i="19" s="1"/>
  <c r="N29" i="4"/>
  <c r="AB29" i="4" s="1"/>
  <c r="J29" i="19" s="1"/>
  <c r="N22" i="4"/>
  <c r="N49" i="4"/>
  <c r="AB49" i="4" s="1"/>
  <c r="J49" i="19" s="1"/>
  <c r="N36" i="4"/>
  <c r="AB36" i="4" s="1"/>
  <c r="J36" i="19" s="1"/>
  <c r="N55" i="4"/>
  <c r="AB55" i="4" s="1"/>
  <c r="J55" i="19" s="1"/>
  <c r="N48" i="4"/>
  <c r="AB48" i="4" s="1"/>
  <c r="J48" i="19" s="1"/>
  <c r="N6" i="4"/>
  <c r="H11" i="4"/>
  <c r="J57" i="4"/>
  <c r="X57" i="4" s="1"/>
  <c r="F57" i="19" s="1"/>
  <c r="I54" i="4"/>
  <c r="W54" i="4" s="1"/>
  <c r="E54" i="19" s="1"/>
  <c r="H58" i="4"/>
  <c r="V58" i="4" s="1"/>
  <c r="D58" i="19" s="1"/>
  <c r="M29" i="4"/>
  <c r="AA29" i="4" s="1"/>
  <c r="I29" i="19" s="1"/>
  <c r="M35" i="4"/>
  <c r="AA35" i="4" s="1"/>
  <c r="I35" i="19" s="1"/>
  <c r="M19" i="4"/>
  <c r="K26" i="4"/>
  <c r="Y26" i="4" s="1"/>
  <c r="L11" i="4"/>
  <c r="L19" i="4"/>
  <c r="L36" i="4"/>
  <c r="Z36" i="4" s="1"/>
  <c r="H36" i="19" s="1"/>
  <c r="L35" i="4"/>
  <c r="Z35" i="4" s="1"/>
  <c r="H35" i="19" s="1"/>
  <c r="L57" i="4"/>
  <c r="Z57" i="4" s="1"/>
  <c r="H57" i="19" s="1"/>
  <c r="L48" i="4"/>
  <c r="Z48" i="4" s="1"/>
  <c r="H48" i="19" s="1"/>
  <c r="J11" i="4"/>
  <c r="J17" i="4"/>
  <c r="J22" i="4"/>
  <c r="J51" i="4"/>
  <c r="X51" i="4" s="1"/>
  <c r="F51" i="19" s="1"/>
  <c r="J53" i="4"/>
  <c r="X53" i="4" s="1"/>
  <c r="F53" i="19" s="1"/>
  <c r="J59" i="4"/>
  <c r="X59" i="4" s="1"/>
  <c r="F59" i="19" s="1"/>
  <c r="L17" i="4"/>
  <c r="I11" i="4"/>
  <c r="I23" i="4"/>
  <c r="I46" i="4"/>
  <c r="W46" i="4" s="1"/>
  <c r="E46" i="19" s="1"/>
  <c r="I56" i="4"/>
  <c r="W56" i="4" s="1"/>
  <c r="E56" i="19" s="1"/>
  <c r="I37" i="4"/>
  <c r="W37" i="4" s="1"/>
  <c r="E37" i="19" s="1"/>
  <c r="I57" i="4"/>
  <c r="W57" i="4" s="1"/>
  <c r="E57" i="19" s="1"/>
  <c r="H13" i="4"/>
  <c r="H20" i="4"/>
  <c r="H24" i="4"/>
  <c r="V24" i="4" s="1"/>
  <c r="D24" i="19" s="1"/>
  <c r="H27" i="4"/>
  <c r="V27" i="4" s="1"/>
  <c r="D27" i="19" s="1"/>
  <c r="H35" i="4"/>
  <c r="V35" i="4" s="1"/>
  <c r="D35" i="19" s="1"/>
  <c r="H54" i="4"/>
  <c r="V54" i="4" s="1"/>
  <c r="D54" i="19" s="1"/>
  <c r="H46" i="4"/>
  <c r="V46" i="4" s="1"/>
  <c r="D46" i="19" s="1"/>
  <c r="M16" i="4"/>
  <c r="M23" i="4"/>
  <c r="M26" i="4"/>
  <c r="AA26" i="4" s="1"/>
  <c r="I26" i="19" s="1"/>
  <c r="M33" i="4"/>
  <c r="AA33" i="4" s="1"/>
  <c r="I33" i="19" s="1"/>
  <c r="M37" i="4"/>
  <c r="AA37" i="4" s="1"/>
  <c r="I37" i="19" s="1"/>
  <c r="M54" i="4"/>
  <c r="AA54" i="4" s="1"/>
  <c r="I54" i="19" s="1"/>
  <c r="M47" i="4"/>
  <c r="AA47" i="4" s="1"/>
  <c r="I47" i="19" s="1"/>
  <c r="J10" i="4"/>
  <c r="J16" i="4"/>
  <c r="I7" i="4"/>
  <c r="N12" i="4"/>
  <c r="N53" i="4"/>
  <c r="AB53" i="4" s="1"/>
  <c r="J53" i="19" s="1"/>
  <c r="N51" i="4"/>
  <c r="AB51" i="4" s="1"/>
  <c r="J51" i="19" s="1"/>
  <c r="N40" i="4"/>
  <c r="AB40" i="4" s="1"/>
  <c r="J40" i="19" s="1"/>
  <c r="N50" i="4"/>
  <c r="AB50" i="4" s="1"/>
  <c r="J50" i="19" s="1"/>
  <c r="N47" i="4"/>
  <c r="AB47" i="4" s="1"/>
  <c r="J47" i="19" s="1"/>
  <c r="I24" i="4"/>
  <c r="W24" i="4" s="1"/>
  <c r="E24" i="19" s="1"/>
  <c r="G7" i="4"/>
  <c r="U7" i="4" s="1"/>
  <c r="H21" i="4"/>
  <c r="L7" i="4"/>
  <c r="J49" i="4"/>
  <c r="X49" i="4" s="1"/>
  <c r="F49" i="19" s="1"/>
  <c r="L18" i="4"/>
  <c r="I45" i="4"/>
  <c r="W45" i="4" s="1"/>
  <c r="E45" i="19" s="1"/>
  <c r="H5" i="4"/>
  <c r="M52" i="4"/>
  <c r="AA52" i="4" s="1"/>
  <c r="I52" i="19" s="1"/>
  <c r="N38" i="4"/>
  <c r="AB38" i="4" s="1"/>
  <c r="J38" i="19" s="1"/>
  <c r="J48" i="4"/>
  <c r="X48" i="4" s="1"/>
  <c r="F48" i="19" s="1"/>
  <c r="I9" i="4"/>
  <c r="K8" i="4"/>
  <c r="Y8" i="4" s="1"/>
  <c r="M15" i="4"/>
  <c r="L13" i="4"/>
  <c r="L45" i="4"/>
  <c r="Z45" i="4" s="1"/>
  <c r="H45" i="19" s="1"/>
  <c r="L59" i="4"/>
  <c r="Z59" i="4" s="1"/>
  <c r="H59" i="19" s="1"/>
  <c r="L37" i="4"/>
  <c r="Z37" i="4" s="1"/>
  <c r="H37" i="19" s="1"/>
  <c r="L50" i="4"/>
  <c r="Z50" i="4" s="1"/>
  <c r="H50" i="19" s="1"/>
  <c r="L52" i="4"/>
  <c r="Z52" i="4" s="1"/>
  <c r="H52" i="19" s="1"/>
  <c r="I14" i="4"/>
  <c r="L6" i="4"/>
  <c r="J13" i="4"/>
  <c r="J32" i="4"/>
  <c r="X32" i="4" s="1"/>
  <c r="F32" i="19" s="1"/>
  <c r="J29" i="4"/>
  <c r="X29" i="4" s="1"/>
  <c r="F29" i="19" s="1"/>
  <c r="J60" i="4"/>
  <c r="X60" i="4" s="1"/>
  <c r="F60" i="19" s="1"/>
  <c r="J47" i="4"/>
  <c r="X47" i="4" s="1"/>
  <c r="F47" i="19" s="1"/>
  <c r="J61" i="4"/>
  <c r="X61" i="4" s="1"/>
  <c r="F61" i="19" s="1"/>
  <c r="I13" i="4"/>
  <c r="I44" i="4"/>
  <c r="W44" i="4" s="1"/>
  <c r="E44" i="19" s="1"/>
  <c r="I30" i="4"/>
  <c r="W30" i="4" s="1"/>
  <c r="E30" i="19" s="1"/>
  <c r="I39" i="4"/>
  <c r="W39" i="4" s="1"/>
  <c r="E39" i="19" s="1"/>
  <c r="I41" i="4"/>
  <c r="W41" i="4" s="1"/>
  <c r="E41" i="19" s="1"/>
  <c r="I59" i="4"/>
  <c r="W59" i="4" s="1"/>
  <c r="E59" i="19" s="1"/>
  <c r="H22" i="4"/>
  <c r="H30" i="4"/>
  <c r="V30" i="4" s="1"/>
  <c r="D30" i="19" s="1"/>
  <c r="H26" i="4"/>
  <c r="V26" i="4" s="1"/>
  <c r="D26" i="19" s="1"/>
  <c r="H37" i="4"/>
  <c r="V37" i="4" s="1"/>
  <c r="D37" i="19" s="1"/>
  <c r="H57" i="4"/>
  <c r="V57" i="4" s="1"/>
  <c r="D57" i="19" s="1"/>
  <c r="H48" i="4"/>
  <c r="V48" i="4" s="1"/>
  <c r="D48" i="19" s="1"/>
  <c r="M12" i="4"/>
  <c r="M28" i="4"/>
  <c r="AA28" i="4" s="1"/>
  <c r="I28" i="19" s="1"/>
  <c r="M44" i="4"/>
  <c r="AA44" i="4" s="1"/>
  <c r="I44" i="19" s="1"/>
  <c r="M30" i="4"/>
  <c r="AA30" i="4" s="1"/>
  <c r="I30" i="19" s="1"/>
  <c r="M41" i="4"/>
  <c r="AA41" i="4" s="1"/>
  <c r="I41" i="19" s="1"/>
  <c r="M57" i="4"/>
  <c r="AA57" i="4" s="1"/>
  <c r="I57" i="19" s="1"/>
  <c r="L47" i="4"/>
  <c r="Z47" i="4" s="1"/>
  <c r="H47" i="19" s="1"/>
  <c r="J23" i="4"/>
  <c r="N20" i="4"/>
  <c r="N14" i="4"/>
  <c r="N27" i="4"/>
  <c r="AB27" i="4" s="1"/>
  <c r="J27" i="19" s="1"/>
  <c r="N23" i="4"/>
  <c r="N42" i="4"/>
  <c r="AB42" i="4" s="1"/>
  <c r="J42" i="19" s="1"/>
  <c r="N54" i="4"/>
  <c r="AB54" i="4" s="1"/>
  <c r="J54" i="19" s="1"/>
  <c r="I4" i="4"/>
  <c r="L46" i="4"/>
  <c r="Z46" i="4" s="1"/>
  <c r="H46" i="19" s="1"/>
  <c r="J18" i="4"/>
  <c r="I22" i="4"/>
  <c r="H60" i="4"/>
  <c r="V60" i="4" s="1"/>
  <c r="D60" i="19" s="1"/>
  <c r="N15" i="4"/>
  <c r="N58" i="4"/>
  <c r="AB58" i="4" s="1"/>
  <c r="J58" i="19" s="1"/>
  <c r="L5" i="4"/>
  <c r="N41" i="4"/>
  <c r="AB41" i="4" s="1"/>
  <c r="J41" i="19" s="1"/>
  <c r="M5" i="4"/>
  <c r="L21" i="4"/>
  <c r="L26" i="4"/>
  <c r="Z26" i="4" s="1"/>
  <c r="H26" i="19" s="1"/>
  <c r="L23" i="4"/>
  <c r="L41" i="4"/>
  <c r="Z41" i="4" s="1"/>
  <c r="H41" i="19" s="1"/>
  <c r="L61" i="4"/>
  <c r="Z61" i="4" s="1"/>
  <c r="H61" i="19" s="1"/>
  <c r="L56" i="4"/>
  <c r="Z56" i="4" s="1"/>
  <c r="H56" i="19" s="1"/>
  <c r="J21" i="4"/>
  <c r="J44" i="4"/>
  <c r="X44" i="4" s="1"/>
  <c r="F44" i="19" s="1"/>
  <c r="J43" i="4"/>
  <c r="X43" i="4" s="1"/>
  <c r="F43" i="19" s="1"/>
  <c r="J39" i="4"/>
  <c r="X39" i="4" s="1"/>
  <c r="F39" i="19" s="1"/>
  <c r="J56" i="4"/>
  <c r="X56" i="4" s="1"/>
  <c r="F56" i="19" s="1"/>
  <c r="L25" i="4"/>
  <c r="Z25" i="4" s="1"/>
  <c r="H25" i="19" s="1"/>
  <c r="N8" i="4"/>
  <c r="I21" i="4"/>
  <c r="I47" i="4"/>
  <c r="W47" i="4" s="1"/>
  <c r="E47" i="19" s="1"/>
  <c r="I34" i="4"/>
  <c r="W34" i="4" s="1"/>
  <c r="E34" i="19" s="1"/>
  <c r="I36" i="4"/>
  <c r="W36" i="4" s="1"/>
  <c r="E36" i="19" s="1"/>
  <c r="I43" i="4"/>
  <c r="W43" i="4" s="1"/>
  <c r="E43" i="19" s="1"/>
  <c r="I61" i="4"/>
  <c r="W61" i="4" s="1"/>
  <c r="E61" i="19" s="1"/>
  <c r="N10" i="4"/>
  <c r="H23" i="4"/>
  <c r="H34" i="4"/>
  <c r="V34" i="4" s="1"/>
  <c r="D34" i="19" s="1"/>
  <c r="H45" i="4"/>
  <c r="V45" i="4" s="1"/>
  <c r="D45" i="19" s="1"/>
  <c r="H41" i="4"/>
  <c r="V41" i="4" s="1"/>
  <c r="D41" i="19" s="1"/>
  <c r="H59" i="4"/>
  <c r="V59" i="4" s="1"/>
  <c r="D59" i="19" s="1"/>
  <c r="H52" i="4"/>
  <c r="V52" i="4" s="1"/>
  <c r="D52" i="19" s="1"/>
  <c r="M14" i="4"/>
  <c r="M8" i="4"/>
  <c r="M25" i="4"/>
  <c r="AA25" i="4" s="1"/>
  <c r="I25" i="19" s="1"/>
  <c r="M34" i="4"/>
  <c r="AA34" i="4" s="1"/>
  <c r="I34" i="19" s="1"/>
  <c r="M43" i="4"/>
  <c r="AA43" i="4" s="1"/>
  <c r="I43" i="19" s="1"/>
  <c r="M59" i="4"/>
  <c r="AA59" i="4" s="1"/>
  <c r="I59" i="19" s="1"/>
  <c r="J8" i="4"/>
  <c r="N9" i="4"/>
  <c r="N35" i="4"/>
  <c r="AB35" i="4" s="1"/>
  <c r="J35" i="19" s="1"/>
  <c r="N31" i="4"/>
  <c r="AB31" i="4" s="1"/>
  <c r="J31" i="19" s="1"/>
  <c r="N44" i="4"/>
  <c r="AB44" i="4" s="1"/>
  <c r="J44" i="19" s="1"/>
  <c r="N57" i="4"/>
  <c r="AB57" i="4" s="1"/>
  <c r="J57" i="19" s="1"/>
  <c r="F6" i="4"/>
  <c r="T6" i="4" s="1"/>
  <c r="B6" i="19" s="1"/>
  <c r="J24" i="4"/>
  <c r="X24" i="4" s="1"/>
  <c r="F24" i="19" s="1"/>
  <c r="L27" i="4"/>
  <c r="Z27" i="4" s="1"/>
  <c r="H27" i="19" s="1"/>
  <c r="L9" i="4"/>
  <c r="J52" i="4"/>
  <c r="X52" i="4" s="1"/>
  <c r="F52" i="19" s="1"/>
  <c r="I35" i="4"/>
  <c r="W35" i="4" s="1"/>
  <c r="E35" i="19" s="1"/>
  <c r="H10" i="4"/>
  <c r="M22" i="4"/>
  <c r="M60" i="4"/>
  <c r="AA60" i="4" s="1"/>
  <c r="I60" i="19" s="1"/>
  <c r="L22" i="4"/>
  <c r="L40" i="4"/>
  <c r="Z40" i="4" s="1"/>
  <c r="H40" i="19" s="1"/>
  <c r="L31" i="4"/>
  <c r="Z31" i="4" s="1"/>
  <c r="H31" i="19" s="1"/>
  <c r="L43" i="4"/>
  <c r="Z43" i="4" s="1"/>
  <c r="H43" i="19" s="1"/>
  <c r="L49" i="4"/>
  <c r="Z49" i="4" s="1"/>
  <c r="H49" i="19" s="1"/>
  <c r="I12" i="4"/>
  <c r="J5" i="4"/>
  <c r="J25" i="4"/>
  <c r="X25" i="4" s="1"/>
  <c r="F25" i="19" s="1"/>
  <c r="J31" i="4"/>
  <c r="X31" i="4" s="1"/>
  <c r="F31" i="19" s="1"/>
  <c r="J28" i="4"/>
  <c r="X28" i="4" s="1"/>
  <c r="F28" i="19" s="1"/>
  <c r="J36" i="4"/>
  <c r="X36" i="4" s="1"/>
  <c r="F36" i="19" s="1"/>
  <c r="J55" i="4"/>
  <c r="X55" i="4" s="1"/>
  <c r="F55" i="19" s="1"/>
  <c r="H14" i="4"/>
  <c r="N7" i="4"/>
  <c r="I25" i="4"/>
  <c r="W25" i="4" s="1"/>
  <c r="E25" i="19" s="1"/>
  <c r="I18" i="4"/>
  <c r="I29" i="4"/>
  <c r="W29" i="4" s="1"/>
  <c r="E29" i="19" s="1"/>
  <c r="I38" i="4"/>
  <c r="W38" i="4" s="1"/>
  <c r="E38" i="19" s="1"/>
  <c r="I48" i="4"/>
  <c r="W48" i="4" s="1"/>
  <c r="E48" i="19" s="1"/>
  <c r="I49" i="4"/>
  <c r="W49" i="4" s="1"/>
  <c r="E49" i="19" s="1"/>
  <c r="H18" i="4"/>
  <c r="L8" i="4"/>
  <c r="G4" i="4"/>
  <c r="H19" i="4"/>
  <c r="H39" i="4"/>
  <c r="V39" i="4" s="1"/>
  <c r="D39" i="19" s="1"/>
  <c r="H25" i="4"/>
  <c r="V25" i="4" s="1"/>
  <c r="D25" i="19" s="1"/>
  <c r="H43" i="4"/>
  <c r="V43" i="4" s="1"/>
  <c r="D43" i="19" s="1"/>
  <c r="H61" i="4"/>
  <c r="V61" i="4" s="1"/>
  <c r="D61" i="19" s="1"/>
  <c r="M9" i="4"/>
  <c r="M10" i="4"/>
  <c r="M39" i="4"/>
  <c r="AA39" i="4" s="1"/>
  <c r="I39" i="19" s="1"/>
  <c r="M36" i="4"/>
  <c r="AA36" i="4" s="1"/>
  <c r="I36" i="19" s="1"/>
  <c r="M46" i="4"/>
  <c r="AA46" i="4" s="1"/>
  <c r="I46" i="19" s="1"/>
  <c r="M61" i="4"/>
  <c r="AA61" i="4" s="1"/>
  <c r="I61" i="19" s="1"/>
  <c r="N18" i="4"/>
  <c r="N11" i="4"/>
  <c r="N37" i="4"/>
  <c r="AB37" i="4" s="1"/>
  <c r="J37" i="19" s="1"/>
  <c r="N33" i="4"/>
  <c r="AB33" i="4" s="1"/>
  <c r="J33" i="19" s="1"/>
  <c r="N56" i="4"/>
  <c r="AB56" i="4" s="1"/>
  <c r="J56" i="19" s="1"/>
  <c r="N59" i="4"/>
  <c r="AB59" i="4" s="1"/>
  <c r="J59" i="19" s="1"/>
  <c r="F10" i="4"/>
  <c r="T10" i="4" s="1"/>
  <c r="B10" i="19" s="1"/>
  <c r="J6" i="4"/>
  <c r="L29" i="4"/>
  <c r="Z29" i="4" s="1"/>
  <c r="H29" i="19" s="1"/>
  <c r="H42" i="4"/>
  <c r="V42" i="4" s="1"/>
  <c r="D42" i="19" s="1"/>
  <c r="I6" i="4"/>
  <c r="I15" i="4"/>
  <c r="L28" i="4"/>
  <c r="Z28" i="4" s="1"/>
  <c r="H28" i="19" s="1"/>
  <c r="L38" i="4"/>
  <c r="Z38" i="4" s="1"/>
  <c r="H38" i="19" s="1"/>
  <c r="L33" i="4"/>
  <c r="Z33" i="4" s="1"/>
  <c r="H33" i="19" s="1"/>
  <c r="L54" i="4"/>
  <c r="Z54" i="4" s="1"/>
  <c r="H54" i="19" s="1"/>
  <c r="L51" i="4"/>
  <c r="Z51" i="4" s="1"/>
  <c r="H51" i="19" s="1"/>
  <c r="J35" i="4"/>
  <c r="X35" i="4" s="1"/>
  <c r="F35" i="19" s="1"/>
  <c r="J33" i="4"/>
  <c r="X33" i="4" s="1"/>
  <c r="F33" i="19" s="1"/>
  <c r="J41" i="4"/>
  <c r="X41" i="4" s="1"/>
  <c r="F41" i="19" s="1"/>
  <c r="J38" i="4"/>
  <c r="X38" i="4" s="1"/>
  <c r="F38" i="19" s="1"/>
  <c r="J58" i="4"/>
  <c r="X58" i="4" s="1"/>
  <c r="F58" i="19" s="1"/>
  <c r="I32" i="4"/>
  <c r="W32" i="4" s="1"/>
  <c r="E32" i="19" s="1"/>
  <c r="I17" i="4"/>
  <c r="I28" i="4"/>
  <c r="W28" i="4" s="1"/>
  <c r="E28" i="19" s="1"/>
  <c r="I40" i="4"/>
  <c r="W40" i="4" s="1"/>
  <c r="E40" i="19" s="1"/>
  <c r="I55" i="4"/>
  <c r="W55" i="4" s="1"/>
  <c r="E55" i="19" s="1"/>
  <c r="I51" i="4"/>
  <c r="W51" i="4" s="1"/>
  <c r="E51" i="19" s="1"/>
  <c r="M7" i="4"/>
  <c r="H17" i="4"/>
  <c r="H29" i="4"/>
  <c r="V29" i="4" s="1"/>
  <c r="D29" i="19" s="1"/>
  <c r="H36" i="4"/>
  <c r="V36" i="4" s="1"/>
  <c r="D36" i="19" s="1"/>
  <c r="H44" i="4"/>
  <c r="V44" i="4" s="1"/>
  <c r="D44" i="19" s="1"/>
  <c r="H49" i="4"/>
  <c r="V49" i="4" s="1"/>
  <c r="D49" i="19" s="1"/>
  <c r="M11" i="4"/>
  <c r="M20" i="4"/>
  <c r="M24" i="4"/>
  <c r="AA24" i="4" s="1"/>
  <c r="I24" i="19" s="1"/>
  <c r="M38" i="4"/>
  <c r="AA38" i="4" s="1"/>
  <c r="I38" i="19" s="1"/>
  <c r="M55" i="4"/>
  <c r="AA55" i="4" s="1"/>
  <c r="I55" i="19" s="1"/>
  <c r="M49" i="4"/>
  <c r="AA49" i="4" s="1"/>
  <c r="I49" i="19" s="1"/>
  <c r="H32" i="4"/>
  <c r="V32" i="4" s="1"/>
  <c r="D32" i="19" s="1"/>
  <c r="N5" i="4"/>
  <c r="N17" i="4"/>
  <c r="N13" i="4"/>
  <c r="N26" i="4"/>
  <c r="AB26" i="4" s="1"/>
  <c r="J26" i="19" s="1"/>
  <c r="N43" i="4"/>
  <c r="AB43" i="4" s="1"/>
  <c r="J43" i="19" s="1"/>
  <c r="N45" i="4"/>
  <c r="AB45" i="4" s="1"/>
  <c r="J45" i="19" s="1"/>
  <c r="N61" i="4"/>
  <c r="AB61" i="4" s="1"/>
  <c r="J61" i="19" s="1"/>
  <c r="H7" i="4"/>
  <c r="J9" i="4"/>
  <c r="D63" i="4"/>
  <c r="R63" i="4"/>
  <c r="V4" i="11"/>
  <c r="BR5" i="11"/>
  <c r="BQ4" i="11" s="1"/>
  <c r="AS64" i="11"/>
  <c r="AS66" i="11" s="1"/>
  <c r="X21" i="11"/>
  <c r="W64" i="11"/>
  <c r="W66" i="11" s="1"/>
  <c r="X11" i="11"/>
  <c r="Q8" i="11"/>
  <c r="L64" i="11"/>
  <c r="L66" i="11" s="1"/>
  <c r="J64" i="11"/>
  <c r="J66" i="11" s="1"/>
  <c r="Q18" i="11"/>
  <c r="Q12" i="11"/>
  <c r="X32" i="11"/>
  <c r="Q58" i="11"/>
  <c r="K64" i="11"/>
  <c r="K66" i="11" s="1"/>
  <c r="X50" i="11"/>
  <c r="Q31" i="11"/>
  <c r="M64" i="11"/>
  <c r="M66" i="11" s="1"/>
  <c r="X19" i="11"/>
  <c r="X34" i="11"/>
  <c r="G64" i="11"/>
  <c r="G66" i="11" s="1"/>
  <c r="Q6" i="11"/>
  <c r="X9" i="11"/>
  <c r="Q7" i="11"/>
  <c r="Q14" i="11"/>
  <c r="Q23" i="11"/>
  <c r="Q53" i="11"/>
  <c r="Q40" i="11"/>
  <c r="Q60" i="11"/>
  <c r="Q49" i="11"/>
  <c r="X56" i="11"/>
  <c r="CH5" i="11"/>
  <c r="CI5" i="11" s="1"/>
  <c r="BC4" i="11"/>
  <c r="BE4" i="11"/>
  <c r="Q55" i="11"/>
  <c r="Q9" i="11"/>
  <c r="X25" i="11"/>
  <c r="X23" i="11"/>
  <c r="X27" i="11"/>
  <c r="X31" i="11"/>
  <c r="X41" i="11"/>
  <c r="X63" i="11"/>
  <c r="X17" i="11"/>
  <c r="Q16" i="11"/>
  <c r="Q30" i="11"/>
  <c r="Q34" i="11"/>
  <c r="Q42" i="11"/>
  <c r="Q52" i="11"/>
  <c r="X20" i="11"/>
  <c r="Q24" i="11"/>
  <c r="Q13" i="11"/>
  <c r="X26" i="11"/>
  <c r="X24" i="11"/>
  <c r="X18" i="11"/>
  <c r="X38" i="11"/>
  <c r="X51" i="11"/>
  <c r="BV64" i="11"/>
  <c r="BV69" i="11" s="1"/>
  <c r="X16" i="11"/>
  <c r="AB64" i="11"/>
  <c r="Q26" i="11"/>
  <c r="Q29" i="11"/>
  <c r="Q25" i="11"/>
  <c r="Q44" i="11"/>
  <c r="Q56" i="11"/>
  <c r="BD4" i="11"/>
  <c r="I64" i="11"/>
  <c r="I66" i="11" s="1"/>
  <c r="Q27" i="11"/>
  <c r="X13" i="11"/>
  <c r="Q22" i="11"/>
  <c r="X33" i="11"/>
  <c r="X40" i="11"/>
  <c r="X57" i="11"/>
  <c r="P64" i="11"/>
  <c r="P66" i="11" s="1"/>
  <c r="N64" i="11"/>
  <c r="N66" i="11" s="1"/>
  <c r="Q32" i="11"/>
  <c r="Q28" i="11"/>
  <c r="Q33" i="11"/>
  <c r="Q46" i="11"/>
  <c r="Q59" i="11"/>
  <c r="V64" i="11"/>
  <c r="V66" i="11" s="1"/>
  <c r="Q39" i="11"/>
  <c r="X28" i="11"/>
  <c r="X37" i="11"/>
  <c r="Q15" i="11"/>
  <c r="Q38" i="11"/>
  <c r="Q62" i="11"/>
  <c r="Q21" i="11"/>
  <c r="X7" i="11"/>
  <c r="X22" i="11"/>
  <c r="X30" i="11"/>
  <c r="X60" i="11"/>
  <c r="X55" i="11"/>
  <c r="H64" i="11"/>
  <c r="H66" i="11" s="1"/>
  <c r="X14" i="11"/>
  <c r="Q20" i="11"/>
  <c r="Q36" i="11"/>
  <c r="Q45" i="11"/>
  <c r="Q35" i="11"/>
  <c r="Q47" i="11"/>
  <c r="Q61" i="11"/>
  <c r="X58" i="11"/>
  <c r="Q19" i="11"/>
  <c r="Q50" i="11"/>
  <c r="Q10" i="11"/>
  <c r="O64" i="11"/>
  <c r="O66" i="11" s="1"/>
  <c r="Q17" i="11"/>
  <c r="Q43" i="11"/>
  <c r="Q57" i="11"/>
  <c r="Q54" i="11"/>
  <c r="U64" i="11"/>
  <c r="U66" i="11" s="1"/>
  <c r="X8" i="11"/>
  <c r="X29" i="11"/>
  <c r="X44" i="11"/>
  <c r="X52" i="11"/>
  <c r="Q37" i="11"/>
  <c r="Q11" i="11"/>
  <c r="Q51" i="11"/>
  <c r="Q41" i="11"/>
  <c r="Q48" i="11"/>
  <c r="Q63" i="11"/>
  <c r="E63" i="4"/>
  <c r="Q63" i="4"/>
  <c r="U51" i="4" l="1"/>
  <c r="AD44" i="4"/>
  <c r="AD43" i="4"/>
  <c r="AD52" i="4"/>
  <c r="AD59" i="4"/>
  <c r="AD45" i="4"/>
  <c r="AL64" i="11"/>
  <c r="AL66" i="11" s="1"/>
  <c r="CE6" i="11"/>
  <c r="CE64" i="11" s="1"/>
  <c r="AM64" i="11"/>
  <c r="AM66" i="11" s="1"/>
  <c r="CF6" i="11"/>
  <c r="CF64" i="11" s="1"/>
  <c r="AG64" i="11"/>
  <c r="BZ6" i="11"/>
  <c r="AK64" i="11"/>
  <c r="AK66" i="11" s="1"/>
  <c r="CD6" i="11"/>
  <c r="CD64" i="11" s="1"/>
  <c r="AI64" i="11"/>
  <c r="AI66" i="11" s="1"/>
  <c r="CB6" i="11"/>
  <c r="AB5" i="4"/>
  <c r="J5" i="19" s="1"/>
  <c r="AA14" i="4"/>
  <c r="I14" i="19" s="1"/>
  <c r="X12" i="4"/>
  <c r="F12" i="19" s="1"/>
  <c r="B49" i="19"/>
  <c r="AD49" i="4"/>
  <c r="B33" i="19"/>
  <c r="AD33" i="4"/>
  <c r="B40" i="19"/>
  <c r="AD40" i="4"/>
  <c r="X4" i="4"/>
  <c r="X6" i="4"/>
  <c r="F6" i="19" s="1"/>
  <c r="X8" i="4"/>
  <c r="F8" i="19" s="1"/>
  <c r="Z21" i="4"/>
  <c r="H21" i="19" s="1"/>
  <c r="AB20" i="4"/>
  <c r="J20" i="19" s="1"/>
  <c r="X16" i="4"/>
  <c r="F16" i="19" s="1"/>
  <c r="AB22" i="4"/>
  <c r="J22" i="19" s="1"/>
  <c r="Z14" i="4"/>
  <c r="H14" i="19" s="1"/>
  <c r="Z22" i="4"/>
  <c r="H22" i="19" s="1"/>
  <c r="X10" i="4"/>
  <c r="F10" i="19" s="1"/>
  <c r="B54" i="19"/>
  <c r="AD54" i="4"/>
  <c r="B32" i="19"/>
  <c r="AD32" i="4"/>
  <c r="AD37" i="4"/>
  <c r="V17" i="4"/>
  <c r="D17" i="19" s="1"/>
  <c r="V19" i="4"/>
  <c r="D19" i="19" s="1"/>
  <c r="W18" i="4"/>
  <c r="E18" i="19" s="1"/>
  <c r="X21" i="4"/>
  <c r="F21" i="19" s="1"/>
  <c r="W4" i="4"/>
  <c r="E4" i="19" s="1"/>
  <c r="X13" i="4"/>
  <c r="F13" i="19" s="1"/>
  <c r="Z13" i="4"/>
  <c r="H13" i="19" s="1"/>
  <c r="X22" i="4"/>
  <c r="F22" i="19" s="1"/>
  <c r="Z11" i="4"/>
  <c r="H11" i="19" s="1"/>
  <c r="V11" i="4"/>
  <c r="D11" i="19" s="1"/>
  <c r="X19" i="4"/>
  <c r="F19" i="19" s="1"/>
  <c r="AB16" i="4"/>
  <c r="J16" i="19" s="1"/>
  <c r="AD29" i="4"/>
  <c r="AD35" i="4"/>
  <c r="B55" i="19"/>
  <c r="AD55" i="4"/>
  <c r="AB11" i="4"/>
  <c r="V13" i="4"/>
  <c r="D13" i="19" s="1"/>
  <c r="V15" i="4"/>
  <c r="W10" i="4"/>
  <c r="E10" i="19" s="1"/>
  <c r="AD61" i="4"/>
  <c r="AD60" i="4"/>
  <c r="AA5" i="4"/>
  <c r="I5" i="19" s="1"/>
  <c r="Z19" i="4"/>
  <c r="H19" i="19" s="1"/>
  <c r="AA17" i="4"/>
  <c r="I17" i="19" s="1"/>
  <c r="AA7" i="4"/>
  <c r="I7" i="19" s="1"/>
  <c r="X5" i="4"/>
  <c r="F5" i="19" s="1"/>
  <c r="AA22" i="4"/>
  <c r="I22" i="19" s="1"/>
  <c r="W21" i="4"/>
  <c r="E21" i="19" s="1"/>
  <c r="Z5" i="4"/>
  <c r="H5" i="19" s="1"/>
  <c r="Z6" i="4"/>
  <c r="H6" i="19" s="1"/>
  <c r="AA15" i="4"/>
  <c r="I15" i="19" s="1"/>
  <c r="Z18" i="4"/>
  <c r="H18" i="19" s="1"/>
  <c r="X17" i="4"/>
  <c r="F17" i="19" s="1"/>
  <c r="AB6" i="4"/>
  <c r="J6" i="19" s="1"/>
  <c r="X14" i="4"/>
  <c r="F14" i="19" s="1"/>
  <c r="Z20" i="4"/>
  <c r="H20" i="19" s="1"/>
  <c r="X15" i="4"/>
  <c r="F15" i="19" s="1"/>
  <c r="W8" i="4"/>
  <c r="E8" i="19" s="1"/>
  <c r="B46" i="19"/>
  <c r="AD46" i="4"/>
  <c r="B34" i="19"/>
  <c r="AD34" i="4"/>
  <c r="AA4" i="4"/>
  <c r="I4" i="19" s="1"/>
  <c r="B42" i="19"/>
  <c r="AD42" i="4"/>
  <c r="B38" i="19"/>
  <c r="AD38" i="4"/>
  <c r="AB4" i="4"/>
  <c r="J4" i="19" s="1"/>
  <c r="X9" i="4"/>
  <c r="F9" i="19" s="1"/>
  <c r="Z9" i="4"/>
  <c r="H9" i="19" s="1"/>
  <c r="AB14" i="4"/>
  <c r="J14" i="19" s="1"/>
  <c r="AA23" i="4"/>
  <c r="I23" i="19" s="1"/>
  <c r="B47" i="19"/>
  <c r="AD47" i="4"/>
  <c r="W17" i="4"/>
  <c r="E17" i="19" s="1"/>
  <c r="AA21" i="4"/>
  <c r="I21" i="19" s="1"/>
  <c r="X23" i="4"/>
  <c r="F23" i="19" s="1"/>
  <c r="V12" i="4"/>
  <c r="D12" i="19" s="1"/>
  <c r="AA6" i="4"/>
  <c r="I6" i="19" s="1"/>
  <c r="B57" i="19"/>
  <c r="AD57" i="4"/>
  <c r="AB13" i="4"/>
  <c r="J13" i="19" s="1"/>
  <c r="AA20" i="4"/>
  <c r="I20" i="19" s="1"/>
  <c r="W15" i="4"/>
  <c r="E15" i="19" s="1"/>
  <c r="AA10" i="4"/>
  <c r="I10" i="19" s="1"/>
  <c r="Z8" i="4"/>
  <c r="H8" i="19" s="1"/>
  <c r="AB7" i="4"/>
  <c r="J7" i="19" s="1"/>
  <c r="W12" i="4"/>
  <c r="V10" i="4"/>
  <c r="D10" i="19" s="1"/>
  <c r="V23" i="4"/>
  <c r="AB8" i="4"/>
  <c r="J8" i="19" s="1"/>
  <c r="W13" i="4"/>
  <c r="W14" i="4"/>
  <c r="E14" i="19" s="1"/>
  <c r="W23" i="4"/>
  <c r="E23" i="19" s="1"/>
  <c r="X11" i="4"/>
  <c r="F11" i="19" s="1"/>
  <c r="AA19" i="4"/>
  <c r="I19" i="19" s="1"/>
  <c r="W20" i="4"/>
  <c r="E20" i="19" s="1"/>
  <c r="V9" i="4"/>
  <c r="D9" i="19" s="1"/>
  <c r="Z15" i="4"/>
  <c r="H15" i="19" s="1"/>
  <c r="V8" i="4"/>
  <c r="D8" i="19" s="1"/>
  <c r="AA13" i="4"/>
  <c r="I13" i="19" s="1"/>
  <c r="AD27" i="4"/>
  <c r="AD53" i="4"/>
  <c r="AC8" i="4"/>
  <c r="K8" i="19" s="1"/>
  <c r="V4" i="4"/>
  <c r="Z23" i="4"/>
  <c r="H23" i="19" s="1"/>
  <c r="V22" i="4"/>
  <c r="D22" i="19" s="1"/>
  <c r="V7" i="4"/>
  <c r="AB18" i="4"/>
  <c r="J18" i="19" s="1"/>
  <c r="AB9" i="4"/>
  <c r="J9" i="19" s="1"/>
  <c r="W22" i="4"/>
  <c r="E22" i="19" s="1"/>
  <c r="W7" i="4"/>
  <c r="E7" i="19" s="1"/>
  <c r="W16" i="4"/>
  <c r="E16" i="19" s="1"/>
  <c r="Z16" i="4"/>
  <c r="H16" i="19" s="1"/>
  <c r="AD51" i="4"/>
  <c r="X18" i="4"/>
  <c r="F18" i="19" s="1"/>
  <c r="AA12" i="4"/>
  <c r="I12" i="19" s="1"/>
  <c r="AA16" i="4"/>
  <c r="I16" i="19" s="1"/>
  <c r="W19" i="4"/>
  <c r="E19" i="19" s="1"/>
  <c r="AD28" i="4"/>
  <c r="V5" i="4"/>
  <c r="D5" i="19" s="1"/>
  <c r="AB21" i="4"/>
  <c r="J21" i="19" s="1"/>
  <c r="B56" i="19"/>
  <c r="AD56" i="4"/>
  <c r="B30" i="19"/>
  <c r="AD30" i="4"/>
  <c r="B58" i="19"/>
  <c r="AD58" i="4"/>
  <c r="AB17" i="4"/>
  <c r="J17" i="19" s="1"/>
  <c r="AA11" i="4"/>
  <c r="I11" i="19" s="1"/>
  <c r="W6" i="4"/>
  <c r="E6" i="19" s="1"/>
  <c r="AA9" i="4"/>
  <c r="I9" i="19" s="1"/>
  <c r="V18" i="4"/>
  <c r="V14" i="4"/>
  <c r="D14" i="19" s="1"/>
  <c r="AA8" i="4"/>
  <c r="I8" i="19" s="1"/>
  <c r="AB10" i="4"/>
  <c r="J10" i="19" s="1"/>
  <c r="AB15" i="4"/>
  <c r="J15" i="19" s="1"/>
  <c r="AB23" i="4"/>
  <c r="J23" i="19" s="1"/>
  <c r="W9" i="4"/>
  <c r="E9" i="19" s="1"/>
  <c r="Z7" i="4"/>
  <c r="H7" i="19" s="1"/>
  <c r="W11" i="4"/>
  <c r="AA18" i="4"/>
  <c r="I18" i="19" s="1"/>
  <c r="Z12" i="4"/>
  <c r="H12" i="19" s="1"/>
  <c r="B48" i="19"/>
  <c r="AD48" i="4"/>
  <c r="B39" i="19"/>
  <c r="AD39" i="4"/>
  <c r="B31" i="19"/>
  <c r="AD31" i="4"/>
  <c r="B50" i="19"/>
  <c r="AD50" i="4"/>
  <c r="U4" i="4"/>
  <c r="C4" i="19" s="1"/>
  <c r="V21" i="4"/>
  <c r="AB12" i="4"/>
  <c r="J12" i="19" s="1"/>
  <c r="V20" i="4"/>
  <c r="Z17" i="4"/>
  <c r="H17" i="19" s="1"/>
  <c r="V16" i="4"/>
  <c r="V6" i="4"/>
  <c r="D6" i="19" s="1"/>
  <c r="X7" i="4"/>
  <c r="F7" i="19" s="1"/>
  <c r="Z10" i="4"/>
  <c r="H10" i="19" s="1"/>
  <c r="W5" i="4"/>
  <c r="AD36" i="4"/>
  <c r="B41" i="19"/>
  <c r="AD41" i="4"/>
  <c r="Z4" i="4"/>
  <c r="C23" i="19"/>
  <c r="G8" i="19"/>
  <c r="K13" i="19"/>
  <c r="AD26" i="4"/>
  <c r="C22" i="19"/>
  <c r="G54" i="19"/>
  <c r="G51" i="19"/>
  <c r="C19" i="19"/>
  <c r="G47" i="19"/>
  <c r="G12" i="19"/>
  <c r="G4" i="19"/>
  <c r="G41" i="19"/>
  <c r="C49" i="19"/>
  <c r="C58" i="19"/>
  <c r="G45" i="19"/>
  <c r="G59" i="19"/>
  <c r="G34" i="19"/>
  <c r="G39" i="19"/>
  <c r="G58" i="19"/>
  <c r="C16" i="19"/>
  <c r="C54" i="19"/>
  <c r="G52" i="19"/>
  <c r="G31" i="19"/>
  <c r="K10" i="19"/>
  <c r="K57" i="19"/>
  <c r="G30" i="19"/>
  <c r="G46" i="19"/>
  <c r="G33" i="19"/>
  <c r="K28" i="19"/>
  <c r="G43" i="19"/>
  <c r="G29" i="19"/>
  <c r="G40" i="19"/>
  <c r="G60" i="19"/>
  <c r="G10" i="19"/>
  <c r="K4" i="19"/>
  <c r="C29" i="19"/>
  <c r="C20" i="19"/>
  <c r="C15" i="19"/>
  <c r="G13" i="19"/>
  <c r="G42" i="19"/>
  <c r="G57" i="19"/>
  <c r="G37" i="19"/>
  <c r="G44" i="19"/>
  <c r="G22" i="19"/>
  <c r="G55" i="19"/>
  <c r="AH66" i="11"/>
  <c r="CA64" i="11"/>
  <c r="K42" i="19"/>
  <c r="K21" i="19"/>
  <c r="G17" i="19"/>
  <c r="K5" i="19"/>
  <c r="G61" i="19"/>
  <c r="K49" i="19"/>
  <c r="K23" i="19"/>
  <c r="K56" i="19"/>
  <c r="G9" i="19"/>
  <c r="K7" i="19"/>
  <c r="G16" i="19"/>
  <c r="G15" i="19"/>
  <c r="G23" i="19"/>
  <c r="K39" i="19"/>
  <c r="G36" i="19"/>
  <c r="BL4" i="11"/>
  <c r="C14" i="19"/>
  <c r="G27" i="19"/>
  <c r="K48" i="19"/>
  <c r="C50" i="19"/>
  <c r="G6" i="19"/>
  <c r="G35" i="19"/>
  <c r="C5" i="19"/>
  <c r="C12" i="19"/>
  <c r="C9" i="19"/>
  <c r="G19" i="19"/>
  <c r="G24" i="19"/>
  <c r="G28" i="19"/>
  <c r="G49" i="19"/>
  <c r="K11" i="19"/>
  <c r="C32" i="19"/>
  <c r="K36" i="19"/>
  <c r="G26" i="19"/>
  <c r="K18" i="19"/>
  <c r="AO26" i="11"/>
  <c r="AO32" i="11"/>
  <c r="AO16" i="11"/>
  <c r="AO21" i="11"/>
  <c r="AO27" i="11"/>
  <c r="AO44" i="11"/>
  <c r="AO58" i="11"/>
  <c r="AO53" i="11"/>
  <c r="AO47" i="11"/>
  <c r="AO18" i="11"/>
  <c r="AO63" i="11"/>
  <c r="AO57" i="11"/>
  <c r="AO23" i="11"/>
  <c r="AO56" i="11"/>
  <c r="K29" i="19"/>
  <c r="K55" i="19"/>
  <c r="K59" i="19"/>
  <c r="K41" i="19"/>
  <c r="K16" i="19"/>
  <c r="K46" i="19"/>
  <c r="K15" i="19"/>
  <c r="K51" i="19"/>
  <c r="K45" i="19"/>
  <c r="K25" i="19"/>
  <c r="K44" i="19"/>
  <c r="K17" i="19"/>
  <c r="K34" i="19"/>
  <c r="G56" i="19"/>
  <c r="G50" i="19"/>
  <c r="G5" i="19"/>
  <c r="K50" i="19"/>
  <c r="K31" i="19"/>
  <c r="K43" i="19"/>
  <c r="K14" i="19"/>
  <c r="K27" i="19"/>
  <c r="K58" i="19"/>
  <c r="AE33" i="4"/>
  <c r="K52" i="19"/>
  <c r="K22" i="19"/>
  <c r="K38" i="19"/>
  <c r="K37" i="19"/>
  <c r="K40" i="19"/>
  <c r="K54" i="19"/>
  <c r="K20" i="19"/>
  <c r="K32" i="19"/>
  <c r="K60" i="19"/>
  <c r="K53" i="19"/>
  <c r="AO24" i="11"/>
  <c r="K24" i="19"/>
  <c r="K19" i="19"/>
  <c r="C21" i="19"/>
  <c r="K6" i="19"/>
  <c r="C18" i="19"/>
  <c r="C11" i="19"/>
  <c r="C35" i="19"/>
  <c r="C36" i="19"/>
  <c r="C31" i="19"/>
  <c r="G20" i="19"/>
  <c r="K35" i="19"/>
  <c r="K30" i="19"/>
  <c r="C56" i="19"/>
  <c r="C42" i="19"/>
  <c r="C17" i="19"/>
  <c r="G11" i="19"/>
  <c r="G48" i="19"/>
  <c r="G32" i="19"/>
  <c r="BR64" i="11"/>
  <c r="BR66" i="11" s="1"/>
  <c r="C63" i="4"/>
  <c r="C51" i="19"/>
  <c r="C57" i="19"/>
  <c r="AE57" i="4"/>
  <c r="C37" i="19"/>
  <c r="C47" i="19"/>
  <c r="C43" i="19"/>
  <c r="C52" i="19"/>
  <c r="C13" i="19"/>
  <c r="C59" i="19"/>
  <c r="C45" i="19"/>
  <c r="C44" i="19"/>
  <c r="C41" i="19"/>
  <c r="BQ68" i="11"/>
  <c r="BQ69" i="11" s="1"/>
  <c r="BP68" i="11"/>
  <c r="BP69" i="11" s="1"/>
  <c r="C60" i="19"/>
  <c r="C40" i="19"/>
  <c r="C46" i="19"/>
  <c r="C34" i="19"/>
  <c r="C10" i="19"/>
  <c r="C33" i="19"/>
  <c r="C39" i="19"/>
  <c r="G7" i="19"/>
  <c r="C24" i="19"/>
  <c r="C55" i="19"/>
  <c r="C30" i="19"/>
  <c r="C6" i="19"/>
  <c r="C28" i="19"/>
  <c r="G38" i="19"/>
  <c r="G14" i="19"/>
  <c r="K26" i="19"/>
  <c r="G18" i="19"/>
  <c r="G53" i="19"/>
  <c r="G25" i="19"/>
  <c r="G21" i="19"/>
  <c r="C48" i="19"/>
  <c r="C25" i="19"/>
  <c r="C38" i="19"/>
  <c r="C8" i="19"/>
  <c r="C27" i="19"/>
  <c r="C53" i="19"/>
  <c r="AB66" i="11"/>
  <c r="BX4" i="11"/>
  <c r="AO8" i="11"/>
  <c r="AO39" i="11"/>
  <c r="AO38" i="11"/>
  <c r="AO51" i="11"/>
  <c r="AO35" i="11"/>
  <c r="AO20" i="11"/>
  <c r="AO41" i="11"/>
  <c r="AO30" i="11"/>
  <c r="AO25" i="11"/>
  <c r="AO33" i="11"/>
  <c r="AO31" i="11"/>
  <c r="AO22" i="11"/>
  <c r="AO37" i="11"/>
  <c r="AO28" i="11"/>
  <c r="AO60" i="11"/>
  <c r="AO45" i="11"/>
  <c r="AO54" i="11"/>
  <c r="AO15" i="11"/>
  <c r="AO61" i="11"/>
  <c r="AE64" i="11"/>
  <c r="AE66" i="11" s="1"/>
  <c r="AO62" i="11"/>
  <c r="AO14" i="11"/>
  <c r="AO6" i="11"/>
  <c r="AO34" i="11"/>
  <c r="AO42" i="11"/>
  <c r="AO29" i="11"/>
  <c r="AO48" i="11"/>
  <c r="AO55" i="11"/>
  <c r="AO49" i="11"/>
  <c r="AO50" i="11"/>
  <c r="AO52" i="11"/>
  <c r="AO9" i="11"/>
  <c r="AO59" i="11"/>
  <c r="AO13" i="11"/>
  <c r="AO36" i="11"/>
  <c r="AO19" i="11"/>
  <c r="AO10" i="11"/>
  <c r="AN64" i="11"/>
  <c r="AO46" i="11"/>
  <c r="AO43" i="11"/>
  <c r="AO17" i="11"/>
  <c r="AO11" i="11"/>
  <c r="AJ64" i="11"/>
  <c r="AO40" i="11"/>
  <c r="AO12" i="11"/>
  <c r="AF64" i="11"/>
  <c r="AO7" i="11"/>
  <c r="BP4" i="11"/>
  <c r="BO4" i="11"/>
  <c r="G63" i="4"/>
  <c r="O63" i="4"/>
  <c r="AN68" i="11" s="1"/>
  <c r="K63" i="4"/>
  <c r="T63" i="4"/>
  <c r="F63" i="4"/>
  <c r="L63" i="4"/>
  <c r="H63" i="4"/>
  <c r="I63" i="4"/>
  <c r="CH10" i="11"/>
  <c r="CI10" i="11" s="1"/>
  <c r="M63" i="4"/>
  <c r="J63" i="4"/>
  <c r="N63" i="4"/>
  <c r="CH18" i="11"/>
  <c r="CI18" i="11" s="1"/>
  <c r="CH9" i="11"/>
  <c r="CI9" i="11" s="1"/>
  <c r="CH36" i="11"/>
  <c r="CI36" i="11" s="1"/>
  <c r="CH50" i="11"/>
  <c r="CI50" i="11" s="1"/>
  <c r="CH34" i="11"/>
  <c r="CI34" i="11" s="1"/>
  <c r="CH51" i="11"/>
  <c r="CI51" i="11" s="1"/>
  <c r="CH48" i="11"/>
  <c r="CI48" i="11" s="1"/>
  <c r="CH8" i="11"/>
  <c r="CI8" i="11" s="1"/>
  <c r="CH21" i="11"/>
  <c r="CI21" i="11" s="1"/>
  <c r="CH43" i="11"/>
  <c r="CI43" i="11" s="1"/>
  <c r="CH61" i="11"/>
  <c r="CI61" i="11" s="1"/>
  <c r="CH12" i="11"/>
  <c r="CI12" i="11" s="1"/>
  <c r="CH25" i="11"/>
  <c r="CI25" i="11" s="1"/>
  <c r="CH41" i="11"/>
  <c r="CI41" i="11" s="1"/>
  <c r="CH33" i="11"/>
  <c r="CI33" i="11" s="1"/>
  <c r="CH7" i="11"/>
  <c r="CI7" i="11" s="1"/>
  <c r="CH62" i="11"/>
  <c r="CI62" i="11" s="1"/>
  <c r="CH45" i="11"/>
  <c r="CI45" i="11" s="1"/>
  <c r="CH32" i="11"/>
  <c r="CI32" i="11" s="1"/>
  <c r="CH58" i="11"/>
  <c r="CI58" i="11" s="1"/>
  <c r="CH24" i="11"/>
  <c r="CI24" i="11" s="1"/>
  <c r="CC4" i="11"/>
  <c r="CD4" i="11"/>
  <c r="CF4" i="11"/>
  <c r="CH55" i="11"/>
  <c r="CI55" i="11" s="1"/>
  <c r="CH17" i="11"/>
  <c r="CI17" i="11" s="1"/>
  <c r="CH20" i="11"/>
  <c r="CI20" i="11" s="1"/>
  <c r="CH28" i="11"/>
  <c r="CI28" i="11" s="1"/>
  <c r="CH29" i="11"/>
  <c r="CI29" i="11" s="1"/>
  <c r="CH30" i="11"/>
  <c r="CI30" i="11" s="1"/>
  <c r="CH49" i="11"/>
  <c r="CI49" i="11" s="1"/>
  <c r="CH23" i="11"/>
  <c r="CI23" i="11" s="1"/>
  <c r="CH19" i="11"/>
  <c r="CI19" i="11" s="1"/>
  <c r="CH47" i="11"/>
  <c r="CI47" i="11" s="1"/>
  <c r="CH38" i="11"/>
  <c r="CI38" i="11" s="1"/>
  <c r="CH22" i="11"/>
  <c r="CI22" i="11" s="1"/>
  <c r="CH16" i="11"/>
  <c r="CI16" i="11" s="1"/>
  <c r="BF4" i="11"/>
  <c r="Q64" i="11"/>
  <c r="Q66" i="11" s="1"/>
  <c r="CH53" i="11"/>
  <c r="CI53" i="11" s="1"/>
  <c r="CH63" i="11"/>
  <c r="CI63" i="11" s="1"/>
  <c r="CH11" i="11"/>
  <c r="CI11" i="11" s="1"/>
  <c r="CH54" i="11"/>
  <c r="CI54" i="11" s="1"/>
  <c r="CH35" i="11"/>
  <c r="CI35" i="11" s="1"/>
  <c r="CH15" i="11"/>
  <c r="CI15" i="11" s="1"/>
  <c r="CH59" i="11"/>
  <c r="CI59" i="11" s="1"/>
  <c r="CH56" i="11"/>
  <c r="CI56" i="11" s="1"/>
  <c r="CH26" i="11"/>
  <c r="CI26" i="11" s="1"/>
  <c r="BV66" i="11"/>
  <c r="CH52" i="11"/>
  <c r="CI52" i="11" s="1"/>
  <c r="CH14" i="11"/>
  <c r="CI14" i="11" s="1"/>
  <c r="CH13" i="11"/>
  <c r="CI13" i="11" s="1"/>
  <c r="CE4" i="11"/>
  <c r="CB4" i="11"/>
  <c r="BY4" i="11"/>
  <c r="CA4" i="11"/>
  <c r="CG4" i="11"/>
  <c r="BZ4" i="11"/>
  <c r="CH60" i="11"/>
  <c r="CI60" i="11" s="1"/>
  <c r="CH37" i="11"/>
  <c r="CI37" i="11" s="1"/>
  <c r="CH57" i="11"/>
  <c r="CI57" i="11" s="1"/>
  <c r="CH39" i="11"/>
  <c r="CI39" i="11" s="1"/>
  <c r="CH46" i="11"/>
  <c r="CI46" i="11" s="1"/>
  <c r="CH27" i="11"/>
  <c r="CI27" i="11" s="1"/>
  <c r="CH44" i="11"/>
  <c r="CI44" i="11" s="1"/>
  <c r="CH42" i="11"/>
  <c r="CI42" i="11" s="1"/>
  <c r="CH40" i="11"/>
  <c r="CI40" i="11" s="1"/>
  <c r="CH31" i="11"/>
  <c r="CI31" i="11" s="1"/>
  <c r="X64" i="11"/>
  <c r="L57" i="19" l="1"/>
  <c r="AD18" i="4"/>
  <c r="CH6" i="11"/>
  <c r="CI6" i="11" s="1"/>
  <c r="AD7" i="4"/>
  <c r="AD5" i="4"/>
  <c r="AD21" i="4"/>
  <c r="AD16" i="4"/>
  <c r="B63" i="19"/>
  <c r="AD20" i="4"/>
  <c r="AD12" i="4"/>
  <c r="D7" i="19"/>
  <c r="AD8" i="4"/>
  <c r="AD15" i="4"/>
  <c r="CB64" i="11"/>
  <c r="CB66" i="11" s="1"/>
  <c r="Z63" i="4"/>
  <c r="AD11" i="4"/>
  <c r="AB63" i="4"/>
  <c r="CF68" i="11" s="1"/>
  <c r="CF69" i="11" s="1"/>
  <c r="AA63" i="4"/>
  <c r="CE68" i="11" s="1"/>
  <c r="CE69" i="11" s="1"/>
  <c r="L28" i="19"/>
  <c r="AE10" i="4"/>
  <c r="V63" i="4"/>
  <c r="BZ68" i="11" s="1"/>
  <c r="AD23" i="4"/>
  <c r="X63" i="4"/>
  <c r="AG66" i="11"/>
  <c r="BZ64" i="11"/>
  <c r="D68" i="19" s="1"/>
  <c r="I63" i="19"/>
  <c r="E5" i="19"/>
  <c r="L5" i="19" s="1"/>
  <c r="D21" i="19"/>
  <c r="L21" i="19" s="1"/>
  <c r="E11" i="19"/>
  <c r="D18" i="19"/>
  <c r="L18" i="19" s="1"/>
  <c r="L10" i="19"/>
  <c r="AD4" i="4"/>
  <c r="D4" i="19"/>
  <c r="AD6" i="4"/>
  <c r="AD10" i="4"/>
  <c r="F4" i="19"/>
  <c r="F63" i="19" s="1"/>
  <c r="H4" i="19"/>
  <c r="H63" i="19" s="1"/>
  <c r="D16" i="19"/>
  <c r="L16" i="19" s="1"/>
  <c r="AD17" i="4"/>
  <c r="D23" i="19"/>
  <c r="L23" i="19" s="1"/>
  <c r="J11" i="19"/>
  <c r="J63" i="19" s="1"/>
  <c r="AE23" i="4"/>
  <c r="AD19" i="4"/>
  <c r="AD13" i="4"/>
  <c r="AE13" i="4"/>
  <c r="AD14" i="4"/>
  <c r="D20" i="19"/>
  <c r="AD22" i="4"/>
  <c r="E13" i="19"/>
  <c r="L13" i="19" s="1"/>
  <c r="E12" i="19"/>
  <c r="D15" i="19"/>
  <c r="L15" i="19" s="1"/>
  <c r="AD9" i="4"/>
  <c r="W63" i="4"/>
  <c r="CA68" i="11" s="1"/>
  <c r="CA69" i="11" s="1"/>
  <c r="L39" i="19"/>
  <c r="L54" i="19"/>
  <c r="C61" i="19"/>
  <c r="C26" i="19"/>
  <c r="L26" i="19" s="1"/>
  <c r="L22" i="19"/>
  <c r="L29" i="19"/>
  <c r="L58" i="19"/>
  <c r="AF66" i="11"/>
  <c r="BY64" i="11"/>
  <c r="C68" i="19" s="1"/>
  <c r="AN66" i="11"/>
  <c r="CG64" i="11"/>
  <c r="CG66" i="11" s="1"/>
  <c r="AJ66" i="11"/>
  <c r="CC64" i="11"/>
  <c r="CC66" i="11" s="1"/>
  <c r="AE19" i="4"/>
  <c r="L19" i="19"/>
  <c r="L49" i="19"/>
  <c r="L31" i="19"/>
  <c r="L36" i="19"/>
  <c r="AE40" i="4"/>
  <c r="L48" i="19"/>
  <c r="AE59" i="4"/>
  <c r="AE46" i="4"/>
  <c r="AE44" i="4"/>
  <c r="AE43" i="4"/>
  <c r="AE16" i="4"/>
  <c r="AE36" i="4"/>
  <c r="AE32" i="4"/>
  <c r="AE4" i="4"/>
  <c r="AE45" i="4"/>
  <c r="AE48" i="4"/>
  <c r="AE22" i="4"/>
  <c r="AE60" i="4"/>
  <c r="AE29" i="4"/>
  <c r="AE6" i="4"/>
  <c r="AE35" i="4"/>
  <c r="L50" i="19"/>
  <c r="L8" i="19"/>
  <c r="AE50" i="4"/>
  <c r="AE52" i="4"/>
  <c r="AE54" i="4"/>
  <c r="AE58" i="4"/>
  <c r="L24" i="19"/>
  <c r="AE11" i="4"/>
  <c r="AE14" i="4"/>
  <c r="AE34" i="4"/>
  <c r="L43" i="19"/>
  <c r="L6" i="19"/>
  <c r="L44" i="19"/>
  <c r="AE15" i="4"/>
  <c r="L30" i="19"/>
  <c r="AE5" i="4"/>
  <c r="L55" i="19"/>
  <c r="AE37" i="4"/>
  <c r="L32" i="19"/>
  <c r="L38" i="19"/>
  <c r="AE41" i="4"/>
  <c r="AE31" i="4"/>
  <c r="L20" i="19"/>
  <c r="CA66" i="11"/>
  <c r="E68" i="19"/>
  <c r="AE61" i="4"/>
  <c r="L27" i="19"/>
  <c r="L34" i="19"/>
  <c r="L60" i="19"/>
  <c r="L52" i="19"/>
  <c r="L17" i="19"/>
  <c r="BZ66" i="11"/>
  <c r="L45" i="19"/>
  <c r="L51" i="19"/>
  <c r="K61" i="19"/>
  <c r="K9" i="19"/>
  <c r="L9" i="19" s="1"/>
  <c r="K33" i="19"/>
  <c r="L33" i="19" s="1"/>
  <c r="K47" i="19"/>
  <c r="L47" i="19" s="1"/>
  <c r="K12" i="19"/>
  <c r="BX66" i="11"/>
  <c r="B68" i="19"/>
  <c r="AE55" i="4"/>
  <c r="AE47" i="4"/>
  <c r="AE9" i="4"/>
  <c r="CD66" i="11"/>
  <c r="H68" i="19"/>
  <c r="AE12" i="4"/>
  <c r="L14" i="19"/>
  <c r="L46" i="19"/>
  <c r="L59" i="19"/>
  <c r="L35" i="19"/>
  <c r="AE20" i="4"/>
  <c r="L42" i="19"/>
  <c r="CE66" i="11"/>
  <c r="I68" i="19"/>
  <c r="CF66" i="11"/>
  <c r="J68" i="19"/>
  <c r="AE39" i="4"/>
  <c r="L56" i="19"/>
  <c r="L40" i="19"/>
  <c r="L41" i="19"/>
  <c r="L37" i="19"/>
  <c r="CB68" i="11"/>
  <c r="CB69" i="11" s="1"/>
  <c r="CD68" i="11"/>
  <c r="CD69" i="11" s="1"/>
  <c r="AE68" i="11"/>
  <c r="AE69" i="11" s="1"/>
  <c r="AE17" i="4"/>
  <c r="BX68" i="11"/>
  <c r="BX69" i="11" s="1"/>
  <c r="AH68" i="11"/>
  <c r="AH69" i="11" s="1"/>
  <c r="AM68" i="11"/>
  <c r="AM69" i="11" s="1"/>
  <c r="AI68" i="11"/>
  <c r="AI69" i="11" s="1"/>
  <c r="AJ68" i="11"/>
  <c r="AJ69" i="11" s="1"/>
  <c r="AL68" i="11"/>
  <c r="AL69" i="11" s="1"/>
  <c r="AN69" i="11"/>
  <c r="AK68" i="11"/>
  <c r="AK69" i="11" s="1"/>
  <c r="AF68" i="11"/>
  <c r="AF69" i="11" s="1"/>
  <c r="AG68" i="11"/>
  <c r="AG69" i="11" s="1"/>
  <c r="AE49" i="4"/>
  <c r="BO68" i="11"/>
  <c r="BO69" i="11" s="1"/>
  <c r="AE51" i="4"/>
  <c r="L53" i="19"/>
  <c r="G63" i="19"/>
  <c r="L25" i="19"/>
  <c r="AE21" i="4"/>
  <c r="AE27" i="4"/>
  <c r="AE24" i="4"/>
  <c r="AE53" i="4"/>
  <c r="AD24" i="4"/>
  <c r="AE42" i="4"/>
  <c r="AE38" i="4"/>
  <c r="AE30" i="4"/>
  <c r="AE28" i="4"/>
  <c r="AE56" i="4"/>
  <c r="AC63" i="4"/>
  <c r="AE26" i="4"/>
  <c r="Y63" i="4"/>
  <c r="AE18" i="4"/>
  <c r="C7" i="19"/>
  <c r="AE8" i="4"/>
  <c r="AD25" i="4"/>
  <c r="AE25" i="4"/>
  <c r="AE7" i="4"/>
  <c r="U63" i="4"/>
  <c r="X66" i="11"/>
  <c r="AO64" i="11"/>
  <c r="AO66" i="11" s="1"/>
  <c r="BR4" i="11"/>
  <c r="CH4" i="11"/>
  <c r="B69" i="19" l="1"/>
  <c r="BY66" i="11"/>
  <c r="CH64" i="11"/>
  <c r="CI64" i="11" s="1"/>
  <c r="I69" i="19"/>
  <c r="L11" i="19"/>
  <c r="BZ69" i="11"/>
  <c r="F68" i="19"/>
  <c r="F69" i="19" s="1"/>
  <c r="L61" i="19"/>
  <c r="L12" i="19"/>
  <c r="E63" i="19"/>
  <c r="E69" i="19" s="1"/>
  <c r="L4" i="19"/>
  <c r="J69" i="19"/>
  <c r="D63" i="19"/>
  <c r="D69" i="19" s="1"/>
  <c r="H69" i="19"/>
  <c r="K68" i="19"/>
  <c r="G68" i="19"/>
  <c r="G69" i="19" s="1"/>
  <c r="K63" i="19"/>
  <c r="AD63" i="4"/>
  <c r="CG68" i="11"/>
  <c r="CG69" i="11" s="1"/>
  <c r="CC68" i="11"/>
  <c r="CC69" i="11" s="1"/>
  <c r="L7" i="19"/>
  <c r="C63" i="19"/>
  <c r="C69" i="19" s="1"/>
  <c r="BY68" i="11"/>
  <c r="AE63" i="4"/>
  <c r="CH66" i="11" l="1"/>
  <c r="L68" i="19"/>
  <c r="L63" i="19"/>
  <c r="AD65" i="4" s="1"/>
  <c r="K69" i="19"/>
  <c r="CH68" i="11"/>
  <c r="BY69" i="11"/>
  <c r="L69" i="19" l="1"/>
  <c r="CH6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tc={AB0DE203-B07F-4D5D-8160-9C07AAB4CB3C}</author>
    <author>tc={BBF597D0-EBA7-4C92-979D-9DBE9DC41CAA}</author>
  </authors>
  <commentList>
    <comment ref="AE11" authorId="0" shapeId="0" xr:uid="{AB0DE203-B07F-4D5D-8160-9C07AAB4CB3C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1" shapeId="0" xr:uid="{BBF597D0-EBA7-4C92-979D-9DBE9DC41CAA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</commentList>
</comments>
</file>

<file path=xl/sharedStrings.xml><?xml version="1.0" encoding="utf-8"?>
<sst xmlns="http://schemas.openxmlformats.org/spreadsheetml/2006/main" count="2686" uniqueCount="245">
  <si>
    <t/>
  </si>
  <si>
    <t>County Share</t>
  </si>
  <si>
    <t>CalWORKs</t>
  </si>
  <si>
    <t>CalFresh</t>
  </si>
  <si>
    <t>CFAP</t>
  </si>
  <si>
    <t>Medi-Cal</t>
  </si>
  <si>
    <t>Medi-Cal SH</t>
  </si>
  <si>
    <t>Foster Care</t>
  </si>
  <si>
    <t>Refugee</t>
  </si>
  <si>
    <t>CAPI</t>
  </si>
  <si>
    <t>KinGAP</t>
  </si>
  <si>
    <t>CMSP</t>
  </si>
  <si>
    <t>Covered CA</t>
  </si>
  <si>
    <t>GA/GR</t>
  </si>
  <si>
    <t>All Programs</t>
  </si>
  <si>
    <t>Alameda</t>
  </si>
  <si>
    <t>Butte</t>
  </si>
  <si>
    <t>Contra Costa</t>
  </si>
  <si>
    <t>El Dorado</t>
  </si>
  <si>
    <t>Fresno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</si>
  <si>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</si>
  <si>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</si>
  <si>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</si>
  <si>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</si>
  <si>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</si>
  <si>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</si>
  <si>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</si>
  <si>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</si>
  <si>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</si>
  <si>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Mariposa</t>
  </si>
  <si>
    <t>Merced</t>
  </si>
  <si>
    <t>Monterey</t>
  </si>
  <si>
    <t>Napa</t>
  </si>
  <si>
    <t>Nevada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</si>
  <si>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</si>
  <si>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</si>
  <si>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</si>
  <si>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</si>
  <si>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</si>
  <si>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</si>
  <si>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</si>
  <si>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</si>
  <si>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</si>
  <si>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</si>
  <si>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</si>
  <si>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</si>
  <si>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</si>
  <si>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</si>
  <si>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</si>
  <si>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</si>
  <si>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</si>
  <si>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</si>
  <si>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Tehama</t>
  </si>
  <si>
    <t>Trinity</t>
  </si>
  <si>
    <t>Tulare</t>
  </si>
  <si>
    <t>Tuolumne</t>
  </si>
  <si>
    <t>Ventura</t>
  </si>
  <si>
    <t>Yolo</t>
  </si>
  <si>
    <t>Yuba</t>
  </si>
  <si>
    <t>18 County
CalWIN</t>
  </si>
  <si>
    <t>58 County
CalSAWS</t>
  </si>
  <si>
    <t>40 County
CalSAWS</t>
  </si>
  <si>
    <t>TOTAL BY PROGRAM</t>
  </si>
  <si>
    <t>County</t>
  </si>
  <si>
    <t>State Only Medi-Cal</t>
  </si>
  <si>
    <t>TOTAL</t>
  </si>
  <si>
    <t>Alpine</t>
  </si>
  <si>
    <t>Amador</t>
  </si>
  <si>
    <t>Calaveras</t>
  </si>
  <si>
    <t>Colusa</t>
  </si>
  <si>
    <t>Del Norte</t>
  </si>
  <si>
    <t>Glenn</t>
  </si>
  <si>
    <t>Marin</t>
  </si>
  <si>
    <t>Mendocino</t>
  </si>
  <si>
    <t>Modoc</t>
  </si>
  <si>
    <t>Mono</t>
  </si>
  <si>
    <t>Plumas</t>
  </si>
  <si>
    <t>San Joaquin</t>
  </si>
  <si>
    <t>Sierra</t>
  </si>
  <si>
    <t>Sutter</t>
  </si>
  <si>
    <t xml:space="preserve">   Total</t>
  </si>
  <si>
    <t>Total</t>
  </si>
  <si>
    <t>CLAIM: Oct 21</t>
  </si>
  <si>
    <t>CLAIM: Nov 21</t>
  </si>
  <si>
    <t>CLAIM: Dec 21</t>
  </si>
  <si>
    <t>CLAIM: Jul 21</t>
  </si>
  <si>
    <t>Program Claim</t>
  </si>
  <si>
    <t>Federal Share</t>
  </si>
  <si>
    <t>State Welfare Share</t>
  </si>
  <si>
    <t>State Health Share</t>
  </si>
  <si>
    <t>Covered CA Share</t>
  </si>
  <si>
    <t>CalSAWS 58 Counties</t>
  </si>
  <si>
    <t>CalSAWS M&amp;O 40 Counties</t>
  </si>
  <si>
    <t xml:space="preserve">CalWIN M&amp;O - Consortium (18-County Distribution) </t>
  </si>
  <si>
    <t>CalWIN M&amp;O - County (County Specific Cost)</t>
  </si>
  <si>
    <t>CalWIN M&amp;O -  Total County Shares</t>
  </si>
  <si>
    <t>CalWIN ABAWD 18 Counties</t>
  </si>
  <si>
    <t>SFY 19/20
Persons Count
(All Programs)</t>
  </si>
  <si>
    <t xml:space="preserve">
58-County</t>
  </si>
  <si>
    <t xml:space="preserve">
40-County</t>
  </si>
  <si>
    <t>18 Counties</t>
  </si>
  <si>
    <t xml:space="preserve">GA/GR </t>
  </si>
  <si>
    <t>SFY 21/22 CalWIN Sharing Tables</t>
  </si>
  <si>
    <t xml:space="preserve">
18-County</t>
  </si>
  <si>
    <t xml:space="preserve"> Total</t>
  </si>
  <si>
    <t>CalWIN M&amp;O - County (County-Specific Costs)</t>
  </si>
  <si>
    <t>TOTAL PROJECT COSTS</t>
  </si>
  <si>
    <t>General Assistance/
General Relief</t>
  </si>
  <si>
    <t>X-Check</t>
  </si>
  <si>
    <t>Difference</t>
  </si>
  <si>
    <t>CalSAWS -  Total County Shares</t>
  </si>
  <si>
    <t>CalSAWS GA/GR 57 Counties</t>
  </si>
  <si>
    <t>CLAIM: Jan 22</t>
  </si>
  <si>
    <t>CLAIM: Feb 22</t>
  </si>
  <si>
    <t>CLAIM: Mar 22</t>
  </si>
  <si>
    <t>ABAWD 40 Counties</t>
  </si>
  <si>
    <t>SFY 19/20
Persons Count
(CalFresh)</t>
  </si>
  <si>
    <t>Tab #</t>
  </si>
  <si>
    <t>Worksheet Name</t>
  </si>
  <si>
    <t>Description</t>
  </si>
  <si>
    <t>N/A</t>
  </si>
  <si>
    <t>Share Summary</t>
  </si>
  <si>
    <t>High-level summary of county share by program.</t>
  </si>
  <si>
    <t>Share by Project</t>
  </si>
  <si>
    <t>Summary of county share by project and program.</t>
  </si>
  <si>
    <t>Share Calculations</t>
  </si>
  <si>
    <t>Summary of county share by project and program based on Person's Count by SFY.</t>
  </si>
  <si>
    <t>1a</t>
  </si>
  <si>
    <t>2a</t>
  </si>
  <si>
    <t>3a</t>
  </si>
  <si>
    <t>4a</t>
  </si>
  <si>
    <t>SFY 19-20 Persons Count used for SFY 21-22 budgets.</t>
  </si>
  <si>
    <t>5a</t>
  </si>
  <si>
    <t>21-22 CalWIN Sharing Tables</t>
  </si>
  <si>
    <t>SFY 19-20 Combined Persons Count</t>
  </si>
  <si>
    <t>1-Member</t>
  </si>
  <si>
    <t>18-Member</t>
  </si>
  <si>
    <t>39-Member</t>
  </si>
  <si>
    <t>40-Member</t>
  </si>
  <si>
    <t>57-Member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</si>
  <si>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</si>
  <si>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</si>
  <si>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</si>
  <si>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</si>
  <si>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</si>
  <si>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</si>
  <si>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(All Programs except GA/GR)</t>
  </si>
  <si>
    <t>M&amp;O 
(GA/GR Only)</t>
  </si>
  <si>
    <t>M&amp;O Baseline (Based on CalWIN Sharing Tables Methodology)</t>
  </si>
  <si>
    <t>ABAWD and SAR 7 
(CalFresh Only)</t>
  </si>
  <si>
    <t>SAWS Shared Application
(CW, CF, CAPI, MC, Refugee, and GA/GR only)</t>
  </si>
  <si>
    <t>CalSAWS M&amp;O 
(All Programs)</t>
  </si>
  <si>
    <t>GA/GR App Dev</t>
  </si>
  <si>
    <t>CalSAWS DD&amp;I Baseline 
(All Programs)
58-County</t>
  </si>
  <si>
    <t>CalSAWS Admin 21/22
(All Programs except GA/GR)
58-County</t>
  </si>
  <si>
    <t>X-Check to System Tabs</t>
  </si>
  <si>
    <t>CW</t>
  </si>
  <si>
    <t>CA</t>
  </si>
  <si>
    <t>C-IV</t>
  </si>
  <si>
    <t>Rounding Adjustment Applied</t>
  </si>
  <si>
    <t>LRS</t>
  </si>
  <si>
    <t>WCDS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</si>
  <si>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</si>
  <si>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</si>
  <si>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</si>
  <si>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</si>
  <si>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</si>
  <si>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</si>
  <si>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</si>
  <si>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</si>
  <si>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</si>
  <si>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</si>
  <si>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</si>
  <si>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</si>
  <si>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GA/GR%</t>
  </si>
  <si>
    <t>Non GA/GR</t>
  </si>
  <si>
    <t xml:space="preserve">County </t>
  </si>
  <si>
    <t>County Non</t>
  </si>
  <si>
    <t>CL%</t>
  </si>
  <si>
    <t>L/M/S %</t>
  </si>
  <si>
    <t>Formula</t>
  </si>
  <si>
    <t>Adj CL %</t>
  </si>
  <si>
    <t>GA/GR %</t>
  </si>
  <si>
    <t xml:space="preserve">  Alameda </t>
  </si>
  <si>
    <t xml:space="preserve">  Contra Costa </t>
  </si>
  <si>
    <t xml:space="preserve">  Fresno </t>
  </si>
  <si>
    <t xml:space="preserve">  Orange </t>
  </si>
  <si>
    <t xml:space="preserve">  Placer </t>
  </si>
  <si>
    <t xml:space="preserve">  Sacramento </t>
  </si>
  <si>
    <t xml:space="preserve">  San Diego </t>
  </si>
  <si>
    <t xml:space="preserve">  San Francisco </t>
  </si>
  <si>
    <t xml:space="preserve">  San Luis Obispo </t>
  </si>
  <si>
    <t xml:space="preserve">  San Mateo </t>
  </si>
  <si>
    <t xml:space="preserve">  Santa Barbara </t>
  </si>
  <si>
    <t xml:space="preserve">  Santa Clara </t>
  </si>
  <si>
    <t xml:space="preserve">  Santa Cruz </t>
  </si>
  <si>
    <t xml:space="preserve">  Solano </t>
  </si>
  <si>
    <t xml:space="preserve">  Sonoma </t>
  </si>
  <si>
    <t xml:space="preserve">  Tulare </t>
  </si>
  <si>
    <t xml:space="preserve">  Ventura </t>
  </si>
  <si>
    <t xml:space="preserve">  Yolo </t>
  </si>
  <si>
    <t xml:space="preserve">
57-County</t>
  </si>
  <si>
    <r>
      <t xml:space="preserve">SFY </t>
    </r>
    <r>
      <rPr>
        <sz val="10"/>
        <rFont val="Century Gothic"/>
        <family val="2"/>
      </rPr>
      <t>19-20</t>
    </r>
    <r>
      <rPr>
        <sz val="10"/>
        <color theme="1"/>
        <rFont val="Century Gothic"/>
        <family val="2"/>
      </rPr>
      <t xml:space="preserve"> Persons Count used for SFY 21-22 budgets.</t>
    </r>
  </si>
  <si>
    <t>CL% * 99.47%</t>
  </si>
  <si>
    <t>CL% * .53%</t>
  </si>
  <si>
    <t>CalWIN M&amp;O SFY 2021-22 Sharing Tables</t>
  </si>
  <si>
    <t>State Only 
Medi-Cal</t>
  </si>
  <si>
    <t>County Name</t>
  </si>
  <si>
    <t>Process Month</t>
  </si>
  <si>
    <t>Claim Month</t>
  </si>
  <si>
    <t>CalWIN M&amp;O</t>
  </si>
  <si>
    <t>57 County CalSAWS</t>
  </si>
  <si>
    <t>2b</t>
  </si>
  <si>
    <t>2c</t>
  </si>
  <si>
    <t>SFY 2021-22 ADJUSTMENTS</t>
  </si>
  <si>
    <t>CalSAWS DD&amp;I 58 Counties</t>
  </si>
  <si>
    <t>SFY 2021-22 - Quarter 4</t>
  </si>
  <si>
    <t>SFY 2021-22- Quarter 4</t>
  </si>
  <si>
    <t>Total roll up amounts of shares for Quarter 4 claims for CalACES.</t>
  </si>
  <si>
    <t>Total roll up amounts of shares for Quarter 4 claims for CalSAWS.</t>
  </si>
  <si>
    <t>Total roll up amounts of shares for Quarter 4 GA/GR claims for CalSAWS.</t>
  </si>
  <si>
    <t>Total roll up amounts of shares for Quarter 4 M&amp;O claims for CalSAWS.</t>
  </si>
  <si>
    <t>Total roll up amounts of shares for Quarter 4 claims for CalWIN.</t>
  </si>
  <si>
    <t>21-22 CalSAWS Q4 Total Claims</t>
  </si>
  <si>
    <t>21-22 CalSAWS Q4 GA/GR Total Claims</t>
  </si>
  <si>
    <t>21-22 CalSAWS Q4 M&amp;O Total Claims</t>
  </si>
  <si>
    <t>21-22 CalWIN M&amp;O Q4 Total Claims</t>
  </si>
  <si>
    <t>SFY 2021-22 QUARTER 4</t>
  </si>
  <si>
    <t>SFY 21-22 Q4</t>
  </si>
  <si>
    <t>May 22</t>
  </si>
  <si>
    <t>CLAIM: Apr 22</t>
  </si>
  <si>
    <t>Jun 22</t>
  </si>
  <si>
    <t>CLAIM: May 22</t>
  </si>
  <si>
    <t>Jul 22</t>
  </si>
  <si>
    <t>CLAIM: Jun 22</t>
  </si>
  <si>
    <t>CalSAWS ABAWD</t>
  </si>
  <si>
    <t>Total Q4</t>
  </si>
  <si>
    <t>CalSAWS M&amp;O only</t>
  </si>
  <si>
    <t>21-22 ABAWD Q4 Total Claims</t>
  </si>
  <si>
    <t>CLAIM: Aug 21</t>
  </si>
  <si>
    <t>CLAIM: Sep 21</t>
  </si>
  <si>
    <t xml:space="preserve">CalSAWS </t>
  </si>
  <si>
    <t>58 C SFY 19-20 Persons Count</t>
  </si>
  <si>
    <t>40 County ABAWD
CalACES</t>
  </si>
  <si>
    <t>CalSAWS GA/GR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</si>
</sst>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&quot;$&quot;#,##0"/>
    <numFmt numFmtId="166" formatCode="_(&quot;$&quot;* #,##0_);_(&quot;$&quot;* \(#,##0\);_(&quot;$&quot;* &quot;-&quot;??_);_(@_)"/>
    <numFmt numFmtId="167" formatCode="0.0000%"/>
  </numFmts>
  <fonts count="6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9"/>
      <color rgb="FF00B0F0"/>
      <name val="Century Gothic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rgb="FFFFFF00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3" tint="0.39997558519241921"/>
      <name val="Arial"/>
      <family val="2"/>
    </font>
    <font>
      <sz val="11"/>
      <color rgb="FF0070C0"/>
      <name val="Calibri"/>
      <family val="2"/>
      <scheme val="minor"/>
    </font>
    <font>
      <b/>
      <sz val="10"/>
      <color theme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b/>
      <sz val="8"/>
      <color theme="3" tint="-0.249977111117893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0070C0"/>
      <name val="Century Gothic"/>
      <family val="2"/>
    </font>
    <font>
      <sz val="8"/>
      <color indexed="8"/>
      <name val="Arial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b/>
      <sz val="8"/>
      <color indexed="8"/>
      <name val="Arial"/>
    </font>
    <font>
      <sz val="8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9EBE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1">
    <xf numFmtId="0" fontId="0" fillId="0" borderId="0"/>
    <xf numFmtId="0" fontId="8" fillId="4" borderId="3"/>
    <xf numFmtId="0" fontId="8" fillId="4" borderId="3"/>
    <xf numFmtId="0" fontId="3" fillId="4" borderId="3"/>
    <xf numFmtId="0" fontId="20" fillId="4" borderId="3"/>
    <xf numFmtId="9" fontId="8" fillId="4" borderId="3" applyFont="0" applyFill="0" applyBorder="0" applyAlignment="0" applyProtection="0"/>
    <xf numFmtId="44" fontId="3" fillId="4" borderId="3" applyFont="0" applyFill="0" applyBorder="0" applyAlignment="0" applyProtection="0"/>
    <xf numFmtId="0" fontId="6" fillId="4" borderId="3"/>
    <xf numFmtId="9" fontId="8" fillId="4" borderId="3" applyFont="0" applyFill="0" applyBorder="0" applyAlignment="0" applyProtection="0"/>
    <xf numFmtId="9" fontId="20" fillId="4" borderId="3" applyFont="0" applyFill="0" applyBorder="0" applyAlignment="0" applyProtection="0"/>
    <xf numFmtId="0" fontId="8" fillId="4" borderId="3"/>
    <xf numFmtId="44" fontId="8" fillId="4" borderId="3" applyFont="0" applyFill="0" applyBorder="0" applyAlignment="0" applyProtection="0"/>
    <xf numFmtId="0" fontId="6" fillId="4" borderId="3"/>
    <xf numFmtId="0" fontId="2" fillId="4" borderId="3"/>
    <xf numFmtId="0" fontId="1" fillId="4" borderId="3"/>
    <xf numFmtId="0" fontId="8" fillId="4" borderId="3"/>
    <xf numFmtId="43" fontId="8" fillId="4" borderId="3" applyFont="0" applyFill="0" applyBorder="0" applyAlignment="0" applyProtection="0"/>
    <xf numFmtId="9" fontId="8" fillId="4" borderId="3" applyFont="0" applyFill="0" applyBorder="0" applyAlignment="0" applyProtection="0"/>
    <xf numFmtId="0" fontId="8" fillId="4" borderId="3"/>
    <xf numFmtId="0" fontId="6" fillId="4" borderId="3"/>
    <xf numFmtId="0" fontId="6" fillId="4" borderId="3"/>
  </cellStyleXfs>
  <cellXfs count="342">
    <xf numFmtId="0" fontId="0" fillId="0" borderId="0" xfId="0"/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vertical="center" indent="2"/>
      <protection locked="0"/>
    </xf>
    <xf numFmtId="0" fontId="9" fillId="4" borderId="3" xfId="1" applyFont="1"/>
    <xf numFmtId="0" fontId="10" fillId="4" borderId="3" xfId="1" applyFont="1"/>
    <xf numFmtId="0" fontId="8" fillId="4" borderId="8" xfId="1" applyBorder="1"/>
    <xf numFmtId="0" fontId="12" fillId="4" borderId="3" xfId="1" applyFont="1"/>
    <xf numFmtId="0" fontId="8" fillId="4" borderId="3" xfId="1"/>
    <xf numFmtId="0" fontId="11" fillId="6" borderId="5" xfId="1" applyFont="1" applyFill="1" applyBorder="1" applyAlignment="1">
      <alignment horizontal="center" vertical="center"/>
    </xf>
    <xf numFmtId="0" fontId="11" fillId="6" borderId="9" xfId="1" applyFont="1" applyFill="1" applyBorder="1" applyAlignment="1">
      <alignment horizontal="center" vertical="center"/>
    </xf>
    <xf numFmtId="0" fontId="11" fillId="6" borderId="10" xfId="1" applyFont="1" applyFill="1" applyBorder="1" applyAlignment="1">
      <alignment horizontal="center" vertical="center" wrapText="1"/>
    </xf>
    <xf numFmtId="0" fontId="11" fillId="6" borderId="11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center" vertical="center"/>
    </xf>
    <xf numFmtId="0" fontId="11" fillId="6" borderId="17" xfId="1" applyFont="1" applyFill="1" applyBorder="1" applyAlignment="1">
      <alignment horizontal="center" vertical="center"/>
    </xf>
    <xf numFmtId="0" fontId="11" fillId="6" borderId="18" xfId="1" applyFont="1" applyFill="1" applyBorder="1" applyAlignment="1">
      <alignment horizontal="center" vertical="center"/>
    </xf>
    <xf numFmtId="0" fontId="11" fillId="6" borderId="18" xfId="1" applyFont="1" applyFill="1" applyBorder="1" applyAlignment="1">
      <alignment horizontal="center" vertical="center" wrapText="1"/>
    </xf>
    <xf numFmtId="0" fontId="11" fillId="6" borderId="12" xfId="1" applyFont="1" applyFill="1" applyBorder="1" applyAlignment="1">
      <alignment horizontal="center" vertical="center" wrapText="1"/>
    </xf>
    <xf numFmtId="6" fontId="8" fillId="4" borderId="19" xfId="1" applyNumberFormat="1" applyBorder="1"/>
    <xf numFmtId="6" fontId="8" fillId="4" borderId="21" xfId="1" applyNumberFormat="1" applyBorder="1"/>
    <xf numFmtId="6" fontId="8" fillId="4" borderId="22" xfId="1" applyNumberFormat="1" applyBorder="1"/>
    <xf numFmtId="6" fontId="8" fillId="4" borderId="24" xfId="1" applyNumberFormat="1" applyBorder="1"/>
    <xf numFmtId="6" fontId="12" fillId="4" borderId="3" xfId="1" applyNumberFormat="1" applyFont="1"/>
    <xf numFmtId="6" fontId="8" fillId="4" borderId="25" xfId="1" applyNumberFormat="1" applyBorder="1"/>
    <xf numFmtId="6" fontId="8" fillId="7" borderId="22" xfId="1" applyNumberFormat="1" applyFill="1" applyBorder="1"/>
    <xf numFmtId="0" fontId="8" fillId="4" borderId="25" xfId="1" applyBorder="1"/>
    <xf numFmtId="165" fontId="8" fillId="4" borderId="25" xfId="1" applyNumberFormat="1" applyBorder="1"/>
    <xf numFmtId="0" fontId="8" fillId="4" borderId="25" xfId="2" applyBorder="1"/>
    <xf numFmtId="6" fontId="8" fillId="8" borderId="22" xfId="1" applyNumberFormat="1" applyFill="1" applyBorder="1"/>
    <xf numFmtId="6" fontId="8" fillId="8" borderId="16" xfId="1" applyNumberFormat="1" applyFill="1" applyBorder="1"/>
    <xf numFmtId="0" fontId="13" fillId="4" borderId="22" xfId="1" applyFont="1" applyBorder="1"/>
    <xf numFmtId="6" fontId="13" fillId="4" borderId="22" xfId="1" applyNumberFormat="1" applyFont="1" applyBorder="1" applyAlignment="1" applyProtection="1">
      <alignment horizontal="right"/>
      <protection locked="0"/>
    </xf>
    <xf numFmtId="0" fontId="14" fillId="4" borderId="3" xfId="1" applyFont="1"/>
    <xf numFmtId="6" fontId="14" fillId="4" borderId="3" xfId="1" applyNumberFormat="1" applyFont="1"/>
    <xf numFmtId="0" fontId="15" fillId="4" borderId="3" xfId="1" applyFont="1"/>
    <xf numFmtId="0" fontId="16" fillId="4" borderId="3" xfId="1" applyFont="1"/>
    <xf numFmtId="17" fontId="14" fillId="4" borderId="3" xfId="1" applyNumberFormat="1" applyFont="1" applyAlignment="1">
      <alignment horizontal="center"/>
    </xf>
    <xf numFmtId="6" fontId="17" fillId="4" borderId="3" xfId="1" applyNumberFormat="1" applyFont="1"/>
    <xf numFmtId="0" fontId="18" fillId="4" borderId="3" xfId="1" applyFont="1"/>
    <xf numFmtId="0" fontId="13" fillId="4" borderId="3" xfId="1" applyFont="1"/>
    <xf numFmtId="17" fontId="18" fillId="4" borderId="3" xfId="1" applyNumberFormat="1" applyFont="1" applyAlignment="1">
      <alignment horizontal="center"/>
    </xf>
    <xf numFmtId="6" fontId="19" fillId="4" borderId="3" xfId="1" applyNumberFormat="1" applyFont="1"/>
    <xf numFmtId="6" fontId="18" fillId="4" borderId="3" xfId="1" applyNumberFormat="1" applyFont="1"/>
    <xf numFmtId="0" fontId="19" fillId="4" borderId="3" xfId="1" applyFont="1"/>
    <xf numFmtId="0" fontId="3" fillId="4" borderId="3" xfId="3"/>
    <xf numFmtId="6" fontId="22" fillId="4" borderId="3" xfId="3" applyNumberFormat="1" applyFont="1" applyBorder="1"/>
    <xf numFmtId="0" fontId="5" fillId="3" borderId="3" xfId="0" applyFont="1" applyFill="1" applyBorder="1" applyProtection="1">
      <protection locked="0"/>
    </xf>
    <xf numFmtId="1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8" fillId="4" borderId="22" xfId="1" applyBorder="1"/>
    <xf numFmtId="0" fontId="25" fillId="4" borderId="3" xfId="1" applyFont="1" applyAlignment="1">
      <alignment horizontal="center"/>
    </xf>
    <xf numFmtId="0" fontId="25" fillId="4" borderId="3" xfId="1" applyFont="1"/>
    <xf numFmtId="0" fontId="25" fillId="4" borderId="31" xfId="1" applyFont="1" applyBorder="1"/>
    <xf numFmtId="0" fontId="26" fillId="4" borderId="3" xfId="1" applyFont="1"/>
    <xf numFmtId="0" fontId="27" fillId="4" borderId="3" xfId="1" applyFont="1" applyAlignment="1">
      <alignment horizontal="center"/>
    </xf>
    <xf numFmtId="0" fontId="11" fillId="12" borderId="21" xfId="1" applyFont="1" applyFill="1" applyBorder="1" applyAlignment="1">
      <alignment horizontal="center" vertical="center"/>
    </xf>
    <xf numFmtId="0" fontId="11" fillId="4" borderId="3" xfId="1" applyFont="1" applyAlignment="1">
      <alignment horizontal="center" vertical="center"/>
    </xf>
    <xf numFmtId="6" fontId="8" fillId="4" borderId="3" xfId="1" applyNumberFormat="1"/>
    <xf numFmtId="0" fontId="29" fillId="4" borderId="3" xfId="1" applyFont="1"/>
    <xf numFmtId="0" fontId="11" fillId="6" borderId="22" xfId="1" applyFont="1" applyFill="1" applyBorder="1" applyAlignment="1">
      <alignment horizontal="center"/>
    </xf>
    <xf numFmtId="0" fontId="11" fillId="6" borderId="22" xfId="1" applyFont="1" applyFill="1" applyBorder="1" applyAlignment="1">
      <alignment horizontal="center" wrapText="1"/>
    </xf>
    <xf numFmtId="0" fontId="11" fillId="4" borderId="3" xfId="1" applyFont="1" applyAlignment="1">
      <alignment horizontal="center" wrapText="1"/>
    </xf>
    <xf numFmtId="0" fontId="11" fillId="6" borderId="16" xfId="1" applyFont="1" applyFill="1" applyBorder="1" applyAlignment="1">
      <alignment horizontal="center"/>
    </xf>
    <xf numFmtId="0" fontId="11" fillId="6" borderId="27" xfId="1" applyFont="1" applyFill="1" applyBorder="1" applyAlignment="1">
      <alignment horizontal="center" wrapText="1"/>
    </xf>
    <xf numFmtId="0" fontId="11" fillId="6" borderId="21" xfId="1" applyFont="1" applyFill="1" applyBorder="1" applyAlignment="1">
      <alignment horizontal="center"/>
    </xf>
    <xf numFmtId="10" fontId="13" fillId="4" borderId="22" xfId="1" applyNumberFormat="1" applyFont="1" applyBorder="1" applyAlignment="1">
      <alignment horizontal="right"/>
    </xf>
    <xf numFmtId="10" fontId="13" fillId="4" borderId="22" xfId="1" applyNumberFormat="1" applyFont="1" applyBorder="1" applyAlignment="1">
      <alignment horizontal="right" wrapText="1"/>
    </xf>
    <xf numFmtId="10" fontId="13" fillId="4" borderId="3" xfId="1" applyNumberFormat="1" applyFont="1" applyAlignment="1">
      <alignment horizontal="right" wrapText="1"/>
    </xf>
    <xf numFmtId="10" fontId="13" fillId="9" borderId="22" xfId="1" applyNumberFormat="1" applyFont="1" applyFill="1" applyBorder="1" applyAlignment="1">
      <alignment horizontal="right"/>
    </xf>
    <xf numFmtId="10" fontId="13" fillId="4" borderId="3" xfId="1" applyNumberFormat="1" applyFont="1" applyAlignment="1">
      <alignment horizontal="right"/>
    </xf>
    <xf numFmtId="0" fontId="13" fillId="4" borderId="3" xfId="1" applyFont="1" applyAlignment="1">
      <alignment horizontal="right" wrapText="1"/>
    </xf>
    <xf numFmtId="165" fontId="13" fillId="4" borderId="22" xfId="1" applyNumberFormat="1" applyFont="1" applyBorder="1"/>
    <xf numFmtId="6" fontId="30" fillId="4" borderId="3" xfId="1" applyNumberFormat="1" applyFont="1"/>
    <xf numFmtId="6" fontId="13" fillId="4" borderId="22" xfId="1" applyNumberFormat="1" applyFont="1" applyBorder="1"/>
    <xf numFmtId="6" fontId="13" fillId="4" borderId="3" xfId="1" applyNumberFormat="1" applyFont="1"/>
    <xf numFmtId="0" fontId="30" fillId="4" borderId="3" xfId="1" applyFont="1"/>
    <xf numFmtId="165" fontId="13" fillId="4" borderId="22" xfId="1" applyNumberFormat="1" applyFont="1" applyBorder="1" applyAlignment="1">
      <alignment horizontal="right"/>
    </xf>
    <xf numFmtId="6" fontId="29" fillId="4" borderId="3" xfId="1" applyNumberFormat="1" applyFont="1"/>
    <xf numFmtId="6" fontId="31" fillId="4" borderId="3" xfId="1" applyNumberFormat="1" applyFont="1"/>
    <xf numFmtId="10" fontId="8" fillId="7" borderId="22" xfId="5" applyNumberFormat="1" applyFill="1" applyBorder="1"/>
    <xf numFmtId="10" fontId="8" fillId="4" borderId="25" xfId="5" applyNumberFormat="1" applyBorder="1"/>
    <xf numFmtId="6" fontId="8" fillId="4" borderId="22" xfId="5" applyNumberFormat="1" applyFont="1" applyBorder="1"/>
    <xf numFmtId="6" fontId="20" fillId="4" borderId="22" xfId="5" applyNumberFormat="1" applyFont="1" applyBorder="1"/>
    <xf numFmtId="6" fontId="32" fillId="4" borderId="22" xfId="5" applyNumberFormat="1" applyFont="1" applyBorder="1"/>
    <xf numFmtId="6" fontId="8" fillId="4" borderId="22" xfId="5" applyNumberFormat="1" applyBorder="1"/>
    <xf numFmtId="6" fontId="32" fillId="4" borderId="3" xfId="1" applyNumberFormat="1" applyFont="1"/>
    <xf numFmtId="10" fontId="8" fillId="4" borderId="22" xfId="5" applyNumberFormat="1" applyFill="1" applyBorder="1"/>
    <xf numFmtId="10" fontId="8" fillId="4" borderId="22" xfId="5" applyNumberFormat="1" applyFont="1" applyFill="1" applyBorder="1"/>
    <xf numFmtId="0" fontId="32" fillId="4" borderId="3" xfId="1" applyFont="1"/>
    <xf numFmtId="6" fontId="20" fillId="4" borderId="22" xfId="1" applyNumberFormat="1" applyFont="1" applyBorder="1"/>
    <xf numFmtId="165" fontId="23" fillId="4" borderId="22" xfId="1" applyNumberFormat="1" applyFont="1" applyBorder="1"/>
    <xf numFmtId="165" fontId="8" fillId="4" borderId="22" xfId="1" applyNumberFormat="1" applyBorder="1"/>
    <xf numFmtId="10" fontId="8" fillId="4" borderId="22" xfId="5" applyNumberFormat="1" applyBorder="1"/>
    <xf numFmtId="8" fontId="30" fillId="4" borderId="3" xfId="1" applyNumberFormat="1" applyFont="1"/>
    <xf numFmtId="10" fontId="8" fillId="7" borderId="22" xfId="5" applyNumberFormat="1" applyFont="1" applyFill="1" applyBorder="1"/>
    <xf numFmtId="6" fontId="20" fillId="7" borderId="22" xfId="1" applyNumberFormat="1" applyFont="1" applyFill="1" applyBorder="1"/>
    <xf numFmtId="10" fontId="20" fillId="7" borderId="22" xfId="5" applyNumberFormat="1" applyFont="1" applyFill="1" applyBorder="1"/>
    <xf numFmtId="6" fontId="32" fillId="4" borderId="22" xfId="1" applyNumberFormat="1" applyFont="1" applyBorder="1"/>
    <xf numFmtId="10" fontId="8" fillId="7" borderId="22" xfId="1" applyNumberFormat="1" applyFill="1" applyBorder="1"/>
    <xf numFmtId="6" fontId="8" fillId="4" borderId="22" xfId="5" applyNumberFormat="1" applyFont="1" applyFill="1" applyBorder="1"/>
    <xf numFmtId="6" fontId="33" fillId="4" borderId="22" xfId="5" applyNumberFormat="1" applyFont="1" applyBorder="1"/>
    <xf numFmtId="0" fontId="20" fillId="4" borderId="22" xfId="1" applyFont="1" applyBorder="1"/>
    <xf numFmtId="165" fontId="20" fillId="4" borderId="22" xfId="1" applyNumberFormat="1" applyFont="1" applyBorder="1"/>
    <xf numFmtId="10" fontId="13" fillId="4" borderId="22" xfId="5" applyNumberFormat="1" applyFont="1" applyBorder="1"/>
    <xf numFmtId="10" fontId="13" fillId="4" borderId="22" xfId="1" applyNumberFormat="1" applyFont="1" applyBorder="1"/>
    <xf numFmtId="165" fontId="13" fillId="4" borderId="22" xfId="1" applyNumberFormat="1" applyFont="1" applyBorder="1" applyAlignment="1">
      <alignment vertical="center"/>
    </xf>
    <xf numFmtId="6" fontId="30" fillId="4" borderId="3" xfId="1" applyNumberFormat="1" applyFont="1" applyAlignment="1">
      <alignment vertical="center"/>
    </xf>
    <xf numFmtId="165" fontId="23" fillId="4" borderId="22" xfId="1" applyNumberFormat="1" applyFont="1" applyBorder="1" applyAlignment="1">
      <alignment vertical="center"/>
    </xf>
    <xf numFmtId="0" fontId="3" fillId="4" borderId="3" xfId="3" applyAlignment="1">
      <alignment vertical="center"/>
    </xf>
    <xf numFmtId="165" fontId="29" fillId="4" borderId="3" xfId="1" applyNumberFormat="1" applyFont="1"/>
    <xf numFmtId="165" fontId="34" fillId="4" borderId="3" xfId="1" applyNumberFormat="1" applyFont="1"/>
    <xf numFmtId="2" fontId="29" fillId="4" borderId="3" xfId="1" applyNumberFormat="1" applyFont="1" applyAlignment="1">
      <alignment horizontal="right"/>
    </xf>
    <xf numFmtId="0" fontId="35" fillId="4" borderId="3" xfId="3" applyFont="1"/>
    <xf numFmtId="10" fontId="29" fillId="4" borderId="3" xfId="1" applyNumberFormat="1" applyFont="1"/>
    <xf numFmtId="8" fontId="29" fillId="4" borderId="3" xfId="1" applyNumberFormat="1" applyFont="1"/>
    <xf numFmtId="165" fontId="12" fillId="4" borderId="3" xfId="1" applyNumberFormat="1" applyFont="1"/>
    <xf numFmtId="165" fontId="8" fillId="4" borderId="3" xfId="1" applyNumberFormat="1"/>
    <xf numFmtId="166" fontId="36" fillId="4" borderId="3" xfId="11" applyNumberFormat="1" applyFont="1"/>
    <xf numFmtId="166" fontId="8" fillId="4" borderId="3" xfId="11" applyNumberFormat="1" applyFont="1"/>
    <xf numFmtId="0" fontId="36" fillId="4" borderId="3" xfId="11" applyNumberFormat="1" applyFont="1"/>
    <xf numFmtId="6" fontId="21" fillId="4" borderId="3" xfId="1" applyNumberFormat="1" applyFont="1"/>
    <xf numFmtId="0" fontId="37" fillId="4" borderId="3" xfId="3" applyFont="1"/>
    <xf numFmtId="6" fontId="37" fillId="4" borderId="3" xfId="3" applyNumberFormat="1" applyFont="1"/>
    <xf numFmtId="166" fontId="36" fillId="4" borderId="3" xfId="11" applyNumberFormat="1" applyFont="1" applyAlignment="1">
      <alignment horizontal="right"/>
    </xf>
    <xf numFmtId="165" fontId="21" fillId="4" borderId="3" xfId="1" applyNumberFormat="1" applyFont="1" applyAlignment="1">
      <alignment horizontal="center"/>
    </xf>
    <xf numFmtId="165" fontId="36" fillId="4" borderId="3" xfId="1" applyNumberFormat="1" applyFont="1"/>
    <xf numFmtId="0" fontId="31" fillId="4" borderId="3" xfId="1" applyFont="1"/>
    <xf numFmtId="165" fontId="31" fillId="4" borderId="3" xfId="1" applyNumberFormat="1" applyFont="1"/>
    <xf numFmtId="0" fontId="38" fillId="4" borderId="3" xfId="1" applyFont="1"/>
    <xf numFmtId="17" fontId="31" fillId="4" borderId="3" xfId="1" applyNumberFormat="1" applyFont="1" applyAlignment="1">
      <alignment horizontal="center"/>
    </xf>
    <xf numFmtId="0" fontId="36" fillId="4" borderId="3" xfId="1" applyFont="1"/>
    <xf numFmtId="6" fontId="38" fillId="4" borderId="3" xfId="1" applyNumberFormat="1" applyFont="1"/>
    <xf numFmtId="0" fontId="4" fillId="2" borderId="3" xfId="12" applyFont="1" applyFill="1" applyProtection="1">
      <protection locked="0"/>
    </xf>
    <xf numFmtId="0" fontId="6" fillId="4" borderId="3" xfId="12"/>
    <xf numFmtId="0" fontId="7" fillId="4" borderId="3" xfId="12" applyFont="1"/>
    <xf numFmtId="6" fontId="13" fillId="0" borderId="22" xfId="1" applyNumberFormat="1" applyFont="1" applyFill="1" applyBorder="1"/>
    <xf numFmtId="0" fontId="11" fillId="6" borderId="22" xfId="1" applyFont="1" applyFill="1" applyBorder="1" applyAlignment="1">
      <alignment horizontal="center" vertical="center"/>
    </xf>
    <xf numFmtId="0" fontId="11" fillId="6" borderId="22" xfId="1" applyFont="1" applyFill="1" applyBorder="1" applyAlignment="1">
      <alignment horizontal="center" vertical="center" wrapText="1"/>
    </xf>
    <xf numFmtId="0" fontId="8" fillId="4" borderId="22" xfId="2" applyBorder="1"/>
    <xf numFmtId="0" fontId="20" fillId="4" borderId="3" xfId="1" applyFont="1"/>
    <xf numFmtId="0" fontId="33" fillId="4" borderId="3" xfId="1" applyFont="1"/>
    <xf numFmtId="6" fontId="33" fillId="4" borderId="3" xfId="1" applyNumberFormat="1" applyFont="1"/>
    <xf numFmtId="0" fontId="16" fillId="4" borderId="3" xfId="1" applyFont="1" applyAlignment="1">
      <alignment horizontal="center"/>
    </xf>
    <xf numFmtId="0" fontId="39" fillId="4" borderId="3" xfId="13" applyFont="1"/>
    <xf numFmtId="0" fontId="2" fillId="4" borderId="3" xfId="13"/>
    <xf numFmtId="0" fontId="25" fillId="4" borderId="3" xfId="1" applyFont="1" applyAlignment="1">
      <alignment horizontal="center"/>
    </xf>
    <xf numFmtId="6" fontId="8" fillId="0" borderId="22" xfId="1" applyNumberFormat="1" applyFill="1" applyBorder="1"/>
    <xf numFmtId="0" fontId="41" fillId="4" borderId="3" xfId="1" applyFont="1"/>
    <xf numFmtId="0" fontId="41" fillId="4" borderId="4" xfId="1" applyFont="1" applyBorder="1"/>
    <xf numFmtId="0" fontId="21" fillId="4" borderId="3" xfId="1" applyFont="1"/>
    <xf numFmtId="8" fontId="21" fillId="4" borderId="3" xfId="1" applyNumberFormat="1" applyFont="1"/>
    <xf numFmtId="0" fontId="11" fillId="6" borderId="16" xfId="1" applyFont="1" applyFill="1" applyBorder="1" applyAlignment="1">
      <alignment horizontal="center" wrapText="1"/>
    </xf>
    <xf numFmtId="0" fontId="11" fillId="6" borderId="19" xfId="1" applyFont="1" applyFill="1" applyBorder="1" applyAlignment="1">
      <alignment horizontal="center" wrapText="1"/>
    </xf>
    <xf numFmtId="0" fontId="42" fillId="14" borderId="22" xfId="4" applyFont="1" applyFill="1" applyBorder="1" applyAlignment="1">
      <alignment horizontal="center"/>
    </xf>
    <xf numFmtId="0" fontId="42" fillId="14" borderId="22" xfId="4" applyFont="1" applyFill="1" applyBorder="1"/>
    <xf numFmtId="0" fontId="42" fillId="14" borderId="22" xfId="4" applyFont="1" applyFill="1" applyBorder="1" applyAlignment="1">
      <alignment wrapText="1"/>
    </xf>
    <xf numFmtId="0" fontId="1" fillId="4" borderId="3" xfId="14"/>
    <xf numFmtId="0" fontId="43" fillId="9" borderId="22" xfId="4" applyFont="1" applyFill="1" applyBorder="1" applyAlignment="1">
      <alignment horizontal="center" vertical="center"/>
    </xf>
    <xf numFmtId="0" fontId="44" fillId="4" borderId="22" xfId="4" applyFont="1" applyBorder="1" applyAlignment="1">
      <alignment vertical="center"/>
    </xf>
    <xf numFmtId="0" fontId="44" fillId="4" borderId="22" xfId="4" applyFont="1" applyBorder="1" applyAlignment="1">
      <alignment vertical="center" wrapText="1"/>
    </xf>
    <xf numFmtId="0" fontId="44" fillId="15" borderId="22" xfId="4" applyFont="1" applyFill="1" applyBorder="1" applyAlignment="1">
      <alignment horizontal="center" vertical="center"/>
    </xf>
    <xf numFmtId="0" fontId="44" fillId="13" borderId="22" xfId="4" applyFont="1" applyFill="1" applyBorder="1" applyAlignment="1">
      <alignment horizontal="center" vertical="center"/>
    </xf>
    <xf numFmtId="0" fontId="44" fillId="16" borderId="22" xfId="4" applyFont="1" applyFill="1" applyBorder="1" applyAlignment="1">
      <alignment horizontal="center" vertical="center"/>
    </xf>
    <xf numFmtId="0" fontId="44" fillId="17" borderId="22" xfId="4" applyFont="1" applyFill="1" applyBorder="1" applyAlignment="1">
      <alignment horizontal="center" vertical="center"/>
    </xf>
    <xf numFmtId="0" fontId="44" fillId="18" borderId="22" xfId="4" applyFont="1" applyFill="1" applyBorder="1" applyAlignment="1">
      <alignment horizontal="center" vertical="center"/>
    </xf>
    <xf numFmtId="0" fontId="20" fillId="4" borderId="3" xfId="4" applyAlignment="1">
      <alignment horizontal="center"/>
    </xf>
    <xf numFmtId="0" fontId="20" fillId="4" borderId="3" xfId="4"/>
    <xf numFmtId="0" fontId="20" fillId="4" borderId="3" xfId="4" applyAlignment="1">
      <alignment wrapText="1"/>
    </xf>
    <xf numFmtId="0" fontId="45" fillId="19" borderId="3" xfId="14" applyFont="1" applyFill="1"/>
    <xf numFmtId="0" fontId="43" fillId="4" borderId="3" xfId="14" applyFont="1"/>
    <xf numFmtId="0" fontId="45" fillId="19" borderId="22" xfId="14" applyFont="1" applyFill="1" applyBorder="1" applyAlignment="1">
      <alignment horizontal="left"/>
    </xf>
    <xf numFmtId="0" fontId="45" fillId="19" borderId="22" xfId="14" applyFont="1" applyFill="1" applyBorder="1" applyAlignment="1">
      <alignment horizontal="center"/>
    </xf>
    <xf numFmtId="0" fontId="45" fillId="19" borderId="22" xfId="14" applyFont="1" applyFill="1" applyBorder="1" applyAlignment="1">
      <alignment horizontal="center" wrapText="1"/>
    </xf>
    <xf numFmtId="0" fontId="46" fillId="4" borderId="3" xfId="4" applyFont="1" applyAlignment="1">
      <alignment horizontal="center" vertical="center" wrapText="1"/>
    </xf>
    <xf numFmtId="49" fontId="1" fillId="4" borderId="3" xfId="14" applyNumberFormat="1" applyAlignment="1">
      <alignment horizontal="center"/>
    </xf>
    <xf numFmtId="0" fontId="48" fillId="4" borderId="22" xfId="1" applyFont="1" applyBorder="1"/>
    <xf numFmtId="3" fontId="48" fillId="4" borderId="22" xfId="14" applyNumberFormat="1" applyFont="1" applyBorder="1"/>
    <xf numFmtId="3" fontId="48" fillId="4" borderId="22" xfId="1" applyNumberFormat="1" applyFont="1" applyBorder="1"/>
    <xf numFmtId="10" fontId="48" fillId="4" borderId="22" xfId="5" applyNumberFormat="1" applyFont="1" applyBorder="1" applyProtection="1"/>
    <xf numFmtId="10" fontId="48" fillId="4" borderId="3" xfId="5" applyNumberFormat="1" applyFont="1" applyBorder="1" applyProtection="1"/>
    <xf numFmtId="167" fontId="43" fillId="4" borderId="3" xfId="5" applyNumberFormat="1" applyFont="1"/>
    <xf numFmtId="10" fontId="49" fillId="4" borderId="22" xfId="5" applyNumberFormat="1" applyFont="1" applyBorder="1" applyProtection="1"/>
    <xf numFmtId="38" fontId="21" fillId="22" borderId="3" xfId="14" applyNumberFormat="1" applyFont="1" applyFill="1"/>
    <xf numFmtId="10" fontId="50" fillId="4" borderId="22" xfId="5" applyNumberFormat="1" applyFont="1" applyBorder="1" applyProtection="1"/>
    <xf numFmtId="10" fontId="48" fillId="4" borderId="22" xfId="5" applyNumberFormat="1" applyFont="1" applyFill="1" applyBorder="1" applyProtection="1"/>
    <xf numFmtId="10" fontId="49" fillId="4" borderId="3" xfId="5" applyNumberFormat="1" applyFont="1" applyBorder="1" applyProtection="1"/>
    <xf numFmtId="3" fontId="51" fillId="4" borderId="22" xfId="14" applyNumberFormat="1" applyFont="1" applyBorder="1"/>
    <xf numFmtId="3" fontId="51" fillId="4" borderId="22" xfId="1" applyNumberFormat="1" applyFont="1" applyBorder="1"/>
    <xf numFmtId="10" fontId="51" fillId="4" borderId="22" xfId="5" applyNumberFormat="1" applyFont="1" applyBorder="1" applyProtection="1"/>
    <xf numFmtId="10" fontId="51" fillId="4" borderId="3" xfId="5" applyNumberFormat="1" applyFont="1" applyBorder="1" applyProtection="1"/>
    <xf numFmtId="38" fontId="40" fillId="22" borderId="3" xfId="14" applyNumberFormat="1" applyFont="1" applyFill="1"/>
    <xf numFmtId="0" fontId="1" fillId="4" borderId="3" xfId="14" applyAlignment="1">
      <alignment horizontal="center"/>
    </xf>
    <xf numFmtId="10" fontId="51" fillId="4" borderId="22" xfId="14" applyNumberFormat="1" applyFont="1" applyBorder="1"/>
    <xf numFmtId="10" fontId="52" fillId="4" borderId="22" xfId="14" applyNumberFormat="1" applyFont="1" applyBorder="1"/>
    <xf numFmtId="3" fontId="13" fillId="4" borderId="3" xfId="14" applyNumberFormat="1" applyFont="1"/>
    <xf numFmtId="0" fontId="48" fillId="4" borderId="3" xfId="14" applyFont="1"/>
    <xf numFmtId="3" fontId="53" fillId="4" borderId="3" xfId="14" applyNumberFormat="1" applyFont="1"/>
    <xf numFmtId="38" fontId="13" fillId="4" borderId="3" xfId="14" applyNumberFormat="1" applyFont="1"/>
    <xf numFmtId="0" fontId="21" fillId="4" borderId="3" xfId="14" applyFont="1" applyAlignment="1">
      <alignment horizontal="right"/>
    </xf>
    <xf numFmtId="3" fontId="21" fillId="4" borderId="3" xfId="14" applyNumberFormat="1" applyFont="1"/>
    <xf numFmtId="0" fontId="54" fillId="4" borderId="3" xfId="14" applyFont="1"/>
    <xf numFmtId="3" fontId="1" fillId="4" borderId="3" xfId="14" applyNumberFormat="1"/>
    <xf numFmtId="0" fontId="40" fillId="4" borderId="3" xfId="14" applyFont="1" applyAlignment="1">
      <alignment horizontal="right"/>
    </xf>
    <xf numFmtId="3" fontId="40" fillId="4" borderId="3" xfId="14" applyNumberFormat="1" applyFont="1"/>
    <xf numFmtId="0" fontId="21" fillId="4" borderId="34" xfId="14" applyFont="1" applyBorder="1" applyAlignment="1">
      <alignment horizontal="right"/>
    </xf>
    <xf numFmtId="38" fontId="21" fillId="4" borderId="34" xfId="14" applyNumberFormat="1" applyFont="1" applyBorder="1"/>
    <xf numFmtId="38" fontId="40" fillId="4" borderId="34" xfId="14" applyNumberFormat="1" applyFont="1" applyBorder="1"/>
    <xf numFmtId="49" fontId="43" fillId="4" borderId="3" xfId="14" applyNumberFormat="1" applyFont="1"/>
    <xf numFmtId="38" fontId="21" fillId="22" borderId="34" xfId="14" applyNumberFormat="1" applyFont="1" applyFill="1" applyBorder="1"/>
    <xf numFmtId="38" fontId="40" fillId="22" borderId="34" xfId="14" applyNumberFormat="1" applyFont="1" applyFill="1" applyBorder="1"/>
    <xf numFmtId="38" fontId="1" fillId="4" borderId="3" xfId="14" applyNumberFormat="1"/>
    <xf numFmtId="10" fontId="21" fillId="4" borderId="34" xfId="14" applyNumberFormat="1" applyFont="1" applyBorder="1"/>
    <xf numFmtId="10" fontId="40" fillId="4" borderId="34" xfId="14" applyNumberFormat="1" applyFont="1" applyBorder="1"/>
    <xf numFmtId="10" fontId="21" fillId="22" borderId="34" xfId="14" applyNumberFormat="1" applyFont="1" applyFill="1" applyBorder="1"/>
    <xf numFmtId="10" fontId="40" fillId="22" borderId="34" xfId="14" applyNumberFormat="1" applyFont="1" applyFill="1" applyBorder="1"/>
    <xf numFmtId="38" fontId="48" fillId="4" borderId="3" xfId="14" applyNumberFormat="1" applyFont="1"/>
    <xf numFmtId="0" fontId="55" fillId="4" borderId="3" xfId="14" applyFont="1"/>
    <xf numFmtId="0" fontId="13" fillId="4" borderId="3" xfId="15" applyFont="1"/>
    <xf numFmtId="0" fontId="8" fillId="4" borderId="3" xfId="15"/>
    <xf numFmtId="165" fontId="8" fillId="4" borderId="3" xfId="15" applyNumberFormat="1"/>
    <xf numFmtId="10" fontId="8" fillId="4" borderId="3" xfId="15" applyNumberFormat="1"/>
    <xf numFmtId="0" fontId="8" fillId="4" borderId="3" xfId="15" applyAlignment="1">
      <alignment horizontal="center"/>
    </xf>
    <xf numFmtId="0" fontId="8" fillId="4" borderId="35" xfId="15" applyBorder="1"/>
    <xf numFmtId="0" fontId="8" fillId="4" borderId="35" xfId="15" applyBorder="1" applyAlignment="1">
      <alignment horizontal="center"/>
    </xf>
    <xf numFmtId="0" fontId="8" fillId="4" borderId="36" xfId="15" applyBorder="1" applyAlignment="1">
      <alignment horizontal="center"/>
    </xf>
    <xf numFmtId="10" fontId="8" fillId="4" borderId="36" xfId="15" applyNumberFormat="1" applyBorder="1" applyAlignment="1">
      <alignment horizontal="center"/>
    </xf>
    <xf numFmtId="10" fontId="8" fillId="4" borderId="3" xfId="15" applyNumberFormat="1" applyAlignment="1">
      <alignment horizontal="center"/>
    </xf>
    <xf numFmtId="0" fontId="8" fillId="4" borderId="37" xfId="15" applyBorder="1"/>
    <xf numFmtId="10" fontId="8" fillId="4" borderId="38" xfId="15" applyNumberFormat="1" applyBorder="1"/>
    <xf numFmtId="10" fontId="8" fillId="4" borderId="35" xfId="16" applyNumberFormat="1" applyBorder="1"/>
    <xf numFmtId="10" fontId="8" fillId="4" borderId="37" xfId="16" applyNumberFormat="1" applyBorder="1"/>
    <xf numFmtId="10" fontId="8" fillId="4" borderId="35" xfId="2" applyNumberFormat="1" applyBorder="1"/>
    <xf numFmtId="10" fontId="8" fillId="4" borderId="37" xfId="15" applyNumberFormat="1" applyBorder="1"/>
    <xf numFmtId="10" fontId="8" fillId="4" borderId="37" xfId="2" applyNumberFormat="1" applyBorder="1"/>
    <xf numFmtId="0" fontId="8" fillId="4" borderId="36" xfId="15" applyBorder="1"/>
    <xf numFmtId="10" fontId="8" fillId="4" borderId="36" xfId="16" applyNumberFormat="1" applyBorder="1"/>
    <xf numFmtId="10" fontId="56" fillId="4" borderId="3" xfId="15" applyNumberFormat="1" applyFont="1"/>
    <xf numFmtId="2" fontId="8" fillId="4" borderId="3" xfId="15" applyNumberFormat="1"/>
    <xf numFmtId="10" fontId="0" fillId="4" borderId="3" xfId="17" applyNumberFormat="1" applyFont="1"/>
    <xf numFmtId="6" fontId="23" fillId="4" borderId="22" xfId="1" applyNumberFormat="1" applyFont="1" applyBorder="1"/>
    <xf numFmtId="0" fontId="40" fillId="4" borderId="3" xfId="1" applyFont="1" applyAlignment="1">
      <alignment horizontal="center"/>
    </xf>
    <xf numFmtId="6" fontId="8" fillId="4" borderId="22" xfId="1" applyNumberFormat="1" applyFont="1" applyBorder="1"/>
    <xf numFmtId="165" fontId="57" fillId="4" borderId="3" xfId="1" applyNumberFormat="1" applyFont="1"/>
    <xf numFmtId="6" fontId="57" fillId="4" borderId="3" xfId="1" applyNumberFormat="1" applyFont="1"/>
    <xf numFmtId="0" fontId="57" fillId="4" borderId="3" xfId="1" applyFont="1"/>
    <xf numFmtId="0" fontId="59" fillId="4" borderId="3" xfId="3" applyFont="1"/>
    <xf numFmtId="6" fontId="57" fillId="23" borderId="3" xfId="1" applyNumberFormat="1" applyFont="1" applyFill="1"/>
    <xf numFmtId="6" fontId="58" fillId="4" borderId="3" xfId="1" applyNumberFormat="1" applyFont="1"/>
    <xf numFmtId="6" fontId="58" fillId="23" borderId="3" xfId="1" applyNumberFormat="1" applyFont="1" applyFill="1"/>
    <xf numFmtId="0" fontId="53" fillId="4" borderId="3" xfId="13" applyFont="1" applyAlignment="1">
      <alignment horizontal="center" vertical="center"/>
    </xf>
    <xf numFmtId="6" fontId="60" fillId="4" borderId="3" xfId="13" applyNumberFormat="1" applyFont="1"/>
    <xf numFmtId="6" fontId="60" fillId="23" borderId="3" xfId="13" applyNumberFormat="1" applyFont="1" applyFill="1"/>
    <xf numFmtId="0" fontId="11" fillId="6" borderId="6" xfId="1" applyFont="1" applyFill="1" applyBorder="1" applyAlignment="1">
      <alignment horizontal="center" vertical="center" wrapText="1"/>
    </xf>
    <xf numFmtId="0" fontId="44" fillId="0" borderId="22" xfId="4" applyFont="1" applyFill="1" applyBorder="1" applyAlignment="1">
      <alignment vertical="center"/>
    </xf>
    <xf numFmtId="0" fontId="44" fillId="0" borderId="22" xfId="4" applyFont="1" applyFill="1" applyBorder="1" applyAlignment="1">
      <alignment vertical="center" wrapText="1"/>
    </xf>
    <xf numFmtId="167" fontId="8" fillId="4" borderId="3" xfId="15" applyNumberFormat="1"/>
    <xf numFmtId="164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 vertical="center"/>
    </xf>
    <xf numFmtId="0" fontId="61" fillId="5" borderId="1" xfId="19" applyFont="1" applyFill="1" applyBorder="1" applyAlignment="1" applyProtection="1">
      <alignment horizontal="left" vertical="center" indent="2"/>
      <protection locked="0"/>
    </xf>
    <xf numFmtId="164" fontId="61" fillId="2" borderId="1" xfId="19" applyNumberFormat="1" applyFont="1" applyFill="1" applyBorder="1" applyAlignment="1">
      <alignment horizontal="right" vertical="center"/>
    </xf>
    <xf numFmtId="164" fontId="61" fillId="2" borderId="2" xfId="19" applyNumberFormat="1" applyFont="1" applyFill="1" applyBorder="1" applyAlignment="1">
      <alignment horizontal="right" vertical="center"/>
    </xf>
    <xf numFmtId="1" fontId="61" fillId="2" borderId="1" xfId="19" applyNumberFormat="1" applyFont="1" applyFill="1" applyBorder="1" applyAlignment="1">
      <alignment horizontal="right" vertical="center"/>
    </xf>
    <xf numFmtId="0" fontId="62" fillId="2" borderId="3" xfId="12" applyFont="1" applyFill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1" fillId="5" borderId="1" xfId="19" applyFont="1" applyFill="1" applyBorder="1" applyAlignment="1" applyProtection="1">
      <alignment horizontal="center" vertical="center"/>
      <protection locked="0"/>
    </xf>
    <xf numFmtId="0" fontId="11" fillId="6" borderId="3" xfId="1" applyFont="1" applyFill="1" applyBorder="1" applyAlignment="1">
      <alignment horizontal="center" vertical="center"/>
    </xf>
    <xf numFmtId="6" fontId="8" fillId="0" borderId="26" xfId="1" applyNumberFormat="1" applyFont="1" applyFill="1" applyBorder="1"/>
    <xf numFmtId="6" fontId="8" fillId="4" borderId="20" xfId="1" applyNumberFormat="1" applyFont="1" applyBorder="1"/>
    <xf numFmtId="6" fontId="8" fillId="4" borderId="23" xfId="1" applyNumberFormat="1" applyFont="1" applyBorder="1"/>
    <xf numFmtId="6" fontId="13" fillId="0" borderId="22" xfId="1" applyNumberFormat="1" applyFont="1" applyFill="1" applyBorder="1" applyAlignment="1" applyProtection="1">
      <alignment horizontal="right"/>
      <protection locked="0"/>
    </xf>
    <xf numFmtId="0" fontId="25" fillId="0" borderId="3" xfId="1" applyFont="1" applyFill="1" applyAlignment="1">
      <alignment horizontal="center"/>
    </xf>
    <xf numFmtId="0" fontId="11" fillId="6" borderId="6" xfId="1" applyFont="1" applyFill="1" applyBorder="1" applyAlignment="1">
      <alignment horizontal="center" vertical="center" wrapText="1"/>
    </xf>
    <xf numFmtId="1" fontId="0" fillId="0" borderId="0" xfId="0" applyNumberFormat="1"/>
    <xf numFmtId="6" fontId="33" fillId="4" borderId="22" xfId="5" applyNumberFormat="1" applyFont="1" applyFill="1" applyBorder="1"/>
    <xf numFmtId="6" fontId="8" fillId="0" borderId="21" xfId="1" applyNumberFormat="1" applyFill="1" applyBorder="1"/>
    <xf numFmtId="0" fontId="65" fillId="2" borderId="3" xfId="0" applyFont="1" applyFill="1" applyBorder="1" applyProtection="1">
      <protection locked="0"/>
    </xf>
    <xf numFmtId="0" fontId="61" fillId="3" borderId="3" xfId="0" applyFont="1" applyFill="1" applyBorder="1" applyProtection="1">
      <protection locked="0"/>
    </xf>
    <xf numFmtId="0" fontId="65" fillId="5" borderId="1" xfId="0" applyFont="1" applyFill="1" applyBorder="1" applyAlignment="1" applyProtection="1">
      <alignment horizontal="center" vertical="center"/>
      <protection locked="0"/>
    </xf>
    <xf numFmtId="0" fontId="65" fillId="5" borderId="2" xfId="0" applyFont="1" applyFill="1" applyBorder="1" applyAlignment="1" applyProtection="1">
      <alignment horizontal="center" vertical="center"/>
      <protection locked="0"/>
    </xf>
    <xf numFmtId="0" fontId="61" fillId="5" borderId="1" xfId="0" applyFont="1" applyFill="1" applyBorder="1" applyAlignment="1" applyProtection="1">
      <alignment horizontal="left" vertical="center" indent="2"/>
      <protection locked="0"/>
    </xf>
    <xf numFmtId="164" fontId="61" fillId="2" borderId="1" xfId="0" applyNumberFormat="1" applyFont="1" applyFill="1" applyBorder="1" applyAlignment="1">
      <alignment horizontal="right" vertical="center"/>
    </xf>
    <xf numFmtId="1" fontId="61" fillId="2" borderId="1" xfId="0" applyNumberFormat="1" applyFont="1" applyFill="1" applyBorder="1" applyAlignment="1">
      <alignment horizontal="right" vertical="center"/>
    </xf>
    <xf numFmtId="164" fontId="61" fillId="2" borderId="2" xfId="0" applyNumberFormat="1" applyFont="1" applyFill="1" applyBorder="1" applyAlignment="1">
      <alignment horizontal="right" vertical="center"/>
    </xf>
    <xf numFmtId="1" fontId="61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2" borderId="3" xfId="0" applyFont="1" applyFill="1" applyBorder="1" applyProtection="1">
      <protection locked="0"/>
    </xf>
    <xf numFmtId="0" fontId="66" fillId="0" borderId="0" xfId="0" applyFont="1"/>
    <xf numFmtId="6" fontId="8" fillId="0" borderId="22" xfId="5" applyNumberFormat="1" applyFont="1" applyFill="1" applyBorder="1"/>
    <xf numFmtId="0" fontId="25" fillId="0" borderId="3" xfId="1" applyFont="1" applyFill="1" applyAlignment="1">
      <alignment horizontal="center"/>
    </xf>
    <xf numFmtId="0" fontId="11" fillId="6" borderId="30" xfId="1" applyFont="1" applyFill="1" applyBorder="1" applyAlignment="1">
      <alignment horizontal="center" vertical="center"/>
    </xf>
    <xf numFmtId="0" fontId="64" fillId="4" borderId="3" xfId="1" applyFont="1" applyAlignment="1">
      <alignment horizontal="center"/>
    </xf>
    <xf numFmtId="0" fontId="11" fillId="6" borderId="5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wrapText="1"/>
    </xf>
    <xf numFmtId="0" fontId="11" fillId="6" borderId="29" xfId="1" applyFont="1" applyFill="1" applyBorder="1" applyAlignment="1">
      <alignment horizontal="center" wrapText="1"/>
    </xf>
    <xf numFmtId="0" fontId="11" fillId="6" borderId="16" xfId="1" applyFont="1" applyFill="1" applyBorder="1" applyAlignment="1">
      <alignment horizontal="center" wrapText="1"/>
    </xf>
    <xf numFmtId="0" fontId="11" fillId="6" borderId="27" xfId="1" applyFont="1" applyFill="1" applyBorder="1" applyAlignment="1">
      <alignment horizontal="left" vertical="center" wrapText="1"/>
    </xf>
    <xf numFmtId="0" fontId="11" fillId="6" borderId="29" xfId="1" applyFont="1" applyFill="1" applyBorder="1" applyAlignment="1">
      <alignment horizontal="left" vertical="center" wrapText="1"/>
    </xf>
    <xf numFmtId="0" fontId="11" fillId="6" borderId="16" xfId="1" applyFont="1" applyFill="1" applyBorder="1" applyAlignment="1">
      <alignment horizontal="left" vertical="center" wrapText="1"/>
    </xf>
    <xf numFmtId="0" fontId="11" fillId="6" borderId="28" xfId="1" applyFont="1" applyFill="1" applyBorder="1" applyAlignment="1">
      <alignment horizontal="center" wrapText="1"/>
    </xf>
    <xf numFmtId="0" fontId="11" fillId="6" borderId="32" xfId="1" applyFont="1" applyFill="1" applyBorder="1" applyAlignment="1">
      <alignment horizontal="center" wrapText="1"/>
    </xf>
    <xf numFmtId="0" fontId="11" fillId="6" borderId="24" xfId="1" applyFont="1" applyFill="1" applyBorder="1" applyAlignment="1">
      <alignment horizontal="center" wrapText="1"/>
    </xf>
    <xf numFmtId="0" fontId="11" fillId="12" borderId="25" xfId="1" applyFont="1" applyFill="1" applyBorder="1" applyAlignment="1">
      <alignment horizontal="center" vertical="center"/>
    </xf>
    <xf numFmtId="0" fontId="11" fillId="6" borderId="33" xfId="1" applyFont="1" applyFill="1" applyBorder="1" applyAlignment="1">
      <alignment horizontal="center" wrapText="1"/>
    </xf>
    <xf numFmtId="0" fontId="11" fillId="6" borderId="19" xfId="1" applyFont="1" applyFill="1" applyBorder="1" applyAlignment="1">
      <alignment horizontal="center" wrapText="1"/>
    </xf>
    <xf numFmtId="0" fontId="11" fillId="12" borderId="26" xfId="1" applyFont="1" applyFill="1" applyBorder="1" applyAlignment="1">
      <alignment horizontal="center" vertical="center"/>
    </xf>
    <xf numFmtId="0" fontId="11" fillId="12" borderId="21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/>
    </xf>
    <xf numFmtId="0" fontId="24" fillId="0" borderId="3" xfId="1" applyFont="1" applyFill="1" applyAlignment="1">
      <alignment horizontal="center"/>
    </xf>
    <xf numFmtId="0" fontId="11" fillId="12" borderId="22" xfId="1" applyFont="1" applyFill="1" applyBorder="1" applyAlignment="1">
      <alignment horizontal="center" vertical="center"/>
    </xf>
    <xf numFmtId="0" fontId="28" fillId="12" borderId="25" xfId="1" applyFont="1" applyFill="1" applyBorder="1" applyAlignment="1">
      <alignment horizontal="center"/>
    </xf>
    <xf numFmtId="0" fontId="28" fillId="12" borderId="26" xfId="1" applyFont="1" applyFill="1" applyBorder="1" applyAlignment="1">
      <alignment horizontal="center"/>
    </xf>
    <xf numFmtId="0" fontId="11" fillId="12" borderId="25" xfId="1" applyFont="1" applyFill="1" applyBorder="1" applyAlignment="1">
      <alignment horizontal="center"/>
    </xf>
    <xf numFmtId="0" fontId="11" fillId="12" borderId="26" xfId="1" applyFont="1" applyFill="1" applyBorder="1" applyAlignment="1">
      <alignment horizontal="center"/>
    </xf>
    <xf numFmtId="0" fontId="11" fillId="12" borderId="21" xfId="1" applyFont="1" applyFill="1" applyBorder="1" applyAlignment="1">
      <alignment horizontal="center"/>
    </xf>
    <xf numFmtId="0" fontId="24" fillId="0" borderId="30" xfId="1" applyFont="1" applyFill="1" applyBorder="1" applyAlignment="1">
      <alignment horizontal="center"/>
    </xf>
    <xf numFmtId="0" fontId="24" fillId="10" borderId="3" xfId="1" applyFont="1" applyFill="1" applyAlignment="1">
      <alignment horizontal="center"/>
    </xf>
    <xf numFmtId="0" fontId="24" fillId="11" borderId="30" xfId="1" applyFont="1" applyFill="1" applyBorder="1" applyAlignment="1">
      <alignment horizontal="center"/>
    </xf>
    <xf numFmtId="0" fontId="45" fillId="19" borderId="25" xfId="14" applyFont="1" applyFill="1" applyBorder="1" applyAlignment="1">
      <alignment horizontal="center"/>
    </xf>
    <xf numFmtId="0" fontId="45" fillId="19" borderId="21" xfId="14" applyFont="1" applyFill="1" applyBorder="1" applyAlignment="1">
      <alignment horizontal="center"/>
    </xf>
    <xf numFmtId="0" fontId="46" fillId="19" borderId="25" xfId="4" applyFont="1" applyFill="1" applyBorder="1" applyAlignment="1">
      <alignment horizontal="center" vertical="center" wrapText="1"/>
    </xf>
    <xf numFmtId="0" fontId="46" fillId="19" borderId="21" xfId="4" applyFont="1" applyFill="1" applyBorder="1" applyAlignment="1">
      <alignment horizontal="center" vertical="center" wrapText="1"/>
    </xf>
    <xf numFmtId="0" fontId="46" fillId="20" borderId="25" xfId="4" applyFont="1" applyFill="1" applyBorder="1" applyAlignment="1">
      <alignment horizontal="center" vertical="center" wrapText="1"/>
    </xf>
    <xf numFmtId="0" fontId="46" fillId="20" borderId="21" xfId="4" applyFont="1" applyFill="1" applyBorder="1" applyAlignment="1">
      <alignment horizontal="center" vertical="center" wrapText="1"/>
    </xf>
    <xf numFmtId="0" fontId="46" fillId="20" borderId="21" xfId="4" applyFont="1" applyFill="1" applyBorder="1" applyAlignment="1">
      <alignment horizontal="center" vertical="center"/>
    </xf>
    <xf numFmtId="0" fontId="40" fillId="22" borderId="3" xfId="14" applyFont="1" applyFill="1" applyAlignment="1">
      <alignment horizontal="center" wrapText="1"/>
    </xf>
    <xf numFmtId="10" fontId="51" fillId="4" borderId="25" xfId="14" applyNumberFormat="1" applyFont="1" applyBorder="1" applyAlignment="1">
      <alignment horizontal="center"/>
    </xf>
    <xf numFmtId="0" fontId="51" fillId="4" borderId="21" xfId="14" applyFont="1" applyBorder="1" applyAlignment="1">
      <alignment horizontal="center"/>
    </xf>
    <xf numFmtId="0" fontId="46" fillId="21" borderId="25" xfId="4" applyFont="1" applyFill="1" applyBorder="1" applyAlignment="1">
      <alignment horizontal="center" vertical="center" wrapText="1"/>
    </xf>
    <xf numFmtId="0" fontId="46" fillId="21" borderId="21" xfId="4" applyFont="1" applyFill="1" applyBorder="1" applyAlignment="1">
      <alignment horizontal="center" vertical="center" wrapText="1"/>
    </xf>
    <xf numFmtId="0" fontId="47" fillId="9" borderId="25" xfId="4" applyFont="1" applyFill="1" applyBorder="1" applyAlignment="1">
      <alignment horizontal="center" vertical="center" wrapText="1"/>
    </xf>
    <xf numFmtId="0" fontId="47" fillId="9" borderId="21" xfId="4" applyFont="1" applyFill="1" applyBorder="1" applyAlignment="1">
      <alignment horizontal="center" vertical="center" wrapText="1"/>
    </xf>
  </cellXfs>
  <cellStyles count="21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54 2" xfId="9" xr:uid="{EFE51C61-EB74-4DFF-9CD7-7D7126FB1E3A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6E0B4"/>
      <color rgb="FFD9E1F2"/>
      <color rgb="FFBEBED4"/>
      <color rgb="FF9E9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theme" Target="theme/theme1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microsoft.com/office/2017/10/relationships/person" Target="persons/perso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CO-040%20Legacy%20Data%20Solution/01-29-2009%20For%20Consortium%20Review/CO-040%20-%20LDS%20-%20v3%20with%20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APD/June%202010/03-12-2010%20Facilities%20Input%20file/Extension%20Cost%20Pricing%20Schedule%20Amendment%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MastersK/Local%20Settings/Temporary%20Internet%20Files/OLK1AC/CMIPS%20II%20and%20IHSS%20SOC%20Estimates%20v5.1%20-%20working%20co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teresa.c.sifre/Desktop/Copy%20of%20Copy%20of%20OH_IE_Staffing_Model_Negotiations_v0%20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BegicS/AppData/Local/Microsoft/Windows/Temporary%20Internet%20Files/OLK174A/CMIPS%20II%20and%20IHSS%20SOC%20Estimates%20-%2009-23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4E6358\BUES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Accenture\Contracts\Change%20Orders\M&amp;O\CO-047%20Del%20Norte%20POP%20model%20change\05-19-2009%20For%20JPA\Marin-Napa%20CPOP%20v4-client-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lap\c\DOCUME~1\lundybx\LOCALS~1\Temp\Development%20Cos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Projects/CalWin/Updated%20Documents/CalWin%20102301%20BO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XXX%20-%20EBT%20Host%20to%20Host/CO-XXX%20-EBT%20Host%20to%20Host%20Interface%20v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Implementation%20Agreement/Amendments/Amendment%20No.%205/02-09-2010%20Final%20for%20JPA/Accenture%20BAFO%20Cost%20Schedules%20Amendment%20No.%20FIV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C-IV%20Migration/2013%20SWAG/Migration%20Estimates%20C-IV%20Modernization%20v3%20LA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ryan.b.wickham/Local%20Settings/Temporary%20Internet%20Files/OLK55/OMX%20financials%20-%20v3%203%20(2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GnesdaJ/Local%20Settings/Temporary%20Internet%20Files/OLK1F3F/07-31-2007%20From%20JG/Be%20Vu%20Estimate%20072607%20from%20J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C31">
            <v>8000</v>
          </cell>
        </row>
        <row r="32">
          <cell r="C32">
            <v>142.46277607570141</v>
          </cell>
        </row>
      </sheetData>
      <sheetData sheetId="16">
        <row r="4">
          <cell r="C4">
            <v>42037</v>
          </cell>
        </row>
        <row r="5">
          <cell r="C5">
            <v>42232</v>
          </cell>
        </row>
        <row r="6">
          <cell r="C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D5" t="str">
            <v>CalWIN</v>
          </cell>
        </row>
        <row r="6">
          <cell r="D6" t="str">
            <v>CalWIN</v>
          </cell>
        </row>
      </sheetData>
      <sheetData sheetId="11">
        <row r="4">
          <cell r="D4" t="str">
            <v>CalWIN</v>
          </cell>
        </row>
      </sheetData>
      <sheetData sheetId="12">
        <row r="4">
          <cell r="D4" t="str">
            <v>CalWIN</v>
          </cell>
        </row>
      </sheetData>
      <sheetData sheetId="13">
        <row r="4">
          <cell r="D4" t="str">
            <v>CalWIN</v>
          </cell>
        </row>
      </sheetData>
      <sheetData sheetId="14">
        <row r="9">
          <cell r="E9" t="str">
            <v>CalWIN</v>
          </cell>
          <cell r="K9" t="str">
            <v>CalWIN</v>
          </cell>
          <cell r="P9" t="str">
            <v>CalWIN</v>
          </cell>
          <cell r="U9" t="str">
            <v>CalWIN</v>
          </cell>
          <cell r="Z9" t="str">
            <v>CalWIN</v>
          </cell>
        </row>
        <row r="10">
          <cell r="K10" t="e">
            <v>#N/A</v>
          </cell>
          <cell r="P10" t="e">
            <v>#N/A</v>
          </cell>
          <cell r="U10" t="e">
            <v>#N/A</v>
          </cell>
          <cell r="Z10" t="e">
            <v>#N/A</v>
          </cell>
        </row>
        <row r="11">
          <cell r="K11" t="e">
            <v>#N/A</v>
          </cell>
          <cell r="P11" t="e">
            <v>#N/A</v>
          </cell>
          <cell r="U11" t="e">
            <v>#N/A</v>
          </cell>
          <cell r="Z11" t="e">
            <v>#N/A</v>
          </cell>
        </row>
        <row r="12">
          <cell r="K12" t="e">
            <v>#N/A</v>
          </cell>
          <cell r="P12" t="e">
            <v>#N/A</v>
          </cell>
          <cell r="U12" t="e">
            <v>#N/A</v>
          </cell>
          <cell r="Z12" t="e">
            <v>#N/A</v>
          </cell>
        </row>
        <row r="13">
          <cell r="K13" t="e">
            <v>#N/A</v>
          </cell>
          <cell r="P13" t="e">
            <v>#N/A</v>
          </cell>
          <cell r="U13" t="e">
            <v>#N/A</v>
          </cell>
          <cell r="Z13" t="e">
            <v>#N/A</v>
          </cell>
        </row>
        <row r="14">
          <cell r="K14" t="e">
            <v>#N/A</v>
          </cell>
          <cell r="P14" t="e">
            <v>#N/A</v>
          </cell>
          <cell r="U14" t="e">
            <v>#N/A</v>
          </cell>
          <cell r="Z14" t="e">
            <v>#N/A</v>
          </cell>
        </row>
        <row r="15">
          <cell r="K15" t="e">
            <v>#N/A</v>
          </cell>
          <cell r="P15" t="e">
            <v>#N/A</v>
          </cell>
          <cell r="U15" t="e">
            <v>#N/A</v>
          </cell>
          <cell r="Z15" t="e">
            <v>#N/A</v>
          </cell>
        </row>
        <row r="16">
          <cell r="K16" t="e">
            <v>#N/A</v>
          </cell>
          <cell r="P16" t="e">
            <v>#N/A</v>
          </cell>
          <cell r="U16" t="e">
            <v>#N/A</v>
          </cell>
          <cell r="Z16" t="e">
            <v>#N/A</v>
          </cell>
        </row>
        <row r="17">
          <cell r="K17" t="e">
            <v>#N/A</v>
          </cell>
          <cell r="P17" t="e">
            <v>#N/A</v>
          </cell>
          <cell r="U17" t="e">
            <v>#N/A</v>
          </cell>
          <cell r="Z17" t="e">
            <v>#N/A</v>
          </cell>
        </row>
        <row r="18">
          <cell r="K18" t="e">
            <v>#N/A</v>
          </cell>
          <cell r="P18" t="e">
            <v>#N/A</v>
          </cell>
          <cell r="U18" t="e">
            <v>#N/A</v>
          </cell>
          <cell r="Z18" t="e">
            <v>#N/A</v>
          </cell>
        </row>
        <row r="19">
          <cell r="K19" t="e">
            <v>#N/A</v>
          </cell>
          <cell r="P19" t="e">
            <v>#N/A</v>
          </cell>
          <cell r="U19" t="e">
            <v>#N/A</v>
          </cell>
          <cell r="Z19" t="e">
            <v>#N/A</v>
          </cell>
        </row>
        <row r="20">
          <cell r="K20" t="e">
            <v>#N/A</v>
          </cell>
          <cell r="P20" t="e">
            <v>#N/A</v>
          </cell>
          <cell r="U20" t="e">
            <v>#N/A</v>
          </cell>
          <cell r="Z20" t="e">
            <v>#N/A</v>
          </cell>
        </row>
        <row r="21">
          <cell r="K21" t="e">
            <v>#N/A</v>
          </cell>
          <cell r="P21" t="e">
            <v>#N/A</v>
          </cell>
          <cell r="U21" t="e">
            <v>#N/A</v>
          </cell>
          <cell r="Z21" t="e">
            <v>#N/A</v>
          </cell>
        </row>
        <row r="22">
          <cell r="K22" t="e">
            <v>#N/A</v>
          </cell>
          <cell r="P22" t="e">
            <v>#N/A</v>
          </cell>
          <cell r="U22" t="e">
            <v>#N/A</v>
          </cell>
          <cell r="Z22" t="e">
            <v>#N/A</v>
          </cell>
        </row>
        <row r="23">
          <cell r="K23" t="e">
            <v>#N/A</v>
          </cell>
          <cell r="P23" t="e">
            <v>#N/A</v>
          </cell>
          <cell r="U23" t="e">
            <v>#N/A</v>
          </cell>
          <cell r="Z23" t="e">
            <v>#N/A</v>
          </cell>
        </row>
        <row r="24">
          <cell r="K24" t="e">
            <v>#N/A</v>
          </cell>
          <cell r="P24" t="e">
            <v>#N/A</v>
          </cell>
          <cell r="U24" t="e">
            <v>#N/A</v>
          </cell>
          <cell r="Z24" t="e">
            <v>#N/A</v>
          </cell>
        </row>
        <row r="25">
          <cell r="K25" t="e">
            <v>#N/A</v>
          </cell>
          <cell r="P25" t="e">
            <v>#N/A</v>
          </cell>
          <cell r="U25" t="e">
            <v>#N/A</v>
          </cell>
          <cell r="Z25" t="e">
            <v>#N/A</v>
          </cell>
        </row>
        <row r="26">
          <cell r="K26" t="e">
            <v>#N/A</v>
          </cell>
          <cell r="P26" t="e">
            <v>#N/A</v>
          </cell>
          <cell r="U26" t="e">
            <v>#N/A</v>
          </cell>
          <cell r="Z26" t="e">
            <v>#N/A</v>
          </cell>
        </row>
        <row r="27">
          <cell r="K27" t="e">
            <v>#N/A</v>
          </cell>
          <cell r="P27" t="e">
            <v>#N/A</v>
          </cell>
          <cell r="U27" t="e">
            <v>#N/A</v>
          </cell>
          <cell r="Z27" t="e">
            <v>#N/A</v>
          </cell>
        </row>
        <row r="41">
          <cell r="B41" t="str">
            <v>CalWIN</v>
          </cell>
          <cell r="C41" t="str">
            <v>ITO</v>
          </cell>
          <cell r="D41" t="str">
            <v>Secured</v>
          </cell>
          <cell r="E41" t="str">
            <v>RCOW</v>
          </cell>
        </row>
        <row r="42">
          <cell r="C42" t="str">
            <v>APPS</v>
          </cell>
          <cell r="D42" t="str">
            <v>AIB New Sales</v>
          </cell>
          <cell r="E42" t="str">
            <v>CCOW</v>
          </cell>
        </row>
        <row r="43">
          <cell r="C43" t="str">
            <v>BPO</v>
          </cell>
          <cell r="E43" t="str">
            <v>Non-TCOW</v>
          </cell>
        </row>
        <row r="44">
          <cell r="E44" t="str">
            <v>Indirect</v>
          </cell>
        </row>
        <row r="45">
          <cell r="E45" t="str">
            <v>Offset</v>
          </cell>
        </row>
      </sheetData>
      <sheetData sheetId="15">
        <row r="3">
          <cell r="E3" t="str">
            <v>Services Revenue</v>
          </cell>
          <cell r="F3" t="str">
            <v>Services Revenue</v>
          </cell>
          <cell r="G3" t="str">
            <v>Secured Baseline-Services Revenue</v>
          </cell>
          <cell r="H3" t="str">
            <v>Secured Baseline</v>
          </cell>
          <cell r="I3" t="str">
            <v>Revenue</v>
          </cell>
          <cell r="J3" t="str">
            <v>Revenue</v>
          </cell>
        </row>
        <row r="4">
          <cell r="E4" t="str">
            <v>Embedded Lease Revenue</v>
          </cell>
          <cell r="F4" t="str">
            <v>Embedded Lease Revenue</v>
          </cell>
          <cell r="G4" t="str">
            <v>Secured Baseline-Embedded Lease Revenue</v>
          </cell>
          <cell r="H4" t="str">
            <v>Secured Baseline</v>
          </cell>
          <cell r="I4" t="str">
            <v>Revenue</v>
          </cell>
          <cell r="J4" t="str">
            <v>Revenue</v>
          </cell>
        </row>
        <row r="5">
          <cell r="E5" t="str">
            <v>Pass Thru Revenue</v>
          </cell>
          <cell r="F5" t="str">
            <v>Pass Thru Revenue</v>
          </cell>
          <cell r="G5" t="str">
            <v>Secured Baseline-Pass Thru Revenue</v>
          </cell>
          <cell r="H5" t="str">
            <v>Secured Baseline</v>
          </cell>
          <cell r="I5" t="str">
            <v>Revenue</v>
          </cell>
          <cell r="J5" t="str">
            <v>Revenue</v>
          </cell>
        </row>
        <row r="6">
          <cell r="E6" t="str">
            <v>Volumetric next</v>
          </cell>
          <cell r="G6" t="str">
            <v>DO NOT PICK THIS ONE</v>
          </cell>
          <cell r="J6" t="str">
            <v>Revenue</v>
          </cell>
        </row>
        <row r="7">
          <cell r="E7" t="str">
            <v>VOL-Services Revenue</v>
          </cell>
          <cell r="F7" t="str">
            <v>VOL-Services Revenue</v>
          </cell>
          <cell r="G7" t="str">
            <v>Secured Volumetric-VOL-Services Revenue</v>
          </cell>
          <cell r="H7" t="str">
            <v>Secured Volumetric</v>
          </cell>
          <cell r="I7" t="str">
            <v>Revenue</v>
          </cell>
          <cell r="J7" t="str">
            <v>Revenue</v>
          </cell>
        </row>
        <row r="8">
          <cell r="E8" t="str">
            <v>AIB next</v>
          </cell>
          <cell r="G8" t="str">
            <v>DO NOT PICK THIS ONE</v>
          </cell>
          <cell r="J8" t="str">
            <v>Revenue</v>
          </cell>
        </row>
        <row r="9">
          <cell r="E9" t="str">
            <v>AIB-Services Revenue</v>
          </cell>
          <cell r="F9" t="str">
            <v>AIB-Services Revenue</v>
          </cell>
          <cell r="G9" t="str">
            <v>AIB New-AIB-Services Revenue</v>
          </cell>
          <cell r="H9" t="str">
            <v>AIB New</v>
          </cell>
          <cell r="I9" t="str">
            <v>Revenue</v>
          </cell>
          <cell r="J9" t="str">
            <v>Revenue</v>
          </cell>
        </row>
        <row r="10">
          <cell r="E10" t="str">
            <v>AIB-Pass Thru Revenue</v>
          </cell>
          <cell r="F10" t="str">
            <v>AIB-Pass Thru Revenue</v>
          </cell>
          <cell r="G10" t="str">
            <v>AIB New-AIB-Pass Thru Revenue</v>
          </cell>
          <cell r="H10" t="str">
            <v>AIB New</v>
          </cell>
          <cell r="I10" t="str">
            <v>Revenue</v>
          </cell>
          <cell r="J10" t="str">
            <v>Revenue</v>
          </cell>
        </row>
        <row r="19">
          <cell r="E19" t="str">
            <v>Salaries</v>
          </cell>
          <cell r="F19" t="str">
            <v>Salaries</v>
          </cell>
          <cell r="G19" t="str">
            <v>Secured Baseline-RCOW-Salaries</v>
          </cell>
          <cell r="H19" t="str">
            <v>Secured Baseline</v>
          </cell>
          <cell r="I19" t="str">
            <v>Gross Spend</v>
          </cell>
          <cell r="J19" t="str">
            <v>RCOW</v>
          </cell>
        </row>
        <row r="20">
          <cell r="E20" t="str">
            <v>Sales Bonus &amp; Commissions</v>
          </cell>
          <cell r="F20" t="str">
            <v>Sales Bonus &amp; Commissions</v>
          </cell>
          <cell r="G20" t="str">
            <v>Secured Baseline-RCOW-Sales Bonus &amp; Commissions</v>
          </cell>
          <cell r="H20" t="str">
            <v>Secured Baseline</v>
          </cell>
          <cell r="I20" t="str">
            <v>Gross Spend</v>
          </cell>
          <cell r="J20" t="str">
            <v>RCOW</v>
          </cell>
        </row>
        <row r="21">
          <cell r="E21" t="str">
            <v>Fringe</v>
          </cell>
          <cell r="F21" t="str">
            <v>Fringe</v>
          </cell>
          <cell r="G21" t="str">
            <v>Secured Baseline-RCOW-Fringe</v>
          </cell>
          <cell r="H21" t="str">
            <v>Secured Baseline</v>
          </cell>
          <cell r="I21" t="str">
            <v>Gross Spend</v>
          </cell>
          <cell r="J21" t="str">
            <v>RCOW</v>
          </cell>
        </row>
        <row r="22">
          <cell r="E22" t="str">
            <v>CCOW</v>
          </cell>
          <cell r="F22" t="str">
            <v>CCOW</v>
          </cell>
          <cell r="G22" t="str">
            <v>Secured Baseline-CCOW-CCOW</v>
          </cell>
          <cell r="H22" t="str">
            <v>Secured Baseline</v>
          </cell>
          <cell r="I22" t="str">
            <v>Gross Spend</v>
          </cell>
          <cell r="J22" t="str">
            <v>CCOW</v>
          </cell>
        </row>
        <row r="23">
          <cell r="E23" t="str">
            <v>Machinery &amp; Equipment</v>
          </cell>
          <cell r="F23" t="str">
            <v>Machinery &amp; Equipment</v>
          </cell>
          <cell r="G23" t="str">
            <v>Secured Baseline-Non-TCOW-Machinery &amp; Equipment</v>
          </cell>
          <cell r="H23" t="str">
            <v>Secured Baseline</v>
          </cell>
          <cell r="I23" t="str">
            <v>Gross Spend</v>
          </cell>
          <cell r="J23" t="str">
            <v>Non-TCOW</v>
          </cell>
        </row>
        <row r="24">
          <cell r="E24" t="str">
            <v>Depreciation</v>
          </cell>
          <cell r="F24" t="str">
            <v>Depreciation</v>
          </cell>
          <cell r="G24" t="str">
            <v>Secured Baseline-Non-TCOW-Depreciation</v>
          </cell>
          <cell r="H24" t="str">
            <v>Secured Baseline</v>
          </cell>
          <cell r="I24" t="str">
            <v>Gross Spend</v>
          </cell>
          <cell r="J24" t="str">
            <v>Non-TCOW</v>
          </cell>
        </row>
        <row r="25">
          <cell r="E25" t="str">
            <v>Amortization</v>
          </cell>
          <cell r="F25" t="str">
            <v>Amortization</v>
          </cell>
          <cell r="G25" t="str">
            <v>Secured Baseline-Non-TCOW-Amortization</v>
          </cell>
          <cell r="H25" t="str">
            <v>Secured Baseline</v>
          </cell>
          <cell r="I25" t="str">
            <v>Gross Spend</v>
          </cell>
          <cell r="J25" t="str">
            <v>Non-TCOW</v>
          </cell>
        </row>
        <row r="26">
          <cell r="E26" t="str">
            <v>Pass-Thru</v>
          </cell>
          <cell r="F26" t="str">
            <v>Pass-Thru</v>
          </cell>
          <cell r="G26" t="str">
            <v>Secured Baseline-Non-TCOW-Pass-Thru</v>
          </cell>
          <cell r="H26" t="str">
            <v>Secured Baseline</v>
          </cell>
          <cell r="I26" t="str">
            <v>Gross Spend</v>
          </cell>
          <cell r="J26" t="str">
            <v>Non-TCOW</v>
          </cell>
        </row>
        <row r="27">
          <cell r="E27" t="str">
            <v>Travel</v>
          </cell>
          <cell r="F27" t="str">
            <v>Travel</v>
          </cell>
          <cell r="G27" t="str">
            <v>Secured Baseline-Non-TCOW-Travel</v>
          </cell>
          <cell r="H27" t="str">
            <v>Secured Baseline</v>
          </cell>
          <cell r="I27" t="str">
            <v>Gross Spend</v>
          </cell>
          <cell r="J27" t="str">
            <v>Non-TCOW</v>
          </cell>
        </row>
        <row r="28">
          <cell r="E28" t="str">
            <v>Training &amp; Recruitment</v>
          </cell>
          <cell r="F28" t="str">
            <v>Training &amp; Recruitment</v>
          </cell>
          <cell r="G28" t="str">
            <v>Secured Baseline-Non-TCOW-Training &amp; Recruitment</v>
          </cell>
          <cell r="H28" t="str">
            <v>Secured Baseline</v>
          </cell>
          <cell r="I28" t="str">
            <v>Gross Spend</v>
          </cell>
          <cell r="J28" t="str">
            <v>Non-TCOW</v>
          </cell>
        </row>
        <row r="29">
          <cell r="E29" t="str">
            <v>Property Costs</v>
          </cell>
          <cell r="F29" t="str">
            <v>Property Costs</v>
          </cell>
          <cell r="G29" t="str">
            <v>Secured Baseline-Non-TCOW-Property Costs</v>
          </cell>
          <cell r="H29" t="str">
            <v>Secured Baseline</v>
          </cell>
          <cell r="I29" t="str">
            <v>Gross Spend</v>
          </cell>
          <cell r="J29" t="str">
            <v>Non-TCOW</v>
          </cell>
        </row>
        <row r="30">
          <cell r="E30" t="str">
            <v>Bad Debt</v>
          </cell>
          <cell r="F30" t="str">
            <v>Bad Debt</v>
          </cell>
          <cell r="G30" t="str">
            <v>Secured Baseline-Non-TCOW-Bad Debt</v>
          </cell>
          <cell r="H30" t="str">
            <v>Secured Baseline</v>
          </cell>
          <cell r="I30" t="str">
            <v>Gross Spend</v>
          </cell>
          <cell r="J30" t="str">
            <v>Non-TCOW</v>
          </cell>
        </row>
        <row r="31">
          <cell r="E31" t="str">
            <v>Other Owned Expense</v>
          </cell>
          <cell r="F31" t="str">
            <v>Other Owned Expense</v>
          </cell>
          <cell r="G31" t="str">
            <v>Secured Baseline-Non-TCOW-Other Owned Expense</v>
          </cell>
          <cell r="H31" t="str">
            <v>Secured Baseline</v>
          </cell>
          <cell r="I31" t="str">
            <v>Gross Spend</v>
          </cell>
          <cell r="J31" t="str">
            <v>Non-TCOW</v>
          </cell>
        </row>
        <row r="32">
          <cell r="E32" t="str">
            <v>3rd Party Software</v>
          </cell>
          <cell r="F32" t="str">
            <v>3rd Party Software</v>
          </cell>
          <cell r="G32" t="str">
            <v>Secured Baseline-Non-TCOW-3rd Party Software</v>
          </cell>
          <cell r="H32" t="str">
            <v>Secured Baseline</v>
          </cell>
          <cell r="I32" t="str">
            <v>Gross Spend</v>
          </cell>
          <cell r="J32" t="str">
            <v>Non-TCOW</v>
          </cell>
        </row>
        <row r="33">
          <cell r="E33" t="str">
            <v>Telecommunications</v>
          </cell>
          <cell r="F33" t="str">
            <v>Telecommunications</v>
          </cell>
          <cell r="G33" t="str">
            <v>Secured Baseline-Non-TCOW-Telecommunications</v>
          </cell>
          <cell r="H33" t="str">
            <v>Secured Baseline</v>
          </cell>
          <cell r="I33" t="str">
            <v>Gross Spend</v>
          </cell>
          <cell r="J33" t="str">
            <v>Non-TCOW</v>
          </cell>
        </row>
        <row r="34">
          <cell r="E34" t="str">
            <v>Deferred Expense</v>
          </cell>
          <cell r="F34" t="str">
            <v>Deferred Expense</v>
          </cell>
          <cell r="G34" t="str">
            <v>Secured Baseline-Non-TCOW-Deferred Expense</v>
          </cell>
          <cell r="H34" t="str">
            <v>Secured Baseline</v>
          </cell>
          <cell r="I34" t="str">
            <v>Gross Spend</v>
          </cell>
          <cell r="J34" t="str">
            <v>Non-TCOW</v>
          </cell>
        </row>
        <row r="35">
          <cell r="E35" t="str">
            <v>OEM Pass-Thru</v>
          </cell>
          <cell r="F35" t="str">
            <v>OEM Pass-Thru</v>
          </cell>
          <cell r="G35" t="str">
            <v>Secured Baseline-Non-TCOW-OEM Pass-Thru</v>
          </cell>
          <cell r="H35" t="str">
            <v>Secured Baseline</v>
          </cell>
          <cell r="I35" t="str">
            <v>Gross Spend</v>
          </cell>
          <cell r="J35" t="str">
            <v>Non-TCOW</v>
          </cell>
        </row>
        <row r="36">
          <cell r="E36" t="str">
            <v>HPFS Lease</v>
          </cell>
          <cell r="F36" t="str">
            <v>HPFS Lease</v>
          </cell>
          <cell r="G36" t="str">
            <v>Secured Baseline-Non-TCOW-HPFS Lease</v>
          </cell>
          <cell r="H36" t="str">
            <v>Secured Baseline</v>
          </cell>
          <cell r="I36" t="str">
            <v>Gross Spend</v>
          </cell>
          <cell r="J36" t="str">
            <v>Non-TCOW</v>
          </cell>
        </row>
        <row r="37">
          <cell r="E37" t="str">
            <v>3xxx Other</v>
          </cell>
          <cell r="F37" t="str">
            <v>3xxx Other</v>
          </cell>
          <cell r="G37" t="str">
            <v>Secured Baseline-Non-TCOW-3xxx Other</v>
          </cell>
          <cell r="H37" t="str">
            <v>Secured Baseline</v>
          </cell>
          <cell r="I37" t="str">
            <v>Gross Spend</v>
          </cell>
          <cell r="J37" t="str">
            <v>Non-TCOW</v>
          </cell>
        </row>
        <row r="38">
          <cell r="E38" t="str">
            <v>Cross Charge Relief</v>
          </cell>
          <cell r="F38" t="str">
            <v>Cross Charge Relief</v>
          </cell>
          <cell r="G38" t="str">
            <v>Secured Baseline-Cross Charge Relief</v>
          </cell>
          <cell r="H38" t="str">
            <v>Secured Baseline</v>
          </cell>
          <cell r="I38" t="str">
            <v>Non-Gross Spend</v>
          </cell>
          <cell r="J38" t="str">
            <v>Indirect</v>
          </cell>
        </row>
        <row r="39">
          <cell r="E39" t="str">
            <v>Cross Charge Expense</v>
          </cell>
          <cell r="F39" t="str">
            <v>Cross Charge Expense</v>
          </cell>
          <cell r="G39" t="str">
            <v>Secured Baseline-Cross Charge Expense</v>
          </cell>
          <cell r="H39" t="str">
            <v>Secured Baseline</v>
          </cell>
          <cell r="I39" t="str">
            <v>Non-Gross Spend</v>
          </cell>
          <cell r="J39" t="str">
            <v>Indirect</v>
          </cell>
        </row>
        <row r="40">
          <cell r="E40" t="str">
            <v>AIB-Salaries</v>
          </cell>
          <cell r="F40" t="str">
            <v>AIB-Salaries</v>
          </cell>
          <cell r="G40" t="str">
            <v>AIB New-RCOW-AIB-Salaries</v>
          </cell>
          <cell r="H40" t="str">
            <v>AIB New</v>
          </cell>
          <cell r="I40" t="str">
            <v>Gross Spend</v>
          </cell>
          <cell r="J40" t="str">
            <v>RCOW</v>
          </cell>
        </row>
        <row r="41">
          <cell r="E41" t="str">
            <v>AIB-Sales Bonus &amp; Commissions</v>
          </cell>
          <cell r="F41" t="str">
            <v>AIB-Sales Bonus &amp; Commissions</v>
          </cell>
          <cell r="G41" t="str">
            <v>AIB New-RCOW-AIB-Sales Bonus &amp; Commissions</v>
          </cell>
          <cell r="H41" t="str">
            <v>AIB New</v>
          </cell>
          <cell r="I41" t="str">
            <v>Gross Spend</v>
          </cell>
          <cell r="J41" t="str">
            <v>RCOW</v>
          </cell>
        </row>
        <row r="42">
          <cell r="E42" t="str">
            <v>AIB-Fringe</v>
          </cell>
          <cell r="F42" t="str">
            <v>AIB-Fringe</v>
          </cell>
          <cell r="G42" t="str">
            <v>AIB New-RCOW-AIB-Fringe</v>
          </cell>
          <cell r="H42" t="str">
            <v>AIB New</v>
          </cell>
          <cell r="I42" t="str">
            <v>Gross Spend</v>
          </cell>
          <cell r="J42" t="str">
            <v>RCOW</v>
          </cell>
        </row>
        <row r="43">
          <cell r="E43" t="str">
            <v>AIB-CCOW</v>
          </cell>
          <cell r="F43" t="str">
            <v>AIB-CCOW</v>
          </cell>
          <cell r="G43" t="str">
            <v>AIB New-CCOW-AIB-CCOW</v>
          </cell>
          <cell r="H43" t="str">
            <v>AIB New</v>
          </cell>
          <cell r="I43" t="str">
            <v>Gross Spend</v>
          </cell>
          <cell r="J43" t="str">
            <v>CCOW</v>
          </cell>
        </row>
        <row r="44">
          <cell r="E44" t="str">
            <v>AIB-Machinery &amp; Equipment</v>
          </cell>
          <cell r="F44" t="str">
            <v>AIB-Machinery &amp; Equipment</v>
          </cell>
          <cell r="G44" t="str">
            <v>AIB New-Non-TCOW-AIB-Machinery &amp; Equipment</v>
          </cell>
          <cell r="H44" t="str">
            <v>AIB New</v>
          </cell>
          <cell r="I44" t="str">
            <v>Gross Spend</v>
          </cell>
          <cell r="J44" t="str">
            <v>Non-TCOW</v>
          </cell>
        </row>
        <row r="45">
          <cell r="E45" t="str">
            <v>AIB-Depreciation</v>
          </cell>
          <cell r="F45" t="str">
            <v>AIB-Depreciation</v>
          </cell>
          <cell r="G45" t="str">
            <v>AIB New-Non-TCOW-AIB-Depreciation</v>
          </cell>
          <cell r="H45" t="str">
            <v>AIB New</v>
          </cell>
          <cell r="I45" t="str">
            <v>Gross Spend</v>
          </cell>
          <cell r="J45" t="str">
            <v>Non-TCOW</v>
          </cell>
        </row>
        <row r="46">
          <cell r="E46" t="str">
            <v>AIB-Amortization</v>
          </cell>
          <cell r="F46" t="str">
            <v>AIB-Amortization</v>
          </cell>
          <cell r="G46" t="str">
            <v>AIB New-Non-TCOW-AIB-Amortization</v>
          </cell>
          <cell r="H46" t="str">
            <v>AIB New</v>
          </cell>
          <cell r="I46" t="str">
            <v>Gross Spend</v>
          </cell>
          <cell r="J46" t="str">
            <v>Non-TCOW</v>
          </cell>
        </row>
        <row r="47">
          <cell r="E47" t="str">
            <v>AIB-Pass-Thru</v>
          </cell>
          <cell r="F47" t="str">
            <v>AIB-Pass-Thru</v>
          </cell>
          <cell r="G47" t="str">
            <v>AIB New-Non-TCOW-AIB-Pass-Thru</v>
          </cell>
          <cell r="H47" t="str">
            <v>AIB New</v>
          </cell>
          <cell r="I47" t="str">
            <v>Gross Spend</v>
          </cell>
          <cell r="J47" t="str">
            <v>Non-TCOW</v>
          </cell>
        </row>
        <row r="48">
          <cell r="E48" t="str">
            <v>AIB-Travel</v>
          </cell>
          <cell r="F48" t="str">
            <v>AIB-Travel</v>
          </cell>
          <cell r="G48" t="str">
            <v>AIB New-Non-TCOW-AIB-Travel</v>
          </cell>
          <cell r="H48" t="str">
            <v>AIB New</v>
          </cell>
          <cell r="I48" t="str">
            <v>Gross Spend</v>
          </cell>
          <cell r="J48" t="str">
            <v>Non-TCOW</v>
          </cell>
        </row>
        <row r="49">
          <cell r="E49" t="str">
            <v>AIB-Property Costs</v>
          </cell>
          <cell r="F49" t="str">
            <v>AIB-Property Costs</v>
          </cell>
          <cell r="G49" t="str">
            <v>AIB New-Non-TCOW-AIB-Property Costs</v>
          </cell>
          <cell r="H49" t="str">
            <v>AIB New</v>
          </cell>
          <cell r="I49" t="str">
            <v>Gross Spend</v>
          </cell>
          <cell r="J49" t="str">
            <v>Non-TCOW</v>
          </cell>
        </row>
        <row r="50">
          <cell r="E50" t="str">
            <v>AIB-General Expense</v>
          </cell>
          <cell r="F50" t="str">
            <v>AIB-General Expense</v>
          </cell>
          <cell r="G50" t="str">
            <v>AIB New-Non-TCOW-AIB-General Expense</v>
          </cell>
          <cell r="H50" t="str">
            <v>AIB New</v>
          </cell>
          <cell r="I50" t="str">
            <v>Gross Spend</v>
          </cell>
          <cell r="J50" t="str">
            <v>Non-TCOW</v>
          </cell>
        </row>
        <row r="51">
          <cell r="E51" t="str">
            <v>AIB-3rd Party Software</v>
          </cell>
          <cell r="F51" t="str">
            <v>AIB-3rd Party Software</v>
          </cell>
          <cell r="G51" t="str">
            <v>AIB New-Non-TCOW-AIB-3rd Party Software</v>
          </cell>
          <cell r="H51" t="str">
            <v>AIB New</v>
          </cell>
          <cell r="I51" t="str">
            <v>Gross Spend</v>
          </cell>
          <cell r="J51" t="str">
            <v>Non-TCOW</v>
          </cell>
        </row>
        <row r="52">
          <cell r="E52" t="str">
            <v>AIB-Telecommunications</v>
          </cell>
          <cell r="F52" t="str">
            <v>AIB-Telecommunications</v>
          </cell>
          <cell r="G52" t="str">
            <v>AIB New-Non-TCOW-AIB-Telecommunications</v>
          </cell>
          <cell r="H52" t="str">
            <v>AIB New</v>
          </cell>
          <cell r="I52" t="str">
            <v>Gross Spend</v>
          </cell>
          <cell r="J52" t="str">
            <v>Non-TCOW</v>
          </cell>
        </row>
        <row r="53">
          <cell r="E53" t="str">
            <v>AIB-Deferred Expense</v>
          </cell>
          <cell r="F53" t="str">
            <v>AIB-Deferred Expense</v>
          </cell>
          <cell r="G53" t="str">
            <v>AIB New-Non-TCOW-AIB-Deferred Expense</v>
          </cell>
          <cell r="H53" t="str">
            <v>AIB New</v>
          </cell>
          <cell r="I53" t="str">
            <v>Gross Spend</v>
          </cell>
          <cell r="J53" t="str">
            <v>Non-TCOW</v>
          </cell>
        </row>
        <row r="54">
          <cell r="E54" t="str">
            <v>AIB-OEM Pass-thru</v>
          </cell>
          <cell r="F54" t="str">
            <v>AIB-OEM Pass-thru</v>
          </cell>
          <cell r="G54" t="str">
            <v>AIB New-Non-TCOW-AIB-OEM Pass-thru</v>
          </cell>
          <cell r="H54" t="str">
            <v>AIB New</v>
          </cell>
          <cell r="I54" t="str">
            <v>Gross Spend</v>
          </cell>
          <cell r="J54" t="str">
            <v>Non-TCOW</v>
          </cell>
        </row>
        <row r="55">
          <cell r="E55" t="str">
            <v>AIB-HPFS Lease</v>
          </cell>
          <cell r="F55" t="str">
            <v>AIB-HPFS Lease</v>
          </cell>
          <cell r="G55" t="str">
            <v>AIB New-Non-TCOW-AIB-HPFS Lease</v>
          </cell>
          <cell r="H55" t="str">
            <v>AIB New</v>
          </cell>
          <cell r="I55" t="str">
            <v>Gross Spend</v>
          </cell>
          <cell r="J55" t="str">
            <v>Non-TCOW</v>
          </cell>
        </row>
        <row r="56">
          <cell r="E56" t="str">
            <v>AIB-3xxx Other</v>
          </cell>
          <cell r="F56" t="str">
            <v>AIB-3xxx Other</v>
          </cell>
          <cell r="G56" t="str">
            <v>AIB New-Non-TCOW-AIB-3xxx Other</v>
          </cell>
          <cell r="H56" t="str">
            <v>AIB New</v>
          </cell>
          <cell r="I56" t="str">
            <v>Gross Spend</v>
          </cell>
          <cell r="J56" t="str">
            <v>Non-TCOW</v>
          </cell>
        </row>
        <row r="57">
          <cell r="E57" t="str">
            <v>AIB-Cross Charge Relief</v>
          </cell>
          <cell r="F57" t="str">
            <v>AIB-Cross Charge Relief</v>
          </cell>
          <cell r="G57" t="str">
            <v>AIB New-AIB-Cross Charge Relief</v>
          </cell>
          <cell r="H57" t="str">
            <v>AIB New</v>
          </cell>
          <cell r="I57" t="str">
            <v>Non-Gross Spend</v>
          </cell>
          <cell r="J57" t="str">
            <v>Indirect</v>
          </cell>
        </row>
        <row r="58">
          <cell r="E58" t="str">
            <v>AIB-Cross Charge Expense</v>
          </cell>
          <cell r="F58" t="str">
            <v>AIB-Cross Charge Expense</v>
          </cell>
          <cell r="G58" t="str">
            <v>AIB New-AIB-Cross Charge Expense</v>
          </cell>
          <cell r="H58" t="str">
            <v>AIB New</v>
          </cell>
          <cell r="I58" t="str">
            <v>Non-Gross Spend</v>
          </cell>
          <cell r="J58" t="str">
            <v>Indirect</v>
          </cell>
        </row>
        <row r="118">
          <cell r="E118">
            <v>1121</v>
          </cell>
          <cell r="F118" t="str">
            <v>UNBILLED RECEIVABLES - ACCRUED</v>
          </cell>
          <cell r="G118" t="str">
            <v>UNBILLED RECEIVABLES - ACCRUED</v>
          </cell>
        </row>
        <row r="119">
          <cell r="E119">
            <v>1122</v>
          </cell>
          <cell r="F119" t="str">
            <v>UNBILLED RECEIVABLES - OTHER</v>
          </cell>
          <cell r="G119" t="str">
            <v>UNBILLED RECEIVABLES - OTHER</v>
          </cell>
        </row>
        <row r="120">
          <cell r="E120">
            <v>1130</v>
          </cell>
          <cell r="F120" t="str">
            <v>INVENTORY</v>
          </cell>
          <cell r="G120" t="str">
            <v>INVENTORY</v>
          </cell>
        </row>
        <row r="121">
          <cell r="E121">
            <v>1140</v>
          </cell>
          <cell r="F121" t="str">
            <v>PREPAID AND DEPOSITS</v>
          </cell>
          <cell r="G121" t="str">
            <v>PREPAID AND DEPOSITS</v>
          </cell>
        </row>
        <row r="122">
          <cell r="E122">
            <v>1141</v>
          </cell>
          <cell r="F122" t="str">
            <v>PREPAID SOFTWARE &amp; MAINTENANCE - SHORT TERM</v>
          </cell>
          <cell r="G122" t="str">
            <v>PREPAID SOFTWARE &amp; MAINTENANCE - SHORT TERM</v>
          </cell>
        </row>
        <row r="123">
          <cell r="E123">
            <v>1280</v>
          </cell>
          <cell r="F123" t="str">
            <v>LAND</v>
          </cell>
          <cell r="G123" t="str">
            <v>LAND</v>
          </cell>
        </row>
        <row r="124">
          <cell r="E124">
            <v>1281</v>
          </cell>
          <cell r="F124" t="str">
            <v>BUILDINGS &amp; FACILITIES</v>
          </cell>
          <cell r="G124" t="str">
            <v>BUILDINGS &amp; FACILITIES</v>
          </cell>
        </row>
        <row r="125">
          <cell r="E125">
            <v>1282</v>
          </cell>
          <cell r="F125" t="str">
            <v>COMPUTER EQUIPMENT</v>
          </cell>
          <cell r="G125" t="str">
            <v>COMPUTER EQUIPMENT</v>
          </cell>
        </row>
        <row r="126">
          <cell r="E126">
            <v>1283</v>
          </cell>
          <cell r="F126" t="str">
            <v>OTHER EQUIPMENT &amp; FURNITURE</v>
          </cell>
          <cell r="G126" t="str">
            <v>OTHER EQUIPMENT &amp; FURNITURE</v>
          </cell>
        </row>
        <row r="127">
          <cell r="E127">
            <v>1291</v>
          </cell>
          <cell r="F127" t="str">
            <v>ACCUM DEPR-BUILD &amp; FACIL</v>
          </cell>
          <cell r="G127" t="str">
            <v>ACCUM DEPR-BUILD &amp; FACIL</v>
          </cell>
        </row>
        <row r="128">
          <cell r="E128">
            <v>1292</v>
          </cell>
          <cell r="F128" t="str">
            <v>ACCUM DEPR-COMPUTER EQUIP</v>
          </cell>
          <cell r="G128" t="str">
            <v>ACCUM DEPR-COMPUTER EQUIP</v>
          </cell>
        </row>
        <row r="129">
          <cell r="E129">
            <v>1293</v>
          </cell>
          <cell r="F129" t="str">
            <v>ACCUM DEPR-OTHER EQ &amp; FURN</v>
          </cell>
          <cell r="G129" t="str">
            <v>ACCUM DEPR-OTHER EQ &amp; FURN</v>
          </cell>
        </row>
        <row r="130">
          <cell r="E130">
            <v>1324</v>
          </cell>
          <cell r="F130" t="str">
            <v>PREPAID SOFTWARE &amp; MAINTENANCE - LONG TERM</v>
          </cell>
          <cell r="G130" t="str">
            <v>PREPAID SOFTWARE &amp; MAINTENANCE - LONG TERM</v>
          </cell>
        </row>
        <row r="131">
          <cell r="E131">
            <v>1351</v>
          </cell>
          <cell r="F131" t="str">
            <v>PURCHASED SOFTWARE</v>
          </cell>
          <cell r="G131" t="str">
            <v>PURCHASED SOFTWARE</v>
          </cell>
        </row>
        <row r="132">
          <cell r="E132">
            <v>1352</v>
          </cell>
          <cell r="F132" t="str">
            <v>ACCUMULATED AMORTIZATION - SOFTWARE</v>
          </cell>
          <cell r="G132" t="str">
            <v>ACCUMULATED AMORTIZATION - SOFTWARE</v>
          </cell>
        </row>
        <row r="133">
          <cell r="E133">
            <v>1373</v>
          </cell>
          <cell r="F133" t="str">
            <v>CONSTRUCT BUILD/SETUP DEFERRED ASSET</v>
          </cell>
          <cell r="G133" t="str">
            <v>CONSTRUCT BUILD/SETUP DEFERRED ASSET</v>
          </cell>
        </row>
        <row r="134">
          <cell r="E134">
            <v>1374</v>
          </cell>
          <cell r="F134" t="str">
            <v>ACCUMULATED AMORTIZATION - CONSTRUCT BUILD/SETUP</v>
          </cell>
          <cell r="G134" t="str">
            <v>ACCUMULATED AMORTIZATION - CONSTRUCT BUILD/SETUP</v>
          </cell>
        </row>
        <row r="135">
          <cell r="E135">
            <v>1375</v>
          </cell>
          <cell r="F135" t="str">
            <v>DEFERRED CONTRACT COSTS - SHORT TERM</v>
          </cell>
          <cell r="G135" t="str">
            <v>DEFERRED CONTRACT COSTS - SHORT TERM</v>
          </cell>
        </row>
        <row r="136">
          <cell r="E136">
            <v>2120</v>
          </cell>
          <cell r="F136" t="str">
            <v>UNEARNED REVENUE - CURRENT</v>
          </cell>
          <cell r="G136" t="str">
            <v>UNEARNED REVENUE - CURRENT</v>
          </cell>
        </row>
        <row r="137">
          <cell r="E137">
            <v>2141</v>
          </cell>
          <cell r="F137" t="str">
            <v>LOSS ACCRUALS</v>
          </cell>
          <cell r="G137" t="str">
            <v>LOSS ACCRUALS</v>
          </cell>
        </row>
        <row r="138">
          <cell r="E138">
            <v>2331</v>
          </cell>
          <cell r="F138" t="str">
            <v>UNEARNED REVENUE - LONG TERM</v>
          </cell>
          <cell r="G138" t="str">
            <v>UNEARNED REVENUE - LONG TERM</v>
          </cell>
        </row>
        <row r="139">
          <cell r="E139">
            <v>2130</v>
          </cell>
          <cell r="F139" t="str">
            <v>ACCRUED LIABILITIES</v>
          </cell>
          <cell r="G139" t="str">
            <v>ACCRUED LIABILITIES</v>
          </cell>
        </row>
      </sheetData>
      <sheetData sheetId="16">
        <row r="1">
          <cell r="H1" t="e">
            <v>#DIV/0!</v>
          </cell>
          <cell r="J1" t="e">
            <v>#DIV/0!</v>
          </cell>
          <cell r="K1" t="e">
            <v>#DIV/0!</v>
          </cell>
          <cell r="L1" t="e">
            <v>#DIV/0!</v>
          </cell>
          <cell r="N1" t="e">
            <v>#DIV/0!</v>
          </cell>
          <cell r="O1" t="e">
            <v>#DIV/0!</v>
          </cell>
          <cell r="P1" t="e">
            <v>#DIV/0!</v>
          </cell>
          <cell r="Q1" t="e">
            <v>#DIV/0!</v>
          </cell>
          <cell r="S1" t="e">
            <v>#DIV/0!</v>
          </cell>
          <cell r="Y1" t="e">
            <v>#DIV/0!</v>
          </cell>
          <cell r="AA1" t="e">
            <v>#DIV/0!</v>
          </cell>
          <cell r="AB1" t="e">
            <v>#DIV/0!</v>
          </cell>
          <cell r="AC1" t="e">
            <v>#DIV/0!</v>
          </cell>
          <cell r="AE1" t="e">
            <v>#DIV/0!</v>
          </cell>
          <cell r="AF1" t="e">
            <v>#DIV/0!</v>
          </cell>
          <cell r="AG1" t="e">
            <v>#DIV/0!</v>
          </cell>
          <cell r="AH1" t="e">
            <v>#DIV/0!</v>
          </cell>
          <cell r="AJ1" t="e">
            <v>#DIV/0!</v>
          </cell>
          <cell r="AP1" t="e">
            <v>#DIV/0!</v>
          </cell>
          <cell r="AR1" t="e">
            <v>#DIV/0!</v>
          </cell>
          <cell r="AS1" t="e">
            <v>#DIV/0!</v>
          </cell>
          <cell r="AT1" t="e">
            <v>#DIV/0!</v>
          </cell>
          <cell r="AV1" t="e">
            <v>#DIV/0!</v>
          </cell>
          <cell r="AW1" t="e">
            <v>#DIV/0!</v>
          </cell>
          <cell r="AX1" t="e">
            <v>#DIV/0!</v>
          </cell>
          <cell r="AY1" t="e">
            <v>#DIV/0!</v>
          </cell>
          <cell r="BA1" t="e">
            <v>#DIV/0!</v>
          </cell>
          <cell r="BG1" t="e">
            <v>#DIV/0!</v>
          </cell>
          <cell r="BI1" t="e">
            <v>#DIV/0!</v>
          </cell>
          <cell r="BJ1" t="e">
            <v>#DIV/0!</v>
          </cell>
          <cell r="BK1" t="e">
            <v>#DIV/0!</v>
          </cell>
          <cell r="BM1" t="e">
            <v>#DIV/0!</v>
          </cell>
          <cell r="BN1" t="e">
            <v>#DIV/0!</v>
          </cell>
          <cell r="BO1" t="e">
            <v>#DIV/0!</v>
          </cell>
          <cell r="BP1" t="e">
            <v>#DIV/0!</v>
          </cell>
          <cell r="BR1" t="e">
            <v>#DIV/0!</v>
          </cell>
          <cell r="BX1" t="e">
            <v>#DIV/0!</v>
          </cell>
          <cell r="BZ1" t="e">
            <v>#DIV/0!</v>
          </cell>
          <cell r="CA1" t="e">
            <v>#DIV/0!</v>
          </cell>
          <cell r="CB1" t="e">
            <v>#DIV/0!</v>
          </cell>
          <cell r="CD1" t="e">
            <v>#DIV/0!</v>
          </cell>
          <cell r="CE1" t="e">
            <v>#DIV/0!</v>
          </cell>
          <cell r="CF1" t="e">
            <v>#DIV/0!</v>
          </cell>
          <cell r="CG1" t="e">
            <v>#DIV/0!</v>
          </cell>
          <cell r="CI1" t="e">
            <v>#DIV/0!</v>
          </cell>
          <cell r="CO1">
            <v>83192366.104087278</v>
          </cell>
          <cell r="CQ1">
            <v>109417864.03825709</v>
          </cell>
          <cell r="CR1">
            <v>115970812.84206288</v>
          </cell>
          <cell r="CS1">
            <v>114869502.87781705</v>
          </cell>
          <cell r="CU1">
            <v>129581185.8577418</v>
          </cell>
          <cell r="CV1">
            <v>110876322.08812472</v>
          </cell>
          <cell r="CW1">
            <v>115444984.50545523</v>
          </cell>
          <cell r="CX1">
            <v>118343814.64338356</v>
          </cell>
          <cell r="CZ1">
            <v>130060350.61307077</v>
          </cell>
          <cell r="DF1" t="e">
            <v>#DIV/0!</v>
          </cell>
          <cell r="DH1" t="e">
            <v>#DIV/0!</v>
          </cell>
          <cell r="DI1" t="e">
            <v>#DIV/0!</v>
          </cell>
          <cell r="DJ1" t="e">
            <v>#DIV/0!</v>
          </cell>
          <cell r="DK1" t="e">
            <v>#DIV/0!</v>
          </cell>
          <cell r="DL1" t="e">
            <v>#DIV/0!</v>
          </cell>
          <cell r="DM1" t="e">
            <v>#DIV/0!</v>
          </cell>
          <cell r="DN1" t="e">
            <v>#DIV/0!</v>
          </cell>
          <cell r="DO1" t="e">
            <v>#DIV/0!</v>
          </cell>
          <cell r="DP1" t="e">
            <v>#DIV/0!</v>
          </cell>
          <cell r="DQ1" t="e">
            <v>#DIV/0!</v>
          </cell>
          <cell r="DW1" t="e">
            <v>#DIV/0!</v>
          </cell>
          <cell r="DX1" t="e">
            <v>#DIV/0!</v>
          </cell>
          <cell r="DY1" t="e">
            <v>#DIV/0!</v>
          </cell>
          <cell r="DZ1" t="e">
            <v>#DIV/0!</v>
          </cell>
          <cell r="EA1" t="e">
            <v>#DIV/0!</v>
          </cell>
          <cell r="EB1" t="e">
            <v>#DIV/0!</v>
          </cell>
          <cell r="EC1" t="e">
            <v>#DIV/0!</v>
          </cell>
          <cell r="ED1" t="e">
            <v>#DIV/0!</v>
          </cell>
          <cell r="EE1" t="e">
            <v>#DIV/0!</v>
          </cell>
          <cell r="EF1" t="e">
            <v>#DIV/0!</v>
          </cell>
          <cell r="EG1" t="e">
            <v>#DIV/0!</v>
          </cell>
          <cell r="EH1" t="e">
            <v>#DIV/0!</v>
          </cell>
          <cell r="EN1" t="e">
            <v>#DIV/0!</v>
          </cell>
          <cell r="EO1" t="e">
            <v>#DIV/0!</v>
          </cell>
          <cell r="EP1" t="e">
            <v>#DIV/0!</v>
          </cell>
          <cell r="EQ1" t="e">
            <v>#DIV/0!</v>
          </cell>
          <cell r="ER1" t="e">
            <v>#DIV/0!</v>
          </cell>
          <cell r="ES1" t="e">
            <v>#DIV/0!</v>
          </cell>
          <cell r="ET1" t="e">
            <v>#DIV/0!</v>
          </cell>
          <cell r="EU1" t="e">
            <v>#DIV/0!</v>
          </cell>
          <cell r="EV1" t="e">
            <v>#DIV/0!</v>
          </cell>
          <cell r="EW1" t="e">
            <v>#DIV/0!</v>
          </cell>
          <cell r="EX1" t="e">
            <v>#DIV/0!</v>
          </cell>
          <cell r="EY1" t="e">
            <v>#DIV/0!</v>
          </cell>
          <cell r="FE1" t="e">
            <v>#DIV/0!</v>
          </cell>
          <cell r="FF1" t="e">
            <v>#DIV/0!</v>
          </cell>
          <cell r="FG1" t="e">
            <v>#DIV/0!</v>
          </cell>
          <cell r="FH1" t="e">
            <v>#DIV/0!</v>
          </cell>
          <cell r="FI1" t="e">
            <v>#DIV/0!</v>
          </cell>
          <cell r="FJ1" t="e">
            <v>#DIV/0!</v>
          </cell>
          <cell r="FK1" t="e">
            <v>#DIV/0!</v>
          </cell>
          <cell r="FL1" t="e">
            <v>#DIV/0!</v>
          </cell>
          <cell r="FM1" t="e">
            <v>#DIV/0!</v>
          </cell>
          <cell r="FN1" t="e">
            <v>#DIV/0!</v>
          </cell>
          <cell r="FO1" t="e">
            <v>#DIV/0!</v>
          </cell>
          <cell r="FP1" t="e">
            <v>#DIV/0!</v>
          </cell>
          <cell r="FV1" t="e">
            <v>#DIV/0!</v>
          </cell>
          <cell r="FW1" t="e">
            <v>#DIV/0!</v>
          </cell>
          <cell r="FX1" t="e">
            <v>#DIV/0!</v>
          </cell>
          <cell r="FY1" t="e">
            <v>#DIV/0!</v>
          </cell>
          <cell r="FZ1" t="e">
            <v>#DIV/0!</v>
          </cell>
          <cell r="GA1" t="e">
            <v>#DIV/0!</v>
          </cell>
          <cell r="GB1" t="e">
            <v>#DIV/0!</v>
          </cell>
          <cell r="GC1" t="e">
            <v>#DIV/0!</v>
          </cell>
          <cell r="GD1" t="e">
            <v>#DIV/0!</v>
          </cell>
          <cell r="GE1" t="e">
            <v>#DIV/0!</v>
          </cell>
          <cell r="GF1" t="e">
            <v>#DIV/0!</v>
          </cell>
          <cell r="GG1" t="e">
            <v>#DIV/0!</v>
          </cell>
          <cell r="GM1" t="e">
            <v>#DIV/0!</v>
          </cell>
          <cell r="GN1" t="e">
            <v>#DIV/0!</v>
          </cell>
          <cell r="GO1" t="e">
            <v>#DIV/0!</v>
          </cell>
          <cell r="GP1" t="e">
            <v>#DIV/0!</v>
          </cell>
          <cell r="GQ1" t="e">
            <v>#DIV/0!</v>
          </cell>
          <cell r="GR1" t="e">
            <v>#DIV/0!</v>
          </cell>
          <cell r="GS1" t="e">
            <v>#DIV/0!</v>
          </cell>
          <cell r="GT1" t="e">
            <v>#DIV/0!</v>
          </cell>
          <cell r="GU1" t="e">
            <v>#DIV/0!</v>
          </cell>
          <cell r="GV1" t="e">
            <v>#DIV/0!</v>
          </cell>
          <cell r="GW1" t="e">
            <v>#DIV/0!</v>
          </cell>
          <cell r="GX1" t="e">
            <v>#DIV/0!</v>
          </cell>
          <cell r="HD1" t="e">
            <v>#DIV/0!</v>
          </cell>
          <cell r="HE1" t="e">
            <v>#DIV/0!</v>
          </cell>
          <cell r="HF1" t="e">
            <v>#DIV/0!</v>
          </cell>
          <cell r="HG1" t="e">
            <v>#DIV/0!</v>
          </cell>
          <cell r="HH1" t="e">
            <v>#DIV/0!</v>
          </cell>
          <cell r="HN1" t="e">
            <v>#REF!</v>
          </cell>
        </row>
        <row r="2">
          <cell r="A2" t="str">
            <v>for lookup functions only - DO NOT TOUCH</v>
          </cell>
          <cell r="H2">
            <v>40483</v>
          </cell>
          <cell r="J2">
            <v>40544</v>
          </cell>
          <cell r="K2">
            <v>40575</v>
          </cell>
          <cell r="L2">
            <v>40603</v>
          </cell>
          <cell r="N2">
            <v>40664</v>
          </cell>
          <cell r="O2">
            <v>40695</v>
          </cell>
          <cell r="P2">
            <v>40725</v>
          </cell>
          <cell r="Q2">
            <v>40756</v>
          </cell>
          <cell r="S2">
            <v>40817</v>
          </cell>
          <cell r="Y2">
            <v>40848</v>
          </cell>
          <cell r="AA2">
            <v>40909</v>
          </cell>
          <cell r="AB2">
            <v>40940</v>
          </cell>
          <cell r="AC2">
            <v>40969</v>
          </cell>
          <cell r="AE2">
            <v>41030</v>
          </cell>
          <cell r="AF2">
            <v>41061</v>
          </cell>
          <cell r="AG2">
            <v>41091</v>
          </cell>
          <cell r="AH2">
            <v>41122</v>
          </cell>
          <cell r="AJ2">
            <v>41183</v>
          </cell>
          <cell r="AP2">
            <v>41214</v>
          </cell>
          <cell r="AR2">
            <v>41275</v>
          </cell>
          <cell r="AS2">
            <v>41306</v>
          </cell>
          <cell r="AT2">
            <v>41334</v>
          </cell>
          <cell r="AV2">
            <v>41395</v>
          </cell>
          <cell r="AW2">
            <v>41426</v>
          </cell>
          <cell r="AX2">
            <v>41456</v>
          </cell>
          <cell r="AY2">
            <v>41487</v>
          </cell>
          <cell r="BA2">
            <v>41548</v>
          </cell>
          <cell r="BG2">
            <v>41579</v>
          </cell>
          <cell r="BI2">
            <v>41640</v>
          </cell>
          <cell r="BJ2">
            <v>41671</v>
          </cell>
          <cell r="BK2">
            <v>41699</v>
          </cell>
          <cell r="BM2">
            <v>41760</v>
          </cell>
          <cell r="BN2">
            <v>41791</v>
          </cell>
          <cell r="BO2">
            <v>41821</v>
          </cell>
          <cell r="BP2">
            <v>41852</v>
          </cell>
          <cell r="BR2">
            <v>41913</v>
          </cell>
          <cell r="BX2">
            <v>41944</v>
          </cell>
          <cell r="BZ2">
            <v>42005</v>
          </cell>
          <cell r="CA2">
            <v>42036</v>
          </cell>
          <cell r="CB2">
            <v>42064</v>
          </cell>
          <cell r="CD2">
            <v>42125</v>
          </cell>
          <cell r="CE2">
            <v>42156</v>
          </cell>
          <cell r="CF2">
            <v>42186</v>
          </cell>
          <cell r="CG2">
            <v>42217</v>
          </cell>
          <cell r="CI2">
            <v>42278</v>
          </cell>
          <cell r="CO2">
            <v>42309</v>
          </cell>
          <cell r="CQ2">
            <v>42370</v>
          </cell>
          <cell r="CR2">
            <v>42401</v>
          </cell>
          <cell r="CS2">
            <v>42430</v>
          </cell>
          <cell r="CU2">
            <v>42491</v>
          </cell>
          <cell r="CV2">
            <v>42522</v>
          </cell>
          <cell r="CW2">
            <v>42552</v>
          </cell>
          <cell r="CX2">
            <v>42583</v>
          </cell>
          <cell r="CZ2">
            <v>42644</v>
          </cell>
          <cell r="DF2">
            <v>42675</v>
          </cell>
          <cell r="DH2">
            <v>42736</v>
          </cell>
          <cell r="DI2">
            <v>42767</v>
          </cell>
          <cell r="DJ2">
            <v>42795</v>
          </cell>
          <cell r="DK2">
            <v>42826</v>
          </cell>
          <cell r="DL2">
            <v>42856</v>
          </cell>
          <cell r="DM2">
            <v>42887</v>
          </cell>
          <cell r="DN2">
            <v>42917</v>
          </cell>
          <cell r="DO2">
            <v>42948</v>
          </cell>
          <cell r="DP2">
            <v>42979</v>
          </cell>
          <cell r="DQ2">
            <v>43009</v>
          </cell>
          <cell r="DW2">
            <v>43040</v>
          </cell>
          <cell r="DX2">
            <v>43070</v>
          </cell>
          <cell r="DY2">
            <v>43101</v>
          </cell>
          <cell r="DZ2">
            <v>43132</v>
          </cell>
          <cell r="EA2">
            <v>43160</v>
          </cell>
          <cell r="EB2">
            <v>43191</v>
          </cell>
          <cell r="EC2">
            <v>43221</v>
          </cell>
          <cell r="ED2">
            <v>43252</v>
          </cell>
          <cell r="EE2">
            <v>43282</v>
          </cell>
          <cell r="EF2">
            <v>43313</v>
          </cell>
          <cell r="EG2">
            <v>43344</v>
          </cell>
          <cell r="EH2">
            <v>43374</v>
          </cell>
          <cell r="EN2">
            <v>43405</v>
          </cell>
          <cell r="EO2">
            <v>43435</v>
          </cell>
          <cell r="EP2">
            <v>43466</v>
          </cell>
          <cell r="EQ2">
            <v>43497</v>
          </cell>
          <cell r="ER2">
            <v>43525</v>
          </cell>
          <cell r="ES2">
            <v>43556</v>
          </cell>
          <cell r="ET2">
            <v>43586</v>
          </cell>
          <cell r="EU2">
            <v>43617</v>
          </cell>
          <cell r="EV2">
            <v>43647</v>
          </cell>
          <cell r="EW2">
            <v>43678</v>
          </cell>
          <cell r="EX2">
            <v>43709</v>
          </cell>
          <cell r="EY2">
            <v>43739</v>
          </cell>
          <cell r="FE2">
            <v>43770</v>
          </cell>
          <cell r="FF2">
            <v>43800</v>
          </cell>
          <cell r="FG2">
            <v>43831</v>
          </cell>
          <cell r="FH2">
            <v>43862</v>
          </cell>
          <cell r="FI2">
            <v>43891</v>
          </cell>
          <cell r="FJ2">
            <v>43922</v>
          </cell>
          <cell r="FK2">
            <v>43952</v>
          </cell>
          <cell r="FL2">
            <v>43983</v>
          </cell>
          <cell r="FM2">
            <v>44013</v>
          </cell>
          <cell r="FN2">
            <v>44044</v>
          </cell>
          <cell r="FO2">
            <v>44075</v>
          </cell>
          <cell r="FP2">
            <v>44105</v>
          </cell>
          <cell r="FV2">
            <v>44136</v>
          </cell>
          <cell r="FW2">
            <v>44166</v>
          </cell>
          <cell r="FX2">
            <v>44197</v>
          </cell>
          <cell r="FY2">
            <v>44228</v>
          </cell>
          <cell r="FZ2">
            <v>44256</v>
          </cell>
          <cell r="GA2">
            <v>44287</v>
          </cell>
          <cell r="GB2">
            <v>44317</v>
          </cell>
          <cell r="GC2">
            <v>44348</v>
          </cell>
          <cell r="GD2">
            <v>44378</v>
          </cell>
          <cell r="GE2">
            <v>44409</v>
          </cell>
          <cell r="GF2">
            <v>44440</v>
          </cell>
          <cell r="GG2">
            <v>44470</v>
          </cell>
          <cell r="GM2">
            <v>44501</v>
          </cell>
          <cell r="GN2">
            <v>44531</v>
          </cell>
          <cell r="GO2">
            <v>44562</v>
          </cell>
          <cell r="GP2">
            <v>44593</v>
          </cell>
          <cell r="GQ2">
            <v>44621</v>
          </cell>
          <cell r="GR2">
            <v>44652</v>
          </cell>
          <cell r="GS2">
            <v>44682</v>
          </cell>
          <cell r="GT2">
            <v>44713</v>
          </cell>
          <cell r="GU2">
            <v>44743</v>
          </cell>
          <cell r="GV2">
            <v>44774</v>
          </cell>
          <cell r="GW2">
            <v>44805</v>
          </cell>
          <cell r="GX2">
            <v>44835</v>
          </cell>
          <cell r="HD2">
            <v>44866</v>
          </cell>
          <cell r="HE2">
            <v>44896</v>
          </cell>
          <cell r="HF2">
            <v>44927</v>
          </cell>
          <cell r="HG2">
            <v>44958</v>
          </cell>
          <cell r="HH2">
            <v>44986</v>
          </cell>
          <cell r="HN2">
            <v>45170</v>
          </cell>
        </row>
        <row r="3">
          <cell r="A3" t="str">
            <v/>
          </cell>
          <cell r="B3" t="str">
            <v/>
          </cell>
        </row>
        <row r="4">
          <cell r="A4" t="str">
            <v/>
          </cell>
          <cell r="B4" t="str">
            <v/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/>
          </cell>
          <cell r="B8" t="str">
            <v/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/>
          </cell>
          <cell r="B11" t="str">
            <v/>
          </cell>
        </row>
        <row r="12">
          <cell r="A12" t="str">
            <v/>
          </cell>
          <cell r="B12" t="str">
            <v/>
          </cell>
        </row>
        <row r="13">
          <cell r="A13" t="str">
            <v/>
          </cell>
          <cell r="B13" t="str">
            <v/>
          </cell>
        </row>
        <row r="14">
          <cell r="A14" t="str">
            <v/>
          </cell>
          <cell r="B14" t="str">
            <v/>
          </cell>
        </row>
        <row r="15">
          <cell r="A15" t="str">
            <v/>
          </cell>
          <cell r="B15" t="str">
            <v/>
          </cell>
        </row>
        <row r="16">
          <cell r="A16" t="str">
            <v/>
          </cell>
          <cell r="B16" t="str">
            <v/>
          </cell>
        </row>
        <row r="17">
          <cell r="A17" t="str">
            <v/>
          </cell>
          <cell r="B17" t="str">
            <v/>
          </cell>
        </row>
        <row r="18">
          <cell r="A18" t="str">
            <v/>
          </cell>
          <cell r="B18" t="str">
            <v/>
          </cell>
        </row>
        <row r="19">
          <cell r="A19" t="str">
            <v/>
          </cell>
          <cell r="B19" t="str">
            <v/>
          </cell>
        </row>
        <row r="20">
          <cell r="A20" t="str">
            <v/>
          </cell>
          <cell r="B20" t="str">
            <v/>
          </cell>
        </row>
        <row r="21">
          <cell r="A21" t="str">
            <v/>
          </cell>
          <cell r="B21" t="str">
            <v/>
          </cell>
        </row>
        <row r="22">
          <cell r="A22" t="str">
            <v/>
          </cell>
          <cell r="B22" t="str">
            <v/>
          </cell>
        </row>
        <row r="23">
          <cell r="A23" t="str">
            <v/>
          </cell>
          <cell r="B23" t="str">
            <v/>
          </cell>
        </row>
        <row r="24">
          <cell r="A24" t="str">
            <v/>
          </cell>
          <cell r="B24" t="str">
            <v/>
          </cell>
        </row>
        <row r="25">
          <cell r="A25" t="str">
            <v/>
          </cell>
          <cell r="B25" t="str">
            <v/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/>
          </cell>
          <cell r="B32" t="str">
            <v/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/>
          </cell>
          <cell r="B35" t="str">
            <v/>
          </cell>
        </row>
        <row r="36">
          <cell r="A36" t="str">
            <v/>
          </cell>
          <cell r="B36" t="str">
            <v/>
          </cell>
        </row>
        <row r="37">
          <cell r="A37" t="str">
            <v/>
          </cell>
          <cell r="B37" t="str">
            <v/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/>
          </cell>
          <cell r="B40" t="str">
            <v/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/>
          </cell>
          <cell r="B44" t="str">
            <v/>
          </cell>
        </row>
        <row r="45">
          <cell r="A45" t="str">
            <v/>
          </cell>
          <cell r="B45" t="str">
            <v/>
          </cell>
        </row>
        <row r="46">
          <cell r="A46" t="str">
            <v/>
          </cell>
          <cell r="B46" t="str">
            <v/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/>
          </cell>
          <cell r="B49" t="str">
            <v/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/>
          </cell>
          <cell r="B55" t="str">
            <v/>
          </cell>
        </row>
        <row r="56">
          <cell r="A56" t="str">
            <v/>
          </cell>
          <cell r="B56" t="str">
            <v/>
          </cell>
        </row>
        <row r="57">
          <cell r="A57" t="str">
            <v/>
          </cell>
          <cell r="B57" t="str">
            <v/>
          </cell>
        </row>
        <row r="58">
          <cell r="A58" t="str">
            <v/>
          </cell>
          <cell r="B58" t="str">
            <v/>
          </cell>
        </row>
        <row r="59">
          <cell r="A59" t="str">
            <v/>
          </cell>
          <cell r="B59" t="str">
            <v/>
          </cell>
        </row>
        <row r="60">
          <cell r="A60" t="str">
            <v/>
          </cell>
          <cell r="B60" t="str">
            <v/>
          </cell>
        </row>
        <row r="61">
          <cell r="A61" t="str">
            <v/>
          </cell>
          <cell r="B61" t="str">
            <v/>
          </cell>
        </row>
        <row r="62">
          <cell r="A62" t="str">
            <v/>
          </cell>
          <cell r="B62" t="str">
            <v/>
          </cell>
        </row>
        <row r="63">
          <cell r="A63" t="str">
            <v/>
          </cell>
          <cell r="B63" t="str">
            <v/>
          </cell>
        </row>
        <row r="64">
          <cell r="A64" t="str">
            <v/>
          </cell>
          <cell r="B64" t="str">
            <v/>
          </cell>
        </row>
        <row r="65">
          <cell r="A65" t="str">
            <v/>
          </cell>
          <cell r="B65" t="str">
            <v/>
          </cell>
        </row>
        <row r="66">
          <cell r="A66" t="str">
            <v/>
          </cell>
          <cell r="B66" t="str">
            <v/>
          </cell>
        </row>
        <row r="67">
          <cell r="A67" t="str">
            <v/>
          </cell>
          <cell r="B67" t="str">
            <v/>
          </cell>
        </row>
        <row r="68">
          <cell r="A68" t="str">
            <v/>
          </cell>
          <cell r="B68" t="str">
            <v/>
          </cell>
        </row>
        <row r="69">
          <cell r="A69" t="str">
            <v/>
          </cell>
          <cell r="B69" t="str">
            <v/>
          </cell>
        </row>
        <row r="70">
          <cell r="A70" t="str">
            <v/>
          </cell>
          <cell r="B70" t="str">
            <v/>
          </cell>
        </row>
        <row r="71">
          <cell r="A71" t="str">
            <v/>
          </cell>
          <cell r="B71" t="str">
            <v/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/>
          </cell>
          <cell r="B74" t="str">
            <v/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/>
          </cell>
          <cell r="B79" t="str">
            <v/>
          </cell>
        </row>
        <row r="80">
          <cell r="A80" t="str">
            <v/>
          </cell>
          <cell r="B80" t="str">
            <v/>
          </cell>
        </row>
        <row r="81">
          <cell r="A81" t="str">
            <v/>
          </cell>
          <cell r="B81" t="str">
            <v/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/>
          </cell>
          <cell r="B84" t="str">
            <v/>
          </cell>
        </row>
        <row r="85">
          <cell r="A85" t="str">
            <v/>
          </cell>
          <cell r="B85" t="str">
            <v/>
          </cell>
        </row>
        <row r="86">
          <cell r="A86" t="str">
            <v/>
          </cell>
          <cell r="B86" t="str">
            <v/>
          </cell>
        </row>
        <row r="87">
          <cell r="A87" t="str">
            <v/>
          </cell>
          <cell r="B87" t="str">
            <v/>
          </cell>
        </row>
        <row r="88">
          <cell r="A88" t="str">
            <v/>
          </cell>
          <cell r="B88" t="str">
            <v/>
          </cell>
        </row>
        <row r="89">
          <cell r="A89" t="str">
            <v/>
          </cell>
          <cell r="B89" t="str">
            <v/>
          </cell>
        </row>
        <row r="90">
          <cell r="A90" t="str">
            <v/>
          </cell>
          <cell r="B90" t="str">
            <v/>
          </cell>
        </row>
        <row r="91">
          <cell r="A91" t="str">
            <v/>
          </cell>
          <cell r="B91" t="str">
            <v/>
          </cell>
        </row>
        <row r="92">
          <cell r="A92" t="str">
            <v/>
          </cell>
          <cell r="B92" t="str">
            <v/>
          </cell>
        </row>
        <row r="93">
          <cell r="A93" t="str">
            <v/>
          </cell>
          <cell r="B93" t="str">
            <v/>
          </cell>
        </row>
        <row r="94">
          <cell r="A94" t="str">
            <v/>
          </cell>
          <cell r="B94" t="str">
            <v/>
          </cell>
        </row>
        <row r="95">
          <cell r="A95" t="str">
            <v/>
          </cell>
          <cell r="B95" t="str">
            <v/>
          </cell>
        </row>
        <row r="96">
          <cell r="A96" t="str">
            <v/>
          </cell>
          <cell r="B96" t="str">
            <v/>
          </cell>
        </row>
        <row r="97">
          <cell r="A97" t="str">
            <v/>
          </cell>
          <cell r="B97" t="str">
            <v/>
          </cell>
        </row>
        <row r="98">
          <cell r="A98" t="str">
            <v/>
          </cell>
          <cell r="B98" t="str">
            <v/>
          </cell>
        </row>
        <row r="99">
          <cell r="A99" t="str">
            <v/>
          </cell>
          <cell r="B99" t="str">
            <v/>
          </cell>
        </row>
        <row r="100">
          <cell r="A100" t="str">
            <v/>
          </cell>
          <cell r="B100" t="str">
            <v/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/>
          </cell>
          <cell r="B106" t="str">
            <v/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/>
          </cell>
          <cell r="B110" t="str">
            <v/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/>
          </cell>
          <cell r="B112" t="str">
            <v/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/>
          </cell>
          <cell r="B114" t="str">
            <v/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/>
          </cell>
          <cell r="B116" t="str">
            <v/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/>
          </cell>
          <cell r="B313" t="str">
            <v/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/>
          </cell>
          <cell r="B315" t="str">
            <v/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/>
          </cell>
          <cell r="B317" t="str">
            <v/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/>
          </cell>
          <cell r="B321" t="str">
            <v/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/>
          </cell>
          <cell r="B323" t="str">
            <v/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/>
          </cell>
          <cell r="B325" t="str">
            <v/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/>
          </cell>
          <cell r="B327" t="str">
            <v/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/>
          </cell>
          <cell r="B329" t="str">
            <v/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/>
          </cell>
          <cell r="B331" t="str">
            <v/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/>
          </cell>
          <cell r="B333" t="str">
            <v/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/>
          </cell>
          <cell r="B335" t="str">
            <v/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/>
          </cell>
          <cell r="B337" t="str">
            <v/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/>
          </cell>
          <cell r="B339" t="str">
            <v/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/>
          </cell>
          <cell r="B341" t="str">
            <v/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/>
          </cell>
          <cell r="B343" t="str">
            <v/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/>
          </cell>
          <cell r="B345" t="str">
            <v/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/>
          </cell>
          <cell r="B347" t="str">
            <v/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/>
          </cell>
          <cell r="B349" t="str">
            <v/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/>
          </cell>
          <cell r="B351" t="str">
            <v/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/>
          </cell>
          <cell r="B353" t="str">
            <v/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/>
          </cell>
          <cell r="B355" t="str">
            <v/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/>
          </cell>
          <cell r="B357" t="str">
            <v/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/>
          </cell>
          <cell r="B359" t="str">
            <v/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/>
          </cell>
          <cell r="B361" t="str">
            <v/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/>
          </cell>
          <cell r="B363" t="str">
            <v/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/>
          </cell>
          <cell r="B365" t="str">
            <v/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/>
          </cell>
          <cell r="B367" t="str">
            <v/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/>
          </cell>
          <cell r="B370" t="str">
            <v/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/>
          </cell>
          <cell r="B372" t="str">
            <v/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/>
          </cell>
          <cell r="B374" t="str">
            <v/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/>
          </cell>
          <cell r="B376" t="str">
            <v/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/>
          </cell>
          <cell r="B378" t="str">
            <v/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/>
          </cell>
          <cell r="B380" t="str">
            <v/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/>
          </cell>
          <cell r="B382" t="str">
            <v/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/>
          </cell>
          <cell r="B384" t="str">
            <v/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/>
          </cell>
          <cell r="B386" t="str">
            <v/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/>
          </cell>
          <cell r="B388" t="str">
            <v/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/>
          </cell>
          <cell r="B390" t="str">
            <v/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/>
          </cell>
          <cell r="B392" t="str">
            <v/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/>
          </cell>
          <cell r="B394" t="str">
            <v/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/>
          </cell>
          <cell r="B396" t="str">
            <v/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/>
          </cell>
          <cell r="B398" t="str">
            <v/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/>
          </cell>
          <cell r="B400" t="str">
            <v/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/>
          </cell>
          <cell r="B402" t="str">
            <v/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/>
          </cell>
          <cell r="B404" t="str">
            <v/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/>
          </cell>
          <cell r="B406" t="str">
            <v/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/>
          </cell>
          <cell r="B408" t="str">
            <v/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/>
          </cell>
          <cell r="B410" t="str">
            <v/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/>
          </cell>
          <cell r="B412" t="str">
            <v/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/>
          </cell>
          <cell r="B414" t="str">
            <v/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/>
          </cell>
          <cell r="B416" t="str">
            <v/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/>
          </cell>
          <cell r="B418" t="str">
            <v/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/>
          </cell>
          <cell r="B420" t="str">
            <v/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/>
          </cell>
          <cell r="B422" t="str">
            <v/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/>
          </cell>
          <cell r="B424" t="str">
            <v/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/>
          </cell>
          <cell r="B426" t="str">
            <v/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/>
          </cell>
          <cell r="B428" t="str">
            <v/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/>
          </cell>
          <cell r="B430" t="str">
            <v/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/>
          </cell>
          <cell r="B432" t="str">
            <v/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/>
          </cell>
          <cell r="B434" t="str">
            <v/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/>
          </cell>
          <cell r="B436" t="str">
            <v/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/>
          </cell>
          <cell r="B438" t="str">
            <v/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/>
          </cell>
          <cell r="B440" t="str">
            <v/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/>
          </cell>
          <cell r="B442" t="str">
            <v/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/>
          </cell>
          <cell r="B444" t="str">
            <v/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/>
          </cell>
          <cell r="B446" t="str">
            <v/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/>
          </cell>
          <cell r="B448" t="str">
            <v/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/>
          </cell>
          <cell r="B450" t="str">
            <v/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/>
          </cell>
          <cell r="B452" t="str">
            <v/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/>
          </cell>
          <cell r="B454" t="str">
            <v/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/>
          </cell>
          <cell r="B456" t="str">
            <v/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/>
          </cell>
          <cell r="B458" t="str">
            <v/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/>
          </cell>
          <cell r="B460" t="str">
            <v/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/>
          </cell>
          <cell r="B462" t="str">
            <v/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/>
          </cell>
          <cell r="B464" t="str">
            <v/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/>
          </cell>
          <cell r="B466" t="str">
            <v/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/>
          </cell>
          <cell r="B468" t="str">
            <v/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/>
          </cell>
          <cell r="B470" t="str">
            <v/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/>
          </cell>
          <cell r="B472" t="str">
            <v/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/>
          </cell>
          <cell r="B474" t="str">
            <v/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/>
          </cell>
          <cell r="B476" t="str">
            <v/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/>
          </cell>
          <cell r="B478" t="str">
            <v/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/>
          </cell>
          <cell r="B480" t="str">
            <v/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/>
          </cell>
          <cell r="B482" t="str">
            <v/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/>
          </cell>
          <cell r="B484" t="str">
            <v/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/>
          </cell>
          <cell r="B486" t="str">
            <v/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/>
          </cell>
          <cell r="B488" t="str">
            <v/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/>
          </cell>
          <cell r="B490" t="str">
            <v/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/>
          </cell>
          <cell r="B492" t="str">
            <v/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/>
          </cell>
          <cell r="B494" t="str">
            <v/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/>
          </cell>
          <cell r="B496" t="str">
            <v/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/>
          </cell>
          <cell r="B498" t="str">
            <v/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/>
          </cell>
          <cell r="B500" t="str">
            <v/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/>
          </cell>
          <cell r="B502" t="str">
            <v/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/>
          </cell>
          <cell r="B504" t="str">
            <v/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/>
          </cell>
          <cell r="B506" t="str">
            <v/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/>
          </cell>
          <cell r="B508" t="str">
            <v/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/>
          </cell>
          <cell r="B510" t="str">
            <v/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/>
          </cell>
          <cell r="B512" t="str">
            <v/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/>
          </cell>
          <cell r="B514" t="str">
            <v/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/>
          </cell>
          <cell r="B516" t="str">
            <v/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/>
          </cell>
          <cell r="B518" t="str">
            <v/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/>
          </cell>
          <cell r="B520" t="str">
            <v/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/>
          </cell>
          <cell r="B522" t="str">
            <v/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/>
          </cell>
          <cell r="B524" t="str">
            <v/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/>
          </cell>
          <cell r="B526" t="str">
            <v/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/>
          </cell>
          <cell r="B529" t="str">
            <v/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/>
          </cell>
          <cell r="B531" t="str">
            <v/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/>
          </cell>
          <cell r="B534" t="str">
            <v/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/>
          </cell>
          <cell r="B538" t="str">
            <v/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/>
          </cell>
          <cell r="B540" t="str">
            <v/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/>
          </cell>
          <cell r="B542" t="str">
            <v/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/>
          </cell>
          <cell r="B544" t="str">
            <v/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/>
          </cell>
          <cell r="B546" t="str">
            <v/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/>
          </cell>
          <cell r="B548" t="str">
            <v/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/>
          </cell>
          <cell r="B550" t="str">
            <v/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/>
          </cell>
          <cell r="B552" t="str">
            <v/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/>
          </cell>
          <cell r="B554" t="str">
            <v/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/>
          </cell>
          <cell r="B556" t="str">
            <v/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/>
          </cell>
          <cell r="B559" t="str">
            <v/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/>
          </cell>
          <cell r="B561" t="str">
            <v/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/>
          </cell>
          <cell r="B566" t="str">
            <v/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/>
          </cell>
          <cell r="B571" t="str">
            <v/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/>
          </cell>
          <cell r="B573" t="str">
            <v/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/>
          </cell>
          <cell r="B578" t="str">
            <v/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/>
          </cell>
          <cell r="B580" t="str">
            <v/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/>
          </cell>
          <cell r="B582" t="str">
            <v/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/>
          </cell>
          <cell r="B584" t="str">
            <v/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/>
          </cell>
          <cell r="B586" t="str">
            <v/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/>
          </cell>
          <cell r="B591" t="str">
            <v/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/>
          </cell>
          <cell r="B593" t="str">
            <v/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/>
          </cell>
          <cell r="B598" t="str">
            <v/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/>
          </cell>
          <cell r="B600" t="str">
            <v/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/>
          </cell>
          <cell r="B602" t="str">
            <v/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/>
          </cell>
          <cell r="B604" t="str">
            <v/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/>
          </cell>
          <cell r="B606" t="str">
            <v/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/>
          </cell>
          <cell r="B608" t="str">
            <v/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/>
          </cell>
          <cell r="B610" t="str">
            <v/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/>
          </cell>
          <cell r="B612" t="str">
            <v/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/>
          </cell>
          <cell r="B614" t="str">
            <v/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/>
          </cell>
          <cell r="B616" t="str">
            <v/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/>
          </cell>
          <cell r="B620" t="str">
            <v/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/>
          </cell>
          <cell r="B622" t="str">
            <v/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/>
          </cell>
          <cell r="B626" t="str">
            <v/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/>
          </cell>
          <cell r="B628" t="str">
            <v/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/>
          </cell>
          <cell r="B632" t="str">
            <v/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/>
          </cell>
          <cell r="B634" t="str">
            <v/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/>
          </cell>
          <cell r="B636" t="str">
            <v/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/>
          </cell>
          <cell r="B638" t="str">
            <v/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/>
          </cell>
          <cell r="B640" t="str">
            <v/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/>
          </cell>
          <cell r="B642" t="str">
            <v/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/>
          </cell>
          <cell r="B644" t="str">
            <v/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/>
          </cell>
          <cell r="B647" t="str">
            <v/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/>
          </cell>
          <cell r="B649" t="str">
            <v/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/>
          </cell>
          <cell r="B651" t="str">
            <v/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/>
          </cell>
          <cell r="B653" t="str">
            <v/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/>
          </cell>
          <cell r="B655" t="str">
            <v/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/>
          </cell>
          <cell r="B657" t="str">
            <v/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/>
          </cell>
          <cell r="B659" t="str">
            <v/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/>
          </cell>
          <cell r="B661" t="str">
            <v/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/>
          </cell>
          <cell r="B663" t="str">
            <v/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/>
          </cell>
          <cell r="B665" t="str">
            <v/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/>
          </cell>
          <cell r="B667" t="str">
            <v/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/>
          </cell>
          <cell r="B669" t="str">
            <v/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/>
          </cell>
          <cell r="B671" t="str">
            <v/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/>
          </cell>
          <cell r="B673" t="str">
            <v/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/>
          </cell>
          <cell r="B681" t="str">
            <v/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/>
          </cell>
          <cell r="B683" t="str">
            <v/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/>
          </cell>
          <cell r="B685" t="str">
            <v/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/>
          </cell>
          <cell r="B687" t="str">
            <v/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/>
          </cell>
          <cell r="B689" t="str">
            <v/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/>
          </cell>
          <cell r="B691" t="str">
            <v/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/>
          </cell>
          <cell r="B693" t="str">
            <v/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/>
          </cell>
          <cell r="B695" t="str">
            <v/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/>
          </cell>
          <cell r="B697" t="str">
            <v/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/>
          </cell>
          <cell r="B699" t="str">
            <v/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/>
          </cell>
          <cell r="B701" t="str">
            <v/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/>
          </cell>
          <cell r="B703" t="str">
            <v/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/>
          </cell>
          <cell r="B705" t="str">
            <v/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/>
          </cell>
          <cell r="B707" t="str">
            <v/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/>
          </cell>
          <cell r="B709" t="str">
            <v/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>CalWINCalWINSecured Baseline-RevASPIREBPO</v>
          </cell>
          <cell r="B723" t="str">
            <v>CalWINSecured Baseline-RevASPIREBPO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Y723">
            <v>0</v>
          </cell>
          <cell r="AA723">
            <v>0</v>
          </cell>
          <cell r="AB723">
            <v>0</v>
          </cell>
          <cell r="AC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J723">
            <v>0</v>
          </cell>
          <cell r="AP723">
            <v>0</v>
          </cell>
          <cell r="AR723">
            <v>0</v>
          </cell>
          <cell r="AS723">
            <v>0</v>
          </cell>
          <cell r="AT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A723">
            <v>0</v>
          </cell>
          <cell r="BG723">
            <v>0</v>
          </cell>
          <cell r="BI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R723">
            <v>0</v>
          </cell>
          <cell r="BX723">
            <v>0</v>
          </cell>
          <cell r="BZ723">
            <v>0</v>
          </cell>
          <cell r="CA723">
            <v>0</v>
          </cell>
          <cell r="CB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O723">
            <v>5400333.79</v>
          </cell>
          <cell r="CQ723">
            <v>5283195.17</v>
          </cell>
          <cell r="CR723">
            <v>5059634.93</v>
          </cell>
          <cell r="CS723">
            <v>5192835.5</v>
          </cell>
          <cell r="CU723">
            <v>5144046.09</v>
          </cell>
          <cell r="CV723">
            <v>5146182.0200000005</v>
          </cell>
          <cell r="CW723">
            <v>5016371</v>
          </cell>
          <cell r="CX723">
            <v>5081029.6500000004</v>
          </cell>
          <cell r="CZ723">
            <v>5103091.1300000008</v>
          </cell>
          <cell r="DF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M723">
            <v>0</v>
          </cell>
          <cell r="FN723">
            <v>0</v>
          </cell>
          <cell r="FO723">
            <v>0</v>
          </cell>
          <cell r="FP723">
            <v>0</v>
          </cell>
          <cell r="FV723">
            <v>0</v>
          </cell>
          <cell r="FW723">
            <v>0</v>
          </cell>
          <cell r="FX723">
            <v>0</v>
          </cell>
          <cell r="FY723">
            <v>0</v>
          </cell>
          <cell r="FZ723">
            <v>0</v>
          </cell>
          <cell r="GA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>
            <v>0</v>
          </cell>
          <cell r="GM723">
            <v>0</v>
          </cell>
          <cell r="GN723">
            <v>0</v>
          </cell>
          <cell r="GO723">
            <v>0</v>
          </cell>
          <cell r="GP723">
            <v>0</v>
          </cell>
          <cell r="GQ723">
            <v>0</v>
          </cell>
          <cell r="GR723">
            <v>0</v>
          </cell>
          <cell r="GS723">
            <v>0</v>
          </cell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HD723">
            <v>0</v>
          </cell>
          <cell r="HE723">
            <v>0</v>
          </cell>
          <cell r="HF723">
            <v>0</v>
          </cell>
          <cell r="HG723">
            <v>0</v>
          </cell>
          <cell r="HH723">
            <v>0</v>
          </cell>
          <cell r="HN723" t="e">
            <v>#REF!</v>
          </cell>
        </row>
        <row r="724">
          <cell r="A724" t="str">
            <v>CalWINCalWINSecured Volumetric-RevASPIREBPO</v>
          </cell>
          <cell r="B724" t="str">
            <v>CalWINSecured Volumetric-RevASPIREBPO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Y724">
            <v>0</v>
          </cell>
          <cell r="AA724">
            <v>0</v>
          </cell>
          <cell r="AB724">
            <v>0</v>
          </cell>
          <cell r="AC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J724">
            <v>0</v>
          </cell>
          <cell r="AP724">
            <v>0</v>
          </cell>
          <cell r="AR724">
            <v>0</v>
          </cell>
          <cell r="AS724">
            <v>0</v>
          </cell>
          <cell r="AT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A724">
            <v>0</v>
          </cell>
          <cell r="BG724">
            <v>0</v>
          </cell>
          <cell r="BI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R724">
            <v>0</v>
          </cell>
          <cell r="BX724">
            <v>0</v>
          </cell>
          <cell r="BZ724">
            <v>0</v>
          </cell>
          <cell r="CA724">
            <v>0</v>
          </cell>
          <cell r="CB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O724">
            <v>0</v>
          </cell>
          <cell r="CQ724">
            <v>0</v>
          </cell>
          <cell r="CR724">
            <v>0</v>
          </cell>
          <cell r="CS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Z724">
            <v>0</v>
          </cell>
          <cell r="DF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V724">
            <v>0</v>
          </cell>
          <cell r="FW724">
            <v>0</v>
          </cell>
          <cell r="FX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0</v>
          </cell>
          <cell r="GS724">
            <v>0</v>
          </cell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HD724">
            <v>0</v>
          </cell>
          <cell r="HE724">
            <v>0</v>
          </cell>
          <cell r="HF724">
            <v>0</v>
          </cell>
          <cell r="HG724">
            <v>0</v>
          </cell>
          <cell r="HH724">
            <v>0</v>
          </cell>
          <cell r="HN724" t="e">
            <v>#REF!</v>
          </cell>
        </row>
        <row r="725">
          <cell r="A725" t="str">
            <v>CalWINCalWINTotal-Secured-RevASPIREBPO</v>
          </cell>
          <cell r="B725" t="str">
            <v>CalWINTotal-Secured-RevASPIREBPO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Y725">
            <v>0</v>
          </cell>
          <cell r="AA725">
            <v>0</v>
          </cell>
          <cell r="AB725">
            <v>0</v>
          </cell>
          <cell r="AC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J725">
            <v>0</v>
          </cell>
          <cell r="AP725">
            <v>0</v>
          </cell>
          <cell r="AR725">
            <v>0</v>
          </cell>
          <cell r="AS725">
            <v>0</v>
          </cell>
          <cell r="AT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A725">
            <v>0</v>
          </cell>
          <cell r="BG725">
            <v>0</v>
          </cell>
          <cell r="BI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R725">
            <v>0</v>
          </cell>
          <cell r="BX725">
            <v>0</v>
          </cell>
          <cell r="BZ725">
            <v>0</v>
          </cell>
          <cell r="CA725">
            <v>0</v>
          </cell>
          <cell r="CB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O725">
            <v>5400333.79</v>
          </cell>
          <cell r="CQ725">
            <v>5283195.17</v>
          </cell>
          <cell r="CR725">
            <v>5059634.93</v>
          </cell>
          <cell r="CS725">
            <v>5192835.5</v>
          </cell>
          <cell r="CU725">
            <v>5144046.09</v>
          </cell>
          <cell r="CV725">
            <v>5146182.0200000005</v>
          </cell>
          <cell r="CW725">
            <v>5016371</v>
          </cell>
          <cell r="CX725">
            <v>5081029.6500000004</v>
          </cell>
          <cell r="CZ725">
            <v>5103091.1300000008</v>
          </cell>
          <cell r="DF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V725">
            <v>0</v>
          </cell>
          <cell r="FW725">
            <v>0</v>
          </cell>
          <cell r="FX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0</v>
          </cell>
          <cell r="GS725">
            <v>0</v>
          </cell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HD725">
            <v>0</v>
          </cell>
          <cell r="HE725">
            <v>0</v>
          </cell>
          <cell r="HF725">
            <v>0</v>
          </cell>
          <cell r="HG725">
            <v>0</v>
          </cell>
          <cell r="HH725">
            <v>0</v>
          </cell>
          <cell r="HN725" t="e">
            <v>#REF!</v>
          </cell>
        </row>
        <row r="726">
          <cell r="A726" t="str">
            <v>CalWINCalWINAIB New Sales-RevASPIREBPO</v>
          </cell>
          <cell r="B726" t="str">
            <v>CalWINAIB New Sales-RevASPIREBPO</v>
          </cell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Y726">
            <v>0</v>
          </cell>
          <cell r="AA726">
            <v>0</v>
          </cell>
          <cell r="AB726">
            <v>0</v>
          </cell>
          <cell r="AC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J726">
            <v>0</v>
          </cell>
          <cell r="AP726">
            <v>0</v>
          </cell>
          <cell r="AR726">
            <v>0</v>
          </cell>
          <cell r="AS726">
            <v>0</v>
          </cell>
          <cell r="AT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A726">
            <v>0</v>
          </cell>
          <cell r="BG726">
            <v>0</v>
          </cell>
          <cell r="BI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R726">
            <v>0</v>
          </cell>
          <cell r="BX726">
            <v>0</v>
          </cell>
          <cell r="BZ726">
            <v>0</v>
          </cell>
          <cell r="CA726">
            <v>0</v>
          </cell>
          <cell r="CB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O726">
            <v>1238550.0000000002</v>
          </cell>
          <cell r="CQ726">
            <v>1345689</v>
          </cell>
          <cell r="CR726">
            <v>1748580</v>
          </cell>
          <cell r="CS726">
            <v>1998590</v>
          </cell>
          <cell r="CU726">
            <v>1998589.47</v>
          </cell>
          <cell r="CV726">
            <v>2170019.4500000002</v>
          </cell>
          <cell r="CW726">
            <v>1682129.78</v>
          </cell>
          <cell r="CX726">
            <v>1682129.77</v>
          </cell>
          <cell r="CZ726">
            <v>1853560.1300000001</v>
          </cell>
          <cell r="DF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M726">
            <v>0</v>
          </cell>
          <cell r="FN726">
            <v>0</v>
          </cell>
          <cell r="FO726">
            <v>0</v>
          </cell>
          <cell r="FP726">
            <v>0</v>
          </cell>
          <cell r="FV726">
            <v>0</v>
          </cell>
          <cell r="FW726">
            <v>0</v>
          </cell>
          <cell r="FX726">
            <v>0</v>
          </cell>
          <cell r="FY726">
            <v>0</v>
          </cell>
          <cell r="FZ726">
            <v>0</v>
          </cell>
          <cell r="GA726">
            <v>0</v>
          </cell>
          <cell r="GB726">
            <v>0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>
            <v>0</v>
          </cell>
          <cell r="GM726">
            <v>0</v>
          </cell>
          <cell r="GN726">
            <v>0</v>
          </cell>
          <cell r="GO726">
            <v>0</v>
          </cell>
          <cell r="GP726">
            <v>0</v>
          </cell>
          <cell r="GQ726">
            <v>0</v>
          </cell>
          <cell r="GR726">
            <v>0</v>
          </cell>
          <cell r="GS726">
            <v>0</v>
          </cell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HD726">
            <v>0</v>
          </cell>
          <cell r="HE726">
            <v>0</v>
          </cell>
          <cell r="HF726">
            <v>0</v>
          </cell>
          <cell r="HG726">
            <v>0</v>
          </cell>
          <cell r="HH726">
            <v>0</v>
          </cell>
          <cell r="HN726" t="e">
            <v>#REF!</v>
          </cell>
        </row>
        <row r="727">
          <cell r="A727" t="str">
            <v>CalWINCalWINTotal-RevASPIREBPO</v>
          </cell>
          <cell r="B727" t="str">
            <v>CalWINTotal-RevASPIREBPO</v>
          </cell>
          <cell r="H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Y727">
            <v>0</v>
          </cell>
          <cell r="AA727">
            <v>0</v>
          </cell>
          <cell r="AB727">
            <v>0</v>
          </cell>
          <cell r="AC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J727">
            <v>0</v>
          </cell>
          <cell r="AP727">
            <v>0</v>
          </cell>
          <cell r="AR727">
            <v>0</v>
          </cell>
          <cell r="AS727">
            <v>0</v>
          </cell>
          <cell r="AT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A727">
            <v>0</v>
          </cell>
          <cell r="BG727">
            <v>0</v>
          </cell>
          <cell r="BI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R727">
            <v>0</v>
          </cell>
          <cell r="BX727">
            <v>0</v>
          </cell>
          <cell r="BZ727">
            <v>0</v>
          </cell>
          <cell r="CA727">
            <v>0</v>
          </cell>
          <cell r="CB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O727">
            <v>6638883.790000001</v>
          </cell>
          <cell r="CQ727">
            <v>6628884.169999999</v>
          </cell>
          <cell r="CR727">
            <v>6808214.9299999988</v>
          </cell>
          <cell r="CS727">
            <v>7191425.5</v>
          </cell>
          <cell r="CU727">
            <v>7142635.5599999996</v>
          </cell>
          <cell r="CV727">
            <v>7316201.4699999997</v>
          </cell>
          <cell r="CW727">
            <v>6698500.7800000003</v>
          </cell>
          <cell r="CX727">
            <v>6763159.4200000009</v>
          </cell>
          <cell r="CZ727">
            <v>6956651.2600000007</v>
          </cell>
          <cell r="DF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M727">
            <v>0</v>
          </cell>
          <cell r="FN727">
            <v>0</v>
          </cell>
          <cell r="FO727">
            <v>0</v>
          </cell>
          <cell r="FP727">
            <v>0</v>
          </cell>
          <cell r="FV727">
            <v>0</v>
          </cell>
          <cell r="FW727">
            <v>0</v>
          </cell>
          <cell r="FX727">
            <v>0</v>
          </cell>
          <cell r="FY727">
            <v>0</v>
          </cell>
          <cell r="FZ727">
            <v>0</v>
          </cell>
          <cell r="GA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>
            <v>0</v>
          </cell>
          <cell r="GM727">
            <v>0</v>
          </cell>
          <cell r="GN727">
            <v>0</v>
          </cell>
          <cell r="GO727">
            <v>0</v>
          </cell>
          <cell r="GP727">
            <v>0</v>
          </cell>
          <cell r="GQ727">
            <v>0</v>
          </cell>
          <cell r="GR727">
            <v>0</v>
          </cell>
          <cell r="GS727">
            <v>0</v>
          </cell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HD727">
            <v>0</v>
          </cell>
          <cell r="HE727">
            <v>0</v>
          </cell>
          <cell r="HF727">
            <v>0</v>
          </cell>
          <cell r="HG727">
            <v>0</v>
          </cell>
          <cell r="HH727">
            <v>0</v>
          </cell>
          <cell r="HN727" t="e">
            <v>#REF!</v>
          </cell>
        </row>
        <row r="728">
          <cell r="A728" t="str">
            <v>CalWINCalWINSecured Baseline-ExpASPIREBPO</v>
          </cell>
          <cell r="B728" t="str">
            <v>CalWINSecured Baseline-ExpASPIREBPO</v>
          </cell>
          <cell r="H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Y728">
            <v>0</v>
          </cell>
          <cell r="AA728">
            <v>0</v>
          </cell>
          <cell r="AB728">
            <v>0</v>
          </cell>
          <cell r="AC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J728">
            <v>0</v>
          </cell>
          <cell r="AP728">
            <v>0</v>
          </cell>
          <cell r="AR728">
            <v>0</v>
          </cell>
          <cell r="AS728">
            <v>0</v>
          </cell>
          <cell r="AT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A728">
            <v>0</v>
          </cell>
          <cell r="BG728">
            <v>0</v>
          </cell>
          <cell r="BI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R728">
            <v>0</v>
          </cell>
          <cell r="BX728">
            <v>0</v>
          </cell>
          <cell r="BZ728">
            <v>0</v>
          </cell>
          <cell r="CA728">
            <v>0</v>
          </cell>
          <cell r="CB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O728">
            <v>4451428.2300000004</v>
          </cell>
          <cell r="CQ728">
            <v>4391277.6099999994</v>
          </cell>
          <cell r="CR728">
            <v>3982273.3</v>
          </cell>
          <cell r="CS728">
            <v>3730311.6399999997</v>
          </cell>
          <cell r="CU728">
            <v>3550103.75</v>
          </cell>
          <cell r="CV728">
            <v>3534770.2199999993</v>
          </cell>
          <cell r="CW728">
            <v>3507652.23</v>
          </cell>
          <cell r="CX728">
            <v>3275409.3400000003</v>
          </cell>
          <cell r="CZ728">
            <v>3293547.51</v>
          </cell>
          <cell r="DF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M728">
            <v>0</v>
          </cell>
          <cell r="FN728">
            <v>0</v>
          </cell>
          <cell r="FO728">
            <v>0</v>
          </cell>
          <cell r="FP728">
            <v>0</v>
          </cell>
          <cell r="FV728">
            <v>0</v>
          </cell>
          <cell r="FW728">
            <v>0</v>
          </cell>
          <cell r="FX728">
            <v>0</v>
          </cell>
          <cell r="FY728">
            <v>0</v>
          </cell>
          <cell r="FZ728">
            <v>0</v>
          </cell>
          <cell r="GA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>
            <v>0</v>
          </cell>
          <cell r="GM728">
            <v>0</v>
          </cell>
          <cell r="GN728">
            <v>0</v>
          </cell>
          <cell r="GO728">
            <v>0</v>
          </cell>
          <cell r="GP728">
            <v>0</v>
          </cell>
          <cell r="GQ728">
            <v>0</v>
          </cell>
          <cell r="GR728">
            <v>0</v>
          </cell>
          <cell r="GS728">
            <v>0</v>
          </cell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HD728">
            <v>0</v>
          </cell>
          <cell r="HE728">
            <v>0</v>
          </cell>
          <cell r="HF728">
            <v>0</v>
          </cell>
          <cell r="HG728">
            <v>0</v>
          </cell>
          <cell r="HH728">
            <v>0</v>
          </cell>
          <cell r="HN728" t="e">
            <v>#REF!</v>
          </cell>
        </row>
        <row r="729">
          <cell r="A729" t="str">
            <v>CalWINCalWINSecured Volumetric-ExpASPIREBPO</v>
          </cell>
          <cell r="B729" t="str">
            <v>CalWINSecured Volumetric-ExpASPIREBPO</v>
          </cell>
          <cell r="H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Y729">
            <v>0</v>
          </cell>
          <cell r="AA729">
            <v>0</v>
          </cell>
          <cell r="AB729">
            <v>0</v>
          </cell>
          <cell r="AC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J729">
            <v>0</v>
          </cell>
          <cell r="AP729">
            <v>0</v>
          </cell>
          <cell r="AR729">
            <v>0</v>
          </cell>
          <cell r="AS729">
            <v>0</v>
          </cell>
          <cell r="AT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A729">
            <v>0</v>
          </cell>
          <cell r="BG729">
            <v>0</v>
          </cell>
          <cell r="BI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R729">
            <v>0</v>
          </cell>
          <cell r="BX729">
            <v>0</v>
          </cell>
          <cell r="BZ729">
            <v>0</v>
          </cell>
          <cell r="CA729">
            <v>0</v>
          </cell>
          <cell r="CB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O729">
            <v>0</v>
          </cell>
          <cell r="CQ729">
            <v>0</v>
          </cell>
          <cell r="CR729">
            <v>0</v>
          </cell>
          <cell r="CS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Z729">
            <v>0</v>
          </cell>
          <cell r="DF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M729">
            <v>0</v>
          </cell>
          <cell r="FN729">
            <v>0</v>
          </cell>
          <cell r="FO729">
            <v>0</v>
          </cell>
          <cell r="FP729">
            <v>0</v>
          </cell>
          <cell r="FV729">
            <v>0</v>
          </cell>
          <cell r="FW729">
            <v>0</v>
          </cell>
          <cell r="FX729">
            <v>0</v>
          </cell>
          <cell r="FY729">
            <v>0</v>
          </cell>
          <cell r="FZ729">
            <v>0</v>
          </cell>
          <cell r="GA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>
            <v>0</v>
          </cell>
          <cell r="GM729">
            <v>0</v>
          </cell>
          <cell r="GN729">
            <v>0</v>
          </cell>
          <cell r="GO729">
            <v>0</v>
          </cell>
          <cell r="GP729">
            <v>0</v>
          </cell>
          <cell r="GQ729">
            <v>0</v>
          </cell>
          <cell r="GR729">
            <v>0</v>
          </cell>
          <cell r="GS729">
            <v>0</v>
          </cell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HD729">
            <v>0</v>
          </cell>
          <cell r="HE729">
            <v>0</v>
          </cell>
          <cell r="HF729">
            <v>0</v>
          </cell>
          <cell r="HG729">
            <v>0</v>
          </cell>
          <cell r="HH729">
            <v>0</v>
          </cell>
          <cell r="HN729" t="e">
            <v>#REF!</v>
          </cell>
        </row>
        <row r="730">
          <cell r="A730" t="str">
            <v>CalWINCalWINTotal-Secured-ExpASPIREBPO</v>
          </cell>
          <cell r="B730" t="str">
            <v>CalWINTotal-Secured-ExpASPIREBPO</v>
          </cell>
          <cell r="H730">
            <v>0</v>
          </cell>
          <cell r="J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Y730">
            <v>0</v>
          </cell>
          <cell r="AA730">
            <v>0</v>
          </cell>
          <cell r="AB730">
            <v>0</v>
          </cell>
          <cell r="AC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J730">
            <v>0</v>
          </cell>
          <cell r="AP730">
            <v>0</v>
          </cell>
          <cell r="AR730">
            <v>0</v>
          </cell>
          <cell r="AS730">
            <v>0</v>
          </cell>
          <cell r="AT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A730">
            <v>0</v>
          </cell>
          <cell r="BG730">
            <v>0</v>
          </cell>
          <cell r="BI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R730">
            <v>0</v>
          </cell>
          <cell r="BX730">
            <v>0</v>
          </cell>
          <cell r="BZ730">
            <v>0</v>
          </cell>
          <cell r="CA730">
            <v>0</v>
          </cell>
          <cell r="CB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O730">
            <v>4451428.2300000004</v>
          </cell>
          <cell r="CQ730">
            <v>4391277.6099999994</v>
          </cell>
          <cell r="CR730">
            <v>3982273.3</v>
          </cell>
          <cell r="CS730">
            <v>3730311.6399999997</v>
          </cell>
          <cell r="CU730">
            <v>3550103.75</v>
          </cell>
          <cell r="CV730">
            <v>3534770.2199999993</v>
          </cell>
          <cell r="CW730">
            <v>3507652.23</v>
          </cell>
          <cell r="CX730">
            <v>3275409.3400000003</v>
          </cell>
          <cell r="CZ730">
            <v>3293547.51</v>
          </cell>
          <cell r="DF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M730">
            <v>0</v>
          </cell>
          <cell r="FN730">
            <v>0</v>
          </cell>
          <cell r="FO730">
            <v>0</v>
          </cell>
          <cell r="FP730">
            <v>0</v>
          </cell>
          <cell r="FV730">
            <v>0</v>
          </cell>
          <cell r="FW730">
            <v>0</v>
          </cell>
          <cell r="FX730">
            <v>0</v>
          </cell>
          <cell r="FY730">
            <v>0</v>
          </cell>
          <cell r="FZ730">
            <v>0</v>
          </cell>
          <cell r="GA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>
            <v>0</v>
          </cell>
          <cell r="GM730">
            <v>0</v>
          </cell>
          <cell r="GN730">
            <v>0</v>
          </cell>
          <cell r="GO730">
            <v>0</v>
          </cell>
          <cell r="GP730">
            <v>0</v>
          </cell>
          <cell r="GQ730">
            <v>0</v>
          </cell>
          <cell r="GR730">
            <v>0</v>
          </cell>
          <cell r="GS730">
            <v>0</v>
          </cell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HD730">
            <v>0</v>
          </cell>
          <cell r="HE730">
            <v>0</v>
          </cell>
          <cell r="HF730">
            <v>0</v>
          </cell>
          <cell r="HG730">
            <v>0</v>
          </cell>
          <cell r="HH730">
            <v>0</v>
          </cell>
          <cell r="HN730" t="e">
            <v>#REF!</v>
          </cell>
        </row>
        <row r="731">
          <cell r="A731" t="str">
            <v>CalWINCalWINAIB New Sales-ExpASPIREBPO</v>
          </cell>
          <cell r="B731" t="str">
            <v>CalWINAIB New Sales-ExpASPIREBPO</v>
          </cell>
          <cell r="H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Y731">
            <v>0</v>
          </cell>
          <cell r="AA731">
            <v>0</v>
          </cell>
          <cell r="AB731">
            <v>0</v>
          </cell>
          <cell r="AC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J731">
            <v>0</v>
          </cell>
          <cell r="AP731">
            <v>0</v>
          </cell>
          <cell r="AR731">
            <v>0</v>
          </cell>
          <cell r="AS731">
            <v>0</v>
          </cell>
          <cell r="AT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A731">
            <v>0</v>
          </cell>
          <cell r="BG731">
            <v>0</v>
          </cell>
          <cell r="BI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R731">
            <v>0</v>
          </cell>
          <cell r="BX731">
            <v>0</v>
          </cell>
          <cell r="BZ731">
            <v>0</v>
          </cell>
          <cell r="CA731">
            <v>0</v>
          </cell>
          <cell r="CB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O731">
            <v>659804.99999999977</v>
          </cell>
          <cell r="CQ731">
            <v>709869.99999999988</v>
          </cell>
          <cell r="CR731">
            <v>961648</v>
          </cell>
          <cell r="CS731">
            <v>1100123.9999999998</v>
          </cell>
          <cell r="CU731">
            <v>1100121.9999999998</v>
          </cell>
          <cell r="CV731">
            <v>1202984.0000000002</v>
          </cell>
          <cell r="CW731">
            <v>971774.99999999988</v>
          </cell>
          <cell r="CX731">
            <v>971783.00000000012</v>
          </cell>
          <cell r="CZ731">
            <v>1074639.9999999998</v>
          </cell>
          <cell r="DF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M731">
            <v>0</v>
          </cell>
          <cell r="FN731">
            <v>0</v>
          </cell>
          <cell r="FO731">
            <v>0</v>
          </cell>
          <cell r="FP731">
            <v>0</v>
          </cell>
          <cell r="FV731">
            <v>0</v>
          </cell>
          <cell r="FW731">
            <v>0</v>
          </cell>
          <cell r="FX731">
            <v>0</v>
          </cell>
          <cell r="FY731">
            <v>0</v>
          </cell>
          <cell r="FZ731">
            <v>0</v>
          </cell>
          <cell r="GA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>
            <v>0</v>
          </cell>
          <cell r="GM731">
            <v>0</v>
          </cell>
          <cell r="GN731">
            <v>0</v>
          </cell>
          <cell r="GO731">
            <v>0</v>
          </cell>
          <cell r="GP731">
            <v>0</v>
          </cell>
          <cell r="GQ731">
            <v>0</v>
          </cell>
          <cell r="GR731">
            <v>0</v>
          </cell>
          <cell r="GS731">
            <v>0</v>
          </cell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HD731">
            <v>0</v>
          </cell>
          <cell r="HE731">
            <v>0</v>
          </cell>
          <cell r="HF731">
            <v>0</v>
          </cell>
          <cell r="HG731">
            <v>0</v>
          </cell>
          <cell r="HH731">
            <v>0</v>
          </cell>
          <cell r="HN731" t="e">
            <v>#REF!</v>
          </cell>
        </row>
        <row r="732">
          <cell r="A732" t="str">
            <v>CalWINCalWINTotal-ExpASPIREBPO</v>
          </cell>
          <cell r="B732" t="str">
            <v>CalWINTotal-ExpASPIREBPO</v>
          </cell>
          <cell r="H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Y732">
            <v>0</v>
          </cell>
          <cell r="AA732">
            <v>0</v>
          </cell>
          <cell r="AB732">
            <v>0</v>
          </cell>
          <cell r="AC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J732">
            <v>0</v>
          </cell>
          <cell r="AP732">
            <v>0</v>
          </cell>
          <cell r="AR732">
            <v>0</v>
          </cell>
          <cell r="AS732">
            <v>0</v>
          </cell>
          <cell r="AT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A732">
            <v>0</v>
          </cell>
          <cell r="BG732">
            <v>0</v>
          </cell>
          <cell r="BI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R732">
            <v>0</v>
          </cell>
          <cell r="BX732">
            <v>0</v>
          </cell>
          <cell r="BZ732">
            <v>0</v>
          </cell>
          <cell r="CA732">
            <v>0</v>
          </cell>
          <cell r="CB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O732">
            <v>5111233.2299999995</v>
          </cell>
          <cell r="CQ732">
            <v>5101147.6100000003</v>
          </cell>
          <cell r="CR732">
            <v>4943921.3</v>
          </cell>
          <cell r="CS732">
            <v>4830435.6399999997</v>
          </cell>
          <cell r="CU732">
            <v>4650225.7500000009</v>
          </cell>
          <cell r="CV732">
            <v>4737754.22</v>
          </cell>
          <cell r="CW732">
            <v>4479427.2300000004</v>
          </cell>
          <cell r="CX732">
            <v>4247192.3400000008</v>
          </cell>
          <cell r="CZ732">
            <v>4368187.51</v>
          </cell>
          <cell r="DF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M732">
            <v>0</v>
          </cell>
          <cell r="FN732">
            <v>0</v>
          </cell>
          <cell r="FO732">
            <v>0</v>
          </cell>
          <cell r="FP732">
            <v>0</v>
          </cell>
          <cell r="FV732">
            <v>0</v>
          </cell>
          <cell r="FW732">
            <v>0</v>
          </cell>
          <cell r="FX732">
            <v>0</v>
          </cell>
          <cell r="FY732">
            <v>0</v>
          </cell>
          <cell r="FZ732">
            <v>0</v>
          </cell>
          <cell r="GA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>
            <v>0</v>
          </cell>
          <cell r="GM732">
            <v>0</v>
          </cell>
          <cell r="GN732">
            <v>0</v>
          </cell>
          <cell r="GO732">
            <v>0</v>
          </cell>
          <cell r="GP732">
            <v>0</v>
          </cell>
          <cell r="GQ732">
            <v>0</v>
          </cell>
          <cell r="GR732">
            <v>0</v>
          </cell>
          <cell r="GS732">
            <v>0</v>
          </cell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HD732">
            <v>0</v>
          </cell>
          <cell r="HE732">
            <v>0</v>
          </cell>
          <cell r="HF732">
            <v>0</v>
          </cell>
          <cell r="HG732">
            <v>0</v>
          </cell>
          <cell r="HH732">
            <v>0</v>
          </cell>
          <cell r="HN732" t="e">
            <v>#REF!</v>
          </cell>
        </row>
        <row r="733">
          <cell r="A733" t="str">
            <v>CalWINCalWINSecured Baseline-OPASPIREBPO</v>
          </cell>
          <cell r="B733" t="str">
            <v>CalWINSecured Baseline-OPASPIREBPO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Y733">
            <v>0</v>
          </cell>
          <cell r="AA733">
            <v>0</v>
          </cell>
          <cell r="AB733">
            <v>0</v>
          </cell>
          <cell r="AC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J733">
            <v>0</v>
          </cell>
          <cell r="AP733">
            <v>0</v>
          </cell>
          <cell r="AR733">
            <v>0</v>
          </cell>
          <cell r="AS733">
            <v>0</v>
          </cell>
          <cell r="AT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A733">
            <v>0</v>
          </cell>
          <cell r="BG733">
            <v>0</v>
          </cell>
          <cell r="BI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R733">
            <v>0</v>
          </cell>
          <cell r="BX733">
            <v>0</v>
          </cell>
          <cell r="BZ733">
            <v>0</v>
          </cell>
          <cell r="CA733">
            <v>0</v>
          </cell>
          <cell r="CB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O733">
            <v>948905.55999999982</v>
          </cell>
          <cell r="CQ733">
            <v>891917.56000000041</v>
          </cell>
          <cell r="CR733">
            <v>1077361.6299999994</v>
          </cell>
          <cell r="CS733">
            <v>1462523.8600000003</v>
          </cell>
          <cell r="CU733">
            <v>1593942.34</v>
          </cell>
          <cell r="CV733">
            <v>1611411.8000000007</v>
          </cell>
          <cell r="CW733">
            <v>1508718.7700000003</v>
          </cell>
          <cell r="CX733">
            <v>1805620.31</v>
          </cell>
          <cell r="CZ733">
            <v>1809543.6200000006</v>
          </cell>
          <cell r="DF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M733">
            <v>0</v>
          </cell>
          <cell r="FN733">
            <v>0</v>
          </cell>
          <cell r="FO733">
            <v>0</v>
          </cell>
          <cell r="FP733">
            <v>0</v>
          </cell>
          <cell r="FV733">
            <v>0</v>
          </cell>
          <cell r="FW733">
            <v>0</v>
          </cell>
          <cell r="FX733">
            <v>0</v>
          </cell>
          <cell r="FY733">
            <v>0</v>
          </cell>
          <cell r="FZ733">
            <v>0</v>
          </cell>
          <cell r="GA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>
            <v>0</v>
          </cell>
          <cell r="GM733">
            <v>0</v>
          </cell>
          <cell r="GN733">
            <v>0</v>
          </cell>
          <cell r="GO733">
            <v>0</v>
          </cell>
          <cell r="GP733">
            <v>0</v>
          </cell>
          <cell r="GQ733">
            <v>0</v>
          </cell>
          <cell r="GR733">
            <v>0</v>
          </cell>
          <cell r="GS733">
            <v>0</v>
          </cell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HD733">
            <v>0</v>
          </cell>
          <cell r="HE733">
            <v>0</v>
          </cell>
          <cell r="HF733">
            <v>0</v>
          </cell>
          <cell r="HG733">
            <v>0</v>
          </cell>
          <cell r="HH733">
            <v>0</v>
          </cell>
          <cell r="HN733" t="e">
            <v>#REF!</v>
          </cell>
        </row>
        <row r="734">
          <cell r="A734" t="str">
            <v>CalWINCalWINSecured Volumetric-OPASPIREBPO</v>
          </cell>
          <cell r="B734" t="str">
            <v>CalWINSecured Volumetric-OPASPIREBPO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Y734">
            <v>0</v>
          </cell>
          <cell r="AA734">
            <v>0</v>
          </cell>
          <cell r="AB734">
            <v>0</v>
          </cell>
          <cell r="AC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J734">
            <v>0</v>
          </cell>
          <cell r="AP734">
            <v>0</v>
          </cell>
          <cell r="AR734">
            <v>0</v>
          </cell>
          <cell r="AS734">
            <v>0</v>
          </cell>
          <cell r="AT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A734">
            <v>0</v>
          </cell>
          <cell r="BG734">
            <v>0</v>
          </cell>
          <cell r="BI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R734">
            <v>0</v>
          </cell>
          <cell r="BX734">
            <v>0</v>
          </cell>
          <cell r="BZ734">
            <v>0</v>
          </cell>
          <cell r="CA734">
            <v>0</v>
          </cell>
          <cell r="CB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O734">
            <v>0</v>
          </cell>
          <cell r="CQ734">
            <v>0</v>
          </cell>
          <cell r="CR734">
            <v>0</v>
          </cell>
          <cell r="CS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Z734">
            <v>0</v>
          </cell>
          <cell r="DF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V734">
            <v>0</v>
          </cell>
          <cell r="FW734">
            <v>0</v>
          </cell>
          <cell r="FX734">
            <v>0</v>
          </cell>
          <cell r="FY734">
            <v>0</v>
          </cell>
          <cell r="FZ734">
            <v>0</v>
          </cell>
          <cell r="GA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0</v>
          </cell>
          <cell r="GS734">
            <v>0</v>
          </cell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HD734">
            <v>0</v>
          </cell>
          <cell r="HE734">
            <v>0</v>
          </cell>
          <cell r="HF734">
            <v>0</v>
          </cell>
          <cell r="HG734">
            <v>0</v>
          </cell>
          <cell r="HH734">
            <v>0</v>
          </cell>
          <cell r="HN734" t="e">
            <v>#REF!</v>
          </cell>
        </row>
        <row r="735">
          <cell r="A735" t="str">
            <v>CalWINCalWINTotal-Secured-OPASPIREBPO</v>
          </cell>
          <cell r="B735" t="str">
            <v>CalWINTotal-Secured-OPASPIREBPO</v>
          </cell>
          <cell r="H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Y735">
            <v>0</v>
          </cell>
          <cell r="AA735">
            <v>0</v>
          </cell>
          <cell r="AB735">
            <v>0</v>
          </cell>
          <cell r="AC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J735">
            <v>0</v>
          </cell>
          <cell r="AP735">
            <v>0</v>
          </cell>
          <cell r="AR735">
            <v>0</v>
          </cell>
          <cell r="AS735">
            <v>0</v>
          </cell>
          <cell r="AT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A735">
            <v>0</v>
          </cell>
          <cell r="BG735">
            <v>0</v>
          </cell>
          <cell r="BI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R735">
            <v>0</v>
          </cell>
          <cell r="BX735">
            <v>0</v>
          </cell>
          <cell r="BZ735">
            <v>0</v>
          </cell>
          <cell r="CA735">
            <v>0</v>
          </cell>
          <cell r="CB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O735">
            <v>948905.55999999982</v>
          </cell>
          <cell r="CQ735">
            <v>891917.56000000041</v>
          </cell>
          <cell r="CR735">
            <v>1077361.6299999994</v>
          </cell>
          <cell r="CS735">
            <v>1462523.8600000003</v>
          </cell>
          <cell r="CU735">
            <v>1593942.34</v>
          </cell>
          <cell r="CV735">
            <v>1611411.8000000007</v>
          </cell>
          <cell r="CW735">
            <v>1508718.7700000003</v>
          </cell>
          <cell r="CX735">
            <v>1805620.31</v>
          </cell>
          <cell r="CZ735">
            <v>1809543.6200000006</v>
          </cell>
          <cell r="DF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V735">
            <v>0</v>
          </cell>
          <cell r="FW735">
            <v>0</v>
          </cell>
          <cell r="FX735">
            <v>0</v>
          </cell>
          <cell r="FY735">
            <v>0</v>
          </cell>
          <cell r="FZ735">
            <v>0</v>
          </cell>
          <cell r="GA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0</v>
          </cell>
          <cell r="GS735">
            <v>0</v>
          </cell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HD735">
            <v>0</v>
          </cell>
          <cell r="HE735">
            <v>0</v>
          </cell>
          <cell r="HF735">
            <v>0</v>
          </cell>
          <cell r="HG735">
            <v>0</v>
          </cell>
          <cell r="HH735">
            <v>0</v>
          </cell>
          <cell r="HN735" t="e">
            <v>#REF!</v>
          </cell>
        </row>
        <row r="736">
          <cell r="A736" t="str">
            <v>CalWINCalWINAIB New Sales-OPASPIREBPO</v>
          </cell>
          <cell r="B736" t="str">
            <v>CalWINAIB New Sales-OPASPIREBPO</v>
          </cell>
          <cell r="H736">
            <v>0</v>
          </cell>
          <cell r="J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Y736">
            <v>0</v>
          </cell>
          <cell r="AA736">
            <v>0</v>
          </cell>
          <cell r="AB736">
            <v>0</v>
          </cell>
          <cell r="AC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J736">
            <v>0</v>
          </cell>
          <cell r="AP736">
            <v>0</v>
          </cell>
          <cell r="AR736">
            <v>0</v>
          </cell>
          <cell r="AS736">
            <v>0</v>
          </cell>
          <cell r="AT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A736">
            <v>0</v>
          </cell>
          <cell r="BG736">
            <v>0</v>
          </cell>
          <cell r="BI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R736">
            <v>0</v>
          </cell>
          <cell r="BX736">
            <v>0</v>
          </cell>
          <cell r="BZ736">
            <v>0</v>
          </cell>
          <cell r="CA736">
            <v>0</v>
          </cell>
          <cell r="CB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O736">
            <v>578745.00000000012</v>
          </cell>
          <cell r="CQ736">
            <v>635819.00000000012</v>
          </cell>
          <cell r="CR736">
            <v>786931.99999999988</v>
          </cell>
          <cell r="CS736">
            <v>898466</v>
          </cell>
          <cell r="CU736">
            <v>898467.47000000009</v>
          </cell>
          <cell r="CV736">
            <v>967035.44999999984</v>
          </cell>
          <cell r="CW736">
            <v>710354.78000000014</v>
          </cell>
          <cell r="CX736">
            <v>710346.77</v>
          </cell>
          <cell r="CZ736">
            <v>778920.13000000024</v>
          </cell>
          <cell r="DF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V736">
            <v>0</v>
          </cell>
          <cell r="FW736">
            <v>0</v>
          </cell>
          <cell r="FX736">
            <v>0</v>
          </cell>
          <cell r="FY736">
            <v>0</v>
          </cell>
          <cell r="FZ736">
            <v>0</v>
          </cell>
          <cell r="GA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0</v>
          </cell>
          <cell r="GS736">
            <v>0</v>
          </cell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HD736">
            <v>0</v>
          </cell>
          <cell r="HE736">
            <v>0</v>
          </cell>
          <cell r="HF736">
            <v>0</v>
          </cell>
          <cell r="HG736">
            <v>0</v>
          </cell>
          <cell r="HH736">
            <v>0</v>
          </cell>
          <cell r="HN736" t="e">
            <v>#REF!</v>
          </cell>
        </row>
        <row r="737">
          <cell r="A737" t="str">
            <v>CalWINCalWINTotal-OPASPIREBPO</v>
          </cell>
          <cell r="B737" t="str">
            <v>CalWINTotal-OPASPIREBPO</v>
          </cell>
          <cell r="H737">
            <v>0</v>
          </cell>
          <cell r="J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Y737">
            <v>0</v>
          </cell>
          <cell r="AA737">
            <v>0</v>
          </cell>
          <cell r="AB737">
            <v>0</v>
          </cell>
          <cell r="AC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J737">
            <v>0</v>
          </cell>
          <cell r="AP737">
            <v>0</v>
          </cell>
          <cell r="AR737">
            <v>0</v>
          </cell>
          <cell r="AS737">
            <v>0</v>
          </cell>
          <cell r="AT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A737">
            <v>0</v>
          </cell>
          <cell r="BG737">
            <v>0</v>
          </cell>
          <cell r="BI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R737">
            <v>0</v>
          </cell>
          <cell r="BX737">
            <v>0</v>
          </cell>
          <cell r="BZ737">
            <v>0</v>
          </cell>
          <cell r="CA737">
            <v>0</v>
          </cell>
          <cell r="CB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O737">
            <v>1527650.56</v>
          </cell>
          <cell r="CQ737">
            <v>1527736.5600000008</v>
          </cell>
          <cell r="CR737">
            <v>1864293.6299999992</v>
          </cell>
          <cell r="CS737">
            <v>2360989.8600000003</v>
          </cell>
          <cell r="CU737">
            <v>2492409.8099999996</v>
          </cell>
          <cell r="CV737">
            <v>2578447.2500000005</v>
          </cell>
          <cell r="CW737">
            <v>2219073.5500000003</v>
          </cell>
          <cell r="CX737">
            <v>2515967.0800000005</v>
          </cell>
          <cell r="CZ737">
            <v>2588463.7500000009</v>
          </cell>
          <cell r="DF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V737">
            <v>0</v>
          </cell>
          <cell r="FW737">
            <v>0</v>
          </cell>
          <cell r="FX737">
            <v>0</v>
          </cell>
          <cell r="FY737">
            <v>0</v>
          </cell>
          <cell r="FZ737">
            <v>0</v>
          </cell>
          <cell r="GA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0</v>
          </cell>
          <cell r="GS737">
            <v>0</v>
          </cell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HD737">
            <v>0</v>
          </cell>
          <cell r="HE737">
            <v>0</v>
          </cell>
          <cell r="HF737">
            <v>0</v>
          </cell>
          <cell r="HG737">
            <v>0</v>
          </cell>
          <cell r="HH737">
            <v>0</v>
          </cell>
          <cell r="HN737" t="e">
            <v>#REF!</v>
          </cell>
        </row>
        <row r="738">
          <cell r="A738" t="str">
            <v>CalWINCalWINOP %ASPIREBPO</v>
          </cell>
          <cell r="B738" t="str">
            <v>CalWINOP %ASPIREBPO</v>
          </cell>
          <cell r="H738" t="e">
            <v>#DIV/0!</v>
          </cell>
          <cell r="J738" t="e">
            <v>#DIV/0!</v>
          </cell>
          <cell r="K738" t="e">
            <v>#DIV/0!</v>
          </cell>
          <cell r="L738" t="e">
            <v>#DIV/0!</v>
          </cell>
          <cell r="N738" t="e">
            <v>#DIV/0!</v>
          </cell>
          <cell r="O738" t="e">
            <v>#DIV/0!</v>
          </cell>
          <cell r="P738" t="e">
            <v>#DIV/0!</v>
          </cell>
          <cell r="Q738" t="e">
            <v>#DIV/0!</v>
          </cell>
          <cell r="S738" t="e">
            <v>#DIV/0!</v>
          </cell>
          <cell r="Y738" t="e">
            <v>#DIV/0!</v>
          </cell>
          <cell r="AA738" t="e">
            <v>#DIV/0!</v>
          </cell>
          <cell r="AB738" t="e">
            <v>#DIV/0!</v>
          </cell>
          <cell r="AC738" t="e">
            <v>#DIV/0!</v>
          </cell>
          <cell r="AE738" t="e">
            <v>#DIV/0!</v>
          </cell>
          <cell r="AF738" t="e">
            <v>#DIV/0!</v>
          </cell>
          <cell r="AG738" t="e">
            <v>#DIV/0!</v>
          </cell>
          <cell r="AH738" t="e">
            <v>#DIV/0!</v>
          </cell>
          <cell r="AJ738" t="e">
            <v>#DIV/0!</v>
          </cell>
          <cell r="AP738" t="e">
            <v>#DIV/0!</v>
          </cell>
          <cell r="AR738" t="e">
            <v>#DIV/0!</v>
          </cell>
          <cell r="AS738" t="e">
            <v>#DIV/0!</v>
          </cell>
          <cell r="AT738" t="e">
            <v>#DIV/0!</v>
          </cell>
          <cell r="AV738" t="e">
            <v>#DIV/0!</v>
          </cell>
          <cell r="AW738" t="e">
            <v>#DIV/0!</v>
          </cell>
          <cell r="AX738" t="e">
            <v>#DIV/0!</v>
          </cell>
          <cell r="AY738" t="e">
            <v>#DIV/0!</v>
          </cell>
          <cell r="BA738" t="e">
            <v>#DIV/0!</v>
          </cell>
          <cell r="BG738" t="e">
            <v>#DIV/0!</v>
          </cell>
          <cell r="BI738" t="e">
            <v>#DIV/0!</v>
          </cell>
          <cell r="BJ738" t="e">
            <v>#DIV/0!</v>
          </cell>
          <cell r="BK738" t="e">
            <v>#DIV/0!</v>
          </cell>
          <cell r="BM738" t="e">
            <v>#DIV/0!</v>
          </cell>
          <cell r="BN738" t="e">
            <v>#DIV/0!</v>
          </cell>
          <cell r="BO738" t="e">
            <v>#DIV/0!</v>
          </cell>
          <cell r="BP738" t="e">
            <v>#DIV/0!</v>
          </cell>
          <cell r="BR738" t="e">
            <v>#DIV/0!</v>
          </cell>
          <cell r="BX738" t="e">
            <v>#DIV/0!</v>
          </cell>
          <cell r="BZ738" t="e">
            <v>#DIV/0!</v>
          </cell>
          <cell r="CA738" t="e">
            <v>#DIV/0!</v>
          </cell>
          <cell r="CB738" t="e">
            <v>#DIV/0!</v>
          </cell>
          <cell r="CD738" t="e">
            <v>#DIV/0!</v>
          </cell>
          <cell r="CE738" t="e">
            <v>#DIV/0!</v>
          </cell>
          <cell r="CF738" t="e">
            <v>#DIV/0!</v>
          </cell>
          <cell r="CG738" t="e">
            <v>#DIV/0!</v>
          </cell>
          <cell r="CI738" t="e">
            <v>#DIV/0!</v>
          </cell>
          <cell r="CO738">
            <v>230.10653723161491</v>
          </cell>
          <cell r="CQ738">
            <v>230.46662467176597</v>
          </cell>
          <cell r="CR738">
            <v>273.83001993446163</v>
          </cell>
          <cell r="CS738">
            <v>328.30623914549352</v>
          </cell>
          <cell r="CU738">
            <v>348.9481983314293</v>
          </cell>
          <cell r="CV738">
            <v>352.42977665020487</v>
          </cell>
          <cell r="CW738">
            <v>331.2791358665782</v>
          </cell>
          <cell r="CX738">
            <v>372.0106127558945</v>
          </cell>
          <cell r="CZ738">
            <v>372.08473635632566</v>
          </cell>
          <cell r="DF738" t="e">
            <v>#DIV/0!</v>
          </cell>
          <cell r="DH738" t="e">
            <v>#DIV/0!</v>
          </cell>
          <cell r="DI738" t="e">
            <v>#DIV/0!</v>
          </cell>
          <cell r="DJ738" t="e">
            <v>#DIV/0!</v>
          </cell>
          <cell r="DK738" t="e">
            <v>#DIV/0!</v>
          </cell>
          <cell r="DL738" t="e">
            <v>#DIV/0!</v>
          </cell>
          <cell r="DM738" t="e">
            <v>#DIV/0!</v>
          </cell>
          <cell r="DN738" t="e">
            <v>#DIV/0!</v>
          </cell>
          <cell r="DO738" t="e">
            <v>#DIV/0!</v>
          </cell>
          <cell r="DP738" t="e">
            <v>#DIV/0!</v>
          </cell>
          <cell r="DQ738" t="e">
            <v>#DIV/0!</v>
          </cell>
          <cell r="DW738" t="e">
            <v>#DIV/0!</v>
          </cell>
          <cell r="DX738" t="e">
            <v>#DIV/0!</v>
          </cell>
          <cell r="DY738" t="e">
            <v>#DIV/0!</v>
          </cell>
          <cell r="DZ738" t="e">
            <v>#DIV/0!</v>
          </cell>
          <cell r="EA738" t="e">
            <v>#DIV/0!</v>
          </cell>
          <cell r="EB738" t="e">
            <v>#DIV/0!</v>
          </cell>
          <cell r="EC738" t="e">
            <v>#DIV/0!</v>
          </cell>
          <cell r="ED738" t="e">
            <v>#DIV/0!</v>
          </cell>
          <cell r="EE738" t="e">
            <v>#DIV/0!</v>
          </cell>
          <cell r="EF738" t="e">
            <v>#DIV/0!</v>
          </cell>
          <cell r="EG738" t="e">
            <v>#DIV/0!</v>
          </cell>
          <cell r="EH738" t="e">
            <v>#DIV/0!</v>
          </cell>
          <cell r="EN738" t="e">
            <v>#DIV/0!</v>
          </cell>
          <cell r="EO738" t="e">
            <v>#DIV/0!</v>
          </cell>
          <cell r="EP738" t="e">
            <v>#DIV/0!</v>
          </cell>
          <cell r="EQ738" t="e">
            <v>#DIV/0!</v>
          </cell>
          <cell r="ER738" t="e">
            <v>#DIV/0!</v>
          </cell>
          <cell r="ES738" t="e">
            <v>#DIV/0!</v>
          </cell>
          <cell r="ET738" t="e">
            <v>#DIV/0!</v>
          </cell>
          <cell r="EU738" t="e">
            <v>#DIV/0!</v>
          </cell>
          <cell r="EV738" t="e">
            <v>#DIV/0!</v>
          </cell>
          <cell r="EW738" t="e">
            <v>#DIV/0!</v>
          </cell>
          <cell r="EX738" t="e">
            <v>#DIV/0!</v>
          </cell>
          <cell r="EY738" t="e">
            <v>#DIV/0!</v>
          </cell>
          <cell r="FE738" t="e">
            <v>#DIV/0!</v>
          </cell>
          <cell r="FF738" t="e">
            <v>#DIV/0!</v>
          </cell>
          <cell r="FG738" t="e">
            <v>#DIV/0!</v>
          </cell>
          <cell r="FH738" t="e">
            <v>#DIV/0!</v>
          </cell>
          <cell r="FI738" t="e">
            <v>#DIV/0!</v>
          </cell>
          <cell r="FJ738" t="e">
            <v>#DIV/0!</v>
          </cell>
          <cell r="FK738" t="e">
            <v>#DIV/0!</v>
          </cell>
          <cell r="FL738" t="e">
            <v>#DIV/0!</v>
          </cell>
          <cell r="FM738" t="e">
            <v>#DIV/0!</v>
          </cell>
          <cell r="FN738" t="e">
            <v>#DIV/0!</v>
          </cell>
          <cell r="FO738" t="e">
            <v>#DIV/0!</v>
          </cell>
          <cell r="FP738" t="e">
            <v>#DIV/0!</v>
          </cell>
          <cell r="FV738" t="e">
            <v>#DIV/0!</v>
          </cell>
          <cell r="FW738" t="e">
            <v>#DIV/0!</v>
          </cell>
          <cell r="FX738" t="e">
            <v>#DIV/0!</v>
          </cell>
          <cell r="FY738" t="e">
            <v>#DIV/0!</v>
          </cell>
          <cell r="FZ738" t="e">
            <v>#DIV/0!</v>
          </cell>
          <cell r="GA738" t="e">
            <v>#DIV/0!</v>
          </cell>
          <cell r="GB738" t="e">
            <v>#DIV/0!</v>
          </cell>
          <cell r="GC738" t="e">
            <v>#DIV/0!</v>
          </cell>
          <cell r="GD738" t="e">
            <v>#DIV/0!</v>
          </cell>
          <cell r="GE738" t="e">
            <v>#DIV/0!</v>
          </cell>
          <cell r="GF738" t="e">
            <v>#DIV/0!</v>
          </cell>
          <cell r="GG738" t="e">
            <v>#DIV/0!</v>
          </cell>
          <cell r="GM738" t="e">
            <v>#DIV/0!</v>
          </cell>
          <cell r="GN738" t="e">
            <v>#DIV/0!</v>
          </cell>
          <cell r="GO738" t="e">
            <v>#DIV/0!</v>
          </cell>
          <cell r="GP738" t="e">
            <v>#DIV/0!</v>
          </cell>
          <cell r="GQ738" t="e">
            <v>#DIV/0!</v>
          </cell>
          <cell r="GR738" t="e">
            <v>#DIV/0!</v>
          </cell>
          <cell r="GS738" t="e">
            <v>#DIV/0!</v>
          </cell>
          <cell r="GT738" t="e">
            <v>#DIV/0!</v>
          </cell>
          <cell r="GU738" t="e">
            <v>#DIV/0!</v>
          </cell>
          <cell r="GV738" t="e">
            <v>#DIV/0!</v>
          </cell>
          <cell r="GW738" t="e">
            <v>#DIV/0!</v>
          </cell>
          <cell r="GX738" t="e">
            <v>#DIV/0!</v>
          </cell>
          <cell r="HD738" t="e">
            <v>#DIV/0!</v>
          </cell>
          <cell r="HE738" t="e">
            <v>#DIV/0!</v>
          </cell>
          <cell r="HF738" t="e">
            <v>#DIV/0!</v>
          </cell>
          <cell r="HG738" t="e">
            <v>#DIV/0!</v>
          </cell>
          <cell r="HH738" t="e">
            <v>#DIV/0!</v>
          </cell>
          <cell r="HN738" t="e">
            <v>#REF!</v>
          </cell>
        </row>
        <row r="739">
          <cell r="A739" t="str">
            <v>CalWINCalWINSecured Baseline-RevPrior FlashBPO</v>
          </cell>
          <cell r="B739" t="str">
            <v>CalWINSecured Baseline-RevPrior FlashBPO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1457830388.7922647</v>
          </cell>
          <cell r="Y739">
            <v>0</v>
          </cell>
          <cell r="AA739">
            <v>0</v>
          </cell>
          <cell r="AB739">
            <v>0</v>
          </cell>
          <cell r="AC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J739">
            <v>0</v>
          </cell>
          <cell r="AP739">
            <v>4667075.71</v>
          </cell>
          <cell r="AR739">
            <v>5201325.57</v>
          </cell>
          <cell r="AS739">
            <v>6352896.6900000004</v>
          </cell>
          <cell r="AT739">
            <v>5665242.46</v>
          </cell>
          <cell r="AV739">
            <v>4601064.68</v>
          </cell>
          <cell r="AW739">
            <v>6860259.7300000004</v>
          </cell>
          <cell r="AX739">
            <v>5474690.5899999999</v>
          </cell>
          <cell r="AY739">
            <v>6069180.8799999999</v>
          </cell>
          <cell r="BA739">
            <v>6999931.9100000001</v>
          </cell>
          <cell r="BG739">
            <v>6602441.5700000003</v>
          </cell>
          <cell r="BI739">
            <v>6826201.5</v>
          </cell>
          <cell r="BJ739">
            <v>7244892.0300000003</v>
          </cell>
          <cell r="BK739">
            <v>6368296.7999999998</v>
          </cell>
          <cell r="BM739">
            <v>7781792.6299999999</v>
          </cell>
          <cell r="BN739">
            <v>6749603.1600000001</v>
          </cell>
          <cell r="BO739">
            <v>7256427.9199999999</v>
          </cell>
          <cell r="BP739">
            <v>5834378.2400000002</v>
          </cell>
          <cell r="BR739">
            <v>9067715.6999999993</v>
          </cell>
          <cell r="BX739">
            <v>7559244.0899999999</v>
          </cell>
          <cell r="BZ739">
            <v>6230066.7000000002</v>
          </cell>
          <cell r="CA739">
            <v>7317255.54</v>
          </cell>
          <cell r="CB739">
            <v>7020745.54</v>
          </cell>
          <cell r="CD739">
            <v>7409983.5599999996</v>
          </cell>
          <cell r="CE739">
            <v>5130658.54</v>
          </cell>
          <cell r="CF739">
            <v>5418266.79</v>
          </cell>
          <cell r="CG739">
            <v>5281238.4400000004</v>
          </cell>
          <cell r="CI739">
            <v>7820090.4699999997</v>
          </cell>
          <cell r="CO739">
            <v>348040.96169811417</v>
          </cell>
          <cell r="CQ739">
            <v>6027997.0599999996</v>
          </cell>
          <cell r="CR739">
            <v>6593736.1299999999</v>
          </cell>
          <cell r="CS739">
            <v>5811269</v>
          </cell>
          <cell r="CU739">
            <v>6434498.7300000004</v>
          </cell>
          <cell r="CV739">
            <v>5750941.6599999992</v>
          </cell>
          <cell r="CW739">
            <v>5828091.6599999992</v>
          </cell>
          <cell r="CX739">
            <v>5992927.8700000001</v>
          </cell>
          <cell r="CZ739">
            <v>6834606.379999999</v>
          </cell>
          <cell r="DF739">
            <v>6327020.9799999995</v>
          </cell>
          <cell r="DH739">
            <v>6860558.6999999993</v>
          </cell>
          <cell r="DI739">
            <v>5858489.7000000002</v>
          </cell>
          <cell r="DJ739">
            <v>7831454</v>
          </cell>
          <cell r="DK739">
            <v>6538485.0000000009</v>
          </cell>
          <cell r="DL739">
            <v>6603201.5300000003</v>
          </cell>
          <cell r="DM739">
            <v>7327434</v>
          </cell>
          <cell r="DN739">
            <v>6858990</v>
          </cell>
          <cell r="DO739">
            <v>7369277</v>
          </cell>
          <cell r="DP739">
            <v>6501344</v>
          </cell>
          <cell r="DQ739">
            <v>6935057</v>
          </cell>
          <cell r="DW739">
            <v>7316206.9999999991</v>
          </cell>
          <cell r="DX739">
            <v>7206300</v>
          </cell>
          <cell r="DY739">
            <v>6039810.4700000007</v>
          </cell>
          <cell r="DZ739">
            <v>6998520</v>
          </cell>
          <cell r="EA739">
            <v>6889723</v>
          </cell>
          <cell r="EB739">
            <v>6820860.7400000012</v>
          </cell>
          <cell r="EC739">
            <v>5390327.7400000002</v>
          </cell>
          <cell r="ED739">
            <v>5773632.7400000002</v>
          </cell>
          <cell r="EE739">
            <v>3790794.7399999998</v>
          </cell>
          <cell r="EF739">
            <v>5401879.7400000002</v>
          </cell>
          <cell r="EG739">
            <v>6727180.7400000012</v>
          </cell>
          <cell r="EH739">
            <v>6586854.2716981107</v>
          </cell>
          <cell r="EN739">
            <v>6444328.2716981098</v>
          </cell>
          <cell r="EO739">
            <v>6963193.671698113</v>
          </cell>
          <cell r="EP739">
            <v>6346594.4716981137</v>
          </cell>
          <cell r="EQ739">
            <v>5841276.4716981128</v>
          </cell>
          <cell r="ER739">
            <v>5694511.4716981137</v>
          </cell>
          <cell r="ES739">
            <v>4974578.4716981137</v>
          </cell>
          <cell r="ET739">
            <v>4447483.4716981128</v>
          </cell>
          <cell r="EU739">
            <v>4392662.4716981128</v>
          </cell>
          <cell r="EV739">
            <v>4845889.4716981137</v>
          </cell>
          <cell r="EW739">
            <v>3871121.4716981137</v>
          </cell>
          <cell r="EX739">
            <v>3920144.4716981133</v>
          </cell>
          <cell r="EY739">
            <v>3962479.4716981133</v>
          </cell>
          <cell r="FE739">
            <v>3909495.4716981133</v>
          </cell>
          <cell r="FF739">
            <v>3870266.4716981137</v>
          </cell>
          <cell r="FG739">
            <v>3894996.4716981133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M739">
            <v>0</v>
          </cell>
          <cell r="FN739">
            <v>0</v>
          </cell>
          <cell r="FO739">
            <v>0</v>
          </cell>
          <cell r="FP739">
            <v>0</v>
          </cell>
          <cell r="FV739">
            <v>0</v>
          </cell>
          <cell r="FW739">
            <v>0</v>
          </cell>
          <cell r="FX739">
            <v>0</v>
          </cell>
          <cell r="FY739">
            <v>0</v>
          </cell>
          <cell r="FZ739">
            <v>0</v>
          </cell>
          <cell r="GA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>
            <v>0</v>
          </cell>
          <cell r="GM739">
            <v>0</v>
          </cell>
          <cell r="GN739">
            <v>0</v>
          </cell>
          <cell r="GO739">
            <v>0</v>
          </cell>
          <cell r="GP739">
            <v>0</v>
          </cell>
          <cell r="GQ739">
            <v>0</v>
          </cell>
          <cell r="GR739">
            <v>0</v>
          </cell>
          <cell r="GS739">
            <v>0</v>
          </cell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HD739">
            <v>0</v>
          </cell>
          <cell r="HE739">
            <v>0</v>
          </cell>
          <cell r="HF739">
            <v>0</v>
          </cell>
          <cell r="HG739">
            <v>0</v>
          </cell>
          <cell r="HH739">
            <v>0</v>
          </cell>
          <cell r="HN739" t="e">
            <v>#REF!</v>
          </cell>
        </row>
        <row r="740">
          <cell r="A740" t="str">
            <v>CalWINCalWINSecured Volumetric-RevPrior FlashBPO</v>
          </cell>
          <cell r="B740" t="str">
            <v>CalWINSecured Volumetric-RevPrior FlashBPO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Y740">
            <v>0</v>
          </cell>
          <cell r="AA740">
            <v>0</v>
          </cell>
          <cell r="AB740">
            <v>0</v>
          </cell>
          <cell r="AC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J740">
            <v>0</v>
          </cell>
          <cell r="AP740">
            <v>0</v>
          </cell>
          <cell r="AR740">
            <v>0</v>
          </cell>
          <cell r="AS740">
            <v>0</v>
          </cell>
          <cell r="AT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A740">
            <v>0</v>
          </cell>
          <cell r="BG740">
            <v>0</v>
          </cell>
          <cell r="BI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R740">
            <v>0</v>
          </cell>
          <cell r="BX740">
            <v>0</v>
          </cell>
          <cell r="BZ740">
            <v>0</v>
          </cell>
          <cell r="CA740">
            <v>0</v>
          </cell>
          <cell r="CB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O740">
            <v>0</v>
          </cell>
          <cell r="CQ740">
            <v>0</v>
          </cell>
          <cell r="CR740">
            <v>0</v>
          </cell>
          <cell r="CS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Z740">
            <v>0</v>
          </cell>
          <cell r="DF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M740">
            <v>0</v>
          </cell>
          <cell r="FN740">
            <v>0</v>
          </cell>
          <cell r="FO740">
            <v>0</v>
          </cell>
          <cell r="FP740">
            <v>0</v>
          </cell>
          <cell r="FV740">
            <v>0</v>
          </cell>
          <cell r="FW740">
            <v>0</v>
          </cell>
          <cell r="FX740">
            <v>0</v>
          </cell>
          <cell r="FY740">
            <v>0</v>
          </cell>
          <cell r="FZ740">
            <v>0</v>
          </cell>
          <cell r="GA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>
            <v>0</v>
          </cell>
          <cell r="GM740">
            <v>0</v>
          </cell>
          <cell r="GN740">
            <v>0</v>
          </cell>
          <cell r="GO740">
            <v>0</v>
          </cell>
          <cell r="GP740">
            <v>0</v>
          </cell>
          <cell r="GQ740">
            <v>0</v>
          </cell>
          <cell r="GR740">
            <v>0</v>
          </cell>
          <cell r="GS740">
            <v>0</v>
          </cell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HD740">
            <v>0</v>
          </cell>
          <cell r="HE740">
            <v>0</v>
          </cell>
          <cell r="HF740">
            <v>0</v>
          </cell>
          <cell r="HG740">
            <v>0</v>
          </cell>
          <cell r="HH740">
            <v>0</v>
          </cell>
          <cell r="HN740" t="e">
            <v>#REF!</v>
          </cell>
        </row>
        <row r="741">
          <cell r="A741" t="str">
            <v>CalWINCalWINTotal-Secured-RevPrior FlashBPO</v>
          </cell>
          <cell r="B741" t="str">
            <v>CalWINTotal-Secured-RevPrior FlashBPO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1457830388.7922647</v>
          </cell>
          <cell r="Y741">
            <v>0</v>
          </cell>
          <cell r="AA741">
            <v>0</v>
          </cell>
          <cell r="AB741">
            <v>0</v>
          </cell>
          <cell r="AC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J741">
            <v>0</v>
          </cell>
          <cell r="AP741">
            <v>4667075.71</v>
          </cell>
          <cell r="AR741">
            <v>5201325.57</v>
          </cell>
          <cell r="AS741">
            <v>6352896.6900000004</v>
          </cell>
          <cell r="AT741">
            <v>5665242.46</v>
          </cell>
          <cell r="AV741">
            <v>4601064.68</v>
          </cell>
          <cell r="AW741">
            <v>6860259.7300000004</v>
          </cell>
          <cell r="AX741">
            <v>5474690.5899999999</v>
          </cell>
          <cell r="AY741">
            <v>6069180.8799999999</v>
          </cell>
          <cell r="BA741">
            <v>6999931.9100000001</v>
          </cell>
          <cell r="BG741">
            <v>6602441.5700000003</v>
          </cell>
          <cell r="BI741">
            <v>6826201.5</v>
          </cell>
          <cell r="BJ741">
            <v>7244892.0300000003</v>
          </cell>
          <cell r="BK741">
            <v>6368296.7999999998</v>
          </cell>
          <cell r="BM741">
            <v>7781792.6299999999</v>
          </cell>
          <cell r="BN741">
            <v>6749603.1600000001</v>
          </cell>
          <cell r="BO741">
            <v>7256427.9199999999</v>
          </cell>
          <cell r="BP741">
            <v>5834378.2400000002</v>
          </cell>
          <cell r="BR741">
            <v>9067715.6999999993</v>
          </cell>
          <cell r="BX741">
            <v>7559244.0899999999</v>
          </cell>
          <cell r="BZ741">
            <v>6230066.7000000002</v>
          </cell>
          <cell r="CA741">
            <v>7317255.54</v>
          </cell>
          <cell r="CB741">
            <v>7020745.54</v>
          </cell>
          <cell r="CD741">
            <v>7409983.5599999996</v>
          </cell>
          <cell r="CE741">
            <v>5130658.54</v>
          </cell>
          <cell r="CF741">
            <v>5418266.79</v>
          </cell>
          <cell r="CG741">
            <v>5281238.4400000004</v>
          </cell>
          <cell r="CI741">
            <v>7820090.4699999997</v>
          </cell>
          <cell r="CO741">
            <v>348040.96169811417</v>
          </cell>
          <cell r="CQ741">
            <v>6027997.0599999996</v>
          </cell>
          <cell r="CR741">
            <v>6593736.1299999999</v>
          </cell>
          <cell r="CS741">
            <v>5811269</v>
          </cell>
          <cell r="CU741">
            <v>6434498.7300000004</v>
          </cell>
          <cell r="CV741">
            <v>5750941.6599999992</v>
          </cell>
          <cell r="CW741">
            <v>5828091.6599999992</v>
          </cell>
          <cell r="CX741">
            <v>5992927.8700000001</v>
          </cell>
          <cell r="CZ741">
            <v>6834606.379999999</v>
          </cell>
          <cell r="DF741">
            <v>6327020.9799999995</v>
          </cell>
          <cell r="DH741">
            <v>6860558.6999999993</v>
          </cell>
          <cell r="DI741">
            <v>5858489.7000000002</v>
          </cell>
          <cell r="DJ741">
            <v>7831454</v>
          </cell>
          <cell r="DK741">
            <v>6538485.0000000009</v>
          </cell>
          <cell r="DL741">
            <v>6603201.5300000003</v>
          </cell>
          <cell r="DM741">
            <v>7327434</v>
          </cell>
          <cell r="DN741">
            <v>6858990</v>
          </cell>
          <cell r="DO741">
            <v>7369277</v>
          </cell>
          <cell r="DP741">
            <v>6501344</v>
          </cell>
          <cell r="DQ741">
            <v>6935057</v>
          </cell>
          <cell r="DW741">
            <v>7316206.9999999991</v>
          </cell>
          <cell r="DX741">
            <v>7206300</v>
          </cell>
          <cell r="DY741">
            <v>6039810.4700000007</v>
          </cell>
          <cell r="DZ741">
            <v>6998520</v>
          </cell>
          <cell r="EA741">
            <v>6889723</v>
          </cell>
          <cell r="EB741">
            <v>6820860.7400000012</v>
          </cell>
          <cell r="EC741">
            <v>5390327.7400000002</v>
          </cell>
          <cell r="ED741">
            <v>5773632.7400000002</v>
          </cell>
          <cell r="EE741">
            <v>3790794.7399999998</v>
          </cell>
          <cell r="EF741">
            <v>5401879.7400000002</v>
          </cell>
          <cell r="EG741">
            <v>6727180.7400000012</v>
          </cell>
          <cell r="EH741">
            <v>6586854.2716981107</v>
          </cell>
          <cell r="EN741">
            <v>6444328.2716981098</v>
          </cell>
          <cell r="EO741">
            <v>6963193.671698113</v>
          </cell>
          <cell r="EP741">
            <v>6346594.4716981137</v>
          </cell>
          <cell r="EQ741">
            <v>5841276.4716981128</v>
          </cell>
          <cell r="ER741">
            <v>5694511.4716981137</v>
          </cell>
          <cell r="ES741">
            <v>4974578.4716981137</v>
          </cell>
          <cell r="ET741">
            <v>4447483.4716981128</v>
          </cell>
          <cell r="EU741">
            <v>4392662.4716981128</v>
          </cell>
          <cell r="EV741">
            <v>4845889.4716981137</v>
          </cell>
          <cell r="EW741">
            <v>3871121.4716981137</v>
          </cell>
          <cell r="EX741">
            <v>3920144.4716981133</v>
          </cell>
          <cell r="EY741">
            <v>3962479.4716981133</v>
          </cell>
          <cell r="FE741">
            <v>3909495.4716981133</v>
          </cell>
          <cell r="FF741">
            <v>3870266.4716981137</v>
          </cell>
          <cell r="FG741">
            <v>3894996.4716981133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M741">
            <v>0</v>
          </cell>
          <cell r="GN741">
            <v>0</v>
          </cell>
          <cell r="GO741">
            <v>0</v>
          </cell>
          <cell r="GP741">
            <v>0</v>
          </cell>
          <cell r="GQ741">
            <v>0</v>
          </cell>
          <cell r="GR741">
            <v>0</v>
          </cell>
          <cell r="GS741">
            <v>0</v>
          </cell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HD741">
            <v>0</v>
          </cell>
          <cell r="HE741">
            <v>0</v>
          </cell>
          <cell r="HF741">
            <v>0</v>
          </cell>
          <cell r="HG741">
            <v>0</v>
          </cell>
          <cell r="HH741">
            <v>0</v>
          </cell>
          <cell r="HN741" t="e">
            <v>#REF!</v>
          </cell>
        </row>
        <row r="742">
          <cell r="A742" t="str">
            <v>CalWINCalWINAIB New Sales-RevPrior FlashBPO</v>
          </cell>
          <cell r="B742" t="str">
            <v>CalWINAIB New Sales-RevPrior FlashBPO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347757220.26404727</v>
          </cell>
          <cell r="Y742">
            <v>0</v>
          </cell>
          <cell r="AA742">
            <v>0</v>
          </cell>
          <cell r="AB742">
            <v>0</v>
          </cell>
          <cell r="AC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J742">
            <v>0</v>
          </cell>
          <cell r="AP742">
            <v>0</v>
          </cell>
          <cell r="AR742">
            <v>0</v>
          </cell>
          <cell r="AS742">
            <v>0</v>
          </cell>
          <cell r="AT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A742">
            <v>0</v>
          </cell>
          <cell r="BG742">
            <v>0</v>
          </cell>
          <cell r="BI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R742">
            <v>0</v>
          </cell>
          <cell r="BX742">
            <v>0</v>
          </cell>
          <cell r="BZ742">
            <v>0</v>
          </cell>
          <cell r="CA742">
            <v>0</v>
          </cell>
          <cell r="CB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O742">
            <v>5456721.6000000006</v>
          </cell>
          <cell r="CQ742">
            <v>-7.588301885277815</v>
          </cell>
          <cell r="CR742">
            <v>3.7316981129151827</v>
          </cell>
          <cell r="CS742">
            <v>1028092.9716981134</v>
          </cell>
          <cell r="CU742">
            <v>2015613.7416981121</v>
          </cell>
          <cell r="CV742">
            <v>731590.47169811372</v>
          </cell>
          <cell r="CW742">
            <v>1460818.7716981138</v>
          </cell>
          <cell r="CX742">
            <v>1424249.1616981132</v>
          </cell>
          <cell r="CZ742">
            <v>1498098.0716981122</v>
          </cell>
          <cell r="DF742">
            <v>998343.47169811255</v>
          </cell>
          <cell r="DH742">
            <v>141540.87169811327</v>
          </cell>
          <cell r="DI742">
            <v>1154116.071698114</v>
          </cell>
          <cell r="DJ742">
            <v>330840.47169811314</v>
          </cell>
          <cell r="DK742">
            <v>0.41169811333929829</v>
          </cell>
          <cell r="DL742">
            <v>1.6981136923277518E-3</v>
          </cell>
          <cell r="DM742">
            <v>0.47169811296043918</v>
          </cell>
          <cell r="DN742">
            <v>-0.52830188587904559</v>
          </cell>
          <cell r="DO742">
            <v>0.4716981127330655</v>
          </cell>
          <cell r="DP742">
            <v>18.471698113899038</v>
          </cell>
          <cell r="DQ742">
            <v>-0.52830188610641926</v>
          </cell>
          <cell r="DW742">
            <v>0.47169811341518653</v>
          </cell>
          <cell r="DX742">
            <v>-36.528301886846748</v>
          </cell>
          <cell r="DY742">
            <v>1.6981125554593746E-3</v>
          </cell>
          <cell r="DZ742">
            <v>-1.830188784879283E-2</v>
          </cell>
          <cell r="EA742">
            <v>0.47169811409730755</v>
          </cell>
          <cell r="EB742">
            <v>-0.26830188767235086</v>
          </cell>
          <cell r="EC742">
            <v>-0.26830188767235086</v>
          </cell>
          <cell r="ED742">
            <v>-0.26830188679127787</v>
          </cell>
          <cell r="EE742">
            <v>-0.26830188676285616</v>
          </cell>
          <cell r="EF742">
            <v>-0.26830188653548248</v>
          </cell>
          <cell r="EG742">
            <v>-0.26830188835447188</v>
          </cell>
          <cell r="EH742">
            <v>0.20000000313302735</v>
          </cell>
          <cell r="EN742">
            <v>0.20000000267828</v>
          </cell>
          <cell r="EO742">
            <v>4.5474735088646412E-10</v>
          </cell>
          <cell r="EP742">
            <v>70925.999999999811</v>
          </cell>
          <cell r="EQ742">
            <v>586539.00000000023</v>
          </cell>
          <cell r="ER742">
            <v>913295.00000000012</v>
          </cell>
          <cell r="ES742">
            <v>746260.11111111147</v>
          </cell>
          <cell r="ET742">
            <v>1567055.7777777778</v>
          </cell>
          <cell r="EU742">
            <v>1308540.7777777775</v>
          </cell>
          <cell r="EV742">
            <v>1703798.8888888881</v>
          </cell>
          <cell r="EW742">
            <v>2476061.888888889</v>
          </cell>
          <cell r="EX742">
            <v>2407012.888888889</v>
          </cell>
          <cell r="EY742">
            <v>2466130.222222222</v>
          </cell>
          <cell r="FE742">
            <v>2521449.222222222</v>
          </cell>
          <cell r="FF742">
            <v>2622415.222222222</v>
          </cell>
          <cell r="FG742">
            <v>2147070.777777778</v>
          </cell>
          <cell r="FH742">
            <v>5888104.777777778</v>
          </cell>
          <cell r="FI742">
            <v>6057490.444444444</v>
          </cell>
          <cell r="FJ742">
            <v>0</v>
          </cell>
          <cell r="FK742">
            <v>0</v>
          </cell>
          <cell r="FL742">
            <v>0</v>
          </cell>
          <cell r="FM742">
            <v>0</v>
          </cell>
          <cell r="FN742">
            <v>0</v>
          </cell>
          <cell r="FO742">
            <v>0</v>
          </cell>
          <cell r="FP742">
            <v>0</v>
          </cell>
          <cell r="FV742">
            <v>0</v>
          </cell>
          <cell r="FW742">
            <v>0</v>
          </cell>
          <cell r="FX742">
            <v>0</v>
          </cell>
          <cell r="FY742">
            <v>0</v>
          </cell>
          <cell r="FZ742">
            <v>0</v>
          </cell>
          <cell r="GA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>
            <v>0</v>
          </cell>
          <cell r="GM742">
            <v>0</v>
          </cell>
          <cell r="GN742">
            <v>0</v>
          </cell>
          <cell r="GO742">
            <v>0</v>
          </cell>
          <cell r="GP742">
            <v>0</v>
          </cell>
          <cell r="GQ742">
            <v>0</v>
          </cell>
          <cell r="GR742">
            <v>0</v>
          </cell>
          <cell r="GS742">
            <v>0</v>
          </cell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HD742">
            <v>0</v>
          </cell>
          <cell r="HE742">
            <v>0</v>
          </cell>
          <cell r="HF742">
            <v>0</v>
          </cell>
          <cell r="HG742">
            <v>0</v>
          </cell>
          <cell r="HH742">
            <v>0</v>
          </cell>
          <cell r="HN742" t="e">
            <v>#REF!</v>
          </cell>
        </row>
        <row r="743">
          <cell r="A743" t="str">
            <v>CalWINCalWINTotal-RevPrior FlashBPO</v>
          </cell>
          <cell r="B743" t="str">
            <v>CalWINTotal-RevPrior FlashBPO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1805587609.0563121</v>
          </cell>
          <cell r="Y743">
            <v>0</v>
          </cell>
          <cell r="AA743">
            <v>0</v>
          </cell>
          <cell r="AB743">
            <v>0</v>
          </cell>
          <cell r="AC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J743">
            <v>0</v>
          </cell>
          <cell r="AP743">
            <v>4667075.71</v>
          </cell>
          <cell r="AR743">
            <v>5201325.57</v>
          </cell>
          <cell r="AS743">
            <v>6352896.6900000004</v>
          </cell>
          <cell r="AT743">
            <v>5665242.46</v>
          </cell>
          <cell r="AV743">
            <v>4601064.68</v>
          </cell>
          <cell r="AW743">
            <v>6860259.7300000004</v>
          </cell>
          <cell r="AX743">
            <v>5474690.5899999999</v>
          </cell>
          <cell r="AY743">
            <v>6069180.8799999999</v>
          </cell>
          <cell r="BA743">
            <v>6999931.9100000001</v>
          </cell>
          <cell r="BG743">
            <v>6602441.5700000003</v>
          </cell>
          <cell r="BI743">
            <v>6826201.5</v>
          </cell>
          <cell r="BJ743">
            <v>7244892.0300000003</v>
          </cell>
          <cell r="BK743">
            <v>6368296.7999999998</v>
          </cell>
          <cell r="BM743">
            <v>7781792.6299999999</v>
          </cell>
          <cell r="BN743">
            <v>6749603.1600000001</v>
          </cell>
          <cell r="BO743">
            <v>7256427.9199999999</v>
          </cell>
          <cell r="BP743">
            <v>5834378.2400000002</v>
          </cell>
          <cell r="BR743">
            <v>9067715.6999999993</v>
          </cell>
          <cell r="BX743">
            <v>7559244.0899999999</v>
          </cell>
          <cell r="BZ743">
            <v>6230066.7000000002</v>
          </cell>
          <cell r="CA743">
            <v>7317255.54</v>
          </cell>
          <cell r="CB743">
            <v>7020745.54</v>
          </cell>
          <cell r="CD743">
            <v>7409983.5599999996</v>
          </cell>
          <cell r="CE743">
            <v>5130658.54</v>
          </cell>
          <cell r="CF743">
            <v>5418266.79</v>
          </cell>
          <cell r="CG743">
            <v>5281238.4400000004</v>
          </cell>
          <cell r="CI743">
            <v>7820090.4699999997</v>
          </cell>
          <cell r="CO743">
            <v>5804762.5616981145</v>
          </cell>
          <cell r="CQ743">
            <v>6027989.4716981146</v>
          </cell>
          <cell r="CR743">
            <v>6593739.8616981134</v>
          </cell>
          <cell r="CS743">
            <v>6839361.9716981137</v>
          </cell>
          <cell r="CU743">
            <v>8450112.4716981128</v>
          </cell>
          <cell r="CV743">
            <v>6482532.1316981139</v>
          </cell>
          <cell r="CW743">
            <v>7288910.4316981127</v>
          </cell>
          <cell r="CX743">
            <v>7417177.0316981133</v>
          </cell>
          <cell r="CZ743">
            <v>8332704.4516981114</v>
          </cell>
          <cell r="DF743">
            <v>7325364.4516981123</v>
          </cell>
          <cell r="DH743">
            <v>7002099.5716981124</v>
          </cell>
          <cell r="DI743">
            <v>7012605.7716981145</v>
          </cell>
          <cell r="DJ743">
            <v>8162294.4716981128</v>
          </cell>
          <cell r="DK743">
            <v>6538485.4116981141</v>
          </cell>
          <cell r="DL743">
            <v>6603201.5316981142</v>
          </cell>
          <cell r="DM743">
            <v>7327434.4716981128</v>
          </cell>
          <cell r="DN743">
            <v>6858989.4716981146</v>
          </cell>
          <cell r="DO743">
            <v>7369277.4716981128</v>
          </cell>
          <cell r="DP743">
            <v>6501362.4716981137</v>
          </cell>
          <cell r="DQ743">
            <v>6935056.4716981137</v>
          </cell>
          <cell r="DW743">
            <v>7316207.4716981137</v>
          </cell>
          <cell r="DX743">
            <v>7206263.4716981137</v>
          </cell>
          <cell r="DY743">
            <v>6039810.4716981128</v>
          </cell>
          <cell r="DZ743">
            <v>6998519.9816981135</v>
          </cell>
          <cell r="EA743">
            <v>6889723.4716981137</v>
          </cell>
          <cell r="EB743">
            <v>6820860.4716981137</v>
          </cell>
          <cell r="EC743">
            <v>5390327.4716981128</v>
          </cell>
          <cell r="ED743">
            <v>5773632.4716981137</v>
          </cell>
          <cell r="EE743">
            <v>3790794.4716981128</v>
          </cell>
          <cell r="EF743">
            <v>5401879.4716981137</v>
          </cell>
          <cell r="EG743">
            <v>6727180.4716981128</v>
          </cell>
          <cell r="EH743">
            <v>6586854.4716981137</v>
          </cell>
          <cell r="EN743">
            <v>6444328.4716981128</v>
          </cell>
          <cell r="EO743">
            <v>6963193.671698113</v>
          </cell>
          <cell r="EP743">
            <v>6417520.4716981137</v>
          </cell>
          <cell r="EQ743">
            <v>6427815.4716981137</v>
          </cell>
          <cell r="ER743">
            <v>6607806.4716981137</v>
          </cell>
          <cell r="ES743">
            <v>5720838.5828092247</v>
          </cell>
          <cell r="ET743">
            <v>6014539.2494758908</v>
          </cell>
          <cell r="EU743">
            <v>5701203.2494758908</v>
          </cell>
          <cell r="EV743">
            <v>6549688.3605870027</v>
          </cell>
          <cell r="EW743">
            <v>6347183.3605870027</v>
          </cell>
          <cell r="EX743">
            <v>6327157.3605870018</v>
          </cell>
          <cell r="EY743">
            <v>6428609.6939203357</v>
          </cell>
          <cell r="FE743">
            <v>6430944.6939203357</v>
          </cell>
          <cell r="FF743">
            <v>6492681.6939203357</v>
          </cell>
          <cell r="FG743">
            <v>6042067.2494758908</v>
          </cell>
          <cell r="FH743">
            <v>5888104.777777778</v>
          </cell>
          <cell r="FI743">
            <v>6057490.444444444</v>
          </cell>
          <cell r="FJ743">
            <v>0</v>
          </cell>
          <cell r="FK743">
            <v>0</v>
          </cell>
          <cell r="FL743">
            <v>0</v>
          </cell>
          <cell r="FM743">
            <v>0</v>
          </cell>
          <cell r="FN743">
            <v>0</v>
          </cell>
          <cell r="FO743">
            <v>0</v>
          </cell>
          <cell r="FP743">
            <v>0</v>
          </cell>
          <cell r="FV743">
            <v>0</v>
          </cell>
          <cell r="FW743">
            <v>0</v>
          </cell>
          <cell r="FX743">
            <v>0</v>
          </cell>
          <cell r="FY743">
            <v>0</v>
          </cell>
          <cell r="FZ743">
            <v>0</v>
          </cell>
          <cell r="GA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>
            <v>0</v>
          </cell>
          <cell r="GM743">
            <v>0</v>
          </cell>
          <cell r="GN743">
            <v>0</v>
          </cell>
          <cell r="GO743">
            <v>0</v>
          </cell>
          <cell r="GP743">
            <v>0</v>
          </cell>
          <cell r="GQ743">
            <v>0</v>
          </cell>
          <cell r="GR743">
            <v>0</v>
          </cell>
          <cell r="GS743">
            <v>0</v>
          </cell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HD743">
            <v>0</v>
          </cell>
          <cell r="HE743">
            <v>0</v>
          </cell>
          <cell r="HF743">
            <v>0</v>
          </cell>
          <cell r="HG743">
            <v>0</v>
          </cell>
          <cell r="HH743">
            <v>0</v>
          </cell>
          <cell r="HN743" t="e">
            <v>#REF!</v>
          </cell>
        </row>
        <row r="744">
          <cell r="A744" t="str">
            <v>CalWINCalWINSecured Baseline-ExpPrior FlashBPO</v>
          </cell>
          <cell r="B744" t="str">
            <v>CalWINSecured Baseline-ExpPrior FlashBPO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1165631263.3006768</v>
          </cell>
          <cell r="Y744">
            <v>0</v>
          </cell>
          <cell r="AA744">
            <v>0</v>
          </cell>
          <cell r="AB744">
            <v>0</v>
          </cell>
          <cell r="AC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J744">
            <v>0</v>
          </cell>
          <cell r="AP744">
            <v>3566384.99</v>
          </cell>
          <cell r="AR744">
            <v>4020775.96</v>
          </cell>
          <cell r="AS744">
            <v>3915602.73</v>
          </cell>
          <cell r="AT744">
            <v>3462351.04</v>
          </cell>
          <cell r="AV744">
            <v>3392688.8</v>
          </cell>
          <cell r="AW744">
            <v>3731099.64</v>
          </cell>
          <cell r="AX744">
            <v>3631925.51</v>
          </cell>
          <cell r="AY744">
            <v>3908968.92</v>
          </cell>
          <cell r="BA744">
            <v>5345764.9400000004</v>
          </cell>
          <cell r="BG744">
            <v>4396658.99</v>
          </cell>
          <cell r="BI744">
            <v>4712165.51</v>
          </cell>
          <cell r="BJ744">
            <v>6032094.0999999996</v>
          </cell>
          <cell r="BK744">
            <v>5596079.2999999998</v>
          </cell>
          <cell r="BM744">
            <v>5028656.82</v>
          </cell>
          <cell r="BN744">
            <v>4345426.96</v>
          </cell>
          <cell r="BO744">
            <v>5594657.6900000004</v>
          </cell>
          <cell r="BP744">
            <v>5539577.9299999997</v>
          </cell>
          <cell r="BR744">
            <v>6602329.4199999999</v>
          </cell>
          <cell r="BX744">
            <v>5525679.5</v>
          </cell>
          <cell r="BZ744">
            <v>6395564.9100000001</v>
          </cell>
          <cell r="CA744">
            <v>5296578.0999999996</v>
          </cell>
          <cell r="CB744">
            <v>5049437.9800000004</v>
          </cell>
          <cell r="CD744">
            <v>4572857.55</v>
          </cell>
          <cell r="CE744">
            <v>4650974.17</v>
          </cell>
          <cell r="CF744">
            <v>5243828.03</v>
          </cell>
          <cell r="CG744">
            <v>5583013.7300000004</v>
          </cell>
          <cell r="CI744">
            <v>6069470.3800000008</v>
          </cell>
          <cell r="CO744">
            <v>4887488.0624000002</v>
          </cell>
          <cell r="CQ744">
            <v>6623138.7571900012</v>
          </cell>
          <cell r="CR744">
            <v>6196726.0197700001</v>
          </cell>
          <cell r="CS744">
            <v>5794830.1014999999</v>
          </cell>
          <cell r="CU744">
            <v>5418150.7157699997</v>
          </cell>
          <cell r="CV744">
            <v>5622270.9342399994</v>
          </cell>
          <cell r="CW744">
            <v>6527398.3818300003</v>
          </cell>
          <cell r="CX744">
            <v>5543540.1151400022</v>
          </cell>
          <cell r="CZ744">
            <v>5743429.313740002</v>
          </cell>
          <cell r="DF744">
            <v>5083951.5688300021</v>
          </cell>
          <cell r="DH744">
            <v>4997972.209693335</v>
          </cell>
          <cell r="DI744">
            <v>5422077.6222100016</v>
          </cell>
          <cell r="DJ744">
            <v>5468662.6339400001</v>
          </cell>
          <cell r="DK744">
            <v>5219877.8452399997</v>
          </cell>
          <cell r="DL744">
            <v>5790547.7060185168</v>
          </cell>
          <cell r="DM744">
            <v>5552989.4158333493</v>
          </cell>
          <cell r="DN744">
            <v>5220284.9958333327</v>
          </cell>
          <cell r="DO744">
            <v>5133399.3233333332</v>
          </cell>
          <cell r="DP744">
            <v>5025098.8479026817</v>
          </cell>
          <cell r="DQ744">
            <v>5111798.8810304236</v>
          </cell>
          <cell r="DW744">
            <v>4067165.7168518524</v>
          </cell>
          <cell r="DX744">
            <v>4567869.5626851851</v>
          </cell>
          <cell r="DY744">
            <v>4601315.6893518521</v>
          </cell>
          <cell r="DZ744">
            <v>4915571.506851851</v>
          </cell>
          <cell r="EA744">
            <v>5105350.3468518537</v>
          </cell>
          <cell r="EB744">
            <v>4869646.1266666679</v>
          </cell>
          <cell r="EC744">
            <v>4731048.5133333327</v>
          </cell>
          <cell r="ED744">
            <v>4820874.7718518525</v>
          </cell>
          <cell r="EE744">
            <v>3865699.840185185</v>
          </cell>
          <cell r="EF744">
            <v>4086517.5985185187</v>
          </cell>
          <cell r="EG744">
            <v>3925494.4760185182</v>
          </cell>
          <cell r="EH744">
            <v>4303767.415</v>
          </cell>
          <cell r="EN744">
            <v>4168308.236018518</v>
          </cell>
          <cell r="EO744">
            <v>4196950.5723519446</v>
          </cell>
          <cell r="EP744">
            <v>4620600.719628416</v>
          </cell>
          <cell r="EQ744">
            <v>4174891.2528108051</v>
          </cell>
          <cell r="ER744">
            <v>3959125.6809859015</v>
          </cell>
          <cell r="ES744">
            <v>3853250.1611011401</v>
          </cell>
          <cell r="ET744">
            <v>3574461.805658326</v>
          </cell>
          <cell r="EU744">
            <v>3446098.7868803209</v>
          </cell>
          <cell r="EV744">
            <v>3418865.7190939812</v>
          </cell>
          <cell r="EW744">
            <v>3206613.6520617041</v>
          </cell>
          <cell r="EX744">
            <v>2874228.6410660944</v>
          </cell>
          <cell r="EY744">
            <v>3275322.5765292528</v>
          </cell>
          <cell r="FE744">
            <v>2950858.2500228505</v>
          </cell>
          <cell r="FF744">
            <v>2603362.074583116</v>
          </cell>
          <cell r="FG744">
            <v>2875586.8950445424</v>
          </cell>
          <cell r="FH744">
            <v>2875586.8950445424</v>
          </cell>
          <cell r="FI744">
            <v>2875586.8950445424</v>
          </cell>
          <cell r="FJ744">
            <v>0</v>
          </cell>
          <cell r="FK744">
            <v>0</v>
          </cell>
          <cell r="FL744">
            <v>0</v>
          </cell>
          <cell r="FM744">
            <v>0</v>
          </cell>
          <cell r="FN744">
            <v>0</v>
          </cell>
          <cell r="FO744">
            <v>0</v>
          </cell>
          <cell r="FP744">
            <v>0</v>
          </cell>
          <cell r="FV744">
            <v>0</v>
          </cell>
          <cell r="FW744">
            <v>0</v>
          </cell>
          <cell r="FX744">
            <v>0</v>
          </cell>
          <cell r="FY744">
            <v>0</v>
          </cell>
          <cell r="FZ744">
            <v>0</v>
          </cell>
          <cell r="GA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>
            <v>0</v>
          </cell>
          <cell r="GM744">
            <v>0</v>
          </cell>
          <cell r="GN744">
            <v>0</v>
          </cell>
          <cell r="GO744">
            <v>0</v>
          </cell>
          <cell r="GP744">
            <v>0</v>
          </cell>
          <cell r="GQ744">
            <v>0</v>
          </cell>
          <cell r="GR744">
            <v>0</v>
          </cell>
          <cell r="GS744">
            <v>0</v>
          </cell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HD744">
            <v>0</v>
          </cell>
          <cell r="HE744">
            <v>0</v>
          </cell>
          <cell r="HF744">
            <v>0</v>
          </cell>
          <cell r="HG744">
            <v>0</v>
          </cell>
          <cell r="HH744">
            <v>0</v>
          </cell>
          <cell r="HN744" t="e">
            <v>#REF!</v>
          </cell>
        </row>
        <row r="745">
          <cell r="A745" t="str">
            <v>CalWINCalWINSecured Volumetric-ExpPrior FlashBPO</v>
          </cell>
          <cell r="B745" t="str">
            <v>CalWINSecured Volumetric-ExpPrior FlashBPO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Y745">
            <v>0</v>
          </cell>
          <cell r="AA745">
            <v>0</v>
          </cell>
          <cell r="AB745">
            <v>0</v>
          </cell>
          <cell r="AC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J745">
            <v>0</v>
          </cell>
          <cell r="AP745">
            <v>0</v>
          </cell>
          <cell r="AR745">
            <v>0</v>
          </cell>
          <cell r="AS745">
            <v>0</v>
          </cell>
          <cell r="AT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A745">
            <v>0</v>
          </cell>
          <cell r="BG745">
            <v>0</v>
          </cell>
          <cell r="BI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R745">
            <v>0</v>
          </cell>
          <cell r="BX745">
            <v>0</v>
          </cell>
          <cell r="BZ745">
            <v>0</v>
          </cell>
          <cell r="CA745">
            <v>0</v>
          </cell>
          <cell r="CB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O745">
            <v>0</v>
          </cell>
          <cell r="CQ745">
            <v>0</v>
          </cell>
          <cell r="CR745">
            <v>0</v>
          </cell>
          <cell r="CS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Z745">
            <v>0</v>
          </cell>
          <cell r="DF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M745">
            <v>0</v>
          </cell>
          <cell r="FN745">
            <v>0</v>
          </cell>
          <cell r="FO745">
            <v>0</v>
          </cell>
          <cell r="FP745">
            <v>0</v>
          </cell>
          <cell r="FV745">
            <v>0</v>
          </cell>
          <cell r="FW745">
            <v>0</v>
          </cell>
          <cell r="FX745">
            <v>0</v>
          </cell>
          <cell r="FY745">
            <v>0</v>
          </cell>
          <cell r="FZ745">
            <v>0</v>
          </cell>
          <cell r="GA745">
            <v>0</v>
          </cell>
          <cell r="GB745">
            <v>0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>
            <v>0</v>
          </cell>
          <cell r="GM745">
            <v>0</v>
          </cell>
          <cell r="GN745">
            <v>0</v>
          </cell>
          <cell r="GO745">
            <v>0</v>
          </cell>
          <cell r="GP745">
            <v>0</v>
          </cell>
          <cell r="GQ745">
            <v>0</v>
          </cell>
          <cell r="GR745">
            <v>0</v>
          </cell>
          <cell r="GS745">
            <v>0</v>
          </cell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HD745">
            <v>0</v>
          </cell>
          <cell r="HE745">
            <v>0</v>
          </cell>
          <cell r="HF745">
            <v>0</v>
          </cell>
          <cell r="HG745">
            <v>0</v>
          </cell>
          <cell r="HH745">
            <v>0</v>
          </cell>
          <cell r="HN745" t="e">
            <v>#REF!</v>
          </cell>
        </row>
        <row r="746">
          <cell r="A746" t="str">
            <v>CalWINCalWINTotal-Secured-ExpPrior FlashBPO</v>
          </cell>
          <cell r="B746" t="str">
            <v>CalWINTotal-Secured-ExpPrior FlashBPO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1165631263.3006768</v>
          </cell>
          <cell r="Y746">
            <v>0</v>
          </cell>
          <cell r="AA746">
            <v>0</v>
          </cell>
          <cell r="AB746">
            <v>0</v>
          </cell>
          <cell r="AC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J746">
            <v>0</v>
          </cell>
          <cell r="AP746">
            <v>3566384.99</v>
          </cell>
          <cell r="AR746">
            <v>4020775.96</v>
          </cell>
          <cell r="AS746">
            <v>3915602.73</v>
          </cell>
          <cell r="AT746">
            <v>3462351.04</v>
          </cell>
          <cell r="AV746">
            <v>3392688.8</v>
          </cell>
          <cell r="AW746">
            <v>3731099.64</v>
          </cell>
          <cell r="AX746">
            <v>3631925.51</v>
          </cell>
          <cell r="AY746">
            <v>3908968.92</v>
          </cell>
          <cell r="BA746">
            <v>5345764.9400000004</v>
          </cell>
          <cell r="BG746">
            <v>4396658.99</v>
          </cell>
          <cell r="BI746">
            <v>4712165.51</v>
          </cell>
          <cell r="BJ746">
            <v>6032094.0999999996</v>
          </cell>
          <cell r="BK746">
            <v>5596079.2999999998</v>
          </cell>
          <cell r="BM746">
            <v>5028656.82</v>
          </cell>
          <cell r="BN746">
            <v>4345426.96</v>
          </cell>
          <cell r="BO746">
            <v>5594657.6900000004</v>
          </cell>
          <cell r="BP746">
            <v>5539577.9299999997</v>
          </cell>
          <cell r="BR746">
            <v>6602329.4199999999</v>
          </cell>
          <cell r="BX746">
            <v>5525679.5</v>
          </cell>
          <cell r="BZ746">
            <v>6395564.9100000001</v>
          </cell>
          <cell r="CA746">
            <v>5296578.0999999996</v>
          </cell>
          <cell r="CB746">
            <v>5049437.9800000004</v>
          </cell>
          <cell r="CD746">
            <v>4572857.55</v>
          </cell>
          <cell r="CE746">
            <v>4650974.17</v>
          </cell>
          <cell r="CF746">
            <v>5243828.03</v>
          </cell>
          <cell r="CG746">
            <v>5583013.7300000004</v>
          </cell>
          <cell r="CI746">
            <v>6069470.3800000008</v>
          </cell>
          <cell r="CO746">
            <v>4887488.0624000002</v>
          </cell>
          <cell r="CQ746">
            <v>6623138.7571900012</v>
          </cell>
          <cell r="CR746">
            <v>6196726.0197700001</v>
          </cell>
          <cell r="CS746">
            <v>5794830.1014999999</v>
          </cell>
          <cell r="CU746">
            <v>5418150.7157699997</v>
          </cell>
          <cell r="CV746">
            <v>5622270.9342399994</v>
          </cell>
          <cell r="CW746">
            <v>6527398.3818300003</v>
          </cell>
          <cell r="CX746">
            <v>5543540.1151400022</v>
          </cell>
          <cell r="CZ746">
            <v>5743429.313740002</v>
          </cell>
          <cell r="DF746">
            <v>5083951.5688300021</v>
          </cell>
          <cell r="DH746">
            <v>4997972.209693335</v>
          </cell>
          <cell r="DI746">
            <v>5422077.6222100016</v>
          </cell>
          <cell r="DJ746">
            <v>5468662.6339400001</v>
          </cell>
          <cell r="DK746">
            <v>5219877.8452399997</v>
          </cell>
          <cell r="DL746">
            <v>5790547.7060185168</v>
          </cell>
          <cell r="DM746">
            <v>5552989.4158333493</v>
          </cell>
          <cell r="DN746">
            <v>5220284.9958333327</v>
          </cell>
          <cell r="DO746">
            <v>5133399.3233333332</v>
          </cell>
          <cell r="DP746">
            <v>5025098.8479026817</v>
          </cell>
          <cell r="DQ746">
            <v>5111798.8810304236</v>
          </cell>
          <cell r="DW746">
            <v>4067165.7168518524</v>
          </cell>
          <cell r="DX746">
            <v>4567869.5626851851</v>
          </cell>
          <cell r="DY746">
            <v>4601315.6893518521</v>
          </cell>
          <cell r="DZ746">
            <v>4915571.506851851</v>
          </cell>
          <cell r="EA746">
            <v>5105350.3468518537</v>
          </cell>
          <cell r="EB746">
            <v>4869646.1266666679</v>
          </cell>
          <cell r="EC746">
            <v>4731048.5133333327</v>
          </cell>
          <cell r="ED746">
            <v>4820874.7718518525</v>
          </cell>
          <cell r="EE746">
            <v>3865699.840185185</v>
          </cell>
          <cell r="EF746">
            <v>4086517.5985185187</v>
          </cell>
          <cell r="EG746">
            <v>3925494.4760185182</v>
          </cell>
          <cell r="EH746">
            <v>4303767.415</v>
          </cell>
          <cell r="EN746">
            <v>4168308.236018518</v>
          </cell>
          <cell r="EO746">
            <v>4196950.5723519446</v>
          </cell>
          <cell r="EP746">
            <v>4620600.719628416</v>
          </cell>
          <cell r="EQ746">
            <v>4174891.2528108051</v>
          </cell>
          <cell r="ER746">
            <v>3959125.6809859015</v>
          </cell>
          <cell r="ES746">
            <v>3853250.1611011401</v>
          </cell>
          <cell r="ET746">
            <v>3574461.805658326</v>
          </cell>
          <cell r="EU746">
            <v>3446098.7868803209</v>
          </cell>
          <cell r="EV746">
            <v>3418865.7190939812</v>
          </cell>
          <cell r="EW746">
            <v>3206613.6520617041</v>
          </cell>
          <cell r="EX746">
            <v>2874228.6410660944</v>
          </cell>
          <cell r="EY746">
            <v>3275322.5765292528</v>
          </cell>
          <cell r="FE746">
            <v>2950858.2500228505</v>
          </cell>
          <cell r="FF746">
            <v>2603362.074583116</v>
          </cell>
          <cell r="FG746">
            <v>2875586.8950445424</v>
          </cell>
          <cell r="FH746">
            <v>2875586.8950445424</v>
          </cell>
          <cell r="FI746">
            <v>2875586.8950445424</v>
          </cell>
          <cell r="FJ746">
            <v>0</v>
          </cell>
          <cell r="FK746">
            <v>0</v>
          </cell>
          <cell r="FL746">
            <v>0</v>
          </cell>
          <cell r="FM746">
            <v>0</v>
          </cell>
          <cell r="FN746">
            <v>0</v>
          </cell>
          <cell r="FO746">
            <v>0</v>
          </cell>
          <cell r="FP746">
            <v>0</v>
          </cell>
          <cell r="FV746">
            <v>0</v>
          </cell>
          <cell r="FW746">
            <v>0</v>
          </cell>
          <cell r="FX746">
            <v>0</v>
          </cell>
          <cell r="FY746">
            <v>0</v>
          </cell>
          <cell r="FZ746">
            <v>0</v>
          </cell>
          <cell r="GA746">
            <v>0</v>
          </cell>
          <cell r="GB746">
            <v>0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>
            <v>0</v>
          </cell>
          <cell r="GM746">
            <v>0</v>
          </cell>
          <cell r="GN746">
            <v>0</v>
          </cell>
          <cell r="GO746">
            <v>0</v>
          </cell>
          <cell r="GP746">
            <v>0</v>
          </cell>
          <cell r="GQ746">
            <v>0</v>
          </cell>
          <cell r="GR746">
            <v>0</v>
          </cell>
          <cell r="GS746">
            <v>0</v>
          </cell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HD746">
            <v>0</v>
          </cell>
          <cell r="HE746">
            <v>0</v>
          </cell>
          <cell r="HF746">
            <v>0</v>
          </cell>
          <cell r="HG746">
            <v>0</v>
          </cell>
          <cell r="HH746">
            <v>0</v>
          </cell>
          <cell r="HN746" t="e">
            <v>#REF!</v>
          </cell>
        </row>
        <row r="747">
          <cell r="A747" t="str">
            <v>CalWINCalWINAIB New Sales-ExpPrior FlashBPO</v>
          </cell>
          <cell r="B747" t="str">
            <v>CalWINAIB New Sales-ExpPrior FlashBPO</v>
          </cell>
          <cell r="H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173956224.08283818</v>
          </cell>
          <cell r="Y747">
            <v>0</v>
          </cell>
          <cell r="AA747">
            <v>0</v>
          </cell>
          <cell r="AB747">
            <v>0</v>
          </cell>
          <cell r="AC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J747">
            <v>0</v>
          </cell>
          <cell r="AP747">
            <v>0</v>
          </cell>
          <cell r="AR747">
            <v>0</v>
          </cell>
          <cell r="AS747">
            <v>0</v>
          </cell>
          <cell r="AT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A747">
            <v>0</v>
          </cell>
          <cell r="BG747">
            <v>0</v>
          </cell>
          <cell r="BI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R747">
            <v>0</v>
          </cell>
          <cell r="BX747">
            <v>0</v>
          </cell>
          <cell r="BZ747">
            <v>0</v>
          </cell>
          <cell r="CA747">
            <v>0</v>
          </cell>
          <cell r="CB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O747">
            <v>0</v>
          </cell>
          <cell r="CQ747">
            <v>0</v>
          </cell>
          <cell r="CR747">
            <v>0</v>
          </cell>
          <cell r="CS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Z747">
            <v>0</v>
          </cell>
          <cell r="DF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N747">
            <v>0</v>
          </cell>
          <cell r="EO747">
            <v>2.9558577807620168E-10</v>
          </cell>
          <cell r="EP747">
            <v>46101.899999999878</v>
          </cell>
          <cell r="EQ747">
            <v>381250.35000000015</v>
          </cell>
          <cell r="ER747">
            <v>593641.75000000012</v>
          </cell>
          <cell r="ES747">
            <v>485069.0722222224</v>
          </cell>
          <cell r="ET747">
            <v>1018586.2555555557</v>
          </cell>
          <cell r="EU747">
            <v>850551.50555555546</v>
          </cell>
          <cell r="EV747">
            <v>1107469.2777777773</v>
          </cell>
          <cell r="EW747">
            <v>1609440.2277777779</v>
          </cell>
          <cell r="EX747">
            <v>1564558.3777777778</v>
          </cell>
          <cell r="EY747">
            <v>1602984.6444444444</v>
          </cell>
          <cell r="FE747">
            <v>1638941.9944444443</v>
          </cell>
          <cell r="FF747">
            <v>1704569.8944444444</v>
          </cell>
          <cell r="FG747">
            <v>1395596.0055555557</v>
          </cell>
          <cell r="FH747">
            <v>1395596.0055555557</v>
          </cell>
          <cell r="FI747">
            <v>1395596.0055555557</v>
          </cell>
          <cell r="FJ747">
            <v>0</v>
          </cell>
          <cell r="FK747">
            <v>0</v>
          </cell>
          <cell r="FL747">
            <v>0</v>
          </cell>
          <cell r="FM747">
            <v>0</v>
          </cell>
          <cell r="FN747">
            <v>0</v>
          </cell>
          <cell r="FO747">
            <v>0</v>
          </cell>
          <cell r="FP747">
            <v>0</v>
          </cell>
          <cell r="FV747">
            <v>0</v>
          </cell>
          <cell r="FW747">
            <v>0</v>
          </cell>
          <cell r="FX747">
            <v>0</v>
          </cell>
          <cell r="FY747">
            <v>0</v>
          </cell>
          <cell r="FZ747">
            <v>0</v>
          </cell>
          <cell r="GA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>
            <v>0</v>
          </cell>
          <cell r="GM747">
            <v>0</v>
          </cell>
          <cell r="GN747">
            <v>0</v>
          </cell>
          <cell r="GO747">
            <v>0</v>
          </cell>
          <cell r="GP747">
            <v>0</v>
          </cell>
          <cell r="GQ747">
            <v>0</v>
          </cell>
          <cell r="GR747">
            <v>0</v>
          </cell>
          <cell r="GS747">
            <v>0</v>
          </cell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HD747">
            <v>0</v>
          </cell>
          <cell r="HE747">
            <v>0</v>
          </cell>
          <cell r="HF747">
            <v>0</v>
          </cell>
          <cell r="HG747">
            <v>0</v>
          </cell>
          <cell r="HH747">
            <v>0</v>
          </cell>
          <cell r="HN747" t="e">
            <v>#REF!</v>
          </cell>
        </row>
        <row r="748">
          <cell r="A748" t="str">
            <v>CalWINCalWINTotal-ExpPrior FlashBPO</v>
          </cell>
          <cell r="B748" t="str">
            <v>CalWINTotal-ExpPrior FlashBPO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1339587487.3835151</v>
          </cell>
          <cell r="Y748">
            <v>0</v>
          </cell>
          <cell r="AA748">
            <v>0</v>
          </cell>
          <cell r="AB748">
            <v>0</v>
          </cell>
          <cell r="AC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J748">
            <v>0</v>
          </cell>
          <cell r="AP748">
            <v>3566384.99</v>
          </cell>
          <cell r="AR748">
            <v>4020775.96</v>
          </cell>
          <cell r="AS748">
            <v>3915602.73</v>
          </cell>
          <cell r="AT748">
            <v>3462351.04</v>
          </cell>
          <cell r="AV748">
            <v>3392688.8</v>
          </cell>
          <cell r="AW748">
            <v>3731099.64</v>
          </cell>
          <cell r="AX748">
            <v>3631925.51</v>
          </cell>
          <cell r="AY748">
            <v>3908968.92</v>
          </cell>
          <cell r="BA748">
            <v>5345764.9400000004</v>
          </cell>
          <cell r="BG748">
            <v>4396658.99</v>
          </cell>
          <cell r="BI748">
            <v>4712165.51</v>
          </cell>
          <cell r="BJ748">
            <v>6032094.0999999996</v>
          </cell>
          <cell r="BK748">
            <v>5596079.2999999998</v>
          </cell>
          <cell r="BM748">
            <v>5028656.82</v>
          </cell>
          <cell r="BN748">
            <v>4345426.96</v>
          </cell>
          <cell r="BO748">
            <v>5594657.6900000004</v>
          </cell>
          <cell r="BP748">
            <v>5539577.9299999997</v>
          </cell>
          <cell r="BR748">
            <v>6602329.4199999999</v>
          </cell>
          <cell r="BX748">
            <v>5525679.5</v>
          </cell>
          <cell r="BZ748">
            <v>6395564.9100000001</v>
          </cell>
          <cell r="CA748">
            <v>5296578.0999999996</v>
          </cell>
          <cell r="CB748">
            <v>5049437.9800000004</v>
          </cell>
          <cell r="CD748">
            <v>4572857.55</v>
          </cell>
          <cell r="CE748">
            <v>4650974.17</v>
          </cell>
          <cell r="CF748">
            <v>5243828.03</v>
          </cell>
          <cell r="CG748">
            <v>5583013.7300000004</v>
          </cell>
          <cell r="CI748">
            <v>6069470.3800000008</v>
          </cell>
          <cell r="CO748">
            <v>4887488.0624000002</v>
          </cell>
          <cell r="CQ748">
            <v>6623138.7571900012</v>
          </cell>
          <cell r="CR748">
            <v>6196726.0197700001</v>
          </cell>
          <cell r="CS748">
            <v>5794830.1014999999</v>
          </cell>
          <cell r="CU748">
            <v>5418150.7157699997</v>
          </cell>
          <cell r="CV748">
            <v>5622270.9342399994</v>
          </cell>
          <cell r="CW748">
            <v>6527398.3818300003</v>
          </cell>
          <cell r="CX748">
            <v>5543540.1151400022</v>
          </cell>
          <cell r="CZ748">
            <v>5743429.313740002</v>
          </cell>
          <cell r="DF748">
            <v>5083951.5688300021</v>
          </cell>
          <cell r="DH748">
            <v>4997972.209693335</v>
          </cell>
          <cell r="DI748">
            <v>5422077.6222100016</v>
          </cell>
          <cell r="DJ748">
            <v>5468662.6339400001</v>
          </cell>
          <cell r="DK748">
            <v>5219877.8452399997</v>
          </cell>
          <cell r="DL748">
            <v>5790547.7060185168</v>
          </cell>
          <cell r="DM748">
            <v>5552989.4158333493</v>
          </cell>
          <cell r="DN748">
            <v>5220284.9958333327</v>
          </cell>
          <cell r="DO748">
            <v>5133399.3233333332</v>
          </cell>
          <cell r="DP748">
            <v>5025098.8479026817</v>
          </cell>
          <cell r="DQ748">
            <v>5111798.8810304236</v>
          </cell>
          <cell r="DW748">
            <v>4067165.7168518524</v>
          </cell>
          <cell r="DX748">
            <v>4567869.5626851851</v>
          </cell>
          <cell r="DY748">
            <v>4601315.6893518521</v>
          </cell>
          <cell r="DZ748">
            <v>4915571.506851851</v>
          </cell>
          <cell r="EA748">
            <v>5105350.3468518537</v>
          </cell>
          <cell r="EB748">
            <v>4869646.1266666679</v>
          </cell>
          <cell r="EC748">
            <v>4731048.5133333327</v>
          </cell>
          <cell r="ED748">
            <v>4820874.7718518525</v>
          </cell>
          <cell r="EE748">
            <v>3865699.840185185</v>
          </cell>
          <cell r="EF748">
            <v>4086517.5985185187</v>
          </cell>
          <cell r="EG748">
            <v>3925494.4760185182</v>
          </cell>
          <cell r="EH748">
            <v>4303767.415</v>
          </cell>
          <cell r="EN748">
            <v>4168308.236018518</v>
          </cell>
          <cell r="EO748">
            <v>4196950.5723519446</v>
          </cell>
          <cell r="EP748">
            <v>4666702.6196284164</v>
          </cell>
          <cell r="EQ748">
            <v>4556141.6028108047</v>
          </cell>
          <cell r="ER748">
            <v>4552767.4309859015</v>
          </cell>
          <cell r="ES748">
            <v>4338319.2333233627</v>
          </cell>
          <cell r="ET748">
            <v>4593048.0612138817</v>
          </cell>
          <cell r="EU748">
            <v>4296650.2924358761</v>
          </cell>
          <cell r="EV748">
            <v>4526334.9968717583</v>
          </cell>
          <cell r="EW748">
            <v>4816053.8798394818</v>
          </cell>
          <cell r="EX748">
            <v>4438787.0188438715</v>
          </cell>
          <cell r="EY748">
            <v>4878307.2209736975</v>
          </cell>
          <cell r="FE748">
            <v>4589800.2444672948</v>
          </cell>
          <cell r="FF748">
            <v>4307931.9690275602</v>
          </cell>
          <cell r="FG748">
            <v>4271182.9006000981</v>
          </cell>
          <cell r="FH748">
            <v>4271182.9006000981</v>
          </cell>
          <cell r="FI748">
            <v>4271182.9006000981</v>
          </cell>
          <cell r="FJ748">
            <v>0</v>
          </cell>
          <cell r="FK748">
            <v>0</v>
          </cell>
          <cell r="FL748">
            <v>0</v>
          </cell>
          <cell r="FM748">
            <v>0</v>
          </cell>
          <cell r="FN748">
            <v>0</v>
          </cell>
          <cell r="FO748">
            <v>0</v>
          </cell>
          <cell r="FP748">
            <v>0</v>
          </cell>
          <cell r="FV748">
            <v>0</v>
          </cell>
          <cell r="FW748">
            <v>0</v>
          </cell>
          <cell r="FX748">
            <v>0</v>
          </cell>
          <cell r="FY748">
            <v>0</v>
          </cell>
          <cell r="FZ748">
            <v>0</v>
          </cell>
          <cell r="GA748">
            <v>0</v>
          </cell>
          <cell r="GB748">
            <v>0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>
            <v>0</v>
          </cell>
          <cell r="GM748">
            <v>0</v>
          </cell>
          <cell r="GN748">
            <v>0</v>
          </cell>
          <cell r="GO748">
            <v>0</v>
          </cell>
          <cell r="GP748">
            <v>0</v>
          </cell>
          <cell r="GQ748">
            <v>0</v>
          </cell>
          <cell r="GR748">
            <v>0</v>
          </cell>
          <cell r="GS748">
            <v>0</v>
          </cell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HD748">
            <v>0</v>
          </cell>
          <cell r="HE748">
            <v>0</v>
          </cell>
          <cell r="HF748">
            <v>0</v>
          </cell>
          <cell r="HG748">
            <v>0</v>
          </cell>
          <cell r="HH748">
            <v>0</v>
          </cell>
          <cell r="HN748" t="e">
            <v>#REF!</v>
          </cell>
        </row>
        <row r="749">
          <cell r="A749" t="str">
            <v>CalWINCalWINSecured Baseline-OPPrior FlashBPO</v>
          </cell>
          <cell r="B749" t="str">
            <v>CalWINSecured Baseline-OPPrior FlashBPO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292199125.49158794</v>
          </cell>
          <cell r="Y749">
            <v>0</v>
          </cell>
          <cell r="AA749">
            <v>0</v>
          </cell>
          <cell r="AB749">
            <v>0</v>
          </cell>
          <cell r="AC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J749">
            <v>0</v>
          </cell>
          <cell r="AP749">
            <v>1100690.72</v>
          </cell>
          <cell r="AR749">
            <v>1180549.6100000001</v>
          </cell>
          <cell r="AS749">
            <v>2437293.9600000004</v>
          </cell>
          <cell r="AT749">
            <v>2202891.4200000004</v>
          </cell>
          <cell r="AV749">
            <v>1208375.8799999997</v>
          </cell>
          <cell r="AW749">
            <v>3129160.0900000008</v>
          </cell>
          <cell r="AX749">
            <v>1842765.0800000005</v>
          </cell>
          <cell r="AY749">
            <v>2160211.96</v>
          </cell>
          <cell r="BA749">
            <v>1654166.9700000002</v>
          </cell>
          <cell r="BG749">
            <v>2205782.58</v>
          </cell>
          <cell r="BI749">
            <v>2114035.9900000002</v>
          </cell>
          <cell r="BJ749">
            <v>1212797.9300000006</v>
          </cell>
          <cell r="BK749">
            <v>772217.5000000007</v>
          </cell>
          <cell r="BM749">
            <v>2753135.8099999996</v>
          </cell>
          <cell r="BN749">
            <v>2404176.2000000007</v>
          </cell>
          <cell r="BO749">
            <v>1661770.23</v>
          </cell>
          <cell r="BP749">
            <v>294800.31000000052</v>
          </cell>
          <cell r="BR749">
            <v>2465386.2799999989</v>
          </cell>
          <cell r="BX749">
            <v>2033564.5899999999</v>
          </cell>
          <cell r="BZ749">
            <v>-165498.20999999973</v>
          </cell>
          <cell r="CA749">
            <v>2020677.4400000004</v>
          </cell>
          <cell r="CB749">
            <v>1971307.5599999994</v>
          </cell>
          <cell r="CD749">
            <v>2837126.01</v>
          </cell>
          <cell r="CE749">
            <v>479684.37000000087</v>
          </cell>
          <cell r="CF749">
            <v>174438.75999999908</v>
          </cell>
          <cell r="CG749">
            <v>-301775.2900000005</v>
          </cell>
          <cell r="CI749">
            <v>1750620.0899999994</v>
          </cell>
          <cell r="CO749">
            <v>-4539447.1007018853</v>
          </cell>
          <cell r="CQ749">
            <v>-595141.69719000161</v>
          </cell>
          <cell r="CR749">
            <v>397010.11023000046</v>
          </cell>
          <cell r="CS749">
            <v>16438.898500000505</v>
          </cell>
          <cell r="CU749">
            <v>1016348.0142300004</v>
          </cell>
          <cell r="CV749">
            <v>128670.72576000009</v>
          </cell>
          <cell r="CW749">
            <v>-699306.7218300011</v>
          </cell>
          <cell r="CX749">
            <v>449387.75485999847</v>
          </cell>
          <cell r="CZ749">
            <v>1091177.0662599974</v>
          </cell>
          <cell r="DF749">
            <v>1243069.4111699976</v>
          </cell>
          <cell r="DH749">
            <v>1862586.490306665</v>
          </cell>
          <cell r="DI749">
            <v>436412.07778999885</v>
          </cell>
          <cell r="DJ749">
            <v>2362791.3660599999</v>
          </cell>
          <cell r="DK749">
            <v>1318607.1547600012</v>
          </cell>
          <cell r="DL749">
            <v>812653.82398148358</v>
          </cell>
          <cell r="DM749">
            <v>1774444.5841666511</v>
          </cell>
          <cell r="DN749">
            <v>1638705.0041666671</v>
          </cell>
          <cell r="DO749">
            <v>2235877.6766666668</v>
          </cell>
          <cell r="DP749">
            <v>1476245.1520973181</v>
          </cell>
          <cell r="DQ749">
            <v>1823258.1189695767</v>
          </cell>
          <cell r="DW749">
            <v>3153325.1897519212</v>
          </cell>
          <cell r="DX749">
            <v>2638430.4373148154</v>
          </cell>
          <cell r="DY749">
            <v>1438494.7806481486</v>
          </cell>
          <cell r="DZ749">
            <v>2082948.4931481492</v>
          </cell>
          <cell r="EA749">
            <v>1784372.6531481461</v>
          </cell>
          <cell r="EB749">
            <v>1951214.6133333335</v>
          </cell>
          <cell r="EC749">
            <v>659279.2266666675</v>
          </cell>
          <cell r="ED749">
            <v>952757.96814814745</v>
          </cell>
          <cell r="EE749">
            <v>-74905.100185185351</v>
          </cell>
          <cell r="EF749">
            <v>1315362.1414814815</v>
          </cell>
          <cell r="EG749">
            <v>2801686.2639814825</v>
          </cell>
          <cell r="EH749">
            <v>2283086.8566981107</v>
          </cell>
          <cell r="EN749">
            <v>2276020.0356795923</v>
          </cell>
          <cell r="EO749">
            <v>2766243.0993461674</v>
          </cell>
          <cell r="EP749">
            <v>1725993.7520696977</v>
          </cell>
          <cell r="EQ749">
            <v>1666385.2188873079</v>
          </cell>
          <cell r="ER749">
            <v>1735385.790712212</v>
          </cell>
          <cell r="ES749">
            <v>1121328.3105969732</v>
          </cell>
          <cell r="ET749">
            <v>873021.66603978735</v>
          </cell>
          <cell r="EU749">
            <v>946563.68481779238</v>
          </cell>
          <cell r="EV749">
            <v>1427023.7526041328</v>
          </cell>
          <cell r="EW749">
            <v>664507.81963640929</v>
          </cell>
          <cell r="EX749">
            <v>1045915.8306320187</v>
          </cell>
          <cell r="EY749">
            <v>687156.89516886044</v>
          </cell>
          <cell r="FE749">
            <v>958637.2216752629</v>
          </cell>
          <cell r="FF749">
            <v>1266904.3971149977</v>
          </cell>
          <cell r="FG749">
            <v>1019409.5766535706</v>
          </cell>
          <cell r="FH749">
            <v>-2875586.8950445424</v>
          </cell>
          <cell r="FI749">
            <v>-2875586.8950445424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V749">
            <v>0</v>
          </cell>
          <cell r="FW749">
            <v>0</v>
          </cell>
          <cell r="FX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0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0</v>
          </cell>
          <cell r="GS749">
            <v>0</v>
          </cell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HD749">
            <v>0</v>
          </cell>
          <cell r="HE749">
            <v>0</v>
          </cell>
          <cell r="HF749">
            <v>0</v>
          </cell>
          <cell r="HG749">
            <v>0</v>
          </cell>
          <cell r="HH749">
            <v>0</v>
          </cell>
          <cell r="HN749" t="e">
            <v>#REF!</v>
          </cell>
        </row>
        <row r="750">
          <cell r="A750" t="str">
            <v>CalWINCalWINSecured Volumetric-OPPrior FlashBPO</v>
          </cell>
          <cell r="B750" t="str">
            <v>CalWINSecured Volumetric-OPPrior FlashBPO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Y750">
            <v>0</v>
          </cell>
          <cell r="AA750">
            <v>0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J750">
            <v>0</v>
          </cell>
          <cell r="AP750">
            <v>0</v>
          </cell>
          <cell r="AR750">
            <v>0</v>
          </cell>
          <cell r="AS750">
            <v>0</v>
          </cell>
          <cell r="AT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A750">
            <v>0</v>
          </cell>
          <cell r="BG750">
            <v>0</v>
          </cell>
          <cell r="BI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R750">
            <v>0</v>
          </cell>
          <cell r="BX750">
            <v>0</v>
          </cell>
          <cell r="BZ750">
            <v>0</v>
          </cell>
          <cell r="CA750">
            <v>0</v>
          </cell>
          <cell r="CB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O750">
            <v>0</v>
          </cell>
          <cell r="CQ750">
            <v>0</v>
          </cell>
          <cell r="CR750">
            <v>0</v>
          </cell>
          <cell r="CS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Z750">
            <v>0</v>
          </cell>
          <cell r="DF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FE750">
            <v>0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V750">
            <v>0</v>
          </cell>
          <cell r="FW750">
            <v>0</v>
          </cell>
          <cell r="FX750">
            <v>0</v>
          </cell>
          <cell r="FY750">
            <v>0</v>
          </cell>
          <cell r="FZ750">
            <v>0</v>
          </cell>
          <cell r="GA750">
            <v>0</v>
          </cell>
          <cell r="GB750">
            <v>0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0</v>
          </cell>
          <cell r="GS750">
            <v>0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HD750">
            <v>0</v>
          </cell>
          <cell r="HE750">
            <v>0</v>
          </cell>
          <cell r="HF750">
            <v>0</v>
          </cell>
          <cell r="HG750">
            <v>0</v>
          </cell>
          <cell r="HH750">
            <v>0</v>
          </cell>
          <cell r="HN750" t="e">
            <v>#REF!</v>
          </cell>
        </row>
        <row r="751">
          <cell r="A751" t="str">
            <v>CalWINCalWINTotal-Secured-OPPrior FlashBPO</v>
          </cell>
          <cell r="B751" t="str">
            <v>CalWINTotal-Secured-OPPrior FlashBPO</v>
          </cell>
          <cell r="H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292199125.49158794</v>
          </cell>
          <cell r="Y751">
            <v>0</v>
          </cell>
          <cell r="AA751">
            <v>0</v>
          </cell>
          <cell r="AB751">
            <v>0</v>
          </cell>
          <cell r="AC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J751">
            <v>0</v>
          </cell>
          <cell r="AP751">
            <v>1100690.72</v>
          </cell>
          <cell r="AR751">
            <v>1180549.6100000001</v>
          </cell>
          <cell r="AS751">
            <v>2437293.9600000004</v>
          </cell>
          <cell r="AT751">
            <v>2202891.4200000004</v>
          </cell>
          <cell r="AV751">
            <v>1208375.8799999997</v>
          </cell>
          <cell r="AW751">
            <v>3129160.0900000008</v>
          </cell>
          <cell r="AX751">
            <v>1842765.0800000005</v>
          </cell>
          <cell r="AY751">
            <v>2160211.96</v>
          </cell>
          <cell r="BA751">
            <v>1654166.9700000002</v>
          </cell>
          <cell r="BG751">
            <v>2205782.58</v>
          </cell>
          <cell r="BI751">
            <v>2114035.9900000002</v>
          </cell>
          <cell r="BJ751">
            <v>1212797.9300000006</v>
          </cell>
          <cell r="BK751">
            <v>772217.5000000007</v>
          </cell>
          <cell r="BM751">
            <v>2753135.8099999996</v>
          </cell>
          <cell r="BN751">
            <v>2404176.2000000007</v>
          </cell>
          <cell r="BO751">
            <v>1661770.23</v>
          </cell>
          <cell r="BP751">
            <v>294800.31000000052</v>
          </cell>
          <cell r="BR751">
            <v>2465386.2799999989</v>
          </cell>
          <cell r="BX751">
            <v>2033564.5899999999</v>
          </cell>
          <cell r="BZ751">
            <v>-165498.20999999973</v>
          </cell>
          <cell r="CA751">
            <v>2020677.4400000004</v>
          </cell>
          <cell r="CB751">
            <v>1971307.5599999994</v>
          </cell>
          <cell r="CD751">
            <v>2837126.01</v>
          </cell>
          <cell r="CE751">
            <v>479684.37000000087</v>
          </cell>
          <cell r="CF751">
            <v>174438.75999999908</v>
          </cell>
          <cell r="CG751">
            <v>-301775.2900000005</v>
          </cell>
          <cell r="CI751">
            <v>1750620.0899999994</v>
          </cell>
          <cell r="CO751">
            <v>-4539447.1007018853</v>
          </cell>
          <cell r="CQ751">
            <v>-595141.69719000161</v>
          </cell>
          <cell r="CR751">
            <v>397010.11023000046</v>
          </cell>
          <cell r="CS751">
            <v>16438.898500000505</v>
          </cell>
          <cell r="CU751">
            <v>1016348.0142300004</v>
          </cell>
          <cell r="CV751">
            <v>128670.72576000009</v>
          </cell>
          <cell r="CW751">
            <v>-699306.7218300011</v>
          </cell>
          <cell r="CX751">
            <v>449387.75485999847</v>
          </cell>
          <cell r="CZ751">
            <v>1091177.0662599974</v>
          </cell>
          <cell r="DF751">
            <v>1243069.4111699976</v>
          </cell>
          <cell r="DH751">
            <v>1862586.490306665</v>
          </cell>
          <cell r="DI751">
            <v>436412.07778999885</v>
          </cell>
          <cell r="DJ751">
            <v>2362791.3660599999</v>
          </cell>
          <cell r="DK751">
            <v>1318607.1547600012</v>
          </cell>
          <cell r="DL751">
            <v>812653.82398148358</v>
          </cell>
          <cell r="DM751">
            <v>1774444.5841666511</v>
          </cell>
          <cell r="DN751">
            <v>1638705.0041666671</v>
          </cell>
          <cell r="DO751">
            <v>2235877.6766666668</v>
          </cell>
          <cell r="DP751">
            <v>1476245.1520973181</v>
          </cell>
          <cell r="DQ751">
            <v>1823258.1189695767</v>
          </cell>
          <cell r="DW751">
            <v>3153325.1897519212</v>
          </cell>
          <cell r="DX751">
            <v>2638430.4373148154</v>
          </cell>
          <cell r="DY751">
            <v>1438494.7806481486</v>
          </cell>
          <cell r="DZ751">
            <v>2082948.4931481492</v>
          </cell>
          <cell r="EA751">
            <v>1784372.6531481461</v>
          </cell>
          <cell r="EB751">
            <v>1951214.6133333335</v>
          </cell>
          <cell r="EC751">
            <v>659279.2266666675</v>
          </cell>
          <cell r="ED751">
            <v>952757.96814814745</v>
          </cell>
          <cell r="EE751">
            <v>-74905.100185185351</v>
          </cell>
          <cell r="EF751">
            <v>1315362.1414814815</v>
          </cell>
          <cell r="EG751">
            <v>2801686.2639814825</v>
          </cell>
          <cell r="EH751">
            <v>2283086.8566981107</v>
          </cell>
          <cell r="EN751">
            <v>2276020.0356795923</v>
          </cell>
          <cell r="EO751">
            <v>2766243.0993461674</v>
          </cell>
          <cell r="EP751">
            <v>1725993.7520696977</v>
          </cell>
          <cell r="EQ751">
            <v>1666385.2188873079</v>
          </cell>
          <cell r="ER751">
            <v>1735385.790712212</v>
          </cell>
          <cell r="ES751">
            <v>1121328.3105969732</v>
          </cell>
          <cell r="ET751">
            <v>873021.66603978735</v>
          </cell>
          <cell r="EU751">
            <v>946563.68481779238</v>
          </cell>
          <cell r="EV751">
            <v>1427023.7526041328</v>
          </cell>
          <cell r="EW751">
            <v>664507.81963640929</v>
          </cell>
          <cell r="EX751">
            <v>1045915.8306320187</v>
          </cell>
          <cell r="EY751">
            <v>687156.89516886044</v>
          </cell>
          <cell r="FE751">
            <v>958637.2216752629</v>
          </cell>
          <cell r="FF751">
            <v>1266904.3971149977</v>
          </cell>
          <cell r="FG751">
            <v>1019409.5766535706</v>
          </cell>
          <cell r="FH751">
            <v>-2875586.8950445424</v>
          </cell>
          <cell r="FI751">
            <v>-2875586.8950445424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V751">
            <v>0</v>
          </cell>
          <cell r="FW751">
            <v>0</v>
          </cell>
          <cell r="FX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0</v>
          </cell>
          <cell r="GS751">
            <v>0</v>
          </cell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HD751">
            <v>0</v>
          </cell>
          <cell r="HE751">
            <v>0</v>
          </cell>
          <cell r="HF751">
            <v>0</v>
          </cell>
          <cell r="HG751">
            <v>0</v>
          </cell>
          <cell r="HH751">
            <v>0</v>
          </cell>
          <cell r="HN751" t="e">
            <v>#REF!</v>
          </cell>
        </row>
        <row r="752">
          <cell r="A752" t="str">
            <v>CalWINCalWINAIB New Sales-OPPrior FlashBPO</v>
          </cell>
          <cell r="B752" t="str">
            <v>CalWINAIB New Sales-OPPrior FlashBPO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173800996.18120909</v>
          </cell>
          <cell r="Y752">
            <v>0</v>
          </cell>
          <cell r="AA752">
            <v>0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J752">
            <v>0</v>
          </cell>
          <cell r="AP752">
            <v>0</v>
          </cell>
          <cell r="AR752">
            <v>0</v>
          </cell>
          <cell r="AS752">
            <v>0</v>
          </cell>
          <cell r="AT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A752">
            <v>0</v>
          </cell>
          <cell r="BG752">
            <v>0</v>
          </cell>
          <cell r="BI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R752">
            <v>0</v>
          </cell>
          <cell r="BX752">
            <v>0</v>
          </cell>
          <cell r="BZ752">
            <v>0</v>
          </cell>
          <cell r="CA752">
            <v>0</v>
          </cell>
          <cell r="CB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O752">
            <v>5456721.6000000006</v>
          </cell>
          <cell r="CQ752">
            <v>-7.588301885277815</v>
          </cell>
          <cell r="CR752">
            <v>3.7316981129151827</v>
          </cell>
          <cell r="CS752">
            <v>1028092.9716981134</v>
          </cell>
          <cell r="CU752">
            <v>2015613.7416981121</v>
          </cell>
          <cell r="CV752">
            <v>731590.47169811372</v>
          </cell>
          <cell r="CW752">
            <v>1460818.7716981138</v>
          </cell>
          <cell r="CX752">
            <v>1424249.1616981132</v>
          </cell>
          <cell r="CZ752">
            <v>1498098.0716981122</v>
          </cell>
          <cell r="DF752">
            <v>998343.47169811255</v>
          </cell>
          <cell r="DH752">
            <v>141540.87169811327</v>
          </cell>
          <cell r="DI752">
            <v>1154116.071698114</v>
          </cell>
          <cell r="DJ752">
            <v>330840.47169811314</v>
          </cell>
          <cell r="DK752">
            <v>0.41169811333929829</v>
          </cell>
          <cell r="DL752">
            <v>1.6981136923277518E-3</v>
          </cell>
          <cell r="DM752">
            <v>0.47169811296043918</v>
          </cell>
          <cell r="DN752">
            <v>-0.52830188587904559</v>
          </cell>
          <cell r="DO752">
            <v>0.4716981127330655</v>
          </cell>
          <cell r="DP752">
            <v>18.471698113899038</v>
          </cell>
          <cell r="DQ752">
            <v>-0.52830188610641926</v>
          </cell>
          <cell r="DW752">
            <v>95716.565094339312</v>
          </cell>
          <cell r="DX752">
            <v>-36.528301886846748</v>
          </cell>
          <cell r="DY752">
            <v>1.6981125554593746E-3</v>
          </cell>
          <cell r="DZ752">
            <v>-1.830188784879283E-2</v>
          </cell>
          <cell r="EA752">
            <v>0.47169811409730755</v>
          </cell>
          <cell r="EB752">
            <v>-0.26830188767235086</v>
          </cell>
          <cell r="EC752">
            <v>-0.26830188767235086</v>
          </cell>
          <cell r="ED752">
            <v>-0.26830188679127787</v>
          </cell>
          <cell r="EE752">
            <v>-0.26830188676285616</v>
          </cell>
          <cell r="EF752">
            <v>-0.26830188653548248</v>
          </cell>
          <cell r="EG752">
            <v>-0.26830188835447188</v>
          </cell>
          <cell r="EH752">
            <v>0.20000000313302735</v>
          </cell>
          <cell r="EN752">
            <v>0.20000000267828</v>
          </cell>
          <cell r="EO752">
            <v>1.5916157281026244E-10</v>
          </cell>
          <cell r="EP752">
            <v>24824.099999999937</v>
          </cell>
          <cell r="EQ752">
            <v>205288.65000000008</v>
          </cell>
          <cell r="ER752">
            <v>319653.24999999994</v>
          </cell>
          <cell r="ES752">
            <v>261191.03888888902</v>
          </cell>
          <cell r="ET752">
            <v>548469.52222222218</v>
          </cell>
          <cell r="EU752">
            <v>457989.27222222212</v>
          </cell>
          <cell r="EV752">
            <v>596329.61111111077</v>
          </cell>
          <cell r="EW752">
            <v>866621.66111111105</v>
          </cell>
          <cell r="EX752">
            <v>842454.51111111103</v>
          </cell>
          <cell r="EY752">
            <v>863145.57777777757</v>
          </cell>
          <cell r="FE752">
            <v>882507.22777777759</v>
          </cell>
          <cell r="FF752">
            <v>917845.32777777757</v>
          </cell>
          <cell r="FG752">
            <v>751474.77222222229</v>
          </cell>
          <cell r="FH752">
            <v>4492508.7722222218</v>
          </cell>
          <cell r="FI752">
            <v>4661894.4388888888</v>
          </cell>
          <cell r="FJ752">
            <v>0</v>
          </cell>
          <cell r="FK752">
            <v>0</v>
          </cell>
          <cell r="FL752">
            <v>0</v>
          </cell>
          <cell r="FM752">
            <v>0</v>
          </cell>
          <cell r="FN752">
            <v>0</v>
          </cell>
          <cell r="FO752">
            <v>0</v>
          </cell>
          <cell r="FP752">
            <v>0</v>
          </cell>
          <cell r="FV752">
            <v>0</v>
          </cell>
          <cell r="FW752">
            <v>0</v>
          </cell>
          <cell r="FX752">
            <v>0</v>
          </cell>
          <cell r="FY752">
            <v>0</v>
          </cell>
          <cell r="FZ752">
            <v>0</v>
          </cell>
          <cell r="GA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>
            <v>0</v>
          </cell>
          <cell r="GM752">
            <v>0</v>
          </cell>
          <cell r="GN752">
            <v>0</v>
          </cell>
          <cell r="GO752">
            <v>0</v>
          </cell>
          <cell r="GP752">
            <v>0</v>
          </cell>
          <cell r="GQ752">
            <v>0</v>
          </cell>
          <cell r="GR752">
            <v>0</v>
          </cell>
          <cell r="GS752">
            <v>0</v>
          </cell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HD752">
            <v>0</v>
          </cell>
          <cell r="HE752">
            <v>0</v>
          </cell>
          <cell r="HF752">
            <v>0</v>
          </cell>
          <cell r="HG752">
            <v>0</v>
          </cell>
          <cell r="HH752">
            <v>0</v>
          </cell>
          <cell r="HN752" t="e">
            <v>#REF!</v>
          </cell>
        </row>
        <row r="753">
          <cell r="A753" t="str">
            <v>CalWINCalWINTotal-OPPrior FlashBPO</v>
          </cell>
          <cell r="B753" t="str">
            <v>CalWINTotal-OPPrior FlashBPO</v>
          </cell>
          <cell r="H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466000121.67279702</v>
          </cell>
          <cell r="Y753">
            <v>0</v>
          </cell>
          <cell r="AA753">
            <v>0</v>
          </cell>
          <cell r="AB753">
            <v>0</v>
          </cell>
          <cell r="AC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J753">
            <v>0</v>
          </cell>
          <cell r="AP753">
            <v>1100690.72</v>
          </cell>
          <cell r="AR753">
            <v>1180549.6100000001</v>
          </cell>
          <cell r="AS753">
            <v>2437293.9600000004</v>
          </cell>
          <cell r="AT753">
            <v>2202891.4200000004</v>
          </cell>
          <cell r="AV753">
            <v>1208375.8799999997</v>
          </cell>
          <cell r="AW753">
            <v>3129160.0900000008</v>
          </cell>
          <cell r="AX753">
            <v>1842765.0800000005</v>
          </cell>
          <cell r="AY753">
            <v>2160211.96</v>
          </cell>
          <cell r="BA753">
            <v>1654166.9700000002</v>
          </cell>
          <cell r="BG753">
            <v>2205782.58</v>
          </cell>
          <cell r="BI753">
            <v>2114035.9900000002</v>
          </cell>
          <cell r="BJ753">
            <v>1212797.9300000006</v>
          </cell>
          <cell r="BK753">
            <v>772217.5000000007</v>
          </cell>
          <cell r="BM753">
            <v>2753135.8099999996</v>
          </cell>
          <cell r="BN753">
            <v>2404176.2000000007</v>
          </cell>
          <cell r="BO753">
            <v>1661770.23</v>
          </cell>
          <cell r="BP753">
            <v>294800.31000000052</v>
          </cell>
          <cell r="BR753">
            <v>2465386.2799999989</v>
          </cell>
          <cell r="BX753">
            <v>2033564.5899999999</v>
          </cell>
          <cell r="BZ753">
            <v>-165498.20999999973</v>
          </cell>
          <cell r="CA753">
            <v>2020677.4400000004</v>
          </cell>
          <cell r="CB753">
            <v>1971307.5599999994</v>
          </cell>
          <cell r="CD753">
            <v>2837126.01</v>
          </cell>
          <cell r="CE753">
            <v>479684.37000000087</v>
          </cell>
          <cell r="CF753">
            <v>174438.75999999908</v>
          </cell>
          <cell r="CG753">
            <v>-301775.2900000005</v>
          </cell>
          <cell r="CI753">
            <v>1750620.0899999994</v>
          </cell>
          <cell r="CO753">
            <v>917274.49929811514</v>
          </cell>
          <cell r="CQ753">
            <v>-595149.28549188701</v>
          </cell>
          <cell r="CR753">
            <v>397013.84192811383</v>
          </cell>
          <cell r="CS753">
            <v>1044531.8701981141</v>
          </cell>
          <cell r="CU753">
            <v>3031961.7559281122</v>
          </cell>
          <cell r="CV753">
            <v>860261.19745811413</v>
          </cell>
          <cell r="CW753">
            <v>761512.04986811266</v>
          </cell>
          <cell r="CX753">
            <v>1873636.9165581118</v>
          </cell>
          <cell r="CZ753">
            <v>2589275.1379581094</v>
          </cell>
          <cell r="DF753">
            <v>2241412.8828681107</v>
          </cell>
          <cell r="DH753">
            <v>2004127.3620047776</v>
          </cell>
          <cell r="DI753">
            <v>1590528.1494881129</v>
          </cell>
          <cell r="DJ753">
            <v>2693631.8377581127</v>
          </cell>
          <cell r="DK753">
            <v>1318607.5664581149</v>
          </cell>
          <cell r="DL753">
            <v>812653.82567959744</v>
          </cell>
          <cell r="DM753">
            <v>1774445.0558647641</v>
          </cell>
          <cell r="DN753">
            <v>1638704.4758647818</v>
          </cell>
          <cell r="DO753">
            <v>2235878.14836478</v>
          </cell>
          <cell r="DP753">
            <v>1476263.623795432</v>
          </cell>
          <cell r="DQ753">
            <v>1823257.5906676902</v>
          </cell>
          <cell r="DW753">
            <v>3249041.7548462609</v>
          </cell>
          <cell r="DX753">
            <v>2638393.9090129286</v>
          </cell>
          <cell r="DY753">
            <v>1438494.7823462607</v>
          </cell>
          <cell r="DZ753">
            <v>2082948.4748462618</v>
          </cell>
          <cell r="EA753">
            <v>1784373.1248462601</v>
          </cell>
          <cell r="EB753">
            <v>1951214.3450314461</v>
          </cell>
          <cell r="EC753">
            <v>659278.95836478006</v>
          </cell>
          <cell r="ED753">
            <v>952757.69984626095</v>
          </cell>
          <cell r="EE753">
            <v>-74905.368487072337</v>
          </cell>
          <cell r="EF753">
            <v>1315361.873179595</v>
          </cell>
          <cell r="EG753">
            <v>2801685.9956795941</v>
          </cell>
          <cell r="EH753">
            <v>2283087.0566981137</v>
          </cell>
          <cell r="EN753">
            <v>2276020.2356795943</v>
          </cell>
          <cell r="EO753">
            <v>2766243.0993461674</v>
          </cell>
          <cell r="EP753">
            <v>1750817.8520696973</v>
          </cell>
          <cell r="EQ753">
            <v>1871673.8688873083</v>
          </cell>
          <cell r="ER753">
            <v>2055039.0407122122</v>
          </cell>
          <cell r="ES753">
            <v>1382519.3494858623</v>
          </cell>
          <cell r="ET753">
            <v>1421491.1882620091</v>
          </cell>
          <cell r="EU753">
            <v>1404552.957040014</v>
          </cell>
          <cell r="EV753">
            <v>2023353.363715244</v>
          </cell>
          <cell r="EW753">
            <v>1531129.4807475205</v>
          </cell>
          <cell r="EX753">
            <v>1888370.3417431298</v>
          </cell>
          <cell r="EY753">
            <v>1550302.4729466378</v>
          </cell>
          <cell r="FE753">
            <v>1841144.4494530405</v>
          </cell>
          <cell r="FF753">
            <v>2184749.7248927746</v>
          </cell>
          <cell r="FG753">
            <v>1770884.3488757929</v>
          </cell>
          <cell r="FH753">
            <v>1616921.8771776794</v>
          </cell>
          <cell r="FI753">
            <v>1786307.5438443457</v>
          </cell>
          <cell r="FJ753">
            <v>0</v>
          </cell>
          <cell r="FK753">
            <v>0</v>
          </cell>
          <cell r="FL753">
            <v>0</v>
          </cell>
          <cell r="FM753">
            <v>0</v>
          </cell>
          <cell r="FN753">
            <v>0</v>
          </cell>
          <cell r="FO753">
            <v>0</v>
          </cell>
          <cell r="FP753">
            <v>0</v>
          </cell>
          <cell r="FV753">
            <v>0</v>
          </cell>
          <cell r="FW753">
            <v>0</v>
          </cell>
          <cell r="FX753">
            <v>0</v>
          </cell>
          <cell r="FY753">
            <v>0</v>
          </cell>
          <cell r="FZ753">
            <v>0</v>
          </cell>
          <cell r="GA753">
            <v>0</v>
          </cell>
          <cell r="GB753">
            <v>0</v>
          </cell>
          <cell r="GC753">
            <v>0</v>
          </cell>
          <cell r="GD753">
            <v>0</v>
          </cell>
          <cell r="GE753">
            <v>0</v>
          </cell>
          <cell r="GF753">
            <v>0</v>
          </cell>
          <cell r="GG753">
            <v>0</v>
          </cell>
          <cell r="GM753">
            <v>0</v>
          </cell>
          <cell r="GN753">
            <v>0</v>
          </cell>
          <cell r="GO753">
            <v>0</v>
          </cell>
          <cell r="GP753">
            <v>0</v>
          </cell>
          <cell r="GQ753">
            <v>0</v>
          </cell>
          <cell r="GR753">
            <v>0</v>
          </cell>
          <cell r="GS753">
            <v>0</v>
          </cell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HD753">
            <v>0</v>
          </cell>
          <cell r="HE753">
            <v>0</v>
          </cell>
          <cell r="HF753">
            <v>0</v>
          </cell>
          <cell r="HG753">
            <v>0</v>
          </cell>
          <cell r="HH753">
            <v>0</v>
          </cell>
          <cell r="HN753" t="e">
            <v>#REF!</v>
          </cell>
        </row>
        <row r="754">
          <cell r="A754" t="str">
            <v>CalWINCalWINOP %Prior FlashBPO</v>
          </cell>
          <cell r="B754" t="str">
            <v>CalWINOP %Prior FlashBPO</v>
          </cell>
          <cell r="H754" t="e">
            <v>#DIV/0!</v>
          </cell>
          <cell r="J754" t="e">
            <v>#DIV/0!</v>
          </cell>
          <cell r="K754" t="e">
            <v>#DIV/0!</v>
          </cell>
          <cell r="L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S754">
            <v>258.08779332305636</v>
          </cell>
          <cell r="Y754" t="e">
            <v>#DIV/0!</v>
          </cell>
          <cell r="AA754" t="e">
            <v>#DIV/0!</v>
          </cell>
          <cell r="AB754" t="e">
            <v>#DIV/0!</v>
          </cell>
          <cell r="AC754" t="e">
            <v>#DIV/0!</v>
          </cell>
          <cell r="AE754" t="e">
            <v>#DIV/0!</v>
          </cell>
          <cell r="AF754" t="e">
            <v>#DIV/0!</v>
          </cell>
          <cell r="AG754" t="e">
            <v>#DIV/0!</v>
          </cell>
          <cell r="AH754" t="e">
            <v>#DIV/0!</v>
          </cell>
          <cell r="AJ754" t="e">
            <v>#DIV/0!</v>
          </cell>
          <cell r="AP754">
            <v>235.84162511904054</v>
          </cell>
          <cell r="AR754">
            <v>226.97091233994797</v>
          </cell>
          <cell r="AS754">
            <v>383.65080984812931</v>
          </cell>
          <cell r="AT754">
            <v>388.8432729143953</v>
          </cell>
          <cell r="AV754">
            <v>262.62962249859083</v>
          </cell>
          <cell r="AW754">
            <v>456.12851599716339</v>
          </cell>
          <cell r="AX754">
            <v>336.59711899809855</v>
          </cell>
          <cell r="AY754">
            <v>355.93138558757209</v>
          </cell>
          <cell r="BA754">
            <v>236.31186578213448</v>
          </cell>
          <cell r="BG754">
            <v>334.08589180441624</v>
          </cell>
          <cell r="BI754">
            <v>309.69434318632409</v>
          </cell>
          <cell r="BJ754">
            <v>167.4004146615282</v>
          </cell>
          <cell r="BK754">
            <v>121.25965925457504</v>
          </cell>
          <cell r="BM754">
            <v>353.79197839148793</v>
          </cell>
          <cell r="BN754">
            <v>356.19519296301866</v>
          </cell>
          <cell r="BO754">
            <v>229.00664739187542</v>
          </cell>
          <cell r="BP754">
            <v>50.528145052179639</v>
          </cell>
          <cell r="BR754">
            <v>271.88614658485591</v>
          </cell>
          <cell r="BX754">
            <v>269.01692362205495</v>
          </cell>
          <cell r="BZ754">
            <v>-26.564436300497348</v>
          </cell>
          <cell r="CA754">
            <v>276.1523673669596</v>
          </cell>
          <cell r="CB754">
            <v>280.78322291680712</v>
          </cell>
          <cell r="CD754">
            <v>382.87885351259808</v>
          </cell>
          <cell r="CE754">
            <v>93.49372332230881</v>
          </cell>
          <cell r="CF754">
            <v>32.194568256023274</v>
          </cell>
          <cell r="CG754">
            <v>-57.141008388176559</v>
          </cell>
          <cell r="CI754">
            <v>223.86187176681082</v>
          </cell>
          <cell r="CO754">
            <v>158.02101973138713</v>
          </cell>
          <cell r="CQ754">
            <v>-98.730976270970572</v>
          </cell>
          <cell r="CR754">
            <v>60.210722633190016</v>
          </cell>
          <cell r="CS754">
            <v>152.72358365012403</v>
          </cell>
          <cell r="CU754">
            <v>358.80726630361846</v>
          </cell>
          <cell r="CV754">
            <v>132.70450188000331</v>
          </cell>
          <cell r="CW754">
            <v>104.47542976470649</v>
          </cell>
          <cell r="CX754">
            <v>252.60781946432186</v>
          </cell>
          <cell r="CZ754">
            <v>310.73646652983649</v>
          </cell>
          <cell r="DF754">
            <v>305.97970894793127</v>
          </cell>
          <cell r="DH754">
            <v>286.21806095207347</v>
          </cell>
          <cell r="DI754">
            <v>226.80986230642819</v>
          </cell>
          <cell r="DJ754">
            <v>330.00914719482307</v>
          </cell>
          <cell r="DK754">
            <v>201.6686561843469</v>
          </cell>
          <cell r="DL754">
            <v>123.0696688233005</v>
          </cell>
          <cell r="DM754">
            <v>242.16457516180847</v>
          </cell>
          <cell r="DN754">
            <v>238.91339717409997</v>
          </cell>
          <cell r="DO754">
            <v>303.40534156187272</v>
          </cell>
          <cell r="DP754">
            <v>227.06988423148812</v>
          </cell>
          <cell r="DQ754">
            <v>262.90450526371109</v>
          </cell>
          <cell r="DW754">
            <v>444.08824755377651</v>
          </cell>
          <cell r="DX754">
            <v>366.12509650458372</v>
          </cell>
          <cell r="DY754">
            <v>238.16886127253315</v>
          </cell>
          <cell r="DZ754">
            <v>297.62699546381202</v>
          </cell>
          <cell r="EA754">
            <v>258.99052874562824</v>
          </cell>
          <cell r="EB754">
            <v>286.06571753338829</v>
          </cell>
          <cell r="EC754">
            <v>122.3077747736702</v>
          </cell>
          <cell r="ED754">
            <v>165.01876496583449</v>
          </cell>
          <cell r="EE754">
            <v>-19.759807356033722</v>
          </cell>
          <cell r="EF754">
            <v>243.50078154670547</v>
          </cell>
          <cell r="EG754">
            <v>416.47254856125141</v>
          </cell>
          <cell r="EH754">
            <v>346.61264591587764</v>
          </cell>
          <cell r="EN754">
            <v>353.18190959311107</v>
          </cell>
          <cell r="EO754">
            <v>397.26643114775874</v>
          </cell>
          <cell r="EP754">
            <v>272.81842882947922</v>
          </cell>
          <cell r="EQ754">
            <v>291.18350972089212</v>
          </cell>
          <cell r="ER754">
            <v>311.00169920444051</v>
          </cell>
          <cell r="ES754">
            <v>241.66375776450843</v>
          </cell>
          <cell r="ET754">
            <v>236.34249097067217</v>
          </cell>
          <cell r="EU754">
            <v>246.36079360425083</v>
          </cell>
          <cell r="EV754">
            <v>308.92360862401472</v>
          </cell>
          <cell r="EW754">
            <v>241.2297540126394</v>
          </cell>
          <cell r="EX754">
            <v>298.4547774180752</v>
          </cell>
          <cell r="EY754">
            <v>241.1567270000526</v>
          </cell>
          <cell r="FE754">
            <v>286.29455501205217</v>
          </cell>
          <cell r="FF754">
            <v>336.49419883598273</v>
          </cell>
          <cell r="FG754">
            <v>293.09245921243354</v>
          </cell>
          <cell r="FH754">
            <v>274.60820386214664</v>
          </cell>
          <cell r="FI754">
            <v>294.89234200652129</v>
          </cell>
          <cell r="FJ754" t="e">
            <v>#DIV/0!</v>
          </cell>
          <cell r="FK754" t="e">
            <v>#DIV/0!</v>
          </cell>
          <cell r="FL754" t="e">
            <v>#DIV/0!</v>
          </cell>
          <cell r="FM754" t="e">
            <v>#DIV/0!</v>
          </cell>
          <cell r="FN754" t="e">
            <v>#DIV/0!</v>
          </cell>
          <cell r="FO754" t="e">
            <v>#DIV/0!</v>
          </cell>
          <cell r="FP754" t="e">
            <v>#DIV/0!</v>
          </cell>
          <cell r="FV754" t="e">
            <v>#DIV/0!</v>
          </cell>
          <cell r="FW754" t="e">
            <v>#DIV/0!</v>
          </cell>
          <cell r="FX754" t="e">
            <v>#DIV/0!</v>
          </cell>
          <cell r="FY754" t="e">
            <v>#DIV/0!</v>
          </cell>
          <cell r="FZ754" t="e">
            <v>#DIV/0!</v>
          </cell>
          <cell r="GA754" t="e">
            <v>#DIV/0!</v>
          </cell>
          <cell r="GB754" t="e">
            <v>#DIV/0!</v>
          </cell>
          <cell r="GC754" t="e">
            <v>#DIV/0!</v>
          </cell>
          <cell r="GD754" t="e">
            <v>#DIV/0!</v>
          </cell>
          <cell r="GE754" t="e">
            <v>#DIV/0!</v>
          </cell>
          <cell r="GF754" t="e">
            <v>#DIV/0!</v>
          </cell>
          <cell r="GG754" t="e">
            <v>#DIV/0!</v>
          </cell>
          <cell r="GM754" t="e">
            <v>#DIV/0!</v>
          </cell>
          <cell r="GN754" t="e">
            <v>#DIV/0!</v>
          </cell>
          <cell r="GO754" t="e">
            <v>#DIV/0!</v>
          </cell>
          <cell r="GP754" t="e">
            <v>#DIV/0!</v>
          </cell>
          <cell r="GQ754" t="e">
            <v>#DIV/0!</v>
          </cell>
          <cell r="GR754" t="e">
            <v>#DIV/0!</v>
          </cell>
          <cell r="GS754" t="e">
            <v>#DIV/0!</v>
          </cell>
          <cell r="GT754" t="e">
            <v>#DIV/0!</v>
          </cell>
          <cell r="GU754" t="e">
            <v>#DIV/0!</v>
          </cell>
          <cell r="GV754" t="e">
            <v>#DIV/0!</v>
          </cell>
          <cell r="GW754" t="e">
            <v>#DIV/0!</v>
          </cell>
          <cell r="GX754" t="e">
            <v>#DIV/0!</v>
          </cell>
          <cell r="HD754" t="e">
            <v>#DIV/0!</v>
          </cell>
          <cell r="HE754" t="e">
            <v>#DIV/0!</v>
          </cell>
          <cell r="HF754" t="e">
            <v>#DIV/0!</v>
          </cell>
          <cell r="HG754" t="e">
            <v>#DIV/0!</v>
          </cell>
          <cell r="HH754" t="e">
            <v>#DIV/0!</v>
          </cell>
          <cell r="HN754" t="e">
            <v>#REF!</v>
          </cell>
        </row>
        <row r="755">
          <cell r="A755" t="str">
            <v>CalWINCalWINSecured Baseline-RevCurrent FlashBPO</v>
          </cell>
          <cell r="B755" t="str">
            <v>CalWINSecured Baseline-RevCurrent FlashBPO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Y755">
            <v>0</v>
          </cell>
          <cell r="AA755">
            <v>0</v>
          </cell>
          <cell r="AB755">
            <v>0</v>
          </cell>
          <cell r="AC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J755">
            <v>0</v>
          </cell>
          <cell r="AP755">
            <v>4667075.71</v>
          </cell>
          <cell r="AR755">
            <v>5201325.57</v>
          </cell>
          <cell r="AS755">
            <v>6352896.6900000004</v>
          </cell>
          <cell r="AT755">
            <v>5665242.46</v>
          </cell>
          <cell r="AV755">
            <v>4601064.68</v>
          </cell>
          <cell r="AW755">
            <v>6860259.7300000004</v>
          </cell>
          <cell r="AX755">
            <v>5474690.5899999999</v>
          </cell>
          <cell r="AY755">
            <v>6069180.8799999999</v>
          </cell>
          <cell r="BA755">
            <v>6999931.9100000001</v>
          </cell>
          <cell r="BG755">
            <v>6602441.5700000003</v>
          </cell>
          <cell r="BI755">
            <v>6826201.5</v>
          </cell>
          <cell r="BJ755">
            <v>7244892.0300000003</v>
          </cell>
          <cell r="BK755">
            <v>6368296.7999999998</v>
          </cell>
          <cell r="BM755">
            <v>7781792.6299999999</v>
          </cell>
          <cell r="BN755">
            <v>6749603.1600000001</v>
          </cell>
          <cell r="BO755">
            <v>7256427.9199999999</v>
          </cell>
          <cell r="BP755">
            <v>5834378.2400000002</v>
          </cell>
          <cell r="BR755">
            <v>9067715.6999999993</v>
          </cell>
          <cell r="BX755">
            <v>7559244.0899999999</v>
          </cell>
          <cell r="BZ755">
            <v>6230066.7000000002</v>
          </cell>
          <cell r="CA755">
            <v>7317255.54</v>
          </cell>
          <cell r="CB755">
            <v>7020745.54</v>
          </cell>
          <cell r="CD755">
            <v>7409983.5599999996</v>
          </cell>
          <cell r="CE755">
            <v>5130658.54</v>
          </cell>
          <cell r="CF755">
            <v>5418266.79</v>
          </cell>
          <cell r="CG755">
            <v>5281238.4400000004</v>
          </cell>
          <cell r="CI755">
            <v>7820090.4699999997</v>
          </cell>
          <cell r="CO755">
            <v>348040.96169811417</v>
          </cell>
          <cell r="CQ755">
            <v>6027997.0599999996</v>
          </cell>
          <cell r="CR755">
            <v>6593736.1299999999</v>
          </cell>
          <cell r="CS755">
            <v>5811269</v>
          </cell>
          <cell r="CU755">
            <v>6434498.7300000004</v>
          </cell>
          <cell r="CV755">
            <v>5750941.6599999992</v>
          </cell>
          <cell r="CW755">
            <v>5828091.6599999992</v>
          </cell>
          <cell r="CX755">
            <v>5992927.8700000001</v>
          </cell>
          <cell r="CZ755">
            <v>6834606.379999999</v>
          </cell>
          <cell r="DF755">
            <v>6327020.9799999995</v>
          </cell>
          <cell r="DH755">
            <v>6860558.6999999993</v>
          </cell>
          <cell r="DI755">
            <v>5858489.7000000002</v>
          </cell>
          <cell r="DJ755">
            <v>7831454</v>
          </cell>
          <cell r="DK755">
            <v>6538485.0000000009</v>
          </cell>
          <cell r="DL755">
            <v>6603201.5300000003</v>
          </cell>
          <cell r="DM755">
            <v>7327434</v>
          </cell>
          <cell r="DN755">
            <v>6858990</v>
          </cell>
          <cell r="DO755">
            <v>7369277</v>
          </cell>
          <cell r="DP755">
            <v>6501344</v>
          </cell>
          <cell r="DQ755">
            <v>6935057</v>
          </cell>
          <cell r="DW755">
            <v>7316206.9999999991</v>
          </cell>
          <cell r="DX755">
            <v>7206300</v>
          </cell>
          <cell r="DY755">
            <v>6039810.4700000007</v>
          </cell>
          <cell r="DZ755">
            <v>6998520</v>
          </cell>
          <cell r="EA755">
            <v>6889723</v>
          </cell>
          <cell r="EB755">
            <v>6820860.7400000012</v>
          </cell>
          <cell r="EC755">
            <v>5390327.7400000002</v>
          </cell>
          <cell r="ED755">
            <v>5773632.7400000002</v>
          </cell>
          <cell r="EE755">
            <v>3790794.7399999998</v>
          </cell>
          <cell r="EF755">
            <v>5401879.7400000002</v>
          </cell>
          <cell r="EG755">
            <v>6727180.7400000012</v>
          </cell>
          <cell r="EH755">
            <v>6586854.2716981107</v>
          </cell>
          <cell r="EN755">
            <v>6444328.2716981098</v>
          </cell>
          <cell r="EO755">
            <v>6965475.671698112</v>
          </cell>
          <cell r="EP755">
            <v>6755959.4716981137</v>
          </cell>
          <cell r="EQ755">
            <v>5691711.4716981128</v>
          </cell>
          <cell r="ER755">
            <v>5913265.4716981137</v>
          </cell>
          <cell r="ES755">
            <v>4975710.4716981137</v>
          </cell>
          <cell r="ET755">
            <v>4405991.4716981128</v>
          </cell>
          <cell r="EU755">
            <v>4392662.4716981128</v>
          </cell>
          <cell r="EV755">
            <v>4902776.4716981128</v>
          </cell>
          <cell r="EW755">
            <v>3871121.4716981137</v>
          </cell>
          <cell r="EX755">
            <v>3910266.4716981137</v>
          </cell>
          <cell r="EY755">
            <v>3962479.4716981133</v>
          </cell>
          <cell r="FE755">
            <v>3909495.4716981133</v>
          </cell>
          <cell r="FF755">
            <v>3870266.4716981137</v>
          </cell>
          <cell r="FG755">
            <v>3882857.4716981128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M755">
            <v>0</v>
          </cell>
          <cell r="FN755">
            <v>0</v>
          </cell>
          <cell r="FO755">
            <v>0</v>
          </cell>
          <cell r="FP755">
            <v>0</v>
          </cell>
          <cell r="FV755">
            <v>0</v>
          </cell>
          <cell r="FW755">
            <v>0</v>
          </cell>
          <cell r="FX755">
            <v>0</v>
          </cell>
          <cell r="FY755">
            <v>0</v>
          </cell>
          <cell r="FZ755">
            <v>0</v>
          </cell>
          <cell r="GA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0</v>
          </cell>
          <cell r="GG755">
            <v>0</v>
          </cell>
          <cell r="GM755">
            <v>0</v>
          </cell>
          <cell r="GN755">
            <v>0</v>
          </cell>
          <cell r="GO755">
            <v>0</v>
          </cell>
          <cell r="GP755">
            <v>0</v>
          </cell>
          <cell r="GQ755">
            <v>0</v>
          </cell>
          <cell r="GR755">
            <v>0</v>
          </cell>
          <cell r="GS755">
            <v>0</v>
          </cell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HD755">
            <v>0</v>
          </cell>
          <cell r="HE755">
            <v>0</v>
          </cell>
          <cell r="HF755">
            <v>0</v>
          </cell>
          <cell r="HG755">
            <v>0</v>
          </cell>
          <cell r="HH755">
            <v>0</v>
          </cell>
          <cell r="HN755" t="e">
            <v>#REF!</v>
          </cell>
        </row>
        <row r="756">
          <cell r="A756" t="str">
            <v>CalWINCalWINSecured Volumetric-RevCurrent FlashBPO</v>
          </cell>
          <cell r="B756" t="str">
            <v>CalWINSecured Volumetric-RevCurrent FlashBPO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Y756">
            <v>0</v>
          </cell>
          <cell r="AA756">
            <v>0</v>
          </cell>
          <cell r="AB756">
            <v>0</v>
          </cell>
          <cell r="AC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J756">
            <v>0</v>
          </cell>
          <cell r="AP756">
            <v>0</v>
          </cell>
          <cell r="AR756">
            <v>0</v>
          </cell>
          <cell r="AS756">
            <v>0</v>
          </cell>
          <cell r="AT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A756">
            <v>0</v>
          </cell>
          <cell r="BG756">
            <v>0</v>
          </cell>
          <cell r="BI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R756">
            <v>0</v>
          </cell>
          <cell r="BX756">
            <v>0</v>
          </cell>
          <cell r="BZ756">
            <v>0</v>
          </cell>
          <cell r="CA756">
            <v>0</v>
          </cell>
          <cell r="CB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O756">
            <v>0</v>
          </cell>
          <cell r="CQ756">
            <v>0</v>
          </cell>
          <cell r="CR756">
            <v>0</v>
          </cell>
          <cell r="CS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Z756">
            <v>0</v>
          </cell>
          <cell r="DF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V756">
            <v>0</v>
          </cell>
          <cell r="FW756">
            <v>0</v>
          </cell>
          <cell r="FX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0</v>
          </cell>
          <cell r="GS756">
            <v>0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HD756">
            <v>0</v>
          </cell>
          <cell r="HE756">
            <v>0</v>
          </cell>
          <cell r="HF756">
            <v>0</v>
          </cell>
          <cell r="HG756">
            <v>0</v>
          </cell>
          <cell r="HH756">
            <v>0</v>
          </cell>
          <cell r="HN756" t="e">
            <v>#REF!</v>
          </cell>
        </row>
        <row r="757">
          <cell r="A757" t="str">
            <v>CalWINCalWINTotal-Secured-RevCurrent FlashBPO</v>
          </cell>
          <cell r="B757" t="str">
            <v>CalWINTotal-Secured-RevCurrent FlashBPO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Y757">
            <v>0</v>
          </cell>
          <cell r="AA757">
            <v>0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J757">
            <v>0</v>
          </cell>
          <cell r="AP757">
            <v>4667075.71</v>
          </cell>
          <cell r="AR757">
            <v>5201325.57</v>
          </cell>
          <cell r="AS757">
            <v>6352896.6900000004</v>
          </cell>
          <cell r="AT757">
            <v>5665242.46</v>
          </cell>
          <cell r="AV757">
            <v>4601064.68</v>
          </cell>
          <cell r="AW757">
            <v>6860259.7300000004</v>
          </cell>
          <cell r="AX757">
            <v>5474690.5899999999</v>
          </cell>
          <cell r="AY757">
            <v>6069180.8799999999</v>
          </cell>
          <cell r="BA757">
            <v>6999931.9100000001</v>
          </cell>
          <cell r="BG757">
            <v>6602441.5700000003</v>
          </cell>
          <cell r="BI757">
            <v>6826201.5</v>
          </cell>
          <cell r="BJ757">
            <v>7244892.0300000003</v>
          </cell>
          <cell r="BK757">
            <v>6368296.7999999998</v>
          </cell>
          <cell r="BM757">
            <v>7781792.6299999999</v>
          </cell>
          <cell r="BN757">
            <v>6749603.1600000001</v>
          </cell>
          <cell r="BO757">
            <v>7256427.9199999999</v>
          </cell>
          <cell r="BP757">
            <v>5834378.2400000002</v>
          </cell>
          <cell r="BR757">
            <v>9067715.6999999993</v>
          </cell>
          <cell r="BX757">
            <v>7559244.0899999999</v>
          </cell>
          <cell r="BZ757">
            <v>6230066.7000000002</v>
          </cell>
          <cell r="CA757">
            <v>7317255.54</v>
          </cell>
          <cell r="CB757">
            <v>7020745.54</v>
          </cell>
          <cell r="CD757">
            <v>7409983.5599999996</v>
          </cell>
          <cell r="CE757">
            <v>5130658.54</v>
          </cell>
          <cell r="CF757">
            <v>5418266.79</v>
          </cell>
          <cell r="CG757">
            <v>5281238.4400000004</v>
          </cell>
          <cell r="CI757">
            <v>7820090.4699999997</v>
          </cell>
          <cell r="CO757">
            <v>348040.96169811417</v>
          </cell>
          <cell r="CQ757">
            <v>6027997.0599999996</v>
          </cell>
          <cell r="CR757">
            <v>6593736.1299999999</v>
          </cell>
          <cell r="CS757">
            <v>5811269</v>
          </cell>
          <cell r="CU757">
            <v>6434498.7300000004</v>
          </cell>
          <cell r="CV757">
            <v>5750941.6599999992</v>
          </cell>
          <cell r="CW757">
            <v>5828091.6599999992</v>
          </cell>
          <cell r="CX757">
            <v>5992927.8700000001</v>
          </cell>
          <cell r="CZ757">
            <v>6834606.379999999</v>
          </cell>
          <cell r="DF757">
            <v>6327020.9799999995</v>
          </cell>
          <cell r="DH757">
            <v>6860558.6999999993</v>
          </cell>
          <cell r="DI757">
            <v>5858489.7000000002</v>
          </cell>
          <cell r="DJ757">
            <v>7831454</v>
          </cell>
          <cell r="DK757">
            <v>6538485.0000000009</v>
          </cell>
          <cell r="DL757">
            <v>6603201.5300000003</v>
          </cell>
          <cell r="DM757">
            <v>7327434</v>
          </cell>
          <cell r="DN757">
            <v>6858990</v>
          </cell>
          <cell r="DO757">
            <v>7369277</v>
          </cell>
          <cell r="DP757">
            <v>6501344</v>
          </cell>
          <cell r="DQ757">
            <v>6935057</v>
          </cell>
          <cell r="DW757">
            <v>7316206.9999999991</v>
          </cell>
          <cell r="DX757">
            <v>7206300</v>
          </cell>
          <cell r="DY757">
            <v>6039810.4700000007</v>
          </cell>
          <cell r="DZ757">
            <v>6998520</v>
          </cell>
          <cell r="EA757">
            <v>6889723</v>
          </cell>
          <cell r="EB757">
            <v>6820860.7400000012</v>
          </cell>
          <cell r="EC757">
            <v>5390327.7400000002</v>
          </cell>
          <cell r="ED757">
            <v>5773632.7400000002</v>
          </cell>
          <cell r="EE757">
            <v>3790794.7399999998</v>
          </cell>
          <cell r="EF757">
            <v>5401879.7400000002</v>
          </cell>
          <cell r="EG757">
            <v>6727180.7400000012</v>
          </cell>
          <cell r="EH757">
            <v>6586854.2716981107</v>
          </cell>
          <cell r="EN757">
            <v>6444328.2716981098</v>
          </cell>
          <cell r="EO757">
            <v>6965475.671698112</v>
          </cell>
          <cell r="EP757">
            <v>6755959.4716981137</v>
          </cell>
          <cell r="EQ757">
            <v>5691711.4716981128</v>
          </cell>
          <cell r="ER757">
            <v>5913265.4716981137</v>
          </cell>
          <cell r="ES757">
            <v>4975710.4716981137</v>
          </cell>
          <cell r="ET757">
            <v>4405991.4716981128</v>
          </cell>
          <cell r="EU757">
            <v>4392662.4716981128</v>
          </cell>
          <cell r="EV757">
            <v>4902776.4716981128</v>
          </cell>
          <cell r="EW757">
            <v>3871121.4716981137</v>
          </cell>
          <cell r="EX757">
            <v>3910266.4716981137</v>
          </cell>
          <cell r="EY757">
            <v>3962479.4716981133</v>
          </cell>
          <cell r="FE757">
            <v>3909495.4716981133</v>
          </cell>
          <cell r="FF757">
            <v>3870266.4716981137</v>
          </cell>
          <cell r="FG757">
            <v>3882857.4716981128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V757">
            <v>0</v>
          </cell>
          <cell r="FW757">
            <v>0</v>
          </cell>
          <cell r="FX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0</v>
          </cell>
          <cell r="GS757">
            <v>0</v>
          </cell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HD757">
            <v>0</v>
          </cell>
          <cell r="HE757">
            <v>0</v>
          </cell>
          <cell r="HF757">
            <v>0</v>
          </cell>
          <cell r="HG757">
            <v>0</v>
          </cell>
          <cell r="HH757">
            <v>0</v>
          </cell>
          <cell r="HN757" t="e">
            <v>#REF!</v>
          </cell>
        </row>
        <row r="758">
          <cell r="A758" t="str">
            <v>CalWINCalWINAIB New Sales-RevCurrent FlashBPO</v>
          </cell>
          <cell r="B758" t="str">
            <v>CalWINAIB New Sales-RevCurrent FlashBPO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Y758">
            <v>0</v>
          </cell>
          <cell r="AA758">
            <v>0</v>
          </cell>
          <cell r="AB758">
            <v>0</v>
          </cell>
          <cell r="AC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J758">
            <v>0</v>
          </cell>
          <cell r="AP758">
            <v>0</v>
          </cell>
          <cell r="AR758">
            <v>0</v>
          </cell>
          <cell r="AS758">
            <v>0</v>
          </cell>
          <cell r="AT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A758">
            <v>0</v>
          </cell>
          <cell r="BG758">
            <v>0</v>
          </cell>
          <cell r="BI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R758">
            <v>0</v>
          </cell>
          <cell r="BX758">
            <v>0</v>
          </cell>
          <cell r="BZ758">
            <v>0</v>
          </cell>
          <cell r="CA758">
            <v>0</v>
          </cell>
          <cell r="CB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O758">
            <v>4958079.5999999996</v>
          </cell>
          <cell r="CQ758">
            <v>-7.588301885277815</v>
          </cell>
          <cell r="CR758">
            <v>-126635.2683018872</v>
          </cell>
          <cell r="CS758">
            <v>467492.97169811366</v>
          </cell>
          <cell r="CU758">
            <v>1361274.7416981114</v>
          </cell>
          <cell r="CV758">
            <v>-154747.52830188686</v>
          </cell>
          <cell r="CW758">
            <v>709356.7716981133</v>
          </cell>
          <cell r="CX758">
            <v>879042.16169811296</v>
          </cell>
          <cell r="CZ758">
            <v>1004736.0716981129</v>
          </cell>
          <cell r="DF758">
            <v>998343.47169811255</v>
          </cell>
          <cell r="DH758">
            <v>141540.87169811327</v>
          </cell>
          <cell r="DI758">
            <v>1154116.071698114</v>
          </cell>
          <cell r="DJ758">
            <v>330840.47169811314</v>
          </cell>
          <cell r="DK758">
            <v>0.41169811333929829</v>
          </cell>
          <cell r="DL758">
            <v>1.6981136923277518E-3</v>
          </cell>
          <cell r="DM758">
            <v>0.47169811296043918</v>
          </cell>
          <cell r="DN758">
            <v>-0.52830188587904559</v>
          </cell>
          <cell r="DO758">
            <v>0.4716981127330655</v>
          </cell>
          <cell r="DP758">
            <v>18.47169811344429</v>
          </cell>
          <cell r="DQ758">
            <v>-0.52830188610641926</v>
          </cell>
          <cell r="DW758">
            <v>0.47169811341518653</v>
          </cell>
          <cell r="DX758">
            <v>-36.528301886846748</v>
          </cell>
          <cell r="DY758">
            <v>1.6981125554593746E-3</v>
          </cell>
          <cell r="DZ758">
            <v>-1.830188784879283E-2</v>
          </cell>
          <cell r="EA758">
            <v>0.47169811409730755</v>
          </cell>
          <cell r="EB758">
            <v>-0.26830188767235086</v>
          </cell>
          <cell r="EC758">
            <v>-0.26830188767235086</v>
          </cell>
          <cell r="ED758">
            <v>-0.26830188679127787</v>
          </cell>
          <cell r="EE758">
            <v>-0.26830188676285616</v>
          </cell>
          <cell r="EF758">
            <v>-0.26830188653548248</v>
          </cell>
          <cell r="EG758">
            <v>-0.26830188835447188</v>
          </cell>
          <cell r="EH758">
            <v>0.20000000313302735</v>
          </cell>
          <cell r="EN758">
            <v>0.20000000267828</v>
          </cell>
          <cell r="EO758">
            <v>-4.5474735088646412E-10</v>
          </cell>
          <cell r="EP758">
            <v>2.8421709430404007E-10</v>
          </cell>
          <cell r="EQ758">
            <v>407441.00000000006</v>
          </cell>
          <cell r="ER758">
            <v>682483</v>
          </cell>
          <cell r="ES758">
            <v>795815.73333333316</v>
          </cell>
          <cell r="ET758">
            <v>1378586.8000000005</v>
          </cell>
          <cell r="EU758">
            <v>1487814.1333333333</v>
          </cell>
          <cell r="EV758">
            <v>1676019.8000000007</v>
          </cell>
          <cell r="EW758">
            <v>2423973</v>
          </cell>
          <cell r="EX758">
            <v>2440560</v>
          </cell>
          <cell r="EY758">
            <v>2521550.333333333</v>
          </cell>
          <cell r="FE758">
            <v>2525199.3333333335</v>
          </cell>
          <cell r="FF758">
            <v>2565626.333333333</v>
          </cell>
          <cell r="FG758">
            <v>2161709.6666666665</v>
          </cell>
          <cell r="FH758">
            <v>5963761.6666666651</v>
          </cell>
          <cell r="FI758">
            <v>5976500.666666667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V758">
            <v>0</v>
          </cell>
          <cell r="FW758">
            <v>0</v>
          </cell>
          <cell r="FX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0</v>
          </cell>
          <cell r="GS758">
            <v>0</v>
          </cell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HD758">
            <v>0</v>
          </cell>
          <cell r="HE758">
            <v>0</v>
          </cell>
          <cell r="HF758">
            <v>0</v>
          </cell>
          <cell r="HG758">
            <v>0</v>
          </cell>
          <cell r="HH758">
            <v>0</v>
          </cell>
          <cell r="HN758" t="e">
            <v>#REF!</v>
          </cell>
        </row>
        <row r="759">
          <cell r="A759" t="str">
            <v>CalWINCalWINTotal-RevCurrent FlashBPO</v>
          </cell>
          <cell r="B759" t="str">
            <v>CalWINTotal-RevCurrent FlashBPO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Y759">
            <v>0</v>
          </cell>
          <cell r="AA759">
            <v>0</v>
          </cell>
          <cell r="AB759">
            <v>0</v>
          </cell>
          <cell r="AC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J759">
            <v>0</v>
          </cell>
          <cell r="AP759">
            <v>4667075.71</v>
          </cell>
          <cell r="AR759">
            <v>5201325.57</v>
          </cell>
          <cell r="AS759">
            <v>6352896.6900000004</v>
          </cell>
          <cell r="AT759">
            <v>5665242.46</v>
          </cell>
          <cell r="AV759">
            <v>4601064.68</v>
          </cell>
          <cell r="AW759">
            <v>6860259.7300000004</v>
          </cell>
          <cell r="AX759">
            <v>5474690.5899999999</v>
          </cell>
          <cell r="AY759">
            <v>6069180.8799999999</v>
          </cell>
          <cell r="BA759">
            <v>6999931.9100000001</v>
          </cell>
          <cell r="BG759">
            <v>6602441.5700000003</v>
          </cell>
          <cell r="BI759">
            <v>6826201.5</v>
          </cell>
          <cell r="BJ759">
            <v>7244892.0300000003</v>
          </cell>
          <cell r="BK759">
            <v>6368296.7999999998</v>
          </cell>
          <cell r="BM759">
            <v>7781792.6299999999</v>
          </cell>
          <cell r="BN759">
            <v>6749603.1600000001</v>
          </cell>
          <cell r="BO759">
            <v>7256427.9199999999</v>
          </cell>
          <cell r="BP759">
            <v>5834378.2400000002</v>
          </cell>
          <cell r="BR759">
            <v>9067715.6999999993</v>
          </cell>
          <cell r="BX759">
            <v>7559244.0899999999</v>
          </cell>
          <cell r="BZ759">
            <v>6230066.7000000002</v>
          </cell>
          <cell r="CA759">
            <v>7317255.54</v>
          </cell>
          <cell r="CB759">
            <v>7020745.54</v>
          </cell>
          <cell r="CD759">
            <v>7409983.5599999996</v>
          </cell>
          <cell r="CE759">
            <v>5130658.54</v>
          </cell>
          <cell r="CF759">
            <v>5418266.79</v>
          </cell>
          <cell r="CG759">
            <v>5281238.4400000004</v>
          </cell>
          <cell r="CI759">
            <v>7820090.4699999997</v>
          </cell>
          <cell r="CO759">
            <v>5306120.5616981145</v>
          </cell>
          <cell r="CQ759">
            <v>6027989.4716981146</v>
          </cell>
          <cell r="CR759">
            <v>6467100.8616981125</v>
          </cell>
          <cell r="CS759">
            <v>6278761.9716981137</v>
          </cell>
          <cell r="CU759">
            <v>7795773.4716981119</v>
          </cell>
          <cell r="CV759">
            <v>5596194.1316981129</v>
          </cell>
          <cell r="CW759">
            <v>6537448.4316981127</v>
          </cell>
          <cell r="CX759">
            <v>6871970.0316981133</v>
          </cell>
          <cell r="CZ759">
            <v>7839342.4516981123</v>
          </cell>
          <cell r="DF759">
            <v>7325364.4516981123</v>
          </cell>
          <cell r="DH759">
            <v>7002099.5716981124</v>
          </cell>
          <cell r="DI759">
            <v>7012605.7716981145</v>
          </cell>
          <cell r="DJ759">
            <v>8162294.4716981128</v>
          </cell>
          <cell r="DK759">
            <v>6538485.4116981141</v>
          </cell>
          <cell r="DL759">
            <v>6603201.5316981142</v>
          </cell>
          <cell r="DM759">
            <v>7327434.4716981128</v>
          </cell>
          <cell r="DN759">
            <v>6858989.4716981146</v>
          </cell>
          <cell r="DO759">
            <v>7369277.4716981128</v>
          </cell>
          <cell r="DP759">
            <v>6501362.4716981137</v>
          </cell>
          <cell r="DQ759">
            <v>6935056.4716981137</v>
          </cell>
          <cell r="DW759">
            <v>7316207.4716981137</v>
          </cell>
          <cell r="DX759">
            <v>7206263.4716981137</v>
          </cell>
          <cell r="DY759">
            <v>6039810.4716981128</v>
          </cell>
          <cell r="DZ759">
            <v>6998519.9816981135</v>
          </cell>
          <cell r="EA759">
            <v>6889723.4716981137</v>
          </cell>
          <cell r="EB759">
            <v>6820860.4716981137</v>
          </cell>
          <cell r="EC759">
            <v>5390327.4716981128</v>
          </cell>
          <cell r="ED759">
            <v>5773632.4716981137</v>
          </cell>
          <cell r="EE759">
            <v>3790794.4716981128</v>
          </cell>
          <cell r="EF759">
            <v>5401879.4716981137</v>
          </cell>
          <cell r="EG759">
            <v>6727180.4716981128</v>
          </cell>
          <cell r="EH759">
            <v>6586854.4716981137</v>
          </cell>
          <cell r="EN759">
            <v>6444328.4716981128</v>
          </cell>
          <cell r="EO759">
            <v>6965475.671698112</v>
          </cell>
          <cell r="EP759">
            <v>6755959.4716981137</v>
          </cell>
          <cell r="EQ759">
            <v>6099152.4716981128</v>
          </cell>
          <cell r="ER759">
            <v>6595748.4716981137</v>
          </cell>
          <cell r="ES759">
            <v>5771526.2050314471</v>
          </cell>
          <cell r="ET759">
            <v>5784578.2716981135</v>
          </cell>
          <cell r="EU759">
            <v>5880476.6050314466</v>
          </cell>
          <cell r="EV759">
            <v>6578796.2716981135</v>
          </cell>
          <cell r="EW759">
            <v>6295094.4716981137</v>
          </cell>
          <cell r="EX759">
            <v>6350826.4716981137</v>
          </cell>
          <cell r="EY759">
            <v>6484029.8050314467</v>
          </cell>
          <cell r="FE759">
            <v>6434694.8050314467</v>
          </cell>
          <cell r="FF759">
            <v>6435892.8050314458</v>
          </cell>
          <cell r="FG759">
            <v>6044567.1383647798</v>
          </cell>
          <cell r="FH759">
            <v>5963761.6666666651</v>
          </cell>
          <cell r="FI759">
            <v>5976500.666666667</v>
          </cell>
          <cell r="FJ759">
            <v>0</v>
          </cell>
          <cell r="FK759">
            <v>0</v>
          </cell>
          <cell r="FL759">
            <v>0</v>
          </cell>
          <cell r="FM759">
            <v>0</v>
          </cell>
          <cell r="FN759">
            <v>0</v>
          </cell>
          <cell r="FO759">
            <v>0</v>
          </cell>
          <cell r="FP759">
            <v>0</v>
          </cell>
          <cell r="FV759">
            <v>0</v>
          </cell>
          <cell r="FW759">
            <v>0</v>
          </cell>
          <cell r="FX759">
            <v>0</v>
          </cell>
          <cell r="FY759">
            <v>0</v>
          </cell>
          <cell r="FZ759">
            <v>0</v>
          </cell>
          <cell r="GA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>
            <v>0</v>
          </cell>
          <cell r="GM759">
            <v>0</v>
          </cell>
          <cell r="GN759">
            <v>0</v>
          </cell>
          <cell r="GO759">
            <v>0</v>
          </cell>
          <cell r="GP759">
            <v>0</v>
          </cell>
          <cell r="GQ759">
            <v>0</v>
          </cell>
          <cell r="GR759">
            <v>0</v>
          </cell>
          <cell r="GS759">
            <v>0</v>
          </cell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HD759">
            <v>0</v>
          </cell>
          <cell r="HE759">
            <v>0</v>
          </cell>
          <cell r="HF759">
            <v>0</v>
          </cell>
          <cell r="HG759">
            <v>0</v>
          </cell>
          <cell r="HH759">
            <v>0</v>
          </cell>
          <cell r="HN759" t="e">
            <v>#REF!</v>
          </cell>
        </row>
        <row r="760">
          <cell r="A760" t="str">
            <v>CalWINCalWINSecured Baseline-ExpCurrent FlashBPO</v>
          </cell>
          <cell r="B760" t="str">
            <v>CalWINSecured Baseline-ExpCurrent FlashBPO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1255590559.4604568</v>
          </cell>
          <cell r="Y760">
            <v>0</v>
          </cell>
          <cell r="AA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J760">
            <v>0</v>
          </cell>
          <cell r="AP760">
            <v>3566384.99</v>
          </cell>
          <cell r="AR760">
            <v>4020775.96</v>
          </cell>
          <cell r="AS760">
            <v>3915602.73</v>
          </cell>
          <cell r="AT760">
            <v>3462351.04</v>
          </cell>
          <cell r="AV760">
            <v>3392688.8</v>
          </cell>
          <cell r="AW760">
            <v>3731099.64</v>
          </cell>
          <cell r="AX760">
            <v>3631925.51</v>
          </cell>
          <cell r="AY760">
            <v>3908968.92</v>
          </cell>
          <cell r="BA760">
            <v>5345764.9400000004</v>
          </cell>
          <cell r="BG760">
            <v>4396658.99</v>
          </cell>
          <cell r="BI760">
            <v>4712165.51</v>
          </cell>
          <cell r="BJ760">
            <v>6032094.0999999996</v>
          </cell>
          <cell r="BK760">
            <v>5596079.2999999998</v>
          </cell>
          <cell r="BM760">
            <v>5028656.82</v>
          </cell>
          <cell r="BN760">
            <v>4345426.96</v>
          </cell>
          <cell r="BO760">
            <v>5594657.6900000004</v>
          </cell>
          <cell r="BP760">
            <v>5539577.9299999997</v>
          </cell>
          <cell r="BR760">
            <v>6602329.4199999999</v>
          </cell>
          <cell r="BX760">
            <v>5525679.5</v>
          </cell>
          <cell r="BZ760">
            <v>6395564.9100000001</v>
          </cell>
          <cell r="CA760">
            <v>5296578.0999999996</v>
          </cell>
          <cell r="CB760">
            <v>5049437.9800000004</v>
          </cell>
          <cell r="CD760">
            <v>4572857.55</v>
          </cell>
          <cell r="CE760">
            <v>4650974.17</v>
          </cell>
          <cell r="CF760">
            <v>5243828.03</v>
          </cell>
          <cell r="CG760">
            <v>5583013.7300000004</v>
          </cell>
          <cell r="CI760">
            <v>6069470.3800000008</v>
          </cell>
          <cell r="CO760">
            <v>4887488.0624000002</v>
          </cell>
          <cell r="CQ760">
            <v>6623138.7571900012</v>
          </cell>
          <cell r="CR760">
            <v>6196726.0197700001</v>
          </cell>
          <cell r="CS760">
            <v>5794830.1014999999</v>
          </cell>
          <cell r="CU760">
            <v>5418150.7157699997</v>
          </cell>
          <cell r="CV760">
            <v>5622270.9342399994</v>
          </cell>
          <cell r="CW760">
            <v>6527398.3818300003</v>
          </cell>
          <cell r="CX760">
            <v>5543540.1151400022</v>
          </cell>
          <cell r="CZ760">
            <v>5743429.313740002</v>
          </cell>
          <cell r="DF760">
            <v>5083951.5688300021</v>
          </cell>
          <cell r="DH760">
            <v>4997972.209693335</v>
          </cell>
          <cell r="DI760">
            <v>5422077.6222100016</v>
          </cell>
          <cell r="DJ760">
            <v>5468662.6339400001</v>
          </cell>
          <cell r="DK760">
            <v>5219877.8452399997</v>
          </cell>
          <cell r="DL760">
            <v>5790547.7060185168</v>
          </cell>
          <cell r="DM760">
            <v>5552989.4158333493</v>
          </cell>
          <cell r="DN760">
            <v>5220284.9958333336</v>
          </cell>
          <cell r="DO760">
            <v>5133399.3233333332</v>
          </cell>
          <cell r="DP760">
            <v>5025098.8479026817</v>
          </cell>
          <cell r="DQ760">
            <v>5111798.8810304236</v>
          </cell>
          <cell r="DW760">
            <v>4067165.7168518524</v>
          </cell>
          <cell r="DX760">
            <v>4567869.5626851851</v>
          </cell>
          <cell r="DY760">
            <v>4601315.6893518521</v>
          </cell>
          <cell r="DZ760">
            <v>4915571.506851851</v>
          </cell>
          <cell r="EA760">
            <v>5105350.3468518527</v>
          </cell>
          <cell r="EB760">
            <v>4869646.1266666679</v>
          </cell>
          <cell r="EC760">
            <v>4731048.5133333327</v>
          </cell>
          <cell r="ED760">
            <v>4820874.7718518525</v>
          </cell>
          <cell r="EE760">
            <v>3865699.840185185</v>
          </cell>
          <cell r="EF760">
            <v>4086517.5985185187</v>
          </cell>
          <cell r="EG760">
            <v>3925494.4760185182</v>
          </cell>
          <cell r="EH760">
            <v>4303767.415</v>
          </cell>
          <cell r="EN760">
            <v>4168308.236018518</v>
          </cell>
          <cell r="EO760">
            <v>3973179.1041666665</v>
          </cell>
          <cell r="EP760">
            <v>4272617.7802609671</v>
          </cell>
          <cell r="EQ760">
            <v>4202970.5118824905</v>
          </cell>
          <cell r="ER760">
            <v>4182342.7300086021</v>
          </cell>
          <cell r="ES760">
            <v>3821038.6729006222</v>
          </cell>
          <cell r="ET760">
            <v>3696966.4674105053</v>
          </cell>
          <cell r="EU760">
            <v>3329571.7942947606</v>
          </cell>
          <cell r="EV760">
            <v>3436921.959156476</v>
          </cell>
          <cell r="EW760">
            <v>3240471.8160278988</v>
          </cell>
          <cell r="EX760">
            <v>2852422.9347984511</v>
          </cell>
          <cell r="EY760">
            <v>3239298.9728316115</v>
          </cell>
          <cell r="FE760">
            <v>2948421.0630762093</v>
          </cell>
          <cell r="FF760">
            <v>2640274.5996787632</v>
          </cell>
          <cell r="FG760">
            <v>2866072.0122571629</v>
          </cell>
          <cell r="FH760">
            <v>3103072.0122571634</v>
          </cell>
          <cell r="FI760">
            <v>2866072.0122571629</v>
          </cell>
          <cell r="FJ760">
            <v>0</v>
          </cell>
          <cell r="FK760">
            <v>0</v>
          </cell>
          <cell r="FL760">
            <v>0</v>
          </cell>
          <cell r="FM760">
            <v>0</v>
          </cell>
          <cell r="FN760">
            <v>0</v>
          </cell>
          <cell r="FO760">
            <v>0</v>
          </cell>
          <cell r="FP760">
            <v>0</v>
          </cell>
          <cell r="FV760">
            <v>0</v>
          </cell>
          <cell r="FW760">
            <v>0</v>
          </cell>
          <cell r="FX760">
            <v>0</v>
          </cell>
          <cell r="FY760">
            <v>0</v>
          </cell>
          <cell r="FZ760">
            <v>0</v>
          </cell>
          <cell r="GA760">
            <v>0</v>
          </cell>
          <cell r="GB760">
            <v>0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>
            <v>0</v>
          </cell>
          <cell r="GM760">
            <v>0</v>
          </cell>
          <cell r="GN760">
            <v>0</v>
          </cell>
          <cell r="GO760">
            <v>0</v>
          </cell>
          <cell r="GP760">
            <v>0</v>
          </cell>
          <cell r="GQ760">
            <v>0</v>
          </cell>
          <cell r="GR760">
            <v>0</v>
          </cell>
          <cell r="GS760">
            <v>0</v>
          </cell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HD760">
            <v>0</v>
          </cell>
          <cell r="HE760">
            <v>0</v>
          </cell>
          <cell r="HF760">
            <v>0</v>
          </cell>
          <cell r="HG760">
            <v>0</v>
          </cell>
          <cell r="HH760">
            <v>0</v>
          </cell>
          <cell r="HN760" t="e">
            <v>#REF!</v>
          </cell>
        </row>
        <row r="761">
          <cell r="A761" t="str">
            <v>CalWINCalWINSecured Volumetric-ExpCurrent FlashBPO</v>
          </cell>
          <cell r="B761" t="str">
            <v>CalWINSecured Volumetric-ExpCurrent FlashBPO</v>
          </cell>
          <cell r="H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Y761">
            <v>0</v>
          </cell>
          <cell r="AA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J761">
            <v>0</v>
          </cell>
          <cell r="AP761">
            <v>0</v>
          </cell>
          <cell r="AR761">
            <v>0</v>
          </cell>
          <cell r="AS761">
            <v>0</v>
          </cell>
          <cell r="AT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A761">
            <v>0</v>
          </cell>
          <cell r="BG761">
            <v>0</v>
          </cell>
          <cell r="BI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R761">
            <v>0</v>
          </cell>
          <cell r="BX761">
            <v>0</v>
          </cell>
          <cell r="BZ761">
            <v>0</v>
          </cell>
          <cell r="CA761">
            <v>0</v>
          </cell>
          <cell r="CB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O761">
            <v>0</v>
          </cell>
          <cell r="CQ761">
            <v>0</v>
          </cell>
          <cell r="CR761">
            <v>0</v>
          </cell>
          <cell r="CS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Z761">
            <v>0</v>
          </cell>
          <cell r="DF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FE761">
            <v>0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V761">
            <v>0</v>
          </cell>
          <cell r="FW761">
            <v>0</v>
          </cell>
          <cell r="FX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0</v>
          </cell>
          <cell r="GS761">
            <v>0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HD761">
            <v>0</v>
          </cell>
          <cell r="HE761">
            <v>0</v>
          </cell>
          <cell r="HF761">
            <v>0</v>
          </cell>
          <cell r="HG761">
            <v>0</v>
          </cell>
          <cell r="HH761">
            <v>0</v>
          </cell>
          <cell r="HN761" t="e">
            <v>#REF!</v>
          </cell>
        </row>
        <row r="762">
          <cell r="A762" t="str">
            <v>CalWINCalWINTotal-Secured-ExpCurrent FlashBPO</v>
          </cell>
          <cell r="B762" t="str">
            <v>CalWINTotal-Secured-ExpCurrent FlashBPO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1255590559.4604568</v>
          </cell>
          <cell r="Y762">
            <v>0</v>
          </cell>
          <cell r="AA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J762">
            <v>0</v>
          </cell>
          <cell r="AP762">
            <v>3566384.99</v>
          </cell>
          <cell r="AR762">
            <v>4020775.96</v>
          </cell>
          <cell r="AS762">
            <v>3915602.73</v>
          </cell>
          <cell r="AT762">
            <v>3462351.04</v>
          </cell>
          <cell r="AV762">
            <v>3392688.8</v>
          </cell>
          <cell r="AW762">
            <v>3731099.64</v>
          </cell>
          <cell r="AX762">
            <v>3631925.51</v>
          </cell>
          <cell r="AY762">
            <v>3908968.92</v>
          </cell>
          <cell r="BA762">
            <v>5345764.9400000004</v>
          </cell>
          <cell r="BG762">
            <v>4396658.99</v>
          </cell>
          <cell r="BI762">
            <v>4712165.51</v>
          </cell>
          <cell r="BJ762">
            <v>6032094.0999999996</v>
          </cell>
          <cell r="BK762">
            <v>5596079.2999999998</v>
          </cell>
          <cell r="BM762">
            <v>5028656.82</v>
          </cell>
          <cell r="BN762">
            <v>4345426.96</v>
          </cell>
          <cell r="BO762">
            <v>5594657.6900000004</v>
          </cell>
          <cell r="BP762">
            <v>5539577.9299999997</v>
          </cell>
          <cell r="BR762">
            <v>6602329.4199999999</v>
          </cell>
          <cell r="BX762">
            <v>5525679.5</v>
          </cell>
          <cell r="BZ762">
            <v>6395564.9100000001</v>
          </cell>
          <cell r="CA762">
            <v>5296578.0999999996</v>
          </cell>
          <cell r="CB762">
            <v>5049437.9800000004</v>
          </cell>
          <cell r="CD762">
            <v>4572857.55</v>
          </cell>
          <cell r="CE762">
            <v>4650974.17</v>
          </cell>
          <cell r="CF762">
            <v>5243828.03</v>
          </cell>
          <cell r="CG762">
            <v>5583013.7300000004</v>
          </cell>
          <cell r="CI762">
            <v>6069470.3800000008</v>
          </cell>
          <cell r="CO762">
            <v>4887488.0624000002</v>
          </cell>
          <cell r="CQ762">
            <v>6623138.7571900012</v>
          </cell>
          <cell r="CR762">
            <v>6196726.0197700001</v>
          </cell>
          <cell r="CS762">
            <v>5794830.1014999999</v>
          </cell>
          <cell r="CU762">
            <v>5418150.7157699997</v>
          </cell>
          <cell r="CV762">
            <v>5622270.9342399994</v>
          </cell>
          <cell r="CW762">
            <v>6527398.3818300003</v>
          </cell>
          <cell r="CX762">
            <v>5543540.1151400022</v>
          </cell>
          <cell r="CZ762">
            <v>5743429.313740002</v>
          </cell>
          <cell r="DF762">
            <v>5083951.5688300021</v>
          </cell>
          <cell r="DH762">
            <v>4997972.209693335</v>
          </cell>
          <cell r="DI762">
            <v>5422077.6222100016</v>
          </cell>
          <cell r="DJ762">
            <v>5468662.6339400001</v>
          </cell>
          <cell r="DK762">
            <v>5219877.8452399997</v>
          </cell>
          <cell r="DL762">
            <v>5790547.7060185168</v>
          </cell>
          <cell r="DM762">
            <v>5552989.4158333493</v>
          </cell>
          <cell r="DN762">
            <v>5220284.9958333336</v>
          </cell>
          <cell r="DO762">
            <v>5133399.3233333332</v>
          </cell>
          <cell r="DP762">
            <v>5025098.8479026817</v>
          </cell>
          <cell r="DQ762">
            <v>5111798.8810304236</v>
          </cell>
          <cell r="DW762">
            <v>4067165.7168518524</v>
          </cell>
          <cell r="DX762">
            <v>4567869.5626851851</v>
          </cell>
          <cell r="DY762">
            <v>4601315.6893518521</v>
          </cell>
          <cell r="DZ762">
            <v>4915571.506851851</v>
          </cell>
          <cell r="EA762">
            <v>5105350.3468518527</v>
          </cell>
          <cell r="EB762">
            <v>4869646.1266666679</v>
          </cell>
          <cell r="EC762">
            <v>4731048.5133333327</v>
          </cell>
          <cell r="ED762">
            <v>4820874.7718518525</v>
          </cell>
          <cell r="EE762">
            <v>3865699.840185185</v>
          </cell>
          <cell r="EF762">
            <v>4086517.5985185187</v>
          </cell>
          <cell r="EG762">
            <v>3925494.4760185182</v>
          </cell>
          <cell r="EH762">
            <v>4303767.415</v>
          </cell>
          <cell r="EN762">
            <v>4168308.236018518</v>
          </cell>
          <cell r="EO762">
            <v>3973179.1041666665</v>
          </cell>
          <cell r="EP762">
            <v>4272617.7802609671</v>
          </cell>
          <cell r="EQ762">
            <v>4202970.5118824905</v>
          </cell>
          <cell r="ER762">
            <v>4182342.7300086021</v>
          </cell>
          <cell r="ES762">
            <v>3821038.6729006222</v>
          </cell>
          <cell r="ET762">
            <v>3696966.4674105053</v>
          </cell>
          <cell r="EU762">
            <v>3329571.7942947606</v>
          </cell>
          <cell r="EV762">
            <v>3436921.959156476</v>
          </cell>
          <cell r="EW762">
            <v>3240471.8160278988</v>
          </cell>
          <cell r="EX762">
            <v>2852422.9347984511</v>
          </cell>
          <cell r="EY762">
            <v>3239298.9728316115</v>
          </cell>
          <cell r="FE762">
            <v>2948421.0630762093</v>
          </cell>
          <cell r="FF762">
            <v>2640274.5996787632</v>
          </cell>
          <cell r="FG762">
            <v>2866072.0122571629</v>
          </cell>
          <cell r="FH762">
            <v>3103072.0122571634</v>
          </cell>
          <cell r="FI762">
            <v>2866072.0122571629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V762">
            <v>0</v>
          </cell>
          <cell r="FW762">
            <v>0</v>
          </cell>
          <cell r="FX762">
            <v>0</v>
          </cell>
          <cell r="FY762">
            <v>0</v>
          </cell>
          <cell r="FZ762">
            <v>0</v>
          </cell>
          <cell r="GA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0</v>
          </cell>
          <cell r="GS762">
            <v>0</v>
          </cell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HD762">
            <v>0</v>
          </cell>
          <cell r="HE762">
            <v>0</v>
          </cell>
          <cell r="HF762">
            <v>0</v>
          </cell>
          <cell r="HG762">
            <v>0</v>
          </cell>
          <cell r="HH762">
            <v>0</v>
          </cell>
          <cell r="HN762" t="e">
            <v>#REF!</v>
          </cell>
        </row>
        <row r="763">
          <cell r="A763" t="str">
            <v>CalWINCalWINAIB New Sales-ExpCurrent FlashBPO</v>
          </cell>
          <cell r="B763" t="str">
            <v>CalWINAIB New Sales-ExpCurrent FlashBPO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49510887.010000005</v>
          </cell>
          <cell r="Y763">
            <v>0</v>
          </cell>
          <cell r="AA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J763">
            <v>0</v>
          </cell>
          <cell r="AP763">
            <v>0</v>
          </cell>
          <cell r="AR763">
            <v>0</v>
          </cell>
          <cell r="AS763">
            <v>0</v>
          </cell>
          <cell r="AT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A763">
            <v>0</v>
          </cell>
          <cell r="BG763">
            <v>0</v>
          </cell>
          <cell r="BI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R763">
            <v>0</v>
          </cell>
          <cell r="BX763">
            <v>0</v>
          </cell>
          <cell r="BZ763">
            <v>0</v>
          </cell>
          <cell r="CA763">
            <v>0</v>
          </cell>
          <cell r="CB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O763">
            <v>0</v>
          </cell>
          <cell r="CQ763">
            <v>0</v>
          </cell>
          <cell r="CR763">
            <v>0</v>
          </cell>
          <cell r="CS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Z763">
            <v>0</v>
          </cell>
          <cell r="DF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N763">
            <v>0</v>
          </cell>
          <cell r="EO763">
            <v>0</v>
          </cell>
          <cell r="EP763">
            <v>1.8474111129762605E-10</v>
          </cell>
          <cell r="EQ763">
            <v>264836.65000000002</v>
          </cell>
          <cell r="ER763">
            <v>443613.95</v>
          </cell>
          <cell r="ES763">
            <v>517280.22666666651</v>
          </cell>
          <cell r="ET763">
            <v>896081.42000000039</v>
          </cell>
          <cell r="EU763">
            <v>967079.18666666676</v>
          </cell>
          <cell r="EV763">
            <v>1089412.8700000006</v>
          </cell>
          <cell r="EW763">
            <v>1575582.4500000004</v>
          </cell>
          <cell r="EX763">
            <v>1586364</v>
          </cell>
          <cell r="EY763">
            <v>1639007.7166666666</v>
          </cell>
          <cell r="FE763">
            <v>1641379.5666666667</v>
          </cell>
          <cell r="FF763">
            <v>1667657.1166666665</v>
          </cell>
          <cell r="FG763">
            <v>1405111.2833333334</v>
          </cell>
          <cell r="FH763">
            <v>1405111.2833333334</v>
          </cell>
          <cell r="FI763">
            <v>1405111.2833333334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V763">
            <v>0</v>
          </cell>
          <cell r="FW763">
            <v>0</v>
          </cell>
          <cell r="FX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0</v>
          </cell>
          <cell r="GS763">
            <v>0</v>
          </cell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HD763">
            <v>0</v>
          </cell>
          <cell r="HE763">
            <v>0</v>
          </cell>
          <cell r="HF763">
            <v>0</v>
          </cell>
          <cell r="HG763">
            <v>0</v>
          </cell>
          <cell r="HH763">
            <v>0</v>
          </cell>
          <cell r="HN763" t="e">
            <v>#REF!</v>
          </cell>
        </row>
        <row r="764">
          <cell r="A764" t="str">
            <v>CalWINCalWINTotal-ExpCurrent FlashBPO</v>
          </cell>
          <cell r="B764" t="str">
            <v>CalWINTotal-ExpCurrent FlashBPO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1305101446.4704568</v>
          </cell>
          <cell r="Y764">
            <v>0</v>
          </cell>
          <cell r="AA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J764">
            <v>0</v>
          </cell>
          <cell r="AP764">
            <v>3566384.99</v>
          </cell>
          <cell r="AR764">
            <v>4020775.96</v>
          </cell>
          <cell r="AS764">
            <v>3915602.73</v>
          </cell>
          <cell r="AT764">
            <v>3462351.04</v>
          </cell>
          <cell r="AV764">
            <v>3392688.8</v>
          </cell>
          <cell r="AW764">
            <v>3731099.64</v>
          </cell>
          <cell r="AX764">
            <v>3631925.51</v>
          </cell>
          <cell r="AY764">
            <v>3908968.92</v>
          </cell>
          <cell r="BA764">
            <v>5345764.9400000004</v>
          </cell>
          <cell r="BG764">
            <v>4396658.99</v>
          </cell>
          <cell r="BI764">
            <v>4712165.51</v>
          </cell>
          <cell r="BJ764">
            <v>6032094.0999999996</v>
          </cell>
          <cell r="BK764">
            <v>5596079.2999999998</v>
          </cell>
          <cell r="BM764">
            <v>5028656.82</v>
          </cell>
          <cell r="BN764">
            <v>4345426.96</v>
          </cell>
          <cell r="BO764">
            <v>5594657.6900000004</v>
          </cell>
          <cell r="BP764">
            <v>5539577.9299999997</v>
          </cell>
          <cell r="BR764">
            <v>6602329.4199999999</v>
          </cell>
          <cell r="BX764">
            <v>5525679.5</v>
          </cell>
          <cell r="BZ764">
            <v>6395564.9100000001</v>
          </cell>
          <cell r="CA764">
            <v>5296578.0999999996</v>
          </cell>
          <cell r="CB764">
            <v>5049437.9800000004</v>
          </cell>
          <cell r="CD764">
            <v>4572857.55</v>
          </cell>
          <cell r="CE764">
            <v>4650974.17</v>
          </cell>
          <cell r="CF764">
            <v>5243828.03</v>
          </cell>
          <cell r="CG764">
            <v>5583013.7300000004</v>
          </cell>
          <cell r="CI764">
            <v>6069470.3800000008</v>
          </cell>
          <cell r="CO764">
            <v>4887488.0624000002</v>
          </cell>
          <cell r="CQ764">
            <v>6623138.7571900012</v>
          </cell>
          <cell r="CR764">
            <v>6196726.0197700001</v>
          </cell>
          <cell r="CS764">
            <v>5794830.1014999999</v>
          </cell>
          <cell r="CU764">
            <v>5418150.7157699997</v>
          </cell>
          <cell r="CV764">
            <v>5622270.9342399994</v>
          </cell>
          <cell r="CW764">
            <v>6527398.3818300003</v>
          </cell>
          <cell r="CX764">
            <v>5543540.1151400022</v>
          </cell>
          <cell r="CZ764">
            <v>5743429.313740002</v>
          </cell>
          <cell r="DF764">
            <v>5083951.5688300021</v>
          </cell>
          <cell r="DH764">
            <v>4997972.209693335</v>
          </cell>
          <cell r="DI764">
            <v>5422077.6222100016</v>
          </cell>
          <cell r="DJ764">
            <v>5468662.6339400001</v>
          </cell>
          <cell r="DK764">
            <v>5219877.8452399997</v>
          </cell>
          <cell r="DL764">
            <v>5790547.7060185168</v>
          </cell>
          <cell r="DM764">
            <v>5552989.4158333493</v>
          </cell>
          <cell r="DN764">
            <v>5220284.9958333336</v>
          </cell>
          <cell r="DO764">
            <v>5133399.3233333332</v>
          </cell>
          <cell r="DP764">
            <v>5025098.8479026817</v>
          </cell>
          <cell r="DQ764">
            <v>5111798.8810304236</v>
          </cell>
          <cell r="DW764">
            <v>4067165.7168518524</v>
          </cell>
          <cell r="DX764">
            <v>4567869.5626851851</v>
          </cell>
          <cell r="DY764">
            <v>4601315.6893518521</v>
          </cell>
          <cell r="DZ764">
            <v>4915571.506851851</v>
          </cell>
          <cell r="EA764">
            <v>5105350.3468518527</v>
          </cell>
          <cell r="EB764">
            <v>4869646.1266666679</v>
          </cell>
          <cell r="EC764">
            <v>4731048.5133333327</v>
          </cell>
          <cell r="ED764">
            <v>4820874.7718518525</v>
          </cell>
          <cell r="EE764">
            <v>3865699.840185185</v>
          </cell>
          <cell r="EF764">
            <v>4086517.5985185187</v>
          </cell>
          <cell r="EG764">
            <v>3925494.4760185182</v>
          </cell>
          <cell r="EH764">
            <v>4303767.415</v>
          </cell>
          <cell r="EN764">
            <v>4168308.236018518</v>
          </cell>
          <cell r="EO764">
            <v>3973179.1041666665</v>
          </cell>
          <cell r="EP764">
            <v>4272617.7802609671</v>
          </cell>
          <cell r="EQ764">
            <v>4467807.1618824909</v>
          </cell>
          <cell r="ER764">
            <v>4625956.6800086023</v>
          </cell>
          <cell r="ES764">
            <v>4338318.8995672893</v>
          </cell>
          <cell r="ET764">
            <v>4593047.8874105057</v>
          </cell>
          <cell r="EU764">
            <v>4296650.9809614271</v>
          </cell>
          <cell r="EV764">
            <v>4526334.8291564761</v>
          </cell>
          <cell r="EW764">
            <v>4816054.2660278985</v>
          </cell>
          <cell r="EX764">
            <v>4438786.9347984502</v>
          </cell>
          <cell r="EY764">
            <v>4878306.6894982783</v>
          </cell>
          <cell r="FE764">
            <v>4589800.6297428757</v>
          </cell>
          <cell r="FF764">
            <v>4307931.7163454294</v>
          </cell>
          <cell r="FG764">
            <v>4271183.2955904966</v>
          </cell>
          <cell r="FH764">
            <v>4508183.2955904966</v>
          </cell>
          <cell r="FI764">
            <v>4271183.2955904966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V764">
            <v>0</v>
          </cell>
          <cell r="FW764">
            <v>0</v>
          </cell>
          <cell r="FX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0</v>
          </cell>
          <cell r="GS764">
            <v>0</v>
          </cell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HD764">
            <v>0</v>
          </cell>
          <cell r="HE764">
            <v>0</v>
          </cell>
          <cell r="HF764">
            <v>0</v>
          </cell>
          <cell r="HG764">
            <v>0</v>
          </cell>
          <cell r="HH764">
            <v>0</v>
          </cell>
          <cell r="HN764" t="e">
            <v>#REF!</v>
          </cell>
        </row>
        <row r="765">
          <cell r="A765" t="str">
            <v>CalWINCalWINSecured Baseline-OPCurrent FlashBPO</v>
          </cell>
          <cell r="B765" t="str">
            <v>CalWINSecured Baseline-OPCurrent FlashBPO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-1255590559.4604568</v>
          </cell>
          <cell r="Y765">
            <v>0</v>
          </cell>
          <cell r="AA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J765">
            <v>0</v>
          </cell>
          <cell r="AP765">
            <v>1100690.72</v>
          </cell>
          <cell r="AR765">
            <v>1180549.6100000001</v>
          </cell>
          <cell r="AS765">
            <v>2437293.9600000004</v>
          </cell>
          <cell r="AT765">
            <v>2202891.4200000004</v>
          </cell>
          <cell r="AV765">
            <v>1208375.8799999997</v>
          </cell>
          <cell r="AW765">
            <v>3129160.0900000008</v>
          </cell>
          <cell r="AX765">
            <v>1842765.0800000005</v>
          </cell>
          <cell r="AY765">
            <v>2160211.96</v>
          </cell>
          <cell r="BA765">
            <v>1654166.9700000002</v>
          </cell>
          <cell r="BG765">
            <v>2205782.58</v>
          </cell>
          <cell r="BI765">
            <v>2114035.9900000002</v>
          </cell>
          <cell r="BJ765">
            <v>1212797.9300000006</v>
          </cell>
          <cell r="BK765">
            <v>772217.5000000007</v>
          </cell>
          <cell r="BM765">
            <v>2753135.8099999996</v>
          </cell>
          <cell r="BN765">
            <v>2404176.2000000007</v>
          </cell>
          <cell r="BO765">
            <v>1661770.23</v>
          </cell>
          <cell r="BP765">
            <v>294800.31000000052</v>
          </cell>
          <cell r="BR765">
            <v>2465386.2799999989</v>
          </cell>
          <cell r="BX765">
            <v>2033564.5899999999</v>
          </cell>
          <cell r="BZ765">
            <v>-165498.20999999973</v>
          </cell>
          <cell r="CA765">
            <v>2020677.4400000004</v>
          </cell>
          <cell r="CB765">
            <v>1971307.5599999994</v>
          </cell>
          <cell r="CD765">
            <v>2837126.01</v>
          </cell>
          <cell r="CE765">
            <v>479684.37000000087</v>
          </cell>
          <cell r="CF765">
            <v>174438.75999999908</v>
          </cell>
          <cell r="CG765">
            <v>-301775.2900000005</v>
          </cell>
          <cell r="CI765">
            <v>1750620.0899999994</v>
          </cell>
          <cell r="CO765">
            <v>-4539447.1007018853</v>
          </cell>
          <cell r="CQ765">
            <v>-595141.69719000161</v>
          </cell>
          <cell r="CR765">
            <v>397010.11023000046</v>
          </cell>
          <cell r="CS765">
            <v>16438.898500000505</v>
          </cell>
          <cell r="CU765">
            <v>1016348.0142300004</v>
          </cell>
          <cell r="CV765">
            <v>128670.72576000009</v>
          </cell>
          <cell r="CW765">
            <v>-699306.7218300011</v>
          </cell>
          <cell r="CX765">
            <v>449387.75485999847</v>
          </cell>
          <cell r="CZ765">
            <v>1091177.0662599974</v>
          </cell>
          <cell r="DF765">
            <v>1243069.4111699976</v>
          </cell>
          <cell r="DH765">
            <v>1862586.490306665</v>
          </cell>
          <cell r="DI765">
            <v>436412.07778999885</v>
          </cell>
          <cell r="DJ765">
            <v>2362791.3660599999</v>
          </cell>
          <cell r="DK765">
            <v>1318607.1547600012</v>
          </cell>
          <cell r="DL765">
            <v>812653.82398148358</v>
          </cell>
          <cell r="DM765">
            <v>1774444.5841666511</v>
          </cell>
          <cell r="DN765">
            <v>1638705.0041666662</v>
          </cell>
          <cell r="DO765">
            <v>2235877.6766666668</v>
          </cell>
          <cell r="DP765">
            <v>1476245.1520973181</v>
          </cell>
          <cell r="DQ765">
            <v>1823258.1189695767</v>
          </cell>
          <cell r="DW765">
            <v>3249041.2831481472</v>
          </cell>
          <cell r="DX765">
            <v>2638430.4373148154</v>
          </cell>
          <cell r="DY765">
            <v>1438494.7806481486</v>
          </cell>
          <cell r="DZ765">
            <v>2082948.4931481492</v>
          </cell>
          <cell r="EA765">
            <v>1784372.653148147</v>
          </cell>
          <cell r="EB765">
            <v>1951214.6133333335</v>
          </cell>
          <cell r="EC765">
            <v>659279.2266666675</v>
          </cell>
          <cell r="ED765">
            <v>952757.96814814745</v>
          </cell>
          <cell r="EE765">
            <v>-74905.100185185351</v>
          </cell>
          <cell r="EF765">
            <v>1315362.1414814815</v>
          </cell>
          <cell r="EG765">
            <v>2801686.2639814825</v>
          </cell>
          <cell r="EH765">
            <v>2283086.8566981107</v>
          </cell>
          <cell r="EN765">
            <v>2276020.0356795923</v>
          </cell>
          <cell r="EO765">
            <v>2992296.5675314455</v>
          </cell>
          <cell r="EP765">
            <v>2483341.6914371466</v>
          </cell>
          <cell r="EQ765">
            <v>1488740.9598156228</v>
          </cell>
          <cell r="ER765">
            <v>1730922.7416895109</v>
          </cell>
          <cell r="ES765">
            <v>1154671.7987974917</v>
          </cell>
          <cell r="ET765">
            <v>709025.00428760774</v>
          </cell>
          <cell r="EU765">
            <v>1063090.6774033529</v>
          </cell>
          <cell r="EV765">
            <v>1465854.5125416368</v>
          </cell>
          <cell r="EW765">
            <v>630649.65567021456</v>
          </cell>
          <cell r="EX765">
            <v>1057843.5368996626</v>
          </cell>
          <cell r="EY765">
            <v>723180.49886650173</v>
          </cell>
          <cell r="FE765">
            <v>961074.40862190421</v>
          </cell>
          <cell r="FF765">
            <v>1229991.8720193505</v>
          </cell>
          <cell r="FG765">
            <v>1016785.4594409501</v>
          </cell>
          <cell r="FH765">
            <v>-3103072.0122571634</v>
          </cell>
          <cell r="FI765">
            <v>-2866072.0122571629</v>
          </cell>
          <cell r="FJ765">
            <v>0</v>
          </cell>
          <cell r="FK765">
            <v>0</v>
          </cell>
          <cell r="FL765">
            <v>0</v>
          </cell>
          <cell r="FM765">
            <v>0</v>
          </cell>
          <cell r="FN765">
            <v>0</v>
          </cell>
          <cell r="FO765">
            <v>0</v>
          </cell>
          <cell r="FP765">
            <v>0</v>
          </cell>
          <cell r="FV765">
            <v>0</v>
          </cell>
          <cell r="FW765">
            <v>0</v>
          </cell>
          <cell r="FX765">
            <v>0</v>
          </cell>
          <cell r="FY765">
            <v>0</v>
          </cell>
          <cell r="FZ765">
            <v>0</v>
          </cell>
          <cell r="GA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>
            <v>0</v>
          </cell>
          <cell r="GM765">
            <v>0</v>
          </cell>
          <cell r="GN765">
            <v>0</v>
          </cell>
          <cell r="GO765">
            <v>0</v>
          </cell>
          <cell r="GP765">
            <v>0</v>
          </cell>
          <cell r="GQ765">
            <v>0</v>
          </cell>
          <cell r="GR765">
            <v>0</v>
          </cell>
          <cell r="GS765">
            <v>0</v>
          </cell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HD765">
            <v>0</v>
          </cell>
          <cell r="HE765">
            <v>0</v>
          </cell>
          <cell r="HF765">
            <v>0</v>
          </cell>
          <cell r="HG765">
            <v>0</v>
          </cell>
          <cell r="HH765">
            <v>0</v>
          </cell>
          <cell r="HN765" t="e">
            <v>#REF!</v>
          </cell>
        </row>
        <row r="766">
          <cell r="A766" t="str">
            <v>CalWINCalWINSecured Volumetric-OPCurrent FlashBPO</v>
          </cell>
          <cell r="B766" t="str">
            <v>CalWINSecured Volumetric-OPCurrent FlashBPO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Y766">
            <v>0</v>
          </cell>
          <cell r="AA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J766">
            <v>0</v>
          </cell>
          <cell r="AP766">
            <v>0</v>
          </cell>
          <cell r="AR766">
            <v>0</v>
          </cell>
          <cell r="AS766">
            <v>0</v>
          </cell>
          <cell r="AT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A766">
            <v>0</v>
          </cell>
          <cell r="BG766">
            <v>0</v>
          </cell>
          <cell r="BI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R766">
            <v>0</v>
          </cell>
          <cell r="BX766">
            <v>0</v>
          </cell>
          <cell r="BZ766">
            <v>0</v>
          </cell>
          <cell r="CA766">
            <v>0</v>
          </cell>
          <cell r="CB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O766">
            <v>0</v>
          </cell>
          <cell r="CQ766">
            <v>0</v>
          </cell>
          <cell r="CR766">
            <v>0</v>
          </cell>
          <cell r="CS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Z766">
            <v>0</v>
          </cell>
          <cell r="DF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FE766">
            <v>0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V766">
            <v>0</v>
          </cell>
          <cell r="FW766">
            <v>0</v>
          </cell>
          <cell r="FX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0</v>
          </cell>
          <cell r="GS766">
            <v>0</v>
          </cell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HD766">
            <v>0</v>
          </cell>
          <cell r="HE766">
            <v>0</v>
          </cell>
          <cell r="HF766">
            <v>0</v>
          </cell>
          <cell r="HG766">
            <v>0</v>
          </cell>
          <cell r="HH766">
            <v>0</v>
          </cell>
          <cell r="HN766" t="e">
            <v>#REF!</v>
          </cell>
        </row>
        <row r="767">
          <cell r="A767" t="str">
            <v>CalWINCalWINTotal-Secured-OPCurrent FlashBPO</v>
          </cell>
          <cell r="B767" t="str">
            <v>CalWINTotal-Secured-OPCurrent FlashBPO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-1255590559.4604568</v>
          </cell>
          <cell r="Y767">
            <v>0</v>
          </cell>
          <cell r="AA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J767">
            <v>0</v>
          </cell>
          <cell r="AP767">
            <v>1100690.72</v>
          </cell>
          <cell r="AR767">
            <v>1180549.6100000001</v>
          </cell>
          <cell r="AS767">
            <v>2437293.9600000004</v>
          </cell>
          <cell r="AT767">
            <v>2202891.4200000004</v>
          </cell>
          <cell r="AV767">
            <v>1208375.8799999997</v>
          </cell>
          <cell r="AW767">
            <v>3129160.0900000008</v>
          </cell>
          <cell r="AX767">
            <v>1842765.0800000005</v>
          </cell>
          <cell r="AY767">
            <v>2160211.96</v>
          </cell>
          <cell r="BA767">
            <v>1654166.9700000002</v>
          </cell>
          <cell r="BG767">
            <v>2205782.58</v>
          </cell>
          <cell r="BI767">
            <v>2114035.9900000002</v>
          </cell>
          <cell r="BJ767">
            <v>1212797.9300000006</v>
          </cell>
          <cell r="BK767">
            <v>772217.5000000007</v>
          </cell>
          <cell r="BM767">
            <v>2753135.8099999996</v>
          </cell>
          <cell r="BN767">
            <v>2404176.2000000007</v>
          </cell>
          <cell r="BO767">
            <v>1661770.23</v>
          </cell>
          <cell r="BP767">
            <v>294800.31000000052</v>
          </cell>
          <cell r="BR767">
            <v>2465386.2799999989</v>
          </cell>
          <cell r="BX767">
            <v>2033564.5899999999</v>
          </cell>
          <cell r="BZ767">
            <v>-165498.20999999973</v>
          </cell>
          <cell r="CA767">
            <v>2020677.4400000004</v>
          </cell>
          <cell r="CB767">
            <v>1971307.5599999994</v>
          </cell>
          <cell r="CD767">
            <v>2837126.01</v>
          </cell>
          <cell r="CE767">
            <v>479684.37000000087</v>
          </cell>
          <cell r="CF767">
            <v>174438.75999999908</v>
          </cell>
          <cell r="CG767">
            <v>-301775.2900000005</v>
          </cell>
          <cell r="CI767">
            <v>1750620.0899999994</v>
          </cell>
          <cell r="CO767">
            <v>-4539447.1007018853</v>
          </cell>
          <cell r="CQ767">
            <v>-595141.69719000161</v>
          </cell>
          <cell r="CR767">
            <v>397010.11023000046</v>
          </cell>
          <cell r="CS767">
            <v>16438.898500000505</v>
          </cell>
          <cell r="CU767">
            <v>1016348.0142300004</v>
          </cell>
          <cell r="CV767">
            <v>128670.72576000009</v>
          </cell>
          <cell r="CW767">
            <v>-699306.7218300011</v>
          </cell>
          <cell r="CX767">
            <v>449387.75485999847</v>
          </cell>
          <cell r="CZ767">
            <v>1091177.0662599974</v>
          </cell>
          <cell r="DF767">
            <v>1243069.4111699976</v>
          </cell>
          <cell r="DH767">
            <v>1862586.490306665</v>
          </cell>
          <cell r="DI767">
            <v>436412.07778999885</v>
          </cell>
          <cell r="DJ767">
            <v>2362791.3660599999</v>
          </cell>
          <cell r="DK767">
            <v>1318607.1547600012</v>
          </cell>
          <cell r="DL767">
            <v>812653.82398148358</v>
          </cell>
          <cell r="DM767">
            <v>1774444.5841666511</v>
          </cell>
          <cell r="DN767">
            <v>1638705.0041666662</v>
          </cell>
          <cell r="DO767">
            <v>2235877.6766666668</v>
          </cell>
          <cell r="DP767">
            <v>1476245.1520973181</v>
          </cell>
          <cell r="DQ767">
            <v>1823258.1189695767</v>
          </cell>
          <cell r="DW767">
            <v>3249041.2831481472</v>
          </cell>
          <cell r="DX767">
            <v>2638430.4373148154</v>
          </cell>
          <cell r="DY767">
            <v>1438494.7806481486</v>
          </cell>
          <cell r="DZ767">
            <v>2082948.4931481492</v>
          </cell>
          <cell r="EA767">
            <v>1784372.653148147</v>
          </cell>
          <cell r="EB767">
            <v>1951214.6133333335</v>
          </cell>
          <cell r="EC767">
            <v>659279.2266666675</v>
          </cell>
          <cell r="ED767">
            <v>952757.96814814745</v>
          </cell>
          <cell r="EE767">
            <v>-74905.100185185351</v>
          </cell>
          <cell r="EF767">
            <v>1315362.1414814815</v>
          </cell>
          <cell r="EG767">
            <v>2801686.2639814825</v>
          </cell>
          <cell r="EH767">
            <v>2283086.8566981107</v>
          </cell>
          <cell r="EN767">
            <v>2276020.0356795923</v>
          </cell>
          <cell r="EO767">
            <v>2992296.5675314455</v>
          </cell>
          <cell r="EP767">
            <v>2483341.6914371466</v>
          </cell>
          <cell r="EQ767">
            <v>1488740.9598156228</v>
          </cell>
          <cell r="ER767">
            <v>1730922.7416895109</v>
          </cell>
          <cell r="ES767">
            <v>1154671.7987974917</v>
          </cell>
          <cell r="ET767">
            <v>709025.00428760774</v>
          </cell>
          <cell r="EU767">
            <v>1063090.6774033529</v>
          </cell>
          <cell r="EV767">
            <v>1465854.5125416368</v>
          </cell>
          <cell r="EW767">
            <v>630649.65567021456</v>
          </cell>
          <cell r="EX767">
            <v>1057843.5368996626</v>
          </cell>
          <cell r="EY767">
            <v>723180.49886650173</v>
          </cell>
          <cell r="FE767">
            <v>961074.40862190421</v>
          </cell>
          <cell r="FF767">
            <v>1229991.8720193505</v>
          </cell>
          <cell r="FG767">
            <v>1016785.4594409501</v>
          </cell>
          <cell r="FH767">
            <v>-3103072.0122571634</v>
          </cell>
          <cell r="FI767">
            <v>-2866072.0122571629</v>
          </cell>
          <cell r="FJ767">
            <v>0</v>
          </cell>
          <cell r="FK767">
            <v>0</v>
          </cell>
          <cell r="FL767">
            <v>0</v>
          </cell>
          <cell r="FM767">
            <v>0</v>
          </cell>
          <cell r="FN767">
            <v>0</v>
          </cell>
          <cell r="FO767">
            <v>0</v>
          </cell>
          <cell r="FP767">
            <v>0</v>
          </cell>
          <cell r="FV767">
            <v>0</v>
          </cell>
          <cell r="FW767">
            <v>0</v>
          </cell>
          <cell r="FX767">
            <v>0</v>
          </cell>
          <cell r="FY767">
            <v>0</v>
          </cell>
          <cell r="FZ767">
            <v>0</v>
          </cell>
          <cell r="GA767">
            <v>0</v>
          </cell>
          <cell r="GB767">
            <v>0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>
            <v>0</v>
          </cell>
          <cell r="GM767">
            <v>0</v>
          </cell>
          <cell r="GN767">
            <v>0</v>
          </cell>
          <cell r="GO767">
            <v>0</v>
          </cell>
          <cell r="GP767">
            <v>0</v>
          </cell>
          <cell r="GQ767">
            <v>0</v>
          </cell>
          <cell r="GR767">
            <v>0</v>
          </cell>
          <cell r="GS767">
            <v>0</v>
          </cell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HD767">
            <v>0</v>
          </cell>
          <cell r="HE767">
            <v>0</v>
          </cell>
          <cell r="HF767">
            <v>0</v>
          </cell>
          <cell r="HG767">
            <v>0</v>
          </cell>
          <cell r="HH767">
            <v>0</v>
          </cell>
          <cell r="HN767" t="e">
            <v>#REF!</v>
          </cell>
        </row>
        <row r="768">
          <cell r="A768" t="str">
            <v>CalWINCalWINAIB New Sales-OPCurrent FlashBPO</v>
          </cell>
          <cell r="B768" t="str">
            <v>CalWINAIB New Sales-OPCurrent FlashBPO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-49510887.010000005</v>
          </cell>
          <cell r="Y768">
            <v>0</v>
          </cell>
          <cell r="AA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J768">
            <v>0</v>
          </cell>
          <cell r="AP768">
            <v>0</v>
          </cell>
          <cell r="AR768">
            <v>0</v>
          </cell>
          <cell r="AS768">
            <v>0</v>
          </cell>
          <cell r="AT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A768">
            <v>0</v>
          </cell>
          <cell r="BG768">
            <v>0</v>
          </cell>
          <cell r="BI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R768">
            <v>0</v>
          </cell>
          <cell r="BX768">
            <v>0</v>
          </cell>
          <cell r="BZ768">
            <v>0</v>
          </cell>
          <cell r="CA768">
            <v>0</v>
          </cell>
          <cell r="CB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O768">
            <v>4958079.5999999996</v>
          </cell>
          <cell r="CQ768">
            <v>-7.588301885277815</v>
          </cell>
          <cell r="CR768">
            <v>-126635.2683018872</v>
          </cell>
          <cell r="CS768">
            <v>467492.97169811366</v>
          </cell>
          <cell r="CU768">
            <v>1361274.7416981114</v>
          </cell>
          <cell r="CV768">
            <v>-154747.52830188686</v>
          </cell>
          <cell r="CW768">
            <v>709356.7716981133</v>
          </cell>
          <cell r="CX768">
            <v>879042.16169811296</v>
          </cell>
          <cell r="CZ768">
            <v>1004736.0716981129</v>
          </cell>
          <cell r="DF768">
            <v>998343.47169811255</v>
          </cell>
          <cell r="DH768">
            <v>141540.87169811327</v>
          </cell>
          <cell r="DI768">
            <v>1154116.071698114</v>
          </cell>
          <cell r="DJ768">
            <v>330840.47169811314</v>
          </cell>
          <cell r="DK768">
            <v>0.41169811333929829</v>
          </cell>
          <cell r="DL768">
            <v>1.6981136923277518E-3</v>
          </cell>
          <cell r="DM768">
            <v>0.47169811296043918</v>
          </cell>
          <cell r="DN768">
            <v>-0.52830188587904559</v>
          </cell>
          <cell r="DO768">
            <v>0.4716981127330655</v>
          </cell>
          <cell r="DP768">
            <v>18.47169811344429</v>
          </cell>
          <cell r="DQ768">
            <v>-0.52830188610641926</v>
          </cell>
          <cell r="DW768">
            <v>0.47169811341518653</v>
          </cell>
          <cell r="DX768">
            <v>-36.528301886846748</v>
          </cell>
          <cell r="DY768">
            <v>1.6981125554593746E-3</v>
          </cell>
          <cell r="DZ768">
            <v>-1.830188784879283E-2</v>
          </cell>
          <cell r="EA768">
            <v>0.47169811409730755</v>
          </cell>
          <cell r="EB768">
            <v>-0.26830188767235086</v>
          </cell>
          <cell r="EC768">
            <v>-0.26830188767235086</v>
          </cell>
          <cell r="ED768">
            <v>-0.26830188679127787</v>
          </cell>
          <cell r="EE768">
            <v>-0.26830188676285616</v>
          </cell>
          <cell r="EF768">
            <v>-0.26830188653548248</v>
          </cell>
          <cell r="EG768">
            <v>-0.26830188835447188</v>
          </cell>
          <cell r="EH768">
            <v>0.20000000313302735</v>
          </cell>
          <cell r="EN768">
            <v>0.20000000267828</v>
          </cell>
          <cell r="EO768">
            <v>-4.5474735088646412E-10</v>
          </cell>
          <cell r="EP768">
            <v>9.9475983006414026E-11</v>
          </cell>
          <cell r="EQ768">
            <v>142604.35</v>
          </cell>
          <cell r="ER768">
            <v>238869.04999999996</v>
          </cell>
          <cell r="ES768">
            <v>278535.5066666666</v>
          </cell>
          <cell r="ET768">
            <v>482505.38000000006</v>
          </cell>
          <cell r="EU768">
            <v>520734.9466666666</v>
          </cell>
          <cell r="EV768">
            <v>586606.93000000017</v>
          </cell>
          <cell r="EW768">
            <v>848390.54999999958</v>
          </cell>
          <cell r="EX768">
            <v>854195.99999999988</v>
          </cell>
          <cell r="EY768">
            <v>882542.61666666658</v>
          </cell>
          <cell r="FE768">
            <v>883819.76666666672</v>
          </cell>
          <cell r="FF768">
            <v>897969.21666666667</v>
          </cell>
          <cell r="FG768">
            <v>756598.38333333319</v>
          </cell>
          <cell r="FH768">
            <v>4558650.3833333319</v>
          </cell>
          <cell r="FI768">
            <v>4571389.3833333328</v>
          </cell>
          <cell r="FJ768">
            <v>0</v>
          </cell>
          <cell r="FK768">
            <v>0</v>
          </cell>
          <cell r="FL768">
            <v>0</v>
          </cell>
          <cell r="FM768">
            <v>0</v>
          </cell>
          <cell r="FN768">
            <v>0</v>
          </cell>
          <cell r="FO768">
            <v>0</v>
          </cell>
          <cell r="FP768">
            <v>0</v>
          </cell>
          <cell r="FV768">
            <v>0</v>
          </cell>
          <cell r="FW768">
            <v>0</v>
          </cell>
          <cell r="FX768">
            <v>0</v>
          </cell>
          <cell r="FY768">
            <v>0</v>
          </cell>
          <cell r="FZ768">
            <v>0</v>
          </cell>
          <cell r="GA768">
            <v>0</v>
          </cell>
          <cell r="GB768">
            <v>0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>
            <v>0</v>
          </cell>
          <cell r="GM768">
            <v>0</v>
          </cell>
          <cell r="GN768">
            <v>0</v>
          </cell>
          <cell r="GO768">
            <v>0</v>
          </cell>
          <cell r="GP768">
            <v>0</v>
          </cell>
          <cell r="GQ768">
            <v>0</v>
          </cell>
          <cell r="GR768">
            <v>0</v>
          </cell>
          <cell r="GS768">
            <v>0</v>
          </cell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HD768">
            <v>0</v>
          </cell>
          <cell r="HE768">
            <v>0</v>
          </cell>
          <cell r="HF768">
            <v>0</v>
          </cell>
          <cell r="HG768">
            <v>0</v>
          </cell>
          <cell r="HH768">
            <v>0</v>
          </cell>
          <cell r="HN768" t="e">
            <v>#REF!</v>
          </cell>
        </row>
        <row r="769">
          <cell r="A769" t="str">
            <v>CalWINCalWINTotal-OPCurrent FlashBPO</v>
          </cell>
          <cell r="B769" t="str">
            <v>CalWINTotal-OPCurrent FlashBPO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-1305101446.4704568</v>
          </cell>
          <cell r="Y769">
            <v>0</v>
          </cell>
          <cell r="AA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J769">
            <v>0</v>
          </cell>
          <cell r="AP769">
            <v>1100690.72</v>
          </cell>
          <cell r="AR769">
            <v>1180549.6100000001</v>
          </cell>
          <cell r="AS769">
            <v>2437293.9600000004</v>
          </cell>
          <cell r="AT769">
            <v>2202891.4200000004</v>
          </cell>
          <cell r="AV769">
            <v>1208375.8799999997</v>
          </cell>
          <cell r="AW769">
            <v>3129160.0900000008</v>
          </cell>
          <cell r="AX769">
            <v>1842765.0800000005</v>
          </cell>
          <cell r="AY769">
            <v>2160211.96</v>
          </cell>
          <cell r="BA769">
            <v>1654166.9700000002</v>
          </cell>
          <cell r="BG769">
            <v>2205782.58</v>
          </cell>
          <cell r="BI769">
            <v>2114035.9900000002</v>
          </cell>
          <cell r="BJ769">
            <v>1212797.9300000006</v>
          </cell>
          <cell r="BK769">
            <v>772217.5000000007</v>
          </cell>
          <cell r="BM769">
            <v>2753135.8099999996</v>
          </cell>
          <cell r="BN769">
            <v>2404176.2000000007</v>
          </cell>
          <cell r="BO769">
            <v>1661770.23</v>
          </cell>
          <cell r="BP769">
            <v>294800.31000000052</v>
          </cell>
          <cell r="BR769">
            <v>2465386.2799999989</v>
          </cell>
          <cell r="BX769">
            <v>2033564.5899999999</v>
          </cell>
          <cell r="BZ769">
            <v>-165498.20999999973</v>
          </cell>
          <cell r="CA769">
            <v>2020677.4400000004</v>
          </cell>
          <cell r="CB769">
            <v>1971307.5599999994</v>
          </cell>
          <cell r="CD769">
            <v>2837126.01</v>
          </cell>
          <cell r="CE769">
            <v>479684.37000000087</v>
          </cell>
          <cell r="CF769">
            <v>174438.75999999908</v>
          </cell>
          <cell r="CG769">
            <v>-301775.2900000005</v>
          </cell>
          <cell r="CI769">
            <v>1750620.0899999994</v>
          </cell>
          <cell r="CO769">
            <v>418632.49929811445</v>
          </cell>
          <cell r="CQ769">
            <v>-595149.28549188701</v>
          </cell>
          <cell r="CR769">
            <v>270374.84192811279</v>
          </cell>
          <cell r="CS769">
            <v>483931.87019811373</v>
          </cell>
          <cell r="CU769">
            <v>2377622.7559281122</v>
          </cell>
          <cell r="CV769">
            <v>-26076.802541886536</v>
          </cell>
          <cell r="CW769">
            <v>10050.049868112183</v>
          </cell>
          <cell r="CX769">
            <v>1328429.9165581116</v>
          </cell>
          <cell r="CZ769">
            <v>2095913.1379581103</v>
          </cell>
          <cell r="DF769">
            <v>2241412.8828681107</v>
          </cell>
          <cell r="DH769">
            <v>2004127.3620047776</v>
          </cell>
          <cell r="DI769">
            <v>1590528.1494881129</v>
          </cell>
          <cell r="DJ769">
            <v>2693631.8377581127</v>
          </cell>
          <cell r="DK769">
            <v>1318607.5664581149</v>
          </cell>
          <cell r="DL769">
            <v>812653.82567959744</v>
          </cell>
          <cell r="DM769">
            <v>1774445.0558647641</v>
          </cell>
          <cell r="DN769">
            <v>1638704.4758647808</v>
          </cell>
          <cell r="DO769">
            <v>2235878.14836478</v>
          </cell>
          <cell r="DP769">
            <v>1476263.623795432</v>
          </cell>
          <cell r="DQ769">
            <v>1823257.5906676902</v>
          </cell>
          <cell r="DW769">
            <v>3249041.7548462609</v>
          </cell>
          <cell r="DX769">
            <v>2638393.9090129286</v>
          </cell>
          <cell r="DY769">
            <v>1438494.7823462607</v>
          </cell>
          <cell r="DZ769">
            <v>2082948.4748462618</v>
          </cell>
          <cell r="EA769">
            <v>1784373.124846261</v>
          </cell>
          <cell r="EB769">
            <v>1951214.3450314461</v>
          </cell>
          <cell r="EC769">
            <v>659278.95836478006</v>
          </cell>
          <cell r="ED769">
            <v>952757.69984626095</v>
          </cell>
          <cell r="EE769">
            <v>-74905.368487072337</v>
          </cell>
          <cell r="EF769">
            <v>1315361.873179595</v>
          </cell>
          <cell r="EG769">
            <v>2801685.9956795941</v>
          </cell>
          <cell r="EH769">
            <v>2283087.0566981137</v>
          </cell>
          <cell r="EN769">
            <v>2276020.2356795943</v>
          </cell>
          <cell r="EO769">
            <v>2992296.5675314455</v>
          </cell>
          <cell r="EP769">
            <v>2483341.6914371466</v>
          </cell>
          <cell r="EQ769">
            <v>1631345.3098156224</v>
          </cell>
          <cell r="ER769">
            <v>1969791.7916895112</v>
          </cell>
          <cell r="ES769">
            <v>1433207.3054641578</v>
          </cell>
          <cell r="ET769">
            <v>1191530.3842876083</v>
          </cell>
          <cell r="EU769">
            <v>1583825.6240700192</v>
          </cell>
          <cell r="EV769">
            <v>2052461.4425416375</v>
          </cell>
          <cell r="EW769">
            <v>1479040.2056702152</v>
          </cell>
          <cell r="EX769">
            <v>1912039.5368996633</v>
          </cell>
          <cell r="EY769">
            <v>1605723.1155331684</v>
          </cell>
          <cell r="FE769">
            <v>1844894.1752885713</v>
          </cell>
          <cell r="FF769">
            <v>2127961.0886860164</v>
          </cell>
          <cell r="FG769">
            <v>1773383.8427742831</v>
          </cell>
          <cell r="FH769">
            <v>1455578.371076169</v>
          </cell>
          <cell r="FI769">
            <v>1705317.3710761704</v>
          </cell>
          <cell r="FJ769">
            <v>0</v>
          </cell>
          <cell r="FK769">
            <v>0</v>
          </cell>
          <cell r="FL769">
            <v>0</v>
          </cell>
          <cell r="FM769">
            <v>0</v>
          </cell>
          <cell r="FN769">
            <v>0</v>
          </cell>
          <cell r="FO769">
            <v>0</v>
          </cell>
          <cell r="FP769">
            <v>0</v>
          </cell>
          <cell r="FV769">
            <v>0</v>
          </cell>
          <cell r="FW769">
            <v>0</v>
          </cell>
          <cell r="FX769">
            <v>0</v>
          </cell>
          <cell r="FY769">
            <v>0</v>
          </cell>
          <cell r="FZ769">
            <v>0</v>
          </cell>
          <cell r="GA769">
            <v>0</v>
          </cell>
          <cell r="GB769">
            <v>0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>
            <v>0</v>
          </cell>
          <cell r="GM769">
            <v>0</v>
          </cell>
          <cell r="GN769">
            <v>0</v>
          </cell>
          <cell r="GO769">
            <v>0</v>
          </cell>
          <cell r="GP769">
            <v>0</v>
          </cell>
          <cell r="GQ769">
            <v>0</v>
          </cell>
          <cell r="GR769">
            <v>0</v>
          </cell>
          <cell r="GS769">
            <v>0</v>
          </cell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HD769">
            <v>0</v>
          </cell>
          <cell r="HE769">
            <v>0</v>
          </cell>
          <cell r="HF769">
            <v>0</v>
          </cell>
          <cell r="HG769">
            <v>0</v>
          </cell>
          <cell r="HH769">
            <v>0</v>
          </cell>
          <cell r="HN769" t="e">
            <v>#REF!</v>
          </cell>
        </row>
        <row r="770">
          <cell r="A770" t="str">
            <v>CalWINCalWINOP %Current FlashBPO</v>
          </cell>
          <cell r="B770" t="str">
            <v>CalWINOP %Current FlashBPO</v>
          </cell>
          <cell r="H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S770" t="e">
            <v>#DIV/0!</v>
          </cell>
          <cell r="Y770" t="e">
            <v>#DIV/0!</v>
          </cell>
          <cell r="AA770" t="e">
            <v>#DIV/0!</v>
          </cell>
          <cell r="AB770" t="e">
            <v>#DIV/0!</v>
          </cell>
          <cell r="AC770" t="e">
            <v>#DIV/0!</v>
          </cell>
          <cell r="AE770" t="e">
            <v>#DIV/0!</v>
          </cell>
          <cell r="AF770" t="e">
            <v>#DIV/0!</v>
          </cell>
          <cell r="AG770" t="e">
            <v>#DIV/0!</v>
          </cell>
          <cell r="AH770" t="e">
            <v>#DIV/0!</v>
          </cell>
          <cell r="AJ770" t="e">
            <v>#DIV/0!</v>
          </cell>
          <cell r="AP770">
            <v>235.84162511904054</v>
          </cell>
          <cell r="AR770">
            <v>226.97091233994797</v>
          </cell>
          <cell r="AS770">
            <v>383.65080984812931</v>
          </cell>
          <cell r="AT770">
            <v>388.8432729143953</v>
          </cell>
          <cell r="AV770">
            <v>262.62962249859083</v>
          </cell>
          <cell r="AW770">
            <v>456.12851599716339</v>
          </cell>
          <cell r="AX770">
            <v>336.59711899809855</v>
          </cell>
          <cell r="AY770">
            <v>355.93138558757209</v>
          </cell>
          <cell r="BA770">
            <v>236.31186578213448</v>
          </cell>
          <cell r="BG770">
            <v>334.08589180441624</v>
          </cell>
          <cell r="BI770">
            <v>309.69434318632409</v>
          </cell>
          <cell r="BJ770">
            <v>167.4004146615282</v>
          </cell>
          <cell r="BK770">
            <v>121.25965925457504</v>
          </cell>
          <cell r="BM770">
            <v>353.79197839148793</v>
          </cell>
          <cell r="BN770">
            <v>356.19519296301866</v>
          </cell>
          <cell r="BO770">
            <v>229.00664739187542</v>
          </cell>
          <cell r="BP770">
            <v>50.528145052179639</v>
          </cell>
          <cell r="BR770">
            <v>271.88614658485591</v>
          </cell>
          <cell r="BX770">
            <v>269.01692362205495</v>
          </cell>
          <cell r="BZ770">
            <v>-26.564436300497348</v>
          </cell>
          <cell r="CA770">
            <v>276.1523673669596</v>
          </cell>
          <cell r="CB770">
            <v>280.78322291680712</v>
          </cell>
          <cell r="CD770">
            <v>382.87885351259808</v>
          </cell>
          <cell r="CE770">
            <v>93.49372332230881</v>
          </cell>
          <cell r="CF770">
            <v>32.194568256023274</v>
          </cell>
          <cell r="CG770">
            <v>-57.141008388176559</v>
          </cell>
          <cell r="CI770">
            <v>223.86187176681082</v>
          </cell>
          <cell r="CO770">
            <v>78.896152929502946</v>
          </cell>
          <cell r="CQ770">
            <v>-98.730976270970572</v>
          </cell>
          <cell r="CR770">
            <v>41.807735445944253</v>
          </cell>
          <cell r="CS770">
            <v>77.074409314999514</v>
          </cell>
          <cell r="CU770">
            <v>304.98869221378328</v>
          </cell>
          <cell r="CV770">
            <v>-4.6597387310389413</v>
          </cell>
          <cell r="CW770">
            <v>1.5373046492240805</v>
          </cell>
          <cell r="CX770">
            <v>193.31136638118411</v>
          </cell>
          <cell r="CZ770">
            <v>267.35828302845812</v>
          </cell>
          <cell r="DF770">
            <v>305.97970894793127</v>
          </cell>
          <cell r="DH770">
            <v>286.21806095207347</v>
          </cell>
          <cell r="DI770">
            <v>226.80986230642819</v>
          </cell>
          <cell r="DJ770">
            <v>330.00914719482307</v>
          </cell>
          <cell r="DK770">
            <v>201.6686561843469</v>
          </cell>
          <cell r="DL770">
            <v>123.0696688233005</v>
          </cell>
          <cell r="DM770">
            <v>242.16457516180847</v>
          </cell>
          <cell r="DN770">
            <v>238.91339717409983</v>
          </cell>
          <cell r="DO770">
            <v>303.40534156187272</v>
          </cell>
          <cell r="DP770">
            <v>227.06988423148812</v>
          </cell>
          <cell r="DQ770">
            <v>262.90450526371109</v>
          </cell>
          <cell r="DW770">
            <v>444.08824755377651</v>
          </cell>
          <cell r="DX770">
            <v>366.12509650458372</v>
          </cell>
          <cell r="DY770">
            <v>238.16886127253315</v>
          </cell>
          <cell r="DZ770">
            <v>297.62699546381202</v>
          </cell>
          <cell r="EA770">
            <v>258.99052874562841</v>
          </cell>
          <cell r="EB770">
            <v>286.06571753338829</v>
          </cell>
          <cell r="EC770">
            <v>122.3077747736702</v>
          </cell>
          <cell r="ED770">
            <v>165.01876496583449</v>
          </cell>
          <cell r="EE770">
            <v>-19.759807356033722</v>
          </cell>
          <cell r="EF770">
            <v>243.50078154670547</v>
          </cell>
          <cell r="EG770">
            <v>416.47254856125141</v>
          </cell>
          <cell r="EH770">
            <v>346.61264591587764</v>
          </cell>
          <cell r="EN770">
            <v>353.18190959311107</v>
          </cell>
          <cell r="EO770">
            <v>429.58969474111365</v>
          </cell>
          <cell r="EP770">
            <v>367.57794386427207</v>
          </cell>
          <cell r="EQ770">
            <v>267.47081949263463</v>
          </cell>
          <cell r="ER770">
            <v>298.64568064439499</v>
          </cell>
          <cell r="ES770">
            <v>248.32379764900483</v>
          </cell>
          <cell r="ET770">
            <v>205.9839677712277</v>
          </cell>
          <cell r="EU770">
            <v>269.33626820568736</v>
          </cell>
          <cell r="EV770">
            <v>311.98130444794236</v>
          </cell>
          <cell r="EW770">
            <v>234.95123263356541</v>
          </cell>
          <cell r="EX770">
            <v>301.06940339505343</v>
          </cell>
          <cell r="EY770">
            <v>247.64277213642151</v>
          </cell>
          <cell r="FE770">
            <v>286.71043945176746</v>
          </cell>
          <cell r="FF770">
            <v>330.63961025305161</v>
          </cell>
          <cell r="FG770">
            <v>293.38475397496069</v>
          </cell>
          <cell r="FH770">
            <v>244.07051328222136</v>
          </cell>
          <cell r="FI770">
            <v>285.33710045200985</v>
          </cell>
          <cell r="FJ770" t="e">
            <v>#DIV/0!</v>
          </cell>
          <cell r="FK770" t="e">
            <v>#DIV/0!</v>
          </cell>
          <cell r="FL770" t="e">
            <v>#DIV/0!</v>
          </cell>
          <cell r="FM770" t="e">
            <v>#DIV/0!</v>
          </cell>
          <cell r="FN770" t="e">
            <v>#DIV/0!</v>
          </cell>
          <cell r="FO770" t="e">
            <v>#DIV/0!</v>
          </cell>
          <cell r="FP770" t="e">
            <v>#DIV/0!</v>
          </cell>
          <cell r="FV770" t="e">
            <v>#DIV/0!</v>
          </cell>
          <cell r="FW770" t="e">
            <v>#DIV/0!</v>
          </cell>
          <cell r="FX770" t="e">
            <v>#DIV/0!</v>
          </cell>
          <cell r="FY770" t="e">
            <v>#DIV/0!</v>
          </cell>
          <cell r="FZ770" t="e">
            <v>#DIV/0!</v>
          </cell>
          <cell r="GA770" t="e">
            <v>#DIV/0!</v>
          </cell>
          <cell r="GB770" t="e">
            <v>#DIV/0!</v>
          </cell>
          <cell r="GC770" t="e">
            <v>#DIV/0!</v>
          </cell>
          <cell r="GD770" t="e">
            <v>#DIV/0!</v>
          </cell>
          <cell r="GE770" t="e">
            <v>#DIV/0!</v>
          </cell>
          <cell r="GF770" t="e">
            <v>#DIV/0!</v>
          </cell>
          <cell r="GG770" t="e">
            <v>#DIV/0!</v>
          </cell>
          <cell r="GM770" t="e">
            <v>#DIV/0!</v>
          </cell>
          <cell r="GN770" t="e">
            <v>#DIV/0!</v>
          </cell>
          <cell r="GO770" t="e">
            <v>#DIV/0!</v>
          </cell>
          <cell r="GP770" t="e">
            <v>#DIV/0!</v>
          </cell>
          <cell r="GQ770" t="e">
            <v>#DIV/0!</v>
          </cell>
          <cell r="GR770" t="e">
            <v>#DIV/0!</v>
          </cell>
          <cell r="GS770" t="e">
            <v>#DIV/0!</v>
          </cell>
          <cell r="GT770" t="e">
            <v>#DIV/0!</v>
          </cell>
          <cell r="GU770" t="e">
            <v>#DIV/0!</v>
          </cell>
          <cell r="GV770" t="e">
            <v>#DIV/0!</v>
          </cell>
          <cell r="GW770" t="e">
            <v>#DIV/0!</v>
          </cell>
          <cell r="GX770" t="e">
            <v>#DIV/0!</v>
          </cell>
          <cell r="HD770" t="e">
            <v>#DIV/0!</v>
          </cell>
          <cell r="HE770" t="e">
            <v>#DIV/0!</v>
          </cell>
          <cell r="HF770" t="e">
            <v>#DIV/0!</v>
          </cell>
          <cell r="HG770" t="e">
            <v>#DIV/0!</v>
          </cell>
          <cell r="HH770" t="e">
            <v>#DIV/0!</v>
          </cell>
          <cell r="HN770" t="e">
            <v>#REF!</v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/>
          </cell>
          <cell r="B778" t="str">
            <v/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/>
          </cell>
          <cell r="B785" t="str">
            <v/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/>
          </cell>
          <cell r="B787" t="str">
            <v/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/>
          </cell>
          <cell r="B790" t="str">
            <v/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/>
          </cell>
          <cell r="B792" t="str">
            <v/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/>
          </cell>
          <cell r="B796" t="str">
            <v/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/>
          </cell>
          <cell r="B798" t="str">
            <v/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/>
          </cell>
          <cell r="B801" t="str">
            <v/>
          </cell>
        </row>
        <row r="802">
          <cell r="A802" t="str">
            <v/>
          </cell>
          <cell r="B802" t="str">
            <v/>
          </cell>
        </row>
        <row r="803">
          <cell r="A803" t="str">
            <v/>
          </cell>
          <cell r="B803" t="str">
            <v/>
          </cell>
        </row>
        <row r="804">
          <cell r="A804" t="str">
            <v/>
          </cell>
          <cell r="B804" t="str">
            <v/>
          </cell>
        </row>
        <row r="805">
          <cell r="A805" t="str">
            <v/>
          </cell>
          <cell r="B805" t="str">
            <v/>
          </cell>
        </row>
        <row r="806">
          <cell r="A806" t="str">
            <v/>
          </cell>
          <cell r="B806" t="str">
            <v/>
          </cell>
        </row>
        <row r="807">
          <cell r="A807" t="str">
            <v/>
          </cell>
          <cell r="B807" t="str">
            <v/>
          </cell>
        </row>
        <row r="808">
          <cell r="A808" t="str">
            <v/>
          </cell>
          <cell r="B808" t="str">
            <v/>
          </cell>
        </row>
        <row r="809">
          <cell r="A809" t="str">
            <v/>
          </cell>
          <cell r="B809" t="str">
            <v/>
          </cell>
        </row>
        <row r="810">
          <cell r="A810" t="str">
            <v/>
          </cell>
          <cell r="B810" t="str">
            <v/>
          </cell>
        </row>
        <row r="811">
          <cell r="A811" t="str">
            <v/>
          </cell>
          <cell r="B811" t="str">
            <v/>
          </cell>
        </row>
        <row r="812">
          <cell r="A812" t="str">
            <v/>
          </cell>
          <cell r="B812" t="str">
            <v/>
          </cell>
        </row>
        <row r="813">
          <cell r="A813" t="str">
            <v/>
          </cell>
          <cell r="B813" t="str">
            <v/>
          </cell>
        </row>
        <row r="814">
          <cell r="A814" t="str">
            <v/>
          </cell>
          <cell r="B814" t="str">
            <v/>
          </cell>
        </row>
        <row r="815">
          <cell r="A815" t="str">
            <v/>
          </cell>
          <cell r="B815" t="str">
            <v/>
          </cell>
        </row>
        <row r="816">
          <cell r="A816" t="str">
            <v/>
          </cell>
          <cell r="B816" t="str">
            <v/>
          </cell>
        </row>
        <row r="817">
          <cell r="A817" t="str">
            <v/>
          </cell>
          <cell r="B817" t="str">
            <v/>
          </cell>
        </row>
        <row r="818">
          <cell r="A818" t="str">
            <v/>
          </cell>
          <cell r="B818" t="str">
            <v/>
          </cell>
        </row>
        <row r="819">
          <cell r="A819" t="str">
            <v/>
          </cell>
          <cell r="B819" t="str">
            <v/>
          </cell>
        </row>
        <row r="820">
          <cell r="A820" t="str">
            <v/>
          </cell>
          <cell r="B820" t="str">
            <v/>
          </cell>
        </row>
        <row r="821">
          <cell r="A821" t="str">
            <v/>
          </cell>
          <cell r="B821" t="str">
            <v/>
          </cell>
        </row>
        <row r="822">
          <cell r="A822" t="str">
            <v/>
          </cell>
          <cell r="B822" t="str">
            <v/>
          </cell>
        </row>
        <row r="823">
          <cell r="A823" t="str">
            <v/>
          </cell>
          <cell r="B823" t="str">
            <v/>
          </cell>
        </row>
        <row r="824">
          <cell r="A824" t="str">
            <v/>
          </cell>
          <cell r="B824" t="str">
            <v/>
          </cell>
        </row>
        <row r="825">
          <cell r="A825" t="str">
            <v/>
          </cell>
          <cell r="B825" t="str">
            <v/>
          </cell>
        </row>
        <row r="826">
          <cell r="A826" t="str">
            <v/>
          </cell>
          <cell r="B826" t="str">
            <v/>
          </cell>
        </row>
        <row r="827">
          <cell r="A827" t="str">
            <v/>
          </cell>
          <cell r="B827" t="str">
            <v/>
          </cell>
        </row>
        <row r="828">
          <cell r="A828" t="str">
            <v/>
          </cell>
          <cell r="B828" t="str">
            <v/>
          </cell>
        </row>
        <row r="829">
          <cell r="A829" t="str">
            <v/>
          </cell>
          <cell r="B829" t="str">
            <v/>
          </cell>
        </row>
        <row r="830">
          <cell r="A830" t="str">
            <v/>
          </cell>
          <cell r="B830" t="str">
            <v/>
          </cell>
        </row>
        <row r="831">
          <cell r="A831" t="str">
            <v/>
          </cell>
          <cell r="B831" t="str">
            <v/>
          </cell>
        </row>
        <row r="832">
          <cell r="A832" t="str">
            <v/>
          </cell>
          <cell r="B832" t="str">
            <v/>
          </cell>
        </row>
        <row r="833">
          <cell r="A833" t="str">
            <v/>
          </cell>
          <cell r="B833" t="str">
            <v/>
          </cell>
        </row>
        <row r="834">
          <cell r="A834" t="str">
            <v/>
          </cell>
          <cell r="B834" t="str">
            <v/>
          </cell>
        </row>
        <row r="835">
          <cell r="A835" t="str">
            <v/>
          </cell>
          <cell r="B835" t="str">
            <v/>
          </cell>
        </row>
        <row r="836">
          <cell r="A836" t="str">
            <v/>
          </cell>
          <cell r="B836" t="str">
            <v/>
          </cell>
        </row>
        <row r="837">
          <cell r="A837" t="str">
            <v/>
          </cell>
          <cell r="B837" t="str">
            <v/>
          </cell>
        </row>
        <row r="838">
          <cell r="A838" t="str">
            <v/>
          </cell>
          <cell r="B838" t="str">
            <v/>
          </cell>
        </row>
        <row r="839">
          <cell r="A839" t="str">
            <v/>
          </cell>
          <cell r="B839" t="str">
            <v/>
          </cell>
        </row>
        <row r="840">
          <cell r="A840" t="str">
            <v/>
          </cell>
          <cell r="B840" t="str">
            <v/>
          </cell>
        </row>
        <row r="841">
          <cell r="A841" t="str">
            <v/>
          </cell>
          <cell r="B841" t="str">
            <v/>
          </cell>
        </row>
        <row r="842">
          <cell r="A842" t="str">
            <v/>
          </cell>
          <cell r="B842" t="str">
            <v/>
          </cell>
        </row>
        <row r="843">
          <cell r="A843" t="str">
            <v/>
          </cell>
          <cell r="B843" t="str">
            <v/>
          </cell>
        </row>
        <row r="844">
          <cell r="A844" t="str">
            <v/>
          </cell>
          <cell r="B844" t="str">
            <v/>
          </cell>
        </row>
        <row r="845">
          <cell r="A845" t="str">
            <v/>
          </cell>
          <cell r="B845" t="str">
            <v/>
          </cell>
        </row>
        <row r="846">
          <cell r="A846" t="str">
            <v/>
          </cell>
          <cell r="B846" t="str">
            <v/>
          </cell>
        </row>
        <row r="847">
          <cell r="A847" t="str">
            <v/>
          </cell>
          <cell r="B847" t="str">
            <v/>
          </cell>
        </row>
        <row r="848">
          <cell r="A848" t="str">
            <v/>
          </cell>
          <cell r="B848" t="str">
            <v/>
          </cell>
        </row>
        <row r="849">
          <cell r="A849" t="str">
            <v/>
          </cell>
          <cell r="B849" t="str">
            <v/>
          </cell>
        </row>
        <row r="850">
          <cell r="A850" t="str">
            <v/>
          </cell>
          <cell r="B850" t="str">
            <v/>
          </cell>
        </row>
        <row r="851">
          <cell r="A851" t="str">
            <v/>
          </cell>
          <cell r="B851" t="str">
            <v/>
          </cell>
        </row>
        <row r="852">
          <cell r="A852" t="str">
            <v/>
          </cell>
          <cell r="B852" t="str">
            <v/>
          </cell>
        </row>
        <row r="853">
          <cell r="A853" t="str">
            <v/>
          </cell>
          <cell r="B853" t="str">
            <v/>
          </cell>
        </row>
        <row r="854">
          <cell r="A854" t="str">
            <v/>
          </cell>
          <cell r="B854" t="str">
            <v/>
          </cell>
        </row>
        <row r="855">
          <cell r="A855" t="str">
            <v/>
          </cell>
          <cell r="B855" t="str">
            <v/>
          </cell>
        </row>
        <row r="856">
          <cell r="A856" t="str">
            <v/>
          </cell>
          <cell r="B856" t="str">
            <v/>
          </cell>
        </row>
        <row r="857">
          <cell r="A857" t="str">
            <v/>
          </cell>
          <cell r="B857" t="str">
            <v/>
          </cell>
        </row>
        <row r="858">
          <cell r="A858" t="str">
            <v/>
          </cell>
          <cell r="B858" t="str">
            <v/>
          </cell>
        </row>
        <row r="859">
          <cell r="A859" t="str">
            <v/>
          </cell>
          <cell r="B859" t="str">
            <v/>
          </cell>
        </row>
        <row r="860">
          <cell r="A860" t="str">
            <v/>
          </cell>
          <cell r="B860" t="str">
            <v/>
          </cell>
        </row>
        <row r="861">
          <cell r="A861" t="str">
            <v/>
          </cell>
          <cell r="B861" t="str">
            <v/>
          </cell>
        </row>
        <row r="862">
          <cell r="A862" t="str">
            <v/>
          </cell>
          <cell r="B862" t="str">
            <v/>
          </cell>
        </row>
        <row r="863">
          <cell r="A863" t="str">
            <v/>
          </cell>
          <cell r="B863" t="str">
            <v/>
          </cell>
        </row>
        <row r="864">
          <cell r="A864" t="str">
            <v/>
          </cell>
          <cell r="B864" t="str">
            <v/>
          </cell>
        </row>
        <row r="865">
          <cell r="A865" t="str">
            <v/>
          </cell>
          <cell r="B865" t="str">
            <v/>
          </cell>
        </row>
        <row r="866">
          <cell r="A866" t="str">
            <v/>
          </cell>
          <cell r="B866" t="str">
            <v/>
          </cell>
        </row>
        <row r="867">
          <cell r="A867" t="str">
            <v/>
          </cell>
          <cell r="B867" t="str">
            <v/>
          </cell>
        </row>
        <row r="868">
          <cell r="A868" t="str">
            <v/>
          </cell>
          <cell r="B868" t="str">
            <v/>
          </cell>
        </row>
        <row r="869">
          <cell r="A869" t="str">
            <v/>
          </cell>
          <cell r="B869" t="str">
            <v/>
          </cell>
        </row>
        <row r="870">
          <cell r="A870" t="str">
            <v/>
          </cell>
          <cell r="B870" t="str">
            <v/>
          </cell>
        </row>
        <row r="871">
          <cell r="A871" t="str">
            <v/>
          </cell>
          <cell r="B871" t="str">
            <v/>
          </cell>
        </row>
        <row r="872">
          <cell r="A872" t="str">
            <v/>
          </cell>
          <cell r="B872" t="str">
            <v/>
          </cell>
        </row>
        <row r="873">
          <cell r="A873" t="str">
            <v/>
          </cell>
          <cell r="B873" t="str">
            <v/>
          </cell>
        </row>
        <row r="874">
          <cell r="A874" t="str">
            <v/>
          </cell>
          <cell r="B874" t="str">
            <v/>
          </cell>
        </row>
        <row r="875">
          <cell r="A875" t="str">
            <v/>
          </cell>
          <cell r="B875" t="str">
            <v/>
          </cell>
        </row>
        <row r="876">
          <cell r="A876" t="str">
            <v/>
          </cell>
          <cell r="B876" t="str">
            <v/>
          </cell>
        </row>
        <row r="877">
          <cell r="A877" t="str">
            <v/>
          </cell>
          <cell r="B877" t="str">
            <v/>
          </cell>
        </row>
        <row r="878">
          <cell r="A878" t="str">
            <v/>
          </cell>
          <cell r="B878" t="str">
            <v/>
          </cell>
        </row>
        <row r="879">
          <cell r="A879" t="str">
            <v/>
          </cell>
          <cell r="B879" t="str">
            <v/>
          </cell>
        </row>
        <row r="880">
          <cell r="A880" t="str">
            <v/>
          </cell>
          <cell r="B880" t="str">
            <v/>
          </cell>
        </row>
        <row r="881">
          <cell r="A881" t="str">
            <v/>
          </cell>
          <cell r="B881" t="str">
            <v/>
          </cell>
        </row>
        <row r="882">
          <cell r="A882" t="str">
            <v/>
          </cell>
          <cell r="B882" t="str">
            <v/>
          </cell>
        </row>
        <row r="883">
          <cell r="A883" t="str">
            <v/>
          </cell>
          <cell r="B883" t="str">
            <v/>
          </cell>
        </row>
        <row r="884">
          <cell r="A884" t="str">
            <v/>
          </cell>
          <cell r="B884" t="str">
            <v/>
          </cell>
        </row>
        <row r="885">
          <cell r="A885" t="str">
            <v/>
          </cell>
          <cell r="B885" t="str">
            <v/>
          </cell>
        </row>
        <row r="886">
          <cell r="A886" t="str">
            <v/>
          </cell>
          <cell r="B886" t="str">
            <v/>
          </cell>
        </row>
        <row r="887">
          <cell r="A887" t="str">
            <v/>
          </cell>
          <cell r="B887" t="str">
            <v/>
          </cell>
        </row>
        <row r="888">
          <cell r="A888" t="str">
            <v/>
          </cell>
          <cell r="B888" t="str">
            <v/>
          </cell>
        </row>
        <row r="889">
          <cell r="A889" t="str">
            <v/>
          </cell>
          <cell r="B889" t="str">
            <v/>
          </cell>
        </row>
        <row r="890">
          <cell r="A890" t="str">
            <v/>
          </cell>
          <cell r="B890" t="str">
            <v/>
          </cell>
        </row>
        <row r="891">
          <cell r="A891" t="str">
            <v/>
          </cell>
          <cell r="B891" t="str">
            <v/>
          </cell>
        </row>
        <row r="892">
          <cell r="A892" t="str">
            <v/>
          </cell>
          <cell r="B892" t="str">
            <v/>
          </cell>
        </row>
        <row r="893">
          <cell r="A893" t="str">
            <v/>
          </cell>
          <cell r="B893" t="str">
            <v/>
          </cell>
        </row>
        <row r="894">
          <cell r="A894" t="str">
            <v/>
          </cell>
          <cell r="B894" t="str">
            <v/>
          </cell>
        </row>
        <row r="895">
          <cell r="A895" t="str">
            <v/>
          </cell>
          <cell r="B895" t="str">
            <v/>
          </cell>
        </row>
        <row r="896">
          <cell r="A896" t="str">
            <v/>
          </cell>
          <cell r="B896" t="str">
            <v/>
          </cell>
        </row>
        <row r="897">
          <cell r="A897" t="str">
            <v/>
          </cell>
          <cell r="B897" t="str">
            <v/>
          </cell>
        </row>
        <row r="898">
          <cell r="A898" t="str">
            <v/>
          </cell>
          <cell r="B898" t="str">
            <v/>
          </cell>
        </row>
        <row r="899">
          <cell r="A899" t="str">
            <v/>
          </cell>
          <cell r="B899" t="str">
            <v/>
          </cell>
        </row>
        <row r="900">
          <cell r="A900" t="str">
            <v/>
          </cell>
          <cell r="B900" t="str">
            <v/>
          </cell>
        </row>
        <row r="901">
          <cell r="A901" t="str">
            <v/>
          </cell>
          <cell r="B901" t="str">
            <v/>
          </cell>
        </row>
        <row r="902">
          <cell r="A902" t="str">
            <v/>
          </cell>
          <cell r="B902" t="str">
            <v/>
          </cell>
        </row>
        <row r="903">
          <cell r="A903" t="str">
            <v/>
          </cell>
          <cell r="B903" t="str">
            <v/>
          </cell>
        </row>
        <row r="904">
          <cell r="A904" t="str">
            <v/>
          </cell>
          <cell r="B904" t="str">
            <v/>
          </cell>
        </row>
        <row r="905">
          <cell r="A905" t="str">
            <v/>
          </cell>
          <cell r="B905" t="str">
            <v/>
          </cell>
        </row>
        <row r="906">
          <cell r="A906" t="str">
            <v/>
          </cell>
          <cell r="B906" t="str">
            <v/>
          </cell>
        </row>
        <row r="907">
          <cell r="A907" t="str">
            <v/>
          </cell>
          <cell r="B907" t="str">
            <v/>
          </cell>
        </row>
        <row r="908">
          <cell r="A908" t="str">
            <v/>
          </cell>
          <cell r="B908" t="str">
            <v/>
          </cell>
        </row>
        <row r="909">
          <cell r="A909" t="str">
            <v/>
          </cell>
          <cell r="B909" t="str">
            <v/>
          </cell>
        </row>
        <row r="910">
          <cell r="A910" t="str">
            <v/>
          </cell>
          <cell r="B910" t="str">
            <v/>
          </cell>
        </row>
        <row r="911">
          <cell r="A911" t="str">
            <v/>
          </cell>
          <cell r="B911" t="str">
            <v/>
          </cell>
        </row>
        <row r="912">
          <cell r="A912" t="str">
            <v/>
          </cell>
          <cell r="B912" t="str">
            <v/>
          </cell>
        </row>
        <row r="913">
          <cell r="A913" t="str">
            <v/>
          </cell>
          <cell r="B913" t="str">
            <v/>
          </cell>
        </row>
        <row r="914">
          <cell r="A914" t="str">
            <v/>
          </cell>
          <cell r="B914" t="str">
            <v/>
          </cell>
        </row>
        <row r="915">
          <cell r="A915" t="str">
            <v/>
          </cell>
          <cell r="B915" t="str">
            <v/>
          </cell>
        </row>
        <row r="916">
          <cell r="A916" t="str">
            <v/>
          </cell>
          <cell r="B916" t="str">
            <v/>
          </cell>
        </row>
        <row r="917">
          <cell r="A917" t="str">
            <v/>
          </cell>
          <cell r="B917" t="str">
            <v/>
          </cell>
        </row>
        <row r="918">
          <cell r="A918" t="str">
            <v/>
          </cell>
          <cell r="B918" t="str">
            <v/>
          </cell>
        </row>
        <row r="919">
          <cell r="A919" t="str">
            <v/>
          </cell>
          <cell r="B919" t="str">
            <v/>
          </cell>
        </row>
        <row r="920">
          <cell r="A920" t="str">
            <v/>
          </cell>
          <cell r="B920" t="str">
            <v/>
          </cell>
        </row>
        <row r="921">
          <cell r="A921" t="str">
            <v/>
          </cell>
          <cell r="B921" t="str">
            <v/>
          </cell>
        </row>
        <row r="922">
          <cell r="A922" t="str">
            <v/>
          </cell>
          <cell r="B922" t="str">
            <v/>
          </cell>
        </row>
        <row r="923">
          <cell r="A923" t="str">
            <v/>
          </cell>
          <cell r="B923" t="str">
            <v/>
          </cell>
        </row>
        <row r="924">
          <cell r="A924" t="str">
            <v/>
          </cell>
          <cell r="B924" t="str">
            <v/>
          </cell>
        </row>
        <row r="925">
          <cell r="A925" t="str">
            <v/>
          </cell>
          <cell r="B925" t="str">
            <v/>
          </cell>
        </row>
        <row r="926">
          <cell r="A926" t="str">
            <v/>
          </cell>
          <cell r="B926" t="str">
            <v/>
          </cell>
        </row>
        <row r="927">
          <cell r="A927" t="str">
            <v/>
          </cell>
          <cell r="B927" t="str">
            <v/>
          </cell>
        </row>
        <row r="928">
          <cell r="A928" t="str">
            <v/>
          </cell>
          <cell r="B928" t="str">
            <v/>
          </cell>
        </row>
        <row r="929">
          <cell r="A929" t="str">
            <v/>
          </cell>
          <cell r="B929" t="str">
            <v/>
          </cell>
        </row>
        <row r="930">
          <cell r="A930" t="str">
            <v/>
          </cell>
          <cell r="B930" t="str">
            <v/>
          </cell>
        </row>
        <row r="931">
          <cell r="A931" t="str">
            <v/>
          </cell>
          <cell r="B931" t="str">
            <v/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/>
          </cell>
          <cell r="B933" t="str">
            <v/>
          </cell>
        </row>
        <row r="934">
          <cell r="A934" t="str">
            <v/>
          </cell>
          <cell r="B934" t="str">
            <v/>
          </cell>
        </row>
        <row r="935">
          <cell r="A935" t="str">
            <v/>
          </cell>
          <cell r="B935" t="str">
            <v/>
          </cell>
        </row>
        <row r="936">
          <cell r="A936" t="str">
            <v/>
          </cell>
          <cell r="B936" t="str">
            <v/>
          </cell>
        </row>
        <row r="937">
          <cell r="A937" t="str">
            <v/>
          </cell>
          <cell r="B937" t="str">
            <v/>
          </cell>
        </row>
        <row r="938">
          <cell r="A938" t="str">
            <v/>
          </cell>
          <cell r="B938" t="str">
            <v/>
          </cell>
        </row>
        <row r="939">
          <cell r="A939" t="str">
            <v/>
          </cell>
          <cell r="B939" t="str">
            <v/>
          </cell>
        </row>
        <row r="940">
          <cell r="A940" t="str">
            <v/>
          </cell>
          <cell r="B940" t="str">
            <v/>
          </cell>
        </row>
        <row r="941">
          <cell r="A941" t="str">
            <v/>
          </cell>
          <cell r="B941" t="str">
            <v/>
          </cell>
        </row>
        <row r="942">
          <cell r="A942" t="str">
            <v/>
          </cell>
          <cell r="B942" t="str">
            <v/>
          </cell>
        </row>
        <row r="943">
          <cell r="A943" t="str">
            <v/>
          </cell>
          <cell r="B943" t="str">
            <v/>
          </cell>
        </row>
        <row r="944">
          <cell r="A944" t="str">
            <v/>
          </cell>
          <cell r="B944" t="str">
            <v/>
          </cell>
        </row>
        <row r="945">
          <cell r="A945" t="str">
            <v/>
          </cell>
          <cell r="B945" t="str">
            <v/>
          </cell>
        </row>
        <row r="946">
          <cell r="A946" t="str">
            <v/>
          </cell>
          <cell r="B946" t="str">
            <v/>
          </cell>
        </row>
        <row r="947">
          <cell r="A947" t="str">
            <v/>
          </cell>
          <cell r="B947" t="str">
            <v/>
          </cell>
        </row>
        <row r="948">
          <cell r="A948" t="str">
            <v/>
          </cell>
          <cell r="B948" t="str">
            <v/>
          </cell>
        </row>
        <row r="949">
          <cell r="A949" t="str">
            <v/>
          </cell>
          <cell r="B949" t="str">
            <v/>
          </cell>
        </row>
        <row r="950">
          <cell r="A950" t="str">
            <v/>
          </cell>
          <cell r="B950" t="str">
            <v/>
          </cell>
        </row>
        <row r="951">
          <cell r="A951" t="str">
            <v/>
          </cell>
          <cell r="B951" t="str">
            <v/>
          </cell>
        </row>
        <row r="952">
          <cell r="A952" t="str">
            <v/>
          </cell>
          <cell r="B952" t="str">
            <v/>
          </cell>
        </row>
        <row r="953">
          <cell r="A953" t="str">
            <v/>
          </cell>
          <cell r="B953" t="str">
            <v/>
          </cell>
        </row>
        <row r="954">
          <cell r="A954" t="str">
            <v/>
          </cell>
          <cell r="B954" t="str">
            <v/>
          </cell>
        </row>
        <row r="955">
          <cell r="A955" t="str">
            <v/>
          </cell>
          <cell r="B955" t="str">
            <v/>
          </cell>
        </row>
        <row r="956">
          <cell r="A956" t="str">
            <v/>
          </cell>
          <cell r="B956" t="str">
            <v/>
          </cell>
        </row>
        <row r="957">
          <cell r="A957" t="str">
            <v/>
          </cell>
          <cell r="B957" t="str">
            <v/>
          </cell>
        </row>
        <row r="958">
          <cell r="A958" t="str">
            <v/>
          </cell>
          <cell r="B958" t="str">
            <v/>
          </cell>
        </row>
        <row r="959">
          <cell r="A959" t="str">
            <v/>
          </cell>
          <cell r="B959" t="str">
            <v/>
          </cell>
        </row>
        <row r="960">
          <cell r="A960" t="str">
            <v/>
          </cell>
          <cell r="B960" t="str">
            <v/>
          </cell>
        </row>
        <row r="961">
          <cell r="A961" t="str">
            <v/>
          </cell>
          <cell r="B961" t="str">
            <v/>
          </cell>
        </row>
        <row r="962">
          <cell r="A962" t="str">
            <v/>
          </cell>
          <cell r="B962" t="str">
            <v/>
          </cell>
        </row>
        <row r="963">
          <cell r="A963" t="str">
            <v/>
          </cell>
          <cell r="B963" t="str">
            <v/>
          </cell>
        </row>
        <row r="964">
          <cell r="A964" t="str">
            <v/>
          </cell>
          <cell r="B964" t="str">
            <v/>
          </cell>
        </row>
        <row r="965">
          <cell r="A965" t="str">
            <v/>
          </cell>
          <cell r="B965" t="str">
            <v/>
          </cell>
        </row>
        <row r="966">
          <cell r="A966" t="str">
            <v/>
          </cell>
          <cell r="B966" t="str">
            <v/>
          </cell>
        </row>
        <row r="967">
          <cell r="A967" t="str">
            <v/>
          </cell>
          <cell r="B967" t="str">
            <v/>
          </cell>
        </row>
        <row r="968">
          <cell r="A968" t="str">
            <v/>
          </cell>
          <cell r="B968" t="str">
            <v/>
          </cell>
        </row>
        <row r="969">
          <cell r="A969" t="str">
            <v/>
          </cell>
          <cell r="B969" t="str">
            <v/>
          </cell>
        </row>
        <row r="970">
          <cell r="A970" t="str">
            <v/>
          </cell>
          <cell r="B970" t="str">
            <v/>
          </cell>
        </row>
        <row r="971">
          <cell r="A971" t="str">
            <v/>
          </cell>
          <cell r="B971" t="str">
            <v/>
          </cell>
        </row>
        <row r="972">
          <cell r="A972" t="str">
            <v/>
          </cell>
          <cell r="B972" t="str">
            <v/>
          </cell>
        </row>
        <row r="973">
          <cell r="A973" t="str">
            <v/>
          </cell>
          <cell r="B973" t="str">
            <v/>
          </cell>
        </row>
        <row r="974">
          <cell r="A974" t="str">
            <v/>
          </cell>
          <cell r="B974" t="str">
            <v/>
          </cell>
        </row>
        <row r="975">
          <cell r="A975" t="str">
            <v/>
          </cell>
          <cell r="B975" t="str">
            <v/>
          </cell>
        </row>
        <row r="976">
          <cell r="A976" t="str">
            <v/>
          </cell>
          <cell r="B976" t="str">
            <v/>
          </cell>
        </row>
        <row r="977">
          <cell r="A977" t="str">
            <v/>
          </cell>
          <cell r="B977" t="str">
            <v/>
          </cell>
        </row>
        <row r="978">
          <cell r="A978" t="str">
            <v/>
          </cell>
          <cell r="B978" t="str">
            <v/>
          </cell>
        </row>
        <row r="979">
          <cell r="A979" t="str">
            <v/>
          </cell>
          <cell r="B979" t="str">
            <v/>
          </cell>
        </row>
        <row r="980">
          <cell r="A980" t="str">
            <v/>
          </cell>
          <cell r="B980" t="str">
            <v/>
          </cell>
        </row>
        <row r="981">
          <cell r="A981" t="str">
            <v/>
          </cell>
          <cell r="B981" t="str">
            <v/>
          </cell>
        </row>
        <row r="982">
          <cell r="A982" t="str">
            <v/>
          </cell>
          <cell r="B982" t="str">
            <v/>
          </cell>
        </row>
        <row r="983">
          <cell r="A983" t="str">
            <v/>
          </cell>
          <cell r="B983" t="str">
            <v/>
          </cell>
        </row>
        <row r="984">
          <cell r="A984" t="str">
            <v/>
          </cell>
          <cell r="B984" t="str">
            <v/>
          </cell>
        </row>
        <row r="985">
          <cell r="A985" t="str">
            <v/>
          </cell>
          <cell r="B985" t="str">
            <v/>
          </cell>
        </row>
        <row r="986">
          <cell r="A986" t="str">
            <v/>
          </cell>
          <cell r="B986" t="str">
            <v/>
          </cell>
        </row>
        <row r="987">
          <cell r="A987" t="str">
            <v/>
          </cell>
          <cell r="B987" t="str">
            <v/>
          </cell>
        </row>
        <row r="988">
          <cell r="A988" t="str">
            <v/>
          </cell>
          <cell r="B988" t="str">
            <v/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</row>
        <row r="992">
          <cell r="A992" t="str">
            <v/>
          </cell>
          <cell r="B992" t="str">
            <v/>
          </cell>
        </row>
        <row r="993">
          <cell r="A993" t="str">
            <v/>
          </cell>
          <cell r="B993" t="str">
            <v/>
          </cell>
        </row>
        <row r="994">
          <cell r="A994" t="str">
            <v/>
          </cell>
          <cell r="B994" t="str">
            <v/>
          </cell>
        </row>
        <row r="995">
          <cell r="A995" t="str">
            <v/>
          </cell>
          <cell r="B995" t="str">
            <v/>
          </cell>
        </row>
        <row r="996">
          <cell r="A996" t="str">
            <v/>
          </cell>
          <cell r="B996" t="str">
            <v/>
          </cell>
        </row>
        <row r="997">
          <cell r="A997" t="str">
            <v/>
          </cell>
          <cell r="B997" t="str">
            <v/>
          </cell>
        </row>
        <row r="998">
          <cell r="A998" t="str">
            <v/>
          </cell>
          <cell r="B998" t="str">
            <v/>
          </cell>
        </row>
        <row r="999">
          <cell r="A999" t="str">
            <v/>
          </cell>
          <cell r="B999" t="str">
            <v/>
          </cell>
        </row>
        <row r="1000">
          <cell r="A1000" t="str">
            <v/>
          </cell>
          <cell r="B1000" t="str">
            <v/>
          </cell>
        </row>
        <row r="1001">
          <cell r="A1001" t="str">
            <v/>
          </cell>
          <cell r="B1001" t="str">
            <v/>
          </cell>
        </row>
        <row r="1002">
          <cell r="A1002" t="str">
            <v/>
          </cell>
          <cell r="B1002" t="str">
            <v/>
          </cell>
        </row>
        <row r="1003">
          <cell r="A1003" t="str">
            <v/>
          </cell>
          <cell r="B1003" t="str">
            <v/>
          </cell>
        </row>
        <row r="1004">
          <cell r="A1004" t="str">
            <v/>
          </cell>
          <cell r="B1004" t="str">
            <v/>
          </cell>
        </row>
        <row r="1005">
          <cell r="A1005" t="str">
            <v/>
          </cell>
          <cell r="B1005" t="str">
            <v/>
          </cell>
        </row>
        <row r="1006">
          <cell r="A1006" t="str">
            <v/>
          </cell>
          <cell r="B1006" t="str">
            <v/>
          </cell>
        </row>
        <row r="1007">
          <cell r="A1007" t="str">
            <v/>
          </cell>
          <cell r="B1007" t="str">
            <v/>
          </cell>
        </row>
        <row r="1008">
          <cell r="A1008" t="str">
            <v/>
          </cell>
          <cell r="B1008" t="str">
            <v/>
          </cell>
        </row>
        <row r="1009">
          <cell r="A1009" t="str">
            <v/>
          </cell>
          <cell r="B1009" t="str">
            <v/>
          </cell>
        </row>
        <row r="1010">
          <cell r="A1010" t="str">
            <v/>
          </cell>
          <cell r="B1010" t="str">
            <v/>
          </cell>
        </row>
        <row r="1011">
          <cell r="A1011" t="str">
            <v/>
          </cell>
          <cell r="B1011" t="str">
            <v/>
          </cell>
        </row>
        <row r="1012">
          <cell r="A1012" t="str">
            <v/>
          </cell>
          <cell r="B1012" t="str">
            <v/>
          </cell>
        </row>
        <row r="1013">
          <cell r="A1013" t="str">
            <v/>
          </cell>
          <cell r="B1013" t="str">
            <v/>
          </cell>
        </row>
        <row r="1014">
          <cell r="A1014" t="str">
            <v/>
          </cell>
          <cell r="B1014" t="str">
            <v/>
          </cell>
        </row>
        <row r="1015">
          <cell r="A1015" t="str">
            <v/>
          </cell>
          <cell r="B1015" t="str">
            <v/>
          </cell>
        </row>
        <row r="1016">
          <cell r="A1016" t="str">
            <v/>
          </cell>
          <cell r="B1016" t="str">
            <v/>
          </cell>
        </row>
        <row r="1017">
          <cell r="A1017" t="str">
            <v/>
          </cell>
          <cell r="B1017" t="str">
            <v/>
          </cell>
        </row>
        <row r="1018">
          <cell r="A1018" t="str">
            <v/>
          </cell>
          <cell r="B1018" t="str">
            <v/>
          </cell>
        </row>
        <row r="1019">
          <cell r="A1019" t="str">
            <v/>
          </cell>
          <cell r="B1019" t="str">
            <v/>
          </cell>
        </row>
        <row r="1020">
          <cell r="A1020" t="str">
            <v/>
          </cell>
          <cell r="B1020" t="str">
            <v/>
          </cell>
        </row>
        <row r="1021">
          <cell r="A1021" t="str">
            <v/>
          </cell>
          <cell r="B1021" t="str">
            <v/>
          </cell>
        </row>
        <row r="1022">
          <cell r="A1022" t="str">
            <v/>
          </cell>
          <cell r="B1022" t="str">
            <v/>
          </cell>
        </row>
        <row r="1023">
          <cell r="A1023" t="str">
            <v/>
          </cell>
          <cell r="B1023" t="str">
            <v/>
          </cell>
        </row>
        <row r="1024">
          <cell r="A1024" t="str">
            <v/>
          </cell>
          <cell r="B1024" t="str">
            <v/>
          </cell>
        </row>
        <row r="1025">
          <cell r="A1025" t="str">
            <v/>
          </cell>
          <cell r="B1025" t="str">
            <v/>
          </cell>
        </row>
        <row r="1026">
          <cell r="A1026" t="str">
            <v/>
          </cell>
          <cell r="B1026" t="str">
            <v/>
          </cell>
        </row>
        <row r="1027">
          <cell r="A1027" t="str">
            <v/>
          </cell>
          <cell r="B1027" t="str">
            <v/>
          </cell>
        </row>
        <row r="1028">
          <cell r="A1028" t="str">
            <v/>
          </cell>
          <cell r="B1028" t="str">
            <v/>
          </cell>
        </row>
        <row r="1029">
          <cell r="A1029" t="str">
            <v/>
          </cell>
          <cell r="B1029" t="str">
            <v/>
          </cell>
        </row>
        <row r="1030">
          <cell r="A1030" t="str">
            <v/>
          </cell>
          <cell r="B1030" t="str">
            <v/>
          </cell>
        </row>
        <row r="1031">
          <cell r="A1031" t="str">
            <v/>
          </cell>
          <cell r="B1031" t="str">
            <v/>
          </cell>
        </row>
        <row r="1032">
          <cell r="A1032" t="str">
            <v/>
          </cell>
          <cell r="B1032" t="str">
            <v/>
          </cell>
        </row>
        <row r="1033">
          <cell r="A1033" t="str">
            <v/>
          </cell>
          <cell r="B1033" t="str">
            <v/>
          </cell>
        </row>
        <row r="1034">
          <cell r="A1034" t="str">
            <v/>
          </cell>
          <cell r="B1034" t="str">
            <v/>
          </cell>
        </row>
        <row r="1035">
          <cell r="A1035" t="str">
            <v/>
          </cell>
          <cell r="B1035" t="str">
            <v/>
          </cell>
        </row>
        <row r="1036">
          <cell r="A1036" t="str">
            <v/>
          </cell>
          <cell r="B1036" t="str">
            <v/>
          </cell>
        </row>
        <row r="1037">
          <cell r="A1037" t="str">
            <v/>
          </cell>
          <cell r="B1037" t="str">
            <v/>
          </cell>
        </row>
        <row r="1038">
          <cell r="A1038" t="str">
            <v/>
          </cell>
          <cell r="B1038" t="str">
            <v/>
          </cell>
        </row>
        <row r="1039">
          <cell r="A1039" t="str">
            <v/>
          </cell>
          <cell r="B1039" t="str">
            <v/>
          </cell>
        </row>
        <row r="1040">
          <cell r="A1040" t="str">
            <v/>
          </cell>
          <cell r="B1040" t="str">
            <v/>
          </cell>
        </row>
        <row r="1041">
          <cell r="A1041" t="str">
            <v/>
          </cell>
          <cell r="B1041" t="str">
            <v/>
          </cell>
        </row>
        <row r="1042">
          <cell r="A1042" t="str">
            <v/>
          </cell>
          <cell r="B1042" t="str">
            <v/>
          </cell>
        </row>
        <row r="1043">
          <cell r="A1043" t="str">
            <v/>
          </cell>
          <cell r="B1043" t="str">
            <v/>
          </cell>
        </row>
        <row r="1044">
          <cell r="A1044" t="str">
            <v/>
          </cell>
          <cell r="B1044" t="str">
            <v/>
          </cell>
        </row>
        <row r="1045">
          <cell r="A1045" t="str">
            <v/>
          </cell>
          <cell r="B1045" t="str">
            <v/>
          </cell>
        </row>
        <row r="1046">
          <cell r="A1046" t="str">
            <v/>
          </cell>
          <cell r="B1046" t="str">
            <v/>
          </cell>
        </row>
        <row r="1047">
          <cell r="A1047" t="str">
            <v/>
          </cell>
          <cell r="B1047" t="str">
            <v/>
          </cell>
        </row>
        <row r="1048">
          <cell r="A1048" t="str">
            <v/>
          </cell>
          <cell r="B1048" t="str">
            <v/>
          </cell>
        </row>
        <row r="1049">
          <cell r="A1049" t="str">
            <v/>
          </cell>
          <cell r="B1049" t="str">
            <v/>
          </cell>
        </row>
        <row r="1050">
          <cell r="A1050" t="str">
            <v/>
          </cell>
          <cell r="B1050" t="str">
            <v/>
          </cell>
        </row>
        <row r="1051">
          <cell r="A1051" t="str">
            <v/>
          </cell>
          <cell r="B1051" t="str">
            <v/>
          </cell>
        </row>
        <row r="1052">
          <cell r="A1052" t="str">
            <v/>
          </cell>
          <cell r="B1052" t="str">
            <v/>
          </cell>
        </row>
        <row r="1053">
          <cell r="A1053" t="str">
            <v/>
          </cell>
          <cell r="B1053" t="str">
            <v/>
          </cell>
        </row>
        <row r="1054">
          <cell r="A1054" t="str">
            <v/>
          </cell>
          <cell r="B1054" t="str">
            <v/>
          </cell>
        </row>
        <row r="1055">
          <cell r="A1055" t="str">
            <v/>
          </cell>
          <cell r="B1055" t="str">
            <v/>
          </cell>
        </row>
        <row r="1056">
          <cell r="A1056" t="str">
            <v/>
          </cell>
          <cell r="B1056" t="str">
            <v/>
          </cell>
        </row>
        <row r="1057">
          <cell r="A1057" t="str">
            <v/>
          </cell>
          <cell r="B1057" t="str">
            <v/>
          </cell>
        </row>
        <row r="1058">
          <cell r="A1058" t="str">
            <v/>
          </cell>
          <cell r="B1058" t="str">
            <v/>
          </cell>
        </row>
        <row r="1059">
          <cell r="A1059" t="str">
            <v/>
          </cell>
          <cell r="B1059" t="str">
            <v/>
          </cell>
        </row>
        <row r="1060">
          <cell r="A1060" t="str">
            <v/>
          </cell>
          <cell r="B1060" t="str">
            <v/>
          </cell>
        </row>
        <row r="1061">
          <cell r="A1061" t="str">
            <v/>
          </cell>
          <cell r="B1061" t="str">
            <v/>
          </cell>
        </row>
        <row r="1062">
          <cell r="A1062" t="str">
            <v/>
          </cell>
          <cell r="B1062" t="str">
            <v/>
          </cell>
        </row>
        <row r="1063">
          <cell r="A1063" t="str">
            <v/>
          </cell>
          <cell r="B1063" t="str">
            <v/>
          </cell>
        </row>
        <row r="1064">
          <cell r="A1064" t="str">
            <v/>
          </cell>
          <cell r="B1064" t="str">
            <v/>
          </cell>
        </row>
        <row r="1065">
          <cell r="A1065" t="str">
            <v/>
          </cell>
          <cell r="B1065" t="str">
            <v/>
          </cell>
        </row>
        <row r="1066">
          <cell r="A1066" t="str">
            <v/>
          </cell>
          <cell r="B1066" t="str">
            <v/>
          </cell>
        </row>
        <row r="1067">
          <cell r="A1067" t="str">
            <v/>
          </cell>
          <cell r="B1067" t="str">
            <v/>
          </cell>
        </row>
        <row r="1068">
          <cell r="A1068" t="str">
            <v/>
          </cell>
          <cell r="B1068" t="str">
            <v/>
          </cell>
        </row>
        <row r="1069">
          <cell r="A1069" t="str">
            <v/>
          </cell>
          <cell r="B1069" t="str">
            <v/>
          </cell>
        </row>
        <row r="1070">
          <cell r="A1070" t="str">
            <v/>
          </cell>
          <cell r="B1070" t="str">
            <v/>
          </cell>
        </row>
        <row r="1071">
          <cell r="A1071" t="str">
            <v/>
          </cell>
          <cell r="B1071" t="str">
            <v/>
          </cell>
        </row>
        <row r="1072">
          <cell r="A1072" t="str">
            <v/>
          </cell>
          <cell r="B1072" t="str">
            <v/>
          </cell>
        </row>
        <row r="1073">
          <cell r="A1073" t="str">
            <v/>
          </cell>
          <cell r="B1073" t="str">
            <v/>
          </cell>
        </row>
        <row r="1074">
          <cell r="A1074" t="str">
            <v/>
          </cell>
          <cell r="B1074" t="str">
            <v/>
          </cell>
        </row>
        <row r="1075">
          <cell r="A1075" t="str">
            <v/>
          </cell>
          <cell r="B1075" t="str">
            <v/>
          </cell>
        </row>
        <row r="1076">
          <cell r="A1076" t="str">
            <v/>
          </cell>
          <cell r="B1076" t="str">
            <v/>
          </cell>
        </row>
        <row r="1077">
          <cell r="A1077" t="str">
            <v/>
          </cell>
          <cell r="B1077" t="str">
            <v/>
          </cell>
        </row>
        <row r="1078">
          <cell r="A1078" t="str">
            <v/>
          </cell>
          <cell r="B1078" t="str">
            <v/>
          </cell>
        </row>
        <row r="1079">
          <cell r="A1079" t="str">
            <v/>
          </cell>
          <cell r="B1079" t="str">
            <v/>
          </cell>
        </row>
        <row r="1080">
          <cell r="A1080" t="str">
            <v/>
          </cell>
          <cell r="B1080" t="str">
            <v/>
          </cell>
        </row>
        <row r="1081">
          <cell r="A1081" t="str">
            <v/>
          </cell>
          <cell r="B1081" t="str">
            <v/>
          </cell>
        </row>
        <row r="1082">
          <cell r="A1082" t="str">
            <v/>
          </cell>
          <cell r="B1082" t="str">
            <v/>
          </cell>
        </row>
        <row r="1083">
          <cell r="A1083" t="str">
            <v/>
          </cell>
          <cell r="B1083" t="str">
            <v/>
          </cell>
        </row>
        <row r="1084">
          <cell r="A1084" t="str">
            <v/>
          </cell>
          <cell r="B1084" t="str">
            <v/>
          </cell>
        </row>
        <row r="1085">
          <cell r="A1085" t="str">
            <v/>
          </cell>
          <cell r="B1085" t="str">
            <v/>
          </cell>
        </row>
        <row r="1086">
          <cell r="A1086" t="str">
            <v/>
          </cell>
          <cell r="B1086" t="str">
            <v/>
          </cell>
        </row>
        <row r="1087">
          <cell r="A1087" t="str">
            <v/>
          </cell>
          <cell r="B1087" t="str">
            <v/>
          </cell>
        </row>
        <row r="1088">
          <cell r="A1088" t="str">
            <v/>
          </cell>
          <cell r="B1088" t="str">
            <v/>
          </cell>
        </row>
        <row r="1089">
          <cell r="A1089" t="str">
            <v/>
          </cell>
          <cell r="B1089" t="str">
            <v/>
          </cell>
        </row>
        <row r="1090">
          <cell r="A1090" t="str">
            <v/>
          </cell>
          <cell r="B1090" t="str">
            <v/>
          </cell>
        </row>
        <row r="1091">
          <cell r="A1091" t="str">
            <v/>
          </cell>
          <cell r="B1091" t="str">
            <v/>
          </cell>
        </row>
        <row r="1092">
          <cell r="A1092" t="str">
            <v/>
          </cell>
          <cell r="B1092" t="str">
            <v/>
          </cell>
        </row>
        <row r="1093">
          <cell r="A1093" t="str">
            <v/>
          </cell>
          <cell r="B1093" t="str">
            <v/>
          </cell>
        </row>
        <row r="1094">
          <cell r="A1094" t="str">
            <v/>
          </cell>
          <cell r="B1094" t="str">
            <v/>
          </cell>
        </row>
        <row r="1095">
          <cell r="A1095" t="str">
            <v/>
          </cell>
          <cell r="B1095" t="str">
            <v/>
          </cell>
        </row>
        <row r="1096">
          <cell r="A1096" t="str">
            <v/>
          </cell>
          <cell r="B1096" t="str">
            <v/>
          </cell>
        </row>
        <row r="1097">
          <cell r="A1097" t="str">
            <v/>
          </cell>
          <cell r="B1097" t="str">
            <v/>
          </cell>
        </row>
        <row r="1098">
          <cell r="A1098" t="str">
            <v/>
          </cell>
          <cell r="B1098" t="str">
            <v/>
          </cell>
        </row>
        <row r="1099">
          <cell r="A1099" t="str">
            <v/>
          </cell>
          <cell r="B1099" t="str">
            <v/>
          </cell>
        </row>
        <row r="1100">
          <cell r="A1100" t="str">
            <v/>
          </cell>
          <cell r="B1100" t="str">
            <v/>
          </cell>
        </row>
        <row r="1101">
          <cell r="A1101" t="str">
            <v/>
          </cell>
          <cell r="B1101" t="str">
            <v/>
          </cell>
        </row>
        <row r="1102">
          <cell r="A1102" t="str">
            <v/>
          </cell>
          <cell r="B1102" t="str">
            <v/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/>
          </cell>
          <cell r="B1104" t="str">
            <v/>
          </cell>
        </row>
        <row r="1105">
          <cell r="A1105" t="str">
            <v/>
          </cell>
          <cell r="B1105" t="str">
            <v/>
          </cell>
        </row>
        <row r="1106">
          <cell r="A1106" t="str">
            <v/>
          </cell>
          <cell r="B1106" t="str">
            <v/>
          </cell>
        </row>
        <row r="1107">
          <cell r="A1107" t="str">
            <v/>
          </cell>
          <cell r="B1107" t="str">
            <v/>
          </cell>
        </row>
        <row r="1108">
          <cell r="A1108" t="str">
            <v/>
          </cell>
          <cell r="B1108" t="str">
            <v/>
          </cell>
        </row>
        <row r="1109">
          <cell r="A1109" t="str">
            <v/>
          </cell>
          <cell r="B1109" t="str">
            <v/>
          </cell>
        </row>
        <row r="1110">
          <cell r="A1110" t="str">
            <v/>
          </cell>
          <cell r="B1110" t="str">
            <v/>
          </cell>
        </row>
        <row r="1111">
          <cell r="A1111" t="str">
            <v/>
          </cell>
          <cell r="B1111" t="str">
            <v/>
          </cell>
        </row>
        <row r="1112">
          <cell r="A1112" t="str">
            <v/>
          </cell>
          <cell r="B1112" t="str">
            <v/>
          </cell>
        </row>
        <row r="1113">
          <cell r="A1113" t="str">
            <v/>
          </cell>
          <cell r="B1113" t="str">
            <v/>
          </cell>
        </row>
        <row r="1114">
          <cell r="A1114" t="str">
            <v/>
          </cell>
          <cell r="B1114" t="str">
            <v/>
          </cell>
        </row>
        <row r="1115">
          <cell r="A1115" t="str">
            <v/>
          </cell>
          <cell r="B1115" t="str">
            <v/>
          </cell>
        </row>
        <row r="1116">
          <cell r="A1116" t="str">
            <v/>
          </cell>
          <cell r="B1116" t="str">
            <v/>
          </cell>
        </row>
        <row r="1117">
          <cell r="A1117" t="str">
            <v/>
          </cell>
          <cell r="B1117" t="str">
            <v/>
          </cell>
        </row>
        <row r="1118">
          <cell r="A1118" t="str">
            <v/>
          </cell>
          <cell r="B1118" t="str">
            <v/>
          </cell>
        </row>
        <row r="1119">
          <cell r="A1119" t="str">
            <v/>
          </cell>
          <cell r="B1119" t="str">
            <v/>
          </cell>
        </row>
        <row r="1120">
          <cell r="A1120" t="str">
            <v/>
          </cell>
          <cell r="B1120" t="str">
            <v/>
          </cell>
        </row>
        <row r="1121">
          <cell r="A1121" t="str">
            <v/>
          </cell>
          <cell r="B1121" t="str">
            <v/>
          </cell>
        </row>
        <row r="1122">
          <cell r="A1122" t="str">
            <v/>
          </cell>
          <cell r="B1122" t="str">
            <v/>
          </cell>
        </row>
        <row r="1123">
          <cell r="A1123" t="str">
            <v/>
          </cell>
          <cell r="B1123" t="str">
            <v/>
          </cell>
        </row>
        <row r="1124">
          <cell r="A1124" t="str">
            <v/>
          </cell>
          <cell r="B1124" t="str">
            <v/>
          </cell>
        </row>
        <row r="1125">
          <cell r="A1125" t="str">
            <v/>
          </cell>
          <cell r="B1125" t="str">
            <v/>
          </cell>
        </row>
        <row r="1126">
          <cell r="A1126" t="str">
            <v/>
          </cell>
          <cell r="B1126" t="str">
            <v/>
          </cell>
        </row>
        <row r="1127">
          <cell r="A1127" t="str">
            <v/>
          </cell>
          <cell r="B1127" t="str">
            <v/>
          </cell>
        </row>
        <row r="1128">
          <cell r="A1128" t="str">
            <v/>
          </cell>
          <cell r="B1128" t="str">
            <v/>
          </cell>
        </row>
        <row r="1129">
          <cell r="A1129" t="str">
            <v/>
          </cell>
          <cell r="B1129" t="str">
            <v/>
          </cell>
        </row>
        <row r="1130">
          <cell r="A1130" t="str">
            <v/>
          </cell>
          <cell r="B1130" t="str">
            <v/>
          </cell>
        </row>
        <row r="1131">
          <cell r="A1131" t="str">
            <v/>
          </cell>
          <cell r="B1131" t="str">
            <v/>
          </cell>
        </row>
        <row r="1132">
          <cell r="A1132" t="str">
            <v/>
          </cell>
          <cell r="B1132" t="str">
            <v/>
          </cell>
        </row>
        <row r="1133">
          <cell r="A1133" t="str">
            <v/>
          </cell>
          <cell r="B1133" t="str">
            <v/>
          </cell>
        </row>
        <row r="1134">
          <cell r="A1134" t="str">
            <v/>
          </cell>
          <cell r="B1134" t="str">
            <v/>
          </cell>
        </row>
        <row r="1135">
          <cell r="A1135" t="str">
            <v/>
          </cell>
          <cell r="B1135" t="str">
            <v/>
          </cell>
        </row>
        <row r="1136">
          <cell r="A1136" t="str">
            <v/>
          </cell>
          <cell r="B1136" t="str">
            <v/>
          </cell>
        </row>
        <row r="1137">
          <cell r="A1137" t="str">
            <v/>
          </cell>
          <cell r="B1137" t="str">
            <v/>
          </cell>
        </row>
        <row r="1138">
          <cell r="A1138" t="str">
            <v/>
          </cell>
          <cell r="B1138" t="str">
            <v/>
          </cell>
        </row>
        <row r="1139">
          <cell r="A1139" t="str">
            <v/>
          </cell>
          <cell r="B1139" t="str">
            <v/>
          </cell>
        </row>
        <row r="1140">
          <cell r="A1140" t="str">
            <v/>
          </cell>
          <cell r="B1140" t="str">
            <v/>
          </cell>
        </row>
        <row r="1141">
          <cell r="A1141" t="str">
            <v/>
          </cell>
          <cell r="B1141" t="str">
            <v/>
          </cell>
        </row>
        <row r="1142">
          <cell r="A1142" t="str">
            <v/>
          </cell>
          <cell r="B1142" t="str">
            <v/>
          </cell>
        </row>
        <row r="1143">
          <cell r="A1143" t="str">
            <v/>
          </cell>
          <cell r="B1143" t="str">
            <v/>
          </cell>
        </row>
        <row r="1144">
          <cell r="A1144" t="str">
            <v/>
          </cell>
          <cell r="B1144" t="str">
            <v/>
          </cell>
        </row>
        <row r="1145">
          <cell r="A1145" t="str">
            <v/>
          </cell>
          <cell r="B1145" t="str">
            <v/>
          </cell>
        </row>
        <row r="1146">
          <cell r="A1146" t="str">
            <v/>
          </cell>
          <cell r="B1146" t="str">
            <v/>
          </cell>
        </row>
        <row r="1147">
          <cell r="A1147" t="str">
            <v/>
          </cell>
          <cell r="B1147" t="str">
            <v/>
          </cell>
        </row>
        <row r="1148">
          <cell r="A1148" t="str">
            <v/>
          </cell>
          <cell r="B1148" t="str">
            <v/>
          </cell>
        </row>
        <row r="1149">
          <cell r="A1149" t="str">
            <v/>
          </cell>
          <cell r="B1149" t="str">
            <v/>
          </cell>
        </row>
        <row r="1150">
          <cell r="A1150" t="str">
            <v/>
          </cell>
          <cell r="B1150" t="str">
            <v/>
          </cell>
        </row>
        <row r="1151">
          <cell r="A1151" t="str">
            <v/>
          </cell>
          <cell r="B1151" t="str">
            <v/>
          </cell>
        </row>
        <row r="1152">
          <cell r="A1152" t="str">
            <v/>
          </cell>
          <cell r="B1152" t="str">
            <v/>
          </cell>
        </row>
        <row r="1153">
          <cell r="A1153" t="str">
            <v/>
          </cell>
          <cell r="B1153" t="str">
            <v/>
          </cell>
        </row>
        <row r="1154">
          <cell r="A1154" t="str">
            <v/>
          </cell>
          <cell r="B1154" t="str">
            <v/>
          </cell>
        </row>
        <row r="1155">
          <cell r="A1155" t="str">
            <v/>
          </cell>
          <cell r="B1155" t="str">
            <v/>
          </cell>
        </row>
        <row r="1156">
          <cell r="A1156" t="str">
            <v/>
          </cell>
          <cell r="B1156" t="str">
            <v/>
          </cell>
        </row>
        <row r="1157">
          <cell r="A1157" t="str">
            <v/>
          </cell>
          <cell r="B1157" t="str">
            <v/>
          </cell>
        </row>
        <row r="1158">
          <cell r="A1158" t="str">
            <v/>
          </cell>
          <cell r="B1158" t="str">
            <v/>
          </cell>
        </row>
        <row r="1159">
          <cell r="A1159" t="str">
            <v/>
          </cell>
          <cell r="B1159" t="str">
            <v/>
          </cell>
        </row>
        <row r="1160">
          <cell r="A1160" t="str">
            <v/>
          </cell>
          <cell r="B1160" t="str">
            <v/>
          </cell>
        </row>
        <row r="1161">
          <cell r="A1161" t="str">
            <v/>
          </cell>
          <cell r="B1161" t="str">
            <v/>
          </cell>
        </row>
        <row r="1162">
          <cell r="A1162" t="str">
            <v/>
          </cell>
          <cell r="B1162" t="str">
            <v/>
          </cell>
        </row>
        <row r="1163">
          <cell r="A1163" t="str">
            <v/>
          </cell>
          <cell r="B1163" t="str">
            <v/>
          </cell>
        </row>
        <row r="1164">
          <cell r="A1164" t="str">
            <v/>
          </cell>
          <cell r="B1164" t="str">
            <v/>
          </cell>
        </row>
        <row r="1165">
          <cell r="A1165" t="str">
            <v/>
          </cell>
          <cell r="B1165" t="str">
            <v/>
          </cell>
        </row>
        <row r="1166">
          <cell r="A1166" t="str">
            <v/>
          </cell>
          <cell r="B1166" t="str">
            <v/>
          </cell>
        </row>
        <row r="1167">
          <cell r="A1167" t="str">
            <v/>
          </cell>
          <cell r="B1167" t="str">
            <v/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/>
          </cell>
          <cell r="B1169" t="str">
            <v/>
          </cell>
        </row>
        <row r="1170">
          <cell r="A1170" t="str">
            <v/>
          </cell>
          <cell r="B1170" t="str">
            <v/>
          </cell>
        </row>
        <row r="1171">
          <cell r="A1171" t="str">
            <v/>
          </cell>
          <cell r="B1171" t="str">
            <v/>
          </cell>
        </row>
        <row r="1172">
          <cell r="A1172" t="str">
            <v/>
          </cell>
          <cell r="B1172" t="str">
            <v/>
          </cell>
        </row>
        <row r="1173">
          <cell r="A1173" t="str">
            <v/>
          </cell>
          <cell r="B1173" t="str">
            <v/>
          </cell>
        </row>
        <row r="1174">
          <cell r="A1174" t="str">
            <v/>
          </cell>
          <cell r="B1174" t="str">
            <v/>
          </cell>
        </row>
        <row r="1175">
          <cell r="A1175" t="str">
            <v/>
          </cell>
          <cell r="B1175" t="str">
            <v/>
          </cell>
        </row>
        <row r="1176">
          <cell r="A1176" t="str">
            <v/>
          </cell>
          <cell r="B1176" t="str">
            <v/>
          </cell>
        </row>
        <row r="1177">
          <cell r="A1177" t="str">
            <v/>
          </cell>
          <cell r="B1177" t="str">
            <v/>
          </cell>
        </row>
        <row r="1178">
          <cell r="A1178" t="str">
            <v/>
          </cell>
          <cell r="B1178" t="str">
            <v/>
          </cell>
        </row>
        <row r="1179">
          <cell r="A1179" t="str">
            <v/>
          </cell>
          <cell r="B1179" t="str">
            <v/>
          </cell>
        </row>
        <row r="1180">
          <cell r="A1180" t="str">
            <v/>
          </cell>
          <cell r="B1180" t="str">
            <v/>
          </cell>
        </row>
        <row r="1181">
          <cell r="A1181" t="str">
            <v/>
          </cell>
          <cell r="B1181" t="str">
            <v/>
          </cell>
        </row>
        <row r="1182">
          <cell r="A1182" t="str">
            <v/>
          </cell>
          <cell r="B1182" t="str">
            <v/>
          </cell>
        </row>
        <row r="1183">
          <cell r="A1183" t="str">
            <v/>
          </cell>
          <cell r="B1183" t="str">
            <v/>
          </cell>
        </row>
        <row r="1184">
          <cell r="A1184" t="str">
            <v/>
          </cell>
          <cell r="B1184" t="str">
            <v/>
          </cell>
        </row>
        <row r="1185">
          <cell r="A1185" t="str">
            <v/>
          </cell>
          <cell r="B1185" t="str">
            <v/>
          </cell>
        </row>
        <row r="1186">
          <cell r="A1186" t="str">
            <v/>
          </cell>
          <cell r="B1186" t="str">
            <v/>
          </cell>
        </row>
        <row r="1187">
          <cell r="A1187" t="str">
            <v/>
          </cell>
          <cell r="B1187" t="str">
            <v/>
          </cell>
        </row>
        <row r="1188">
          <cell r="A1188" t="str">
            <v/>
          </cell>
          <cell r="B1188" t="str">
            <v/>
          </cell>
        </row>
        <row r="1189">
          <cell r="A1189" t="str">
            <v/>
          </cell>
          <cell r="B1189" t="str">
            <v/>
          </cell>
        </row>
        <row r="1190">
          <cell r="A1190" t="str">
            <v/>
          </cell>
          <cell r="B1190" t="str">
            <v/>
          </cell>
        </row>
        <row r="1191">
          <cell r="A1191" t="str">
            <v/>
          </cell>
          <cell r="B1191" t="str">
            <v/>
          </cell>
        </row>
        <row r="1192">
          <cell r="A1192" t="str">
            <v/>
          </cell>
          <cell r="B1192" t="str">
            <v/>
          </cell>
        </row>
        <row r="1193">
          <cell r="A1193" t="str">
            <v/>
          </cell>
          <cell r="B1193" t="str">
            <v/>
          </cell>
        </row>
        <row r="1194">
          <cell r="A1194" t="str">
            <v/>
          </cell>
          <cell r="B1194" t="str">
            <v/>
          </cell>
        </row>
        <row r="1195">
          <cell r="A1195" t="str">
            <v/>
          </cell>
          <cell r="B1195" t="str">
            <v/>
          </cell>
        </row>
        <row r="1196">
          <cell r="A1196" t="str">
            <v/>
          </cell>
          <cell r="B1196" t="str">
            <v/>
          </cell>
        </row>
        <row r="1197">
          <cell r="A1197" t="str">
            <v/>
          </cell>
          <cell r="B1197" t="str">
            <v/>
          </cell>
        </row>
        <row r="1198">
          <cell r="A1198" t="str">
            <v/>
          </cell>
          <cell r="B1198" t="str">
            <v/>
          </cell>
        </row>
        <row r="1199">
          <cell r="A1199" t="str">
            <v/>
          </cell>
          <cell r="B1199" t="str">
            <v/>
          </cell>
        </row>
        <row r="1200">
          <cell r="A1200" t="str">
            <v/>
          </cell>
          <cell r="B1200" t="str">
            <v/>
          </cell>
        </row>
        <row r="1201">
          <cell r="A1201" t="str">
            <v/>
          </cell>
          <cell r="B1201" t="str">
            <v/>
          </cell>
        </row>
        <row r="1202">
          <cell r="A1202" t="str">
            <v/>
          </cell>
          <cell r="B1202" t="str">
            <v/>
          </cell>
        </row>
        <row r="1203">
          <cell r="A1203" t="str">
            <v/>
          </cell>
          <cell r="B1203" t="str">
            <v/>
          </cell>
        </row>
        <row r="1204">
          <cell r="A1204" t="str">
            <v/>
          </cell>
          <cell r="B1204" t="str">
            <v/>
          </cell>
        </row>
        <row r="1205">
          <cell r="A1205" t="str">
            <v/>
          </cell>
          <cell r="B1205" t="str">
            <v/>
          </cell>
        </row>
        <row r="1206">
          <cell r="A1206" t="str">
            <v/>
          </cell>
          <cell r="B1206" t="str">
            <v/>
          </cell>
        </row>
        <row r="1207">
          <cell r="A1207" t="str">
            <v/>
          </cell>
          <cell r="B1207" t="str">
            <v/>
          </cell>
        </row>
        <row r="1208">
          <cell r="A1208" t="str">
            <v/>
          </cell>
          <cell r="B1208" t="str">
            <v/>
          </cell>
        </row>
        <row r="1209">
          <cell r="A1209" t="str">
            <v/>
          </cell>
          <cell r="B1209" t="str">
            <v/>
          </cell>
        </row>
        <row r="1210">
          <cell r="A1210" t="str">
            <v/>
          </cell>
          <cell r="B1210" t="str">
            <v/>
          </cell>
        </row>
        <row r="1211">
          <cell r="A1211" t="str">
            <v/>
          </cell>
          <cell r="B1211" t="str">
            <v/>
          </cell>
        </row>
        <row r="1212">
          <cell r="A1212" t="str">
            <v/>
          </cell>
          <cell r="B1212" t="str">
            <v/>
          </cell>
        </row>
        <row r="1213">
          <cell r="A1213" t="str">
            <v/>
          </cell>
          <cell r="B1213" t="str">
            <v/>
          </cell>
        </row>
        <row r="1214">
          <cell r="A1214" t="str">
            <v/>
          </cell>
          <cell r="B1214" t="str">
            <v/>
          </cell>
        </row>
        <row r="1215">
          <cell r="A1215" t="str">
            <v/>
          </cell>
          <cell r="B1215" t="str">
            <v/>
          </cell>
        </row>
        <row r="1216">
          <cell r="A1216" t="str">
            <v/>
          </cell>
          <cell r="B1216" t="str">
            <v/>
          </cell>
        </row>
        <row r="1217">
          <cell r="A1217" t="str">
            <v/>
          </cell>
          <cell r="B1217" t="str">
            <v/>
          </cell>
        </row>
        <row r="1218">
          <cell r="A1218" t="str">
            <v/>
          </cell>
          <cell r="B1218" t="str">
            <v/>
          </cell>
        </row>
        <row r="1219">
          <cell r="A1219" t="str">
            <v/>
          </cell>
          <cell r="B1219" t="str">
            <v/>
          </cell>
        </row>
        <row r="1220">
          <cell r="A1220" t="str">
            <v/>
          </cell>
          <cell r="B1220" t="str">
            <v/>
          </cell>
        </row>
        <row r="1221">
          <cell r="A1221" t="str">
            <v/>
          </cell>
          <cell r="B1221" t="str">
            <v/>
          </cell>
        </row>
        <row r="1222">
          <cell r="A1222" t="str">
            <v/>
          </cell>
          <cell r="B1222" t="str">
            <v/>
          </cell>
        </row>
        <row r="1223">
          <cell r="A1223" t="str">
            <v/>
          </cell>
          <cell r="B1223" t="str">
            <v/>
          </cell>
        </row>
        <row r="1224">
          <cell r="A1224" t="str">
            <v/>
          </cell>
          <cell r="B1224" t="str">
            <v/>
          </cell>
        </row>
        <row r="1225">
          <cell r="A1225" t="str">
            <v/>
          </cell>
          <cell r="B1225" t="str">
            <v/>
          </cell>
        </row>
        <row r="1226">
          <cell r="A1226" t="str">
            <v/>
          </cell>
          <cell r="B1226" t="str">
            <v/>
          </cell>
        </row>
        <row r="1227">
          <cell r="A1227" t="str">
            <v/>
          </cell>
          <cell r="B1227" t="str">
            <v/>
          </cell>
        </row>
        <row r="1228">
          <cell r="A1228" t="str">
            <v/>
          </cell>
          <cell r="B1228" t="str">
            <v/>
          </cell>
        </row>
        <row r="1229">
          <cell r="A1229" t="str">
            <v/>
          </cell>
          <cell r="B1229" t="str">
            <v/>
          </cell>
        </row>
        <row r="1230">
          <cell r="A1230" t="str">
            <v/>
          </cell>
          <cell r="B1230" t="str">
            <v/>
          </cell>
        </row>
        <row r="1231">
          <cell r="A1231" t="str">
            <v/>
          </cell>
          <cell r="B1231" t="str">
            <v/>
          </cell>
        </row>
        <row r="1232">
          <cell r="A1232" t="str">
            <v/>
          </cell>
          <cell r="B1232" t="str">
            <v/>
          </cell>
        </row>
        <row r="1233">
          <cell r="A1233" t="str">
            <v/>
          </cell>
          <cell r="B1233" t="str">
            <v/>
          </cell>
        </row>
        <row r="1234">
          <cell r="A1234" t="str">
            <v/>
          </cell>
          <cell r="B1234" t="str">
            <v/>
          </cell>
        </row>
        <row r="1235">
          <cell r="A1235" t="str">
            <v/>
          </cell>
          <cell r="B1235" t="str">
            <v/>
          </cell>
        </row>
        <row r="1236">
          <cell r="A1236" t="str">
            <v/>
          </cell>
          <cell r="B1236" t="str">
            <v/>
          </cell>
        </row>
        <row r="1237">
          <cell r="A1237" t="str">
            <v/>
          </cell>
          <cell r="B1237" t="str">
            <v/>
          </cell>
        </row>
        <row r="1238">
          <cell r="A1238" t="str">
            <v/>
          </cell>
          <cell r="B1238" t="str">
            <v/>
          </cell>
        </row>
        <row r="1239">
          <cell r="A1239" t="str">
            <v/>
          </cell>
          <cell r="B1239" t="str">
            <v/>
          </cell>
        </row>
        <row r="1240">
          <cell r="A1240" t="str">
            <v/>
          </cell>
          <cell r="B1240" t="str">
            <v/>
          </cell>
        </row>
        <row r="1241">
          <cell r="A1241" t="str">
            <v/>
          </cell>
          <cell r="B1241" t="str">
            <v/>
          </cell>
        </row>
        <row r="1242">
          <cell r="A1242" t="str">
            <v/>
          </cell>
          <cell r="B1242" t="str">
            <v/>
          </cell>
        </row>
        <row r="1243">
          <cell r="A1243" t="str">
            <v/>
          </cell>
          <cell r="B1243" t="str">
            <v/>
          </cell>
        </row>
        <row r="1244">
          <cell r="A1244" t="str">
            <v/>
          </cell>
          <cell r="B1244" t="str">
            <v/>
          </cell>
        </row>
        <row r="1245">
          <cell r="A1245" t="str">
            <v/>
          </cell>
          <cell r="B1245" t="str">
            <v/>
          </cell>
        </row>
        <row r="1246">
          <cell r="A1246" t="str">
            <v/>
          </cell>
          <cell r="B1246" t="str">
            <v/>
          </cell>
        </row>
        <row r="1247">
          <cell r="A1247" t="str">
            <v/>
          </cell>
          <cell r="B1247" t="str">
            <v/>
          </cell>
        </row>
        <row r="1248">
          <cell r="A1248" t="str">
            <v/>
          </cell>
          <cell r="B1248" t="str">
            <v/>
          </cell>
        </row>
        <row r="1249">
          <cell r="A1249" t="str">
            <v/>
          </cell>
          <cell r="B1249" t="str">
            <v/>
          </cell>
        </row>
        <row r="1250">
          <cell r="A1250" t="str">
            <v/>
          </cell>
          <cell r="B1250" t="str">
            <v/>
          </cell>
        </row>
        <row r="1251">
          <cell r="A1251" t="str">
            <v/>
          </cell>
          <cell r="B1251" t="str">
            <v/>
          </cell>
        </row>
        <row r="1252">
          <cell r="A1252" t="str">
            <v/>
          </cell>
          <cell r="B1252" t="str">
            <v/>
          </cell>
        </row>
        <row r="1253">
          <cell r="A1253" t="str">
            <v/>
          </cell>
          <cell r="B1253" t="str">
            <v/>
          </cell>
        </row>
        <row r="1254">
          <cell r="A1254" t="str">
            <v/>
          </cell>
          <cell r="B1254" t="str">
            <v/>
          </cell>
        </row>
        <row r="1255">
          <cell r="A1255" t="str">
            <v/>
          </cell>
          <cell r="B1255" t="str">
            <v/>
          </cell>
        </row>
        <row r="1256">
          <cell r="A1256" t="str">
            <v/>
          </cell>
          <cell r="B1256" t="str">
            <v/>
          </cell>
        </row>
        <row r="1257">
          <cell r="A1257" t="str">
            <v/>
          </cell>
          <cell r="B1257" t="str">
            <v/>
          </cell>
        </row>
        <row r="1258">
          <cell r="A1258" t="str">
            <v/>
          </cell>
          <cell r="B1258" t="str">
            <v/>
          </cell>
        </row>
        <row r="1259">
          <cell r="A1259" t="str">
            <v/>
          </cell>
          <cell r="B1259" t="str">
            <v/>
          </cell>
        </row>
        <row r="1260">
          <cell r="A1260" t="str">
            <v/>
          </cell>
          <cell r="B1260" t="str">
            <v/>
          </cell>
        </row>
        <row r="1261">
          <cell r="A1261" t="str">
            <v/>
          </cell>
          <cell r="B1261" t="str">
            <v/>
          </cell>
        </row>
        <row r="1262">
          <cell r="A1262" t="str">
            <v/>
          </cell>
          <cell r="B1262" t="str">
            <v/>
          </cell>
        </row>
        <row r="1263">
          <cell r="A1263" t="str">
            <v/>
          </cell>
          <cell r="B1263" t="str">
            <v/>
          </cell>
        </row>
        <row r="1264">
          <cell r="A1264" t="str">
            <v/>
          </cell>
          <cell r="B1264" t="str">
            <v/>
          </cell>
        </row>
        <row r="1265">
          <cell r="A1265" t="str">
            <v/>
          </cell>
          <cell r="B1265" t="str">
            <v/>
          </cell>
        </row>
        <row r="1266">
          <cell r="A1266" t="str">
            <v/>
          </cell>
          <cell r="B1266" t="str">
            <v/>
          </cell>
        </row>
        <row r="1267">
          <cell r="A1267" t="str">
            <v/>
          </cell>
          <cell r="B1267" t="str">
            <v/>
          </cell>
        </row>
        <row r="1268">
          <cell r="A1268" t="str">
            <v/>
          </cell>
          <cell r="B1268" t="str">
            <v/>
          </cell>
        </row>
        <row r="1269">
          <cell r="A1269" t="str">
            <v/>
          </cell>
          <cell r="B1269" t="str">
            <v/>
          </cell>
        </row>
        <row r="1270">
          <cell r="A1270" t="str">
            <v/>
          </cell>
          <cell r="B1270" t="str">
            <v/>
          </cell>
        </row>
        <row r="1271">
          <cell r="A1271" t="str">
            <v/>
          </cell>
          <cell r="B1271" t="str">
            <v/>
          </cell>
        </row>
        <row r="1272">
          <cell r="A1272" t="str">
            <v/>
          </cell>
          <cell r="B1272" t="str">
            <v/>
          </cell>
        </row>
        <row r="1273">
          <cell r="A1273" t="str">
            <v/>
          </cell>
          <cell r="B1273" t="str">
            <v/>
          </cell>
        </row>
        <row r="1274">
          <cell r="A1274" t="str">
            <v/>
          </cell>
          <cell r="B1274" t="str">
            <v/>
          </cell>
        </row>
        <row r="1275">
          <cell r="A1275" t="str">
            <v/>
          </cell>
          <cell r="B1275" t="str">
            <v/>
          </cell>
        </row>
        <row r="1276">
          <cell r="A1276" t="str">
            <v/>
          </cell>
          <cell r="B1276" t="str">
            <v/>
          </cell>
        </row>
        <row r="1277">
          <cell r="A1277" t="str">
            <v/>
          </cell>
          <cell r="B1277" t="str">
            <v/>
          </cell>
        </row>
        <row r="1278">
          <cell r="A1278" t="str">
            <v/>
          </cell>
          <cell r="B1278" t="str">
            <v/>
          </cell>
        </row>
        <row r="1279">
          <cell r="A1279" t="str">
            <v/>
          </cell>
          <cell r="B1279" t="str">
            <v/>
          </cell>
        </row>
        <row r="1280">
          <cell r="A1280" t="str">
            <v/>
          </cell>
          <cell r="B1280" t="str">
            <v/>
          </cell>
        </row>
        <row r="1281">
          <cell r="A1281" t="str">
            <v/>
          </cell>
          <cell r="B1281" t="str">
            <v/>
          </cell>
        </row>
        <row r="1282">
          <cell r="A1282" t="str">
            <v/>
          </cell>
          <cell r="B1282" t="str">
            <v/>
          </cell>
        </row>
        <row r="1283">
          <cell r="A1283" t="str">
            <v/>
          </cell>
          <cell r="B1283" t="str">
            <v/>
          </cell>
        </row>
        <row r="1284">
          <cell r="A1284" t="str">
            <v/>
          </cell>
          <cell r="B1284" t="str">
            <v/>
          </cell>
        </row>
        <row r="1285">
          <cell r="A1285" t="str">
            <v/>
          </cell>
          <cell r="B1285" t="str">
            <v/>
          </cell>
        </row>
        <row r="1286">
          <cell r="A1286" t="str">
            <v/>
          </cell>
          <cell r="B1286" t="str">
            <v/>
          </cell>
        </row>
        <row r="1287">
          <cell r="A1287" t="str">
            <v/>
          </cell>
          <cell r="B1287" t="str">
            <v/>
          </cell>
        </row>
        <row r="1288">
          <cell r="A1288" t="str">
            <v/>
          </cell>
          <cell r="B1288" t="str">
            <v/>
          </cell>
        </row>
        <row r="1289">
          <cell r="A1289" t="str">
            <v/>
          </cell>
          <cell r="B1289" t="str">
            <v/>
          </cell>
        </row>
        <row r="1290">
          <cell r="A1290" t="str">
            <v/>
          </cell>
          <cell r="B1290" t="str">
            <v/>
          </cell>
        </row>
        <row r="1291">
          <cell r="A1291" t="str">
            <v/>
          </cell>
          <cell r="B1291" t="str">
            <v/>
          </cell>
        </row>
        <row r="1292">
          <cell r="A1292" t="str">
            <v/>
          </cell>
          <cell r="B1292" t="str">
            <v/>
          </cell>
        </row>
        <row r="1293">
          <cell r="A1293" t="str">
            <v/>
          </cell>
          <cell r="B1293" t="str">
            <v/>
          </cell>
        </row>
        <row r="1294">
          <cell r="A1294" t="str">
            <v/>
          </cell>
          <cell r="B1294" t="str">
            <v/>
          </cell>
        </row>
        <row r="1295">
          <cell r="A1295" t="str">
            <v/>
          </cell>
          <cell r="B1295" t="str">
            <v/>
          </cell>
        </row>
        <row r="1296">
          <cell r="A1296" t="str">
            <v/>
          </cell>
          <cell r="B1296" t="str">
            <v/>
          </cell>
        </row>
        <row r="1297">
          <cell r="A1297" t="str">
            <v/>
          </cell>
          <cell r="B1297" t="str">
            <v/>
          </cell>
        </row>
        <row r="1298">
          <cell r="A1298" t="str">
            <v/>
          </cell>
          <cell r="B1298" t="str">
            <v/>
          </cell>
        </row>
        <row r="1299">
          <cell r="A1299" t="str">
            <v/>
          </cell>
          <cell r="B1299" t="str">
            <v/>
          </cell>
        </row>
        <row r="1300">
          <cell r="A1300" t="str">
            <v/>
          </cell>
          <cell r="B1300" t="str">
            <v/>
          </cell>
        </row>
        <row r="1301">
          <cell r="A1301" t="str">
            <v/>
          </cell>
          <cell r="B1301" t="str">
            <v/>
          </cell>
        </row>
        <row r="1302">
          <cell r="A1302" t="str">
            <v/>
          </cell>
          <cell r="B1302" t="str">
            <v/>
          </cell>
        </row>
        <row r="1303">
          <cell r="A1303" t="str">
            <v/>
          </cell>
          <cell r="B1303" t="str">
            <v/>
          </cell>
        </row>
        <row r="1304">
          <cell r="A1304" t="str">
            <v/>
          </cell>
          <cell r="B1304" t="str">
            <v/>
          </cell>
        </row>
        <row r="1305">
          <cell r="A1305" t="str">
            <v/>
          </cell>
          <cell r="B1305" t="str">
            <v/>
          </cell>
        </row>
        <row r="1306">
          <cell r="A1306" t="str">
            <v/>
          </cell>
          <cell r="B1306" t="str">
            <v/>
          </cell>
        </row>
        <row r="1307">
          <cell r="A1307" t="str">
            <v/>
          </cell>
          <cell r="B1307" t="str">
            <v/>
          </cell>
        </row>
        <row r="1308">
          <cell r="A1308" t="str">
            <v/>
          </cell>
          <cell r="B1308" t="str">
            <v/>
          </cell>
        </row>
        <row r="1309">
          <cell r="A1309" t="str">
            <v/>
          </cell>
          <cell r="B1309" t="str">
            <v/>
          </cell>
        </row>
        <row r="1310">
          <cell r="A1310" t="str">
            <v/>
          </cell>
          <cell r="B1310" t="str">
            <v/>
          </cell>
        </row>
        <row r="1311">
          <cell r="A1311" t="str">
            <v/>
          </cell>
          <cell r="B1311" t="str">
            <v/>
          </cell>
        </row>
        <row r="1312">
          <cell r="A1312" t="str">
            <v/>
          </cell>
          <cell r="B1312" t="str">
            <v/>
          </cell>
        </row>
        <row r="1313">
          <cell r="A1313" t="str">
            <v/>
          </cell>
          <cell r="B1313" t="str">
            <v/>
          </cell>
        </row>
        <row r="1314">
          <cell r="A1314" t="str">
            <v/>
          </cell>
          <cell r="B1314" t="str">
            <v/>
          </cell>
        </row>
        <row r="1315">
          <cell r="A1315" t="str">
            <v/>
          </cell>
          <cell r="B1315" t="str">
            <v/>
          </cell>
        </row>
        <row r="1316">
          <cell r="A1316" t="str">
            <v/>
          </cell>
          <cell r="B1316" t="str">
            <v/>
          </cell>
        </row>
        <row r="1317">
          <cell r="A1317" t="str">
            <v/>
          </cell>
          <cell r="B1317" t="str">
            <v/>
          </cell>
        </row>
        <row r="1318">
          <cell r="A1318" t="str">
            <v/>
          </cell>
          <cell r="B1318" t="str">
            <v/>
          </cell>
        </row>
        <row r="1319">
          <cell r="A1319" t="str">
            <v/>
          </cell>
          <cell r="B1319" t="str">
            <v/>
          </cell>
        </row>
        <row r="1320">
          <cell r="A1320" t="str">
            <v/>
          </cell>
          <cell r="B1320" t="str">
            <v/>
          </cell>
        </row>
        <row r="1321">
          <cell r="A1321" t="str">
            <v/>
          </cell>
          <cell r="B1321" t="str">
            <v/>
          </cell>
        </row>
        <row r="1322">
          <cell r="A1322" t="str">
            <v/>
          </cell>
          <cell r="B1322" t="str">
            <v/>
          </cell>
        </row>
        <row r="1323">
          <cell r="A1323" t="str">
            <v/>
          </cell>
          <cell r="B1323" t="str">
            <v/>
          </cell>
        </row>
        <row r="1324">
          <cell r="A1324" t="str">
            <v/>
          </cell>
          <cell r="B1324" t="str">
            <v/>
          </cell>
        </row>
        <row r="1325">
          <cell r="A1325" t="str">
            <v/>
          </cell>
          <cell r="B1325" t="str">
            <v/>
          </cell>
        </row>
        <row r="1326">
          <cell r="A1326" t="str">
            <v/>
          </cell>
          <cell r="B1326" t="str">
            <v/>
          </cell>
        </row>
        <row r="1327">
          <cell r="A1327" t="str">
            <v/>
          </cell>
          <cell r="B1327" t="str">
            <v/>
          </cell>
        </row>
        <row r="1328">
          <cell r="A1328" t="str">
            <v/>
          </cell>
          <cell r="B1328" t="str">
            <v/>
          </cell>
        </row>
        <row r="1329">
          <cell r="A1329" t="str">
            <v/>
          </cell>
          <cell r="B1329" t="str">
            <v/>
          </cell>
        </row>
        <row r="1330">
          <cell r="A1330" t="str">
            <v/>
          </cell>
          <cell r="B1330" t="str">
            <v/>
          </cell>
        </row>
        <row r="1331">
          <cell r="A1331" t="str">
            <v/>
          </cell>
          <cell r="B1331" t="str">
            <v/>
          </cell>
        </row>
        <row r="1332">
          <cell r="A1332" t="str">
            <v/>
          </cell>
          <cell r="B1332" t="str">
            <v/>
          </cell>
        </row>
        <row r="1333">
          <cell r="A1333" t="str">
            <v/>
          </cell>
          <cell r="B1333" t="str">
            <v/>
          </cell>
        </row>
        <row r="1334">
          <cell r="A1334" t="str">
            <v/>
          </cell>
          <cell r="B1334" t="str">
            <v/>
          </cell>
        </row>
        <row r="1335">
          <cell r="A1335" t="str">
            <v/>
          </cell>
          <cell r="B1335" t="str">
            <v/>
          </cell>
        </row>
        <row r="1336">
          <cell r="A1336" t="str">
            <v/>
          </cell>
          <cell r="B1336" t="str">
            <v/>
          </cell>
        </row>
        <row r="1337">
          <cell r="A1337" t="str">
            <v/>
          </cell>
          <cell r="B1337" t="str">
            <v/>
          </cell>
        </row>
        <row r="1338">
          <cell r="A1338" t="str">
            <v/>
          </cell>
          <cell r="B1338" t="str">
            <v/>
          </cell>
        </row>
        <row r="1339">
          <cell r="A1339" t="str">
            <v/>
          </cell>
          <cell r="B1339" t="str">
            <v/>
          </cell>
        </row>
        <row r="1340">
          <cell r="A1340" t="str">
            <v/>
          </cell>
          <cell r="B1340" t="str">
            <v/>
          </cell>
        </row>
        <row r="1341">
          <cell r="A1341" t="str">
            <v/>
          </cell>
          <cell r="B1341" t="str">
            <v/>
          </cell>
        </row>
        <row r="1342">
          <cell r="A1342" t="str">
            <v/>
          </cell>
          <cell r="B1342" t="str">
            <v/>
          </cell>
        </row>
        <row r="1343">
          <cell r="A1343" t="str">
            <v/>
          </cell>
          <cell r="B1343" t="str">
            <v/>
          </cell>
        </row>
        <row r="1344">
          <cell r="A1344" t="str">
            <v/>
          </cell>
          <cell r="B1344" t="str">
            <v/>
          </cell>
        </row>
        <row r="1345">
          <cell r="A1345" t="str">
            <v/>
          </cell>
          <cell r="B1345" t="str">
            <v/>
          </cell>
        </row>
        <row r="1346">
          <cell r="A1346" t="str">
            <v/>
          </cell>
          <cell r="B1346" t="str">
            <v/>
          </cell>
        </row>
        <row r="1347">
          <cell r="A1347" t="str">
            <v/>
          </cell>
          <cell r="B1347" t="str">
            <v/>
          </cell>
        </row>
        <row r="1348">
          <cell r="A1348" t="str">
            <v/>
          </cell>
          <cell r="B1348" t="str">
            <v/>
          </cell>
        </row>
        <row r="1349">
          <cell r="A1349" t="str">
            <v/>
          </cell>
          <cell r="B1349" t="str">
            <v/>
          </cell>
        </row>
        <row r="1350">
          <cell r="A1350" t="str">
            <v/>
          </cell>
          <cell r="B1350" t="str">
            <v/>
          </cell>
        </row>
        <row r="1351">
          <cell r="A1351" t="str">
            <v/>
          </cell>
          <cell r="B1351" t="str">
            <v/>
          </cell>
        </row>
        <row r="1352">
          <cell r="A1352" t="str">
            <v/>
          </cell>
          <cell r="B1352" t="str">
            <v/>
          </cell>
        </row>
        <row r="1353">
          <cell r="A1353" t="str">
            <v/>
          </cell>
          <cell r="B1353" t="str">
            <v/>
          </cell>
        </row>
        <row r="1354">
          <cell r="A1354" t="str">
            <v/>
          </cell>
          <cell r="B1354" t="str">
            <v/>
          </cell>
        </row>
        <row r="1355">
          <cell r="A1355" t="str">
            <v/>
          </cell>
          <cell r="B1355" t="str">
            <v/>
          </cell>
        </row>
        <row r="1356">
          <cell r="A1356" t="str">
            <v/>
          </cell>
          <cell r="B1356" t="str">
            <v/>
          </cell>
        </row>
        <row r="1357">
          <cell r="A1357" t="str">
            <v/>
          </cell>
          <cell r="B1357" t="str">
            <v/>
          </cell>
        </row>
        <row r="1358">
          <cell r="A1358" t="str">
            <v/>
          </cell>
          <cell r="B1358" t="str">
            <v/>
          </cell>
        </row>
        <row r="1359">
          <cell r="A1359" t="str">
            <v/>
          </cell>
          <cell r="B1359" t="str">
            <v/>
          </cell>
        </row>
        <row r="1360">
          <cell r="A1360" t="str">
            <v/>
          </cell>
          <cell r="B1360" t="str">
            <v/>
          </cell>
        </row>
        <row r="1361">
          <cell r="A1361" t="str">
            <v/>
          </cell>
          <cell r="B1361" t="str">
            <v/>
          </cell>
        </row>
        <row r="1362">
          <cell r="A1362" t="str">
            <v/>
          </cell>
          <cell r="B1362" t="str">
            <v/>
          </cell>
        </row>
        <row r="1363">
          <cell r="A1363" t="str">
            <v/>
          </cell>
          <cell r="B1363" t="str">
            <v/>
          </cell>
        </row>
        <row r="1364">
          <cell r="A1364" t="str">
            <v/>
          </cell>
          <cell r="B1364" t="str">
            <v/>
          </cell>
        </row>
        <row r="1365">
          <cell r="A1365" t="str">
            <v/>
          </cell>
          <cell r="B1365" t="str">
            <v/>
          </cell>
        </row>
        <row r="1366">
          <cell r="A1366" t="str">
            <v/>
          </cell>
          <cell r="B1366" t="str">
            <v/>
          </cell>
        </row>
        <row r="1367">
          <cell r="A1367" t="str">
            <v/>
          </cell>
          <cell r="B1367" t="str">
            <v/>
          </cell>
        </row>
        <row r="1368">
          <cell r="A1368" t="str">
            <v/>
          </cell>
          <cell r="B1368" t="str">
            <v/>
          </cell>
        </row>
        <row r="1369">
          <cell r="A1369" t="str">
            <v/>
          </cell>
          <cell r="B1369" t="str">
            <v/>
          </cell>
        </row>
        <row r="1370">
          <cell r="A1370" t="str">
            <v/>
          </cell>
          <cell r="B1370" t="str">
            <v/>
          </cell>
        </row>
        <row r="1371">
          <cell r="A1371" t="str">
            <v/>
          </cell>
          <cell r="B1371" t="str">
            <v/>
          </cell>
        </row>
        <row r="1372">
          <cell r="A1372" t="str">
            <v/>
          </cell>
          <cell r="B1372" t="str">
            <v/>
          </cell>
        </row>
        <row r="1373">
          <cell r="A1373" t="str">
            <v/>
          </cell>
          <cell r="B1373" t="str">
            <v/>
          </cell>
        </row>
        <row r="1374">
          <cell r="A1374" t="str">
            <v/>
          </cell>
          <cell r="B1374" t="str">
            <v/>
          </cell>
        </row>
        <row r="1375">
          <cell r="A1375" t="str">
            <v/>
          </cell>
          <cell r="B1375" t="str">
            <v/>
          </cell>
        </row>
        <row r="1376">
          <cell r="A1376" t="str">
            <v/>
          </cell>
          <cell r="B1376" t="str">
            <v/>
          </cell>
        </row>
        <row r="1377">
          <cell r="A1377" t="str">
            <v/>
          </cell>
          <cell r="B1377" t="str">
            <v/>
          </cell>
        </row>
        <row r="1378">
          <cell r="A1378" t="str">
            <v/>
          </cell>
          <cell r="B1378" t="str">
            <v/>
          </cell>
        </row>
        <row r="1379">
          <cell r="A1379" t="str">
            <v/>
          </cell>
          <cell r="B1379" t="str">
            <v/>
          </cell>
        </row>
        <row r="1380">
          <cell r="A1380" t="str">
            <v/>
          </cell>
          <cell r="B1380" t="str">
            <v/>
          </cell>
        </row>
        <row r="1381">
          <cell r="A1381" t="str">
            <v/>
          </cell>
          <cell r="B1381" t="str">
            <v/>
          </cell>
        </row>
        <row r="1382">
          <cell r="A1382" t="str">
            <v/>
          </cell>
          <cell r="B1382" t="str">
            <v/>
          </cell>
        </row>
        <row r="1383">
          <cell r="A1383" t="str">
            <v/>
          </cell>
          <cell r="B1383" t="str">
            <v/>
          </cell>
        </row>
        <row r="1384">
          <cell r="A1384" t="str">
            <v/>
          </cell>
          <cell r="B1384" t="str">
            <v/>
          </cell>
        </row>
        <row r="1385">
          <cell r="A1385" t="str">
            <v/>
          </cell>
          <cell r="B1385" t="str">
            <v/>
          </cell>
        </row>
        <row r="1386">
          <cell r="A1386" t="str">
            <v/>
          </cell>
          <cell r="B1386" t="str">
            <v/>
          </cell>
        </row>
        <row r="1387">
          <cell r="A1387" t="str">
            <v/>
          </cell>
          <cell r="B1387" t="str">
            <v/>
          </cell>
        </row>
        <row r="1388">
          <cell r="A1388" t="str">
            <v/>
          </cell>
          <cell r="B1388" t="str">
            <v/>
          </cell>
        </row>
        <row r="1389">
          <cell r="A1389" t="str">
            <v/>
          </cell>
          <cell r="B1389" t="str">
            <v/>
          </cell>
        </row>
        <row r="1390">
          <cell r="A1390" t="str">
            <v/>
          </cell>
          <cell r="B1390" t="str">
            <v/>
          </cell>
        </row>
        <row r="1391">
          <cell r="A1391" t="str">
            <v/>
          </cell>
          <cell r="B1391" t="str">
            <v/>
          </cell>
        </row>
        <row r="1392">
          <cell r="A1392" t="str">
            <v/>
          </cell>
          <cell r="B1392" t="str">
            <v/>
          </cell>
        </row>
        <row r="1393">
          <cell r="A1393" t="str">
            <v/>
          </cell>
          <cell r="B1393" t="str">
            <v/>
          </cell>
        </row>
        <row r="1394">
          <cell r="A1394" t="str">
            <v/>
          </cell>
          <cell r="B1394" t="str">
            <v/>
          </cell>
        </row>
        <row r="1395">
          <cell r="A1395" t="str">
            <v/>
          </cell>
          <cell r="B1395" t="str">
            <v/>
          </cell>
        </row>
        <row r="1396">
          <cell r="A1396" t="str">
            <v/>
          </cell>
          <cell r="B1396" t="str">
            <v/>
          </cell>
        </row>
        <row r="1397">
          <cell r="A1397" t="str">
            <v/>
          </cell>
          <cell r="B1397" t="str">
            <v/>
          </cell>
        </row>
        <row r="1398">
          <cell r="A1398" t="str">
            <v/>
          </cell>
          <cell r="B1398" t="str">
            <v/>
          </cell>
        </row>
        <row r="1399">
          <cell r="A1399" t="str">
            <v/>
          </cell>
          <cell r="B1399" t="str">
            <v/>
          </cell>
        </row>
        <row r="1400">
          <cell r="A1400" t="str">
            <v/>
          </cell>
          <cell r="B1400" t="str">
            <v/>
          </cell>
        </row>
        <row r="1401">
          <cell r="A1401" t="str">
            <v/>
          </cell>
          <cell r="B1401" t="str">
            <v/>
          </cell>
        </row>
        <row r="1402">
          <cell r="A1402" t="str">
            <v/>
          </cell>
          <cell r="B1402" t="str">
            <v/>
          </cell>
        </row>
        <row r="1403">
          <cell r="A1403" t="str">
            <v/>
          </cell>
          <cell r="B1403" t="str">
            <v/>
          </cell>
        </row>
        <row r="1404">
          <cell r="A1404" t="str">
            <v/>
          </cell>
          <cell r="B1404" t="str">
            <v/>
          </cell>
        </row>
        <row r="1405">
          <cell r="A1405" t="str">
            <v/>
          </cell>
          <cell r="B1405" t="str">
            <v/>
          </cell>
        </row>
        <row r="1406">
          <cell r="A1406" t="str">
            <v/>
          </cell>
          <cell r="B1406" t="str">
            <v/>
          </cell>
        </row>
        <row r="1407">
          <cell r="A1407" t="str">
            <v/>
          </cell>
          <cell r="B1407" t="str">
            <v/>
          </cell>
        </row>
        <row r="1408">
          <cell r="A1408" t="str">
            <v/>
          </cell>
          <cell r="B1408" t="str">
            <v/>
          </cell>
        </row>
        <row r="1409">
          <cell r="A1409" t="str">
            <v/>
          </cell>
          <cell r="B1409" t="str">
            <v/>
          </cell>
        </row>
        <row r="1410">
          <cell r="A1410" t="str">
            <v/>
          </cell>
          <cell r="B1410" t="str">
            <v/>
          </cell>
        </row>
        <row r="1411">
          <cell r="A1411" t="str">
            <v/>
          </cell>
          <cell r="B1411" t="str">
            <v/>
          </cell>
        </row>
        <row r="1412">
          <cell r="A1412" t="str">
            <v/>
          </cell>
          <cell r="B1412" t="str">
            <v/>
          </cell>
        </row>
        <row r="1413">
          <cell r="A1413" t="str">
            <v/>
          </cell>
          <cell r="B1413" t="str">
            <v/>
          </cell>
        </row>
        <row r="1414">
          <cell r="A1414" t="str">
            <v/>
          </cell>
          <cell r="B1414" t="str">
            <v/>
          </cell>
        </row>
        <row r="1415">
          <cell r="A1415" t="str">
            <v/>
          </cell>
          <cell r="B1415" t="str">
            <v/>
          </cell>
        </row>
        <row r="1416">
          <cell r="A1416" t="str">
            <v/>
          </cell>
          <cell r="B1416" t="str">
            <v/>
          </cell>
        </row>
        <row r="1417">
          <cell r="A1417" t="str">
            <v/>
          </cell>
          <cell r="B1417" t="str">
            <v/>
          </cell>
        </row>
        <row r="1418">
          <cell r="A1418" t="str">
            <v/>
          </cell>
          <cell r="B1418" t="str">
            <v/>
          </cell>
        </row>
        <row r="1419">
          <cell r="A1419" t="str">
            <v/>
          </cell>
          <cell r="B1419" t="str">
            <v/>
          </cell>
        </row>
        <row r="1420">
          <cell r="A1420" t="str">
            <v/>
          </cell>
          <cell r="B1420" t="str">
            <v/>
          </cell>
        </row>
        <row r="1421">
          <cell r="A1421" t="str">
            <v/>
          </cell>
          <cell r="B1421" t="str">
            <v/>
          </cell>
        </row>
        <row r="1422">
          <cell r="A1422" t="str">
            <v/>
          </cell>
          <cell r="B1422" t="str">
            <v/>
          </cell>
        </row>
        <row r="1423">
          <cell r="A1423" t="str">
            <v/>
          </cell>
          <cell r="B1423" t="str">
            <v/>
          </cell>
        </row>
        <row r="1424">
          <cell r="A1424" t="str">
            <v/>
          </cell>
          <cell r="B1424" t="str">
            <v/>
          </cell>
        </row>
        <row r="1425">
          <cell r="A1425" t="str">
            <v/>
          </cell>
          <cell r="B1425" t="str">
            <v/>
          </cell>
        </row>
        <row r="1426">
          <cell r="A1426" t="str">
            <v/>
          </cell>
          <cell r="B1426" t="str">
            <v/>
          </cell>
        </row>
        <row r="1427">
          <cell r="A1427" t="str">
            <v/>
          </cell>
          <cell r="B1427" t="str">
            <v/>
          </cell>
        </row>
        <row r="1428">
          <cell r="A1428" t="str">
            <v/>
          </cell>
          <cell r="B1428" t="str">
            <v/>
          </cell>
        </row>
        <row r="1429">
          <cell r="A1429" t="str">
            <v/>
          </cell>
          <cell r="B1429" t="str">
            <v/>
          </cell>
        </row>
        <row r="1430">
          <cell r="A1430" t="str">
            <v/>
          </cell>
          <cell r="B1430" t="str">
            <v/>
          </cell>
        </row>
        <row r="1431">
          <cell r="A1431" t="str">
            <v/>
          </cell>
          <cell r="B1431" t="str">
            <v/>
          </cell>
        </row>
        <row r="1432">
          <cell r="A1432" t="str">
            <v/>
          </cell>
          <cell r="B1432" t="str">
            <v/>
          </cell>
        </row>
        <row r="1433">
          <cell r="A1433" t="str">
            <v/>
          </cell>
          <cell r="B1433" t="str">
            <v/>
          </cell>
        </row>
        <row r="1434">
          <cell r="A1434" t="str">
            <v/>
          </cell>
          <cell r="B1434" t="str">
            <v/>
          </cell>
        </row>
        <row r="1435">
          <cell r="A1435" t="str">
            <v/>
          </cell>
          <cell r="B1435" t="str">
            <v/>
          </cell>
        </row>
        <row r="1436">
          <cell r="A1436" t="str">
            <v/>
          </cell>
          <cell r="B1436" t="str">
            <v/>
          </cell>
        </row>
        <row r="1437">
          <cell r="A1437" t="str">
            <v/>
          </cell>
          <cell r="B1437" t="str">
            <v/>
          </cell>
        </row>
        <row r="1438">
          <cell r="A1438" t="str">
            <v/>
          </cell>
          <cell r="B1438" t="str">
            <v/>
          </cell>
        </row>
        <row r="1439">
          <cell r="A1439" t="str">
            <v/>
          </cell>
          <cell r="B1439" t="str">
            <v/>
          </cell>
        </row>
        <row r="1440">
          <cell r="A1440" t="str">
            <v/>
          </cell>
          <cell r="B1440" t="str">
            <v/>
          </cell>
        </row>
        <row r="1441">
          <cell r="A1441" t="str">
            <v/>
          </cell>
          <cell r="B1441" t="str">
            <v/>
          </cell>
        </row>
        <row r="1442">
          <cell r="A1442" t="str">
            <v/>
          </cell>
          <cell r="B1442" t="str">
            <v/>
          </cell>
        </row>
        <row r="1443">
          <cell r="A1443" t="str">
            <v/>
          </cell>
          <cell r="B1443" t="str">
            <v/>
          </cell>
        </row>
        <row r="1444">
          <cell r="A1444" t="str">
            <v/>
          </cell>
          <cell r="B1444" t="str">
            <v/>
          </cell>
        </row>
        <row r="1445">
          <cell r="A1445" t="str">
            <v/>
          </cell>
          <cell r="B1445" t="str">
            <v/>
          </cell>
        </row>
        <row r="1446">
          <cell r="A1446" t="str">
            <v/>
          </cell>
          <cell r="B1446" t="str">
            <v/>
          </cell>
        </row>
        <row r="1447">
          <cell r="A1447" t="str">
            <v/>
          </cell>
          <cell r="B1447" t="str">
            <v/>
          </cell>
        </row>
        <row r="1448">
          <cell r="A1448" t="str">
            <v/>
          </cell>
          <cell r="B1448" t="str">
            <v/>
          </cell>
        </row>
        <row r="1449">
          <cell r="A1449" t="str">
            <v/>
          </cell>
          <cell r="B1449" t="str">
            <v/>
          </cell>
        </row>
        <row r="1450">
          <cell r="A1450" t="str">
            <v/>
          </cell>
          <cell r="B1450" t="str">
            <v/>
          </cell>
        </row>
        <row r="1451">
          <cell r="A1451" t="str">
            <v/>
          </cell>
          <cell r="B1451" t="str">
            <v/>
          </cell>
        </row>
        <row r="1452">
          <cell r="A1452" t="str">
            <v/>
          </cell>
          <cell r="B1452" t="str">
            <v/>
          </cell>
        </row>
        <row r="1453">
          <cell r="A1453" t="str">
            <v/>
          </cell>
          <cell r="B1453" t="str">
            <v/>
          </cell>
        </row>
        <row r="1454">
          <cell r="A1454" t="str">
            <v/>
          </cell>
          <cell r="B1454" t="str">
            <v/>
          </cell>
        </row>
        <row r="1455">
          <cell r="A1455" t="str">
            <v/>
          </cell>
          <cell r="B1455" t="str">
            <v/>
          </cell>
        </row>
        <row r="1456">
          <cell r="A1456" t="str">
            <v/>
          </cell>
          <cell r="B1456" t="str">
            <v/>
          </cell>
        </row>
        <row r="1457">
          <cell r="A1457" t="str">
            <v/>
          </cell>
          <cell r="B1457" t="str">
            <v/>
          </cell>
        </row>
        <row r="1458">
          <cell r="A1458" t="str">
            <v/>
          </cell>
          <cell r="B1458" t="str">
            <v/>
          </cell>
        </row>
        <row r="1459">
          <cell r="A1459" t="str">
            <v/>
          </cell>
          <cell r="B1459" t="str">
            <v/>
          </cell>
        </row>
        <row r="1460">
          <cell r="A1460" t="str">
            <v/>
          </cell>
          <cell r="B1460" t="str">
            <v/>
          </cell>
        </row>
        <row r="1461">
          <cell r="A1461" t="str">
            <v/>
          </cell>
          <cell r="B1461" t="str">
            <v/>
          </cell>
        </row>
        <row r="1462">
          <cell r="A1462" t="str">
            <v/>
          </cell>
          <cell r="B1462" t="str">
            <v/>
          </cell>
        </row>
        <row r="1463">
          <cell r="A1463" t="str">
            <v/>
          </cell>
          <cell r="B1463" t="str">
            <v/>
          </cell>
        </row>
        <row r="1464">
          <cell r="A1464" t="str">
            <v/>
          </cell>
          <cell r="B1464" t="str">
            <v/>
          </cell>
        </row>
        <row r="1465">
          <cell r="A1465" t="str">
            <v/>
          </cell>
          <cell r="B1465" t="str">
            <v/>
          </cell>
        </row>
        <row r="1466">
          <cell r="A1466" t="str">
            <v/>
          </cell>
          <cell r="B1466" t="str">
            <v/>
          </cell>
        </row>
        <row r="1467">
          <cell r="A1467" t="str">
            <v/>
          </cell>
          <cell r="B1467" t="str">
            <v/>
          </cell>
        </row>
        <row r="1468">
          <cell r="A1468" t="str">
            <v/>
          </cell>
          <cell r="B1468" t="str">
            <v/>
          </cell>
        </row>
        <row r="1469">
          <cell r="A1469" t="str">
            <v/>
          </cell>
          <cell r="B1469" t="str">
            <v/>
          </cell>
        </row>
        <row r="1470">
          <cell r="A1470" t="str">
            <v/>
          </cell>
          <cell r="B1470" t="str">
            <v/>
          </cell>
        </row>
        <row r="1471">
          <cell r="A1471" t="str">
            <v/>
          </cell>
          <cell r="B1471" t="str">
            <v/>
          </cell>
        </row>
        <row r="1472">
          <cell r="A1472" t="str">
            <v/>
          </cell>
          <cell r="B1472" t="str">
            <v/>
          </cell>
        </row>
        <row r="1473">
          <cell r="A1473" t="str">
            <v/>
          </cell>
          <cell r="B1473" t="str">
            <v/>
          </cell>
        </row>
        <row r="1474">
          <cell r="A1474" t="str">
            <v/>
          </cell>
          <cell r="B1474" t="str">
            <v/>
          </cell>
        </row>
        <row r="1475">
          <cell r="A1475" t="str">
            <v/>
          </cell>
          <cell r="B1475" t="str">
            <v/>
          </cell>
        </row>
        <row r="1476">
          <cell r="A1476" t="str">
            <v/>
          </cell>
          <cell r="B1476" t="str">
            <v/>
          </cell>
        </row>
        <row r="1477">
          <cell r="A1477" t="str">
            <v/>
          </cell>
          <cell r="B1477" t="str">
            <v/>
          </cell>
        </row>
        <row r="1478">
          <cell r="A1478" t="str">
            <v/>
          </cell>
          <cell r="B1478" t="str">
            <v/>
          </cell>
        </row>
        <row r="1479">
          <cell r="A1479" t="str">
            <v/>
          </cell>
          <cell r="B1479" t="str">
            <v/>
          </cell>
        </row>
        <row r="1480">
          <cell r="A1480" t="str">
            <v/>
          </cell>
          <cell r="B1480" t="str">
            <v/>
          </cell>
        </row>
        <row r="1481">
          <cell r="A1481" t="str">
            <v/>
          </cell>
          <cell r="B1481" t="str">
            <v/>
          </cell>
        </row>
        <row r="1482">
          <cell r="A1482" t="str">
            <v/>
          </cell>
          <cell r="B1482" t="str">
            <v/>
          </cell>
        </row>
        <row r="1483">
          <cell r="A1483" t="str">
            <v/>
          </cell>
          <cell r="B1483" t="str">
            <v/>
          </cell>
        </row>
        <row r="1484">
          <cell r="A1484" t="str">
            <v/>
          </cell>
          <cell r="B1484" t="str">
            <v/>
          </cell>
        </row>
        <row r="1485">
          <cell r="A1485" t="str">
            <v/>
          </cell>
          <cell r="B1485" t="str">
            <v/>
          </cell>
        </row>
        <row r="1486">
          <cell r="A1486" t="str">
            <v/>
          </cell>
          <cell r="B1486" t="str">
            <v/>
          </cell>
        </row>
        <row r="1487">
          <cell r="A1487" t="str">
            <v/>
          </cell>
          <cell r="B1487" t="str">
            <v/>
          </cell>
        </row>
        <row r="1488">
          <cell r="A1488" t="str">
            <v/>
          </cell>
          <cell r="B1488" t="str">
            <v/>
          </cell>
        </row>
        <row r="1489">
          <cell r="A1489" t="str">
            <v/>
          </cell>
          <cell r="B1489" t="str">
            <v/>
          </cell>
        </row>
        <row r="1490">
          <cell r="A1490" t="str">
            <v/>
          </cell>
          <cell r="B1490" t="str">
            <v/>
          </cell>
        </row>
        <row r="1491">
          <cell r="A1491" t="str">
            <v/>
          </cell>
          <cell r="B1491" t="str">
            <v/>
          </cell>
        </row>
        <row r="1492">
          <cell r="A1492" t="str">
            <v/>
          </cell>
          <cell r="B1492" t="str">
            <v/>
          </cell>
        </row>
        <row r="1493">
          <cell r="A1493" t="str">
            <v/>
          </cell>
          <cell r="B1493" t="str">
            <v/>
          </cell>
        </row>
        <row r="1494">
          <cell r="A1494" t="str">
            <v/>
          </cell>
          <cell r="B1494" t="str">
            <v/>
          </cell>
        </row>
        <row r="1495">
          <cell r="A1495" t="str">
            <v/>
          </cell>
          <cell r="B1495" t="str">
            <v/>
          </cell>
        </row>
        <row r="1496">
          <cell r="A1496" t="str">
            <v/>
          </cell>
          <cell r="B1496" t="str">
            <v/>
          </cell>
        </row>
        <row r="1497">
          <cell r="A1497" t="str">
            <v/>
          </cell>
          <cell r="B1497" t="str">
            <v/>
          </cell>
        </row>
        <row r="1498">
          <cell r="A1498" t="str">
            <v/>
          </cell>
          <cell r="B1498" t="str">
            <v/>
          </cell>
        </row>
        <row r="1499">
          <cell r="A1499" t="str">
            <v/>
          </cell>
          <cell r="B1499" t="str">
            <v/>
          </cell>
        </row>
        <row r="1500">
          <cell r="A1500" t="str">
            <v/>
          </cell>
          <cell r="B1500" t="str">
            <v/>
          </cell>
        </row>
        <row r="1501">
          <cell r="A1501" t="str">
            <v/>
          </cell>
          <cell r="B1501" t="str">
            <v/>
          </cell>
        </row>
        <row r="1502">
          <cell r="A1502" t="str">
            <v/>
          </cell>
          <cell r="B1502" t="str">
            <v/>
          </cell>
        </row>
        <row r="1503">
          <cell r="A1503" t="str">
            <v/>
          </cell>
          <cell r="B1503" t="str">
            <v/>
          </cell>
        </row>
        <row r="1504">
          <cell r="A1504" t="str">
            <v/>
          </cell>
          <cell r="B1504" t="str">
            <v/>
          </cell>
        </row>
        <row r="1505">
          <cell r="A1505" t="str">
            <v/>
          </cell>
          <cell r="B1505" t="str">
            <v/>
          </cell>
        </row>
        <row r="1506">
          <cell r="A1506" t="str">
            <v/>
          </cell>
          <cell r="B1506" t="str">
            <v/>
          </cell>
        </row>
        <row r="1507">
          <cell r="A1507" t="str">
            <v/>
          </cell>
          <cell r="B1507" t="str">
            <v/>
          </cell>
        </row>
        <row r="1508">
          <cell r="A1508" t="str">
            <v/>
          </cell>
          <cell r="B1508" t="str">
            <v/>
          </cell>
        </row>
        <row r="1509">
          <cell r="A1509" t="str">
            <v/>
          </cell>
          <cell r="B1509" t="str">
            <v/>
          </cell>
        </row>
        <row r="1510">
          <cell r="A1510" t="str">
            <v/>
          </cell>
          <cell r="B1510" t="str">
            <v/>
          </cell>
        </row>
        <row r="1511">
          <cell r="A1511" t="str">
            <v/>
          </cell>
          <cell r="B1511" t="str">
            <v/>
          </cell>
        </row>
        <row r="1512">
          <cell r="A1512" t="str">
            <v/>
          </cell>
          <cell r="B1512" t="str">
            <v/>
          </cell>
        </row>
        <row r="1513">
          <cell r="A1513" t="str">
            <v/>
          </cell>
          <cell r="B1513" t="str">
            <v/>
          </cell>
        </row>
        <row r="1514">
          <cell r="A1514" t="str">
            <v/>
          </cell>
          <cell r="B1514" t="str">
            <v/>
          </cell>
        </row>
        <row r="1515">
          <cell r="A1515" t="str">
            <v/>
          </cell>
          <cell r="B1515" t="str">
            <v/>
          </cell>
        </row>
        <row r="1516">
          <cell r="A1516" t="str">
            <v/>
          </cell>
          <cell r="B1516" t="str">
            <v/>
          </cell>
        </row>
        <row r="1517">
          <cell r="A1517" t="str">
            <v/>
          </cell>
          <cell r="B1517" t="str">
            <v/>
          </cell>
        </row>
        <row r="1518">
          <cell r="A1518" t="str">
            <v/>
          </cell>
          <cell r="B1518" t="str">
            <v/>
          </cell>
        </row>
        <row r="1519">
          <cell r="A1519" t="str">
            <v/>
          </cell>
          <cell r="B1519" t="str">
            <v/>
          </cell>
        </row>
        <row r="1520">
          <cell r="A1520" t="str">
            <v/>
          </cell>
          <cell r="B1520" t="str">
            <v/>
          </cell>
        </row>
        <row r="1521">
          <cell r="A1521" t="str">
            <v/>
          </cell>
          <cell r="B1521" t="str">
            <v/>
          </cell>
        </row>
        <row r="1522">
          <cell r="A1522" t="str">
            <v/>
          </cell>
          <cell r="B1522" t="str">
            <v/>
          </cell>
        </row>
        <row r="1523">
          <cell r="A1523" t="str">
            <v/>
          </cell>
          <cell r="B1523" t="str">
            <v/>
          </cell>
        </row>
        <row r="1524">
          <cell r="A1524" t="str">
            <v/>
          </cell>
          <cell r="B1524" t="str">
            <v/>
          </cell>
        </row>
        <row r="1525">
          <cell r="A1525" t="str">
            <v/>
          </cell>
          <cell r="B1525" t="str">
            <v/>
          </cell>
        </row>
        <row r="1526">
          <cell r="A1526" t="str">
            <v/>
          </cell>
          <cell r="B1526" t="str">
            <v/>
          </cell>
        </row>
        <row r="1527">
          <cell r="A1527" t="str">
            <v/>
          </cell>
          <cell r="B1527" t="str">
            <v/>
          </cell>
        </row>
        <row r="1528">
          <cell r="A1528" t="str">
            <v/>
          </cell>
          <cell r="B1528" t="str">
            <v/>
          </cell>
        </row>
        <row r="1529">
          <cell r="A1529" t="str">
            <v/>
          </cell>
          <cell r="B1529" t="str">
            <v/>
          </cell>
        </row>
        <row r="1530">
          <cell r="A1530" t="str">
            <v/>
          </cell>
          <cell r="B1530" t="str">
            <v/>
          </cell>
        </row>
        <row r="1531">
          <cell r="A1531" t="str">
            <v/>
          </cell>
          <cell r="B1531" t="str">
            <v/>
          </cell>
        </row>
        <row r="1532">
          <cell r="A1532" t="str">
            <v/>
          </cell>
          <cell r="B1532" t="str">
            <v/>
          </cell>
        </row>
        <row r="1533">
          <cell r="A1533" t="str">
            <v/>
          </cell>
          <cell r="B1533" t="str">
            <v/>
          </cell>
        </row>
        <row r="1534">
          <cell r="A1534" t="str">
            <v/>
          </cell>
          <cell r="B1534" t="str">
            <v/>
          </cell>
        </row>
        <row r="1535">
          <cell r="A1535" t="str">
            <v/>
          </cell>
          <cell r="B1535" t="str">
            <v/>
          </cell>
        </row>
        <row r="1536">
          <cell r="A1536" t="str">
            <v/>
          </cell>
          <cell r="B1536" t="str">
            <v/>
          </cell>
        </row>
        <row r="1537">
          <cell r="A1537" t="str">
            <v/>
          </cell>
          <cell r="B1537" t="str">
            <v/>
          </cell>
        </row>
        <row r="1538">
          <cell r="A1538" t="str">
            <v/>
          </cell>
          <cell r="B1538" t="str">
            <v/>
          </cell>
        </row>
        <row r="1539">
          <cell r="A1539" t="str">
            <v/>
          </cell>
          <cell r="B1539" t="str">
            <v/>
          </cell>
        </row>
        <row r="1540">
          <cell r="A1540" t="str">
            <v/>
          </cell>
          <cell r="B1540" t="str">
            <v/>
          </cell>
        </row>
        <row r="1541">
          <cell r="A1541" t="str">
            <v/>
          </cell>
          <cell r="B1541" t="str">
            <v/>
          </cell>
        </row>
        <row r="1542">
          <cell r="A1542" t="str">
            <v/>
          </cell>
          <cell r="B1542" t="str">
            <v/>
          </cell>
        </row>
        <row r="1543">
          <cell r="A1543" t="str">
            <v/>
          </cell>
          <cell r="B1543" t="str">
            <v/>
          </cell>
        </row>
        <row r="1544">
          <cell r="A1544" t="str">
            <v/>
          </cell>
          <cell r="B1544" t="str">
            <v/>
          </cell>
        </row>
        <row r="1545">
          <cell r="A1545" t="str">
            <v/>
          </cell>
          <cell r="B1545" t="str">
            <v/>
          </cell>
        </row>
        <row r="1546">
          <cell r="A1546" t="str">
            <v/>
          </cell>
          <cell r="B1546" t="str">
            <v/>
          </cell>
        </row>
        <row r="1547">
          <cell r="A1547" t="str">
            <v/>
          </cell>
          <cell r="B1547" t="str">
            <v/>
          </cell>
        </row>
        <row r="1548">
          <cell r="A1548" t="str">
            <v/>
          </cell>
          <cell r="B1548" t="str">
            <v/>
          </cell>
        </row>
        <row r="1549">
          <cell r="A1549" t="str">
            <v/>
          </cell>
          <cell r="B1549" t="str">
            <v/>
          </cell>
        </row>
        <row r="1550">
          <cell r="A1550" t="str">
            <v/>
          </cell>
          <cell r="B1550" t="str">
            <v/>
          </cell>
        </row>
        <row r="1551">
          <cell r="A1551" t="str">
            <v/>
          </cell>
          <cell r="B1551" t="str">
            <v/>
          </cell>
        </row>
        <row r="1552">
          <cell r="A1552" t="str">
            <v/>
          </cell>
          <cell r="B1552" t="str">
            <v/>
          </cell>
        </row>
        <row r="1553">
          <cell r="A1553" t="str">
            <v/>
          </cell>
          <cell r="B1553" t="str">
            <v/>
          </cell>
        </row>
        <row r="1554">
          <cell r="A1554" t="str">
            <v/>
          </cell>
          <cell r="B1554" t="str">
            <v/>
          </cell>
        </row>
        <row r="1555">
          <cell r="A1555" t="str">
            <v/>
          </cell>
          <cell r="B1555" t="str">
            <v/>
          </cell>
        </row>
        <row r="1556">
          <cell r="A1556" t="str">
            <v/>
          </cell>
          <cell r="B1556" t="str">
            <v/>
          </cell>
        </row>
        <row r="1557">
          <cell r="A1557" t="str">
            <v/>
          </cell>
          <cell r="B1557" t="str">
            <v/>
          </cell>
        </row>
        <row r="1558">
          <cell r="A1558" t="str">
            <v/>
          </cell>
          <cell r="B1558" t="str">
            <v/>
          </cell>
        </row>
        <row r="1559">
          <cell r="A1559" t="str">
            <v/>
          </cell>
          <cell r="B1559" t="str">
            <v/>
          </cell>
        </row>
        <row r="1560">
          <cell r="A1560" t="str">
            <v/>
          </cell>
          <cell r="B1560" t="str">
            <v/>
          </cell>
        </row>
        <row r="1561">
          <cell r="A1561" t="str">
            <v/>
          </cell>
          <cell r="B1561" t="str">
            <v/>
          </cell>
        </row>
        <row r="1562">
          <cell r="A1562" t="str">
            <v/>
          </cell>
          <cell r="B1562" t="str">
            <v/>
          </cell>
        </row>
        <row r="1563">
          <cell r="A1563" t="str">
            <v/>
          </cell>
          <cell r="B1563" t="str">
            <v/>
          </cell>
        </row>
        <row r="1564">
          <cell r="A1564" t="str">
            <v/>
          </cell>
          <cell r="B1564" t="str">
            <v/>
          </cell>
        </row>
        <row r="1565">
          <cell r="A1565" t="str">
            <v/>
          </cell>
          <cell r="B1565" t="str">
            <v/>
          </cell>
        </row>
        <row r="1566">
          <cell r="A1566" t="str">
            <v/>
          </cell>
          <cell r="B1566" t="str">
            <v/>
          </cell>
        </row>
        <row r="1567">
          <cell r="A1567" t="str">
            <v/>
          </cell>
          <cell r="B1567" t="str">
            <v/>
          </cell>
        </row>
        <row r="1568">
          <cell r="A1568" t="str">
            <v/>
          </cell>
          <cell r="B1568" t="str">
            <v/>
          </cell>
        </row>
        <row r="1569">
          <cell r="A1569" t="str">
            <v/>
          </cell>
          <cell r="B1569" t="str">
            <v/>
          </cell>
        </row>
        <row r="1570">
          <cell r="A1570" t="str">
            <v/>
          </cell>
          <cell r="B1570" t="str">
            <v/>
          </cell>
        </row>
        <row r="1571">
          <cell r="A1571" t="str">
            <v/>
          </cell>
          <cell r="B1571" t="str">
            <v/>
          </cell>
        </row>
        <row r="1572">
          <cell r="A1572" t="str">
            <v/>
          </cell>
          <cell r="B1572" t="str">
            <v/>
          </cell>
        </row>
        <row r="1573">
          <cell r="A1573" t="str">
            <v/>
          </cell>
          <cell r="B1573" t="str">
            <v/>
          </cell>
        </row>
        <row r="1574">
          <cell r="A1574" t="str">
            <v/>
          </cell>
          <cell r="B1574" t="str">
            <v/>
          </cell>
        </row>
        <row r="1575">
          <cell r="A1575" t="str">
            <v/>
          </cell>
          <cell r="B1575" t="str">
            <v/>
          </cell>
        </row>
        <row r="1576">
          <cell r="A1576" t="str">
            <v/>
          </cell>
          <cell r="B1576" t="str">
            <v/>
          </cell>
        </row>
        <row r="1577">
          <cell r="A1577" t="str">
            <v/>
          </cell>
          <cell r="B1577" t="str">
            <v/>
          </cell>
        </row>
        <row r="1578">
          <cell r="A1578" t="str">
            <v/>
          </cell>
          <cell r="B1578" t="str">
            <v/>
          </cell>
        </row>
        <row r="1579">
          <cell r="A1579" t="str">
            <v/>
          </cell>
          <cell r="B1579" t="str">
            <v/>
          </cell>
        </row>
        <row r="1580">
          <cell r="A1580" t="str">
            <v/>
          </cell>
          <cell r="B1580" t="str">
            <v/>
          </cell>
        </row>
        <row r="1581">
          <cell r="A1581" t="str">
            <v/>
          </cell>
          <cell r="B1581" t="str">
            <v/>
          </cell>
        </row>
        <row r="1582">
          <cell r="A1582" t="str">
            <v/>
          </cell>
          <cell r="B1582" t="str">
            <v/>
          </cell>
        </row>
        <row r="1583">
          <cell r="A1583" t="str">
            <v/>
          </cell>
          <cell r="B1583" t="str">
            <v/>
          </cell>
        </row>
        <row r="1584">
          <cell r="A1584" t="str">
            <v/>
          </cell>
          <cell r="B1584" t="str">
            <v/>
          </cell>
        </row>
        <row r="1585">
          <cell r="A1585" t="str">
            <v/>
          </cell>
          <cell r="B1585" t="str">
            <v/>
          </cell>
        </row>
        <row r="1586">
          <cell r="A1586" t="str">
            <v/>
          </cell>
          <cell r="B1586" t="str">
            <v/>
          </cell>
        </row>
        <row r="1587">
          <cell r="A1587" t="str">
            <v/>
          </cell>
          <cell r="B1587" t="str">
            <v/>
          </cell>
        </row>
        <row r="1588">
          <cell r="A1588" t="str">
            <v/>
          </cell>
          <cell r="B1588" t="str">
            <v/>
          </cell>
        </row>
        <row r="1589">
          <cell r="A1589" t="str">
            <v/>
          </cell>
          <cell r="B1589" t="str">
            <v/>
          </cell>
        </row>
        <row r="1590">
          <cell r="A1590" t="str">
            <v/>
          </cell>
          <cell r="B1590" t="str">
            <v/>
          </cell>
        </row>
        <row r="1591">
          <cell r="A1591" t="str">
            <v/>
          </cell>
          <cell r="B1591" t="str">
            <v/>
          </cell>
        </row>
        <row r="1592">
          <cell r="A1592" t="str">
            <v/>
          </cell>
          <cell r="B1592" t="str">
            <v/>
          </cell>
        </row>
        <row r="1593">
          <cell r="A1593" t="str">
            <v/>
          </cell>
          <cell r="B1593" t="str">
            <v/>
          </cell>
        </row>
        <row r="1594">
          <cell r="A1594" t="str">
            <v/>
          </cell>
          <cell r="B1594" t="str">
            <v/>
          </cell>
        </row>
        <row r="1595">
          <cell r="A1595" t="str">
            <v/>
          </cell>
          <cell r="B1595" t="str">
            <v/>
          </cell>
        </row>
        <row r="1596">
          <cell r="A1596" t="str">
            <v/>
          </cell>
          <cell r="B1596" t="str">
            <v/>
          </cell>
        </row>
        <row r="1597">
          <cell r="A1597" t="str">
            <v/>
          </cell>
          <cell r="B1597" t="str">
            <v/>
          </cell>
        </row>
        <row r="1598">
          <cell r="A1598" t="str">
            <v/>
          </cell>
          <cell r="B1598" t="str">
            <v/>
          </cell>
        </row>
        <row r="1599">
          <cell r="A1599" t="str">
            <v/>
          </cell>
          <cell r="B1599" t="str">
            <v/>
          </cell>
        </row>
        <row r="1600">
          <cell r="A1600" t="str">
            <v/>
          </cell>
          <cell r="B1600" t="str">
            <v/>
          </cell>
        </row>
        <row r="1601">
          <cell r="A1601" t="str">
            <v/>
          </cell>
          <cell r="B1601" t="str">
            <v/>
          </cell>
        </row>
        <row r="1602">
          <cell r="A1602" t="str">
            <v/>
          </cell>
          <cell r="B1602" t="str">
            <v/>
          </cell>
        </row>
        <row r="1603">
          <cell r="A1603" t="str">
            <v/>
          </cell>
          <cell r="B1603" t="str">
            <v/>
          </cell>
        </row>
        <row r="1604">
          <cell r="A1604" t="str">
            <v/>
          </cell>
          <cell r="B1604" t="str">
            <v/>
          </cell>
        </row>
        <row r="1605">
          <cell r="A1605" t="str">
            <v/>
          </cell>
          <cell r="B1605" t="str">
            <v/>
          </cell>
        </row>
        <row r="1606">
          <cell r="A1606" t="str">
            <v/>
          </cell>
          <cell r="B1606" t="str">
            <v/>
          </cell>
        </row>
        <row r="1607">
          <cell r="A1607" t="str">
            <v/>
          </cell>
          <cell r="B1607" t="str">
            <v/>
          </cell>
        </row>
        <row r="1608">
          <cell r="A1608" t="str">
            <v/>
          </cell>
          <cell r="B1608" t="str">
            <v/>
          </cell>
        </row>
        <row r="1609">
          <cell r="A1609" t="str">
            <v/>
          </cell>
          <cell r="B1609" t="str">
            <v/>
          </cell>
        </row>
        <row r="1610">
          <cell r="A1610" t="str">
            <v/>
          </cell>
          <cell r="B1610" t="str">
            <v/>
          </cell>
        </row>
        <row r="1611">
          <cell r="A1611" t="str">
            <v/>
          </cell>
          <cell r="B1611" t="str">
            <v/>
          </cell>
        </row>
        <row r="1612">
          <cell r="A1612" t="str">
            <v/>
          </cell>
          <cell r="B1612" t="str">
            <v/>
          </cell>
        </row>
        <row r="1613">
          <cell r="A1613" t="str">
            <v/>
          </cell>
          <cell r="B1613" t="str">
            <v/>
          </cell>
        </row>
        <row r="1614">
          <cell r="A1614" t="str">
            <v/>
          </cell>
          <cell r="B1614" t="str">
            <v/>
          </cell>
        </row>
        <row r="1615">
          <cell r="A1615" t="str">
            <v/>
          </cell>
          <cell r="B1615" t="str">
            <v/>
          </cell>
        </row>
        <row r="1616">
          <cell r="A1616" t="str">
            <v/>
          </cell>
          <cell r="B1616" t="str">
            <v/>
          </cell>
        </row>
        <row r="1617">
          <cell r="A1617" t="str">
            <v/>
          </cell>
          <cell r="B1617" t="str">
            <v/>
          </cell>
        </row>
        <row r="1618">
          <cell r="A1618" t="str">
            <v/>
          </cell>
          <cell r="B1618" t="str">
            <v/>
          </cell>
        </row>
        <row r="1619">
          <cell r="A1619" t="str">
            <v/>
          </cell>
          <cell r="B1619" t="str">
            <v/>
          </cell>
        </row>
        <row r="1620">
          <cell r="A1620" t="str">
            <v/>
          </cell>
          <cell r="B1620" t="str">
            <v/>
          </cell>
        </row>
        <row r="1621">
          <cell r="A1621" t="str">
            <v/>
          </cell>
          <cell r="B1621" t="str">
            <v/>
          </cell>
        </row>
        <row r="1622">
          <cell r="A1622" t="str">
            <v/>
          </cell>
          <cell r="B1622" t="str">
            <v/>
          </cell>
        </row>
        <row r="1623">
          <cell r="A1623" t="str">
            <v/>
          </cell>
          <cell r="B1623" t="str">
            <v/>
          </cell>
        </row>
        <row r="1624">
          <cell r="A1624" t="str">
            <v/>
          </cell>
          <cell r="B1624" t="str">
            <v/>
          </cell>
        </row>
        <row r="1625">
          <cell r="A1625" t="str">
            <v/>
          </cell>
          <cell r="B1625" t="str">
            <v/>
          </cell>
        </row>
        <row r="1626">
          <cell r="A1626" t="str">
            <v/>
          </cell>
          <cell r="B1626" t="str">
            <v/>
          </cell>
        </row>
        <row r="1627">
          <cell r="A1627" t="str">
            <v/>
          </cell>
          <cell r="B1627" t="str">
            <v/>
          </cell>
        </row>
        <row r="1628">
          <cell r="A1628" t="str">
            <v/>
          </cell>
          <cell r="B1628" t="str">
            <v/>
          </cell>
        </row>
        <row r="1629">
          <cell r="A1629" t="str">
            <v/>
          </cell>
          <cell r="B1629" t="str">
            <v/>
          </cell>
        </row>
        <row r="1630">
          <cell r="A1630" t="str">
            <v/>
          </cell>
          <cell r="B1630" t="str">
            <v/>
          </cell>
        </row>
        <row r="1631">
          <cell r="A1631" t="str">
            <v/>
          </cell>
          <cell r="B1631" t="str">
            <v/>
          </cell>
        </row>
        <row r="1632">
          <cell r="A1632" t="str">
            <v/>
          </cell>
          <cell r="B1632" t="str">
            <v/>
          </cell>
        </row>
        <row r="1633">
          <cell r="A1633" t="str">
            <v/>
          </cell>
          <cell r="B1633" t="str">
            <v/>
          </cell>
        </row>
        <row r="1634">
          <cell r="A1634" t="str">
            <v/>
          </cell>
          <cell r="B1634" t="str">
            <v/>
          </cell>
        </row>
        <row r="1635">
          <cell r="A1635" t="str">
            <v/>
          </cell>
          <cell r="B1635" t="str">
            <v/>
          </cell>
        </row>
        <row r="1636">
          <cell r="A1636" t="str">
            <v/>
          </cell>
          <cell r="B1636" t="str">
            <v/>
          </cell>
        </row>
        <row r="1637">
          <cell r="A1637" t="str">
            <v/>
          </cell>
          <cell r="B1637" t="str">
            <v/>
          </cell>
        </row>
        <row r="1638">
          <cell r="A1638" t="str">
            <v/>
          </cell>
          <cell r="B1638" t="str">
            <v/>
          </cell>
        </row>
        <row r="1639">
          <cell r="A1639" t="str">
            <v/>
          </cell>
          <cell r="B1639" t="str">
            <v/>
          </cell>
        </row>
        <row r="1640">
          <cell r="A1640" t="str">
            <v/>
          </cell>
          <cell r="B1640" t="str">
            <v/>
          </cell>
        </row>
        <row r="1641">
          <cell r="A1641" t="str">
            <v/>
          </cell>
          <cell r="B1641" t="str">
            <v/>
          </cell>
        </row>
        <row r="1642">
          <cell r="A1642" t="str">
            <v/>
          </cell>
          <cell r="B1642" t="str">
            <v/>
          </cell>
        </row>
        <row r="1643">
          <cell r="A1643" t="str">
            <v/>
          </cell>
          <cell r="B1643" t="str">
            <v/>
          </cell>
        </row>
        <row r="1644">
          <cell r="A1644" t="str">
            <v/>
          </cell>
          <cell r="B1644" t="str">
            <v/>
          </cell>
        </row>
        <row r="1645">
          <cell r="A1645" t="str">
            <v/>
          </cell>
          <cell r="B1645" t="str">
            <v/>
          </cell>
        </row>
        <row r="1646">
          <cell r="A1646" t="str">
            <v/>
          </cell>
          <cell r="B1646" t="str">
            <v/>
          </cell>
        </row>
        <row r="1647">
          <cell r="A1647" t="str">
            <v/>
          </cell>
          <cell r="B1647" t="str">
            <v/>
          </cell>
        </row>
        <row r="1648">
          <cell r="A1648" t="str">
            <v/>
          </cell>
          <cell r="B1648" t="str">
            <v/>
          </cell>
        </row>
        <row r="1649">
          <cell r="A1649" t="str">
            <v/>
          </cell>
          <cell r="B1649" t="str">
            <v/>
          </cell>
        </row>
        <row r="1650">
          <cell r="A1650" t="str">
            <v/>
          </cell>
          <cell r="B1650" t="str">
            <v/>
          </cell>
        </row>
        <row r="1651">
          <cell r="A1651" t="str">
            <v/>
          </cell>
          <cell r="B1651" t="str">
            <v/>
          </cell>
        </row>
        <row r="1652">
          <cell r="A1652" t="str">
            <v/>
          </cell>
          <cell r="B1652" t="str">
            <v/>
          </cell>
        </row>
        <row r="1653">
          <cell r="A1653" t="str">
            <v/>
          </cell>
          <cell r="B1653" t="str">
            <v/>
          </cell>
        </row>
        <row r="1654">
          <cell r="A1654" t="str">
            <v/>
          </cell>
          <cell r="B1654" t="str">
            <v/>
          </cell>
        </row>
        <row r="1655">
          <cell r="A1655" t="str">
            <v/>
          </cell>
          <cell r="B1655" t="str">
            <v/>
          </cell>
        </row>
        <row r="1656">
          <cell r="A1656" t="str">
            <v/>
          </cell>
          <cell r="B1656" t="str">
            <v/>
          </cell>
        </row>
        <row r="1657">
          <cell r="A1657" t="str">
            <v/>
          </cell>
          <cell r="B1657" t="str">
            <v/>
          </cell>
        </row>
        <row r="1658">
          <cell r="A1658" t="str">
            <v/>
          </cell>
          <cell r="B1658" t="str">
            <v/>
          </cell>
        </row>
        <row r="1659">
          <cell r="A1659" t="str">
            <v/>
          </cell>
          <cell r="B1659" t="str">
            <v/>
          </cell>
        </row>
        <row r="1660">
          <cell r="A1660" t="str">
            <v/>
          </cell>
          <cell r="B1660" t="str">
            <v/>
          </cell>
        </row>
        <row r="1661">
          <cell r="A1661" t="str">
            <v/>
          </cell>
          <cell r="B1661" t="str">
            <v/>
          </cell>
        </row>
        <row r="1662">
          <cell r="A1662" t="str">
            <v/>
          </cell>
          <cell r="B1662" t="str">
            <v/>
          </cell>
        </row>
        <row r="1663">
          <cell r="A1663" t="str">
            <v/>
          </cell>
          <cell r="B1663" t="str">
            <v/>
          </cell>
        </row>
        <row r="1664">
          <cell r="A1664" t="str">
            <v/>
          </cell>
          <cell r="B1664" t="str">
            <v/>
          </cell>
        </row>
        <row r="1665">
          <cell r="A1665" t="str">
            <v/>
          </cell>
          <cell r="B1665" t="str">
            <v/>
          </cell>
        </row>
        <row r="1666">
          <cell r="A1666" t="str">
            <v/>
          </cell>
          <cell r="B1666" t="str">
            <v/>
          </cell>
        </row>
        <row r="1667">
          <cell r="A1667" t="str">
            <v/>
          </cell>
          <cell r="B1667" t="str">
            <v/>
          </cell>
        </row>
        <row r="1668">
          <cell r="A1668" t="str">
            <v/>
          </cell>
          <cell r="B1668" t="str">
            <v/>
          </cell>
        </row>
        <row r="1669">
          <cell r="A1669" t="str">
            <v/>
          </cell>
          <cell r="B1669" t="str">
            <v/>
          </cell>
        </row>
        <row r="1670">
          <cell r="A1670" t="str">
            <v/>
          </cell>
          <cell r="B1670" t="str">
            <v/>
          </cell>
        </row>
        <row r="1671">
          <cell r="A1671" t="str">
            <v/>
          </cell>
          <cell r="B1671" t="str">
            <v/>
          </cell>
        </row>
        <row r="1672">
          <cell r="A1672" t="str">
            <v/>
          </cell>
          <cell r="B1672" t="str">
            <v/>
          </cell>
        </row>
        <row r="1673">
          <cell r="A1673" t="str">
            <v/>
          </cell>
          <cell r="B1673" t="str">
            <v/>
          </cell>
        </row>
        <row r="1674">
          <cell r="A1674" t="str">
            <v/>
          </cell>
          <cell r="B1674" t="str">
            <v/>
          </cell>
        </row>
        <row r="1675">
          <cell r="A1675" t="str">
            <v/>
          </cell>
          <cell r="B1675" t="str">
            <v/>
          </cell>
        </row>
        <row r="1676">
          <cell r="A1676" t="str">
            <v/>
          </cell>
          <cell r="B1676" t="str">
            <v/>
          </cell>
        </row>
        <row r="1677">
          <cell r="A1677" t="str">
            <v/>
          </cell>
          <cell r="B1677" t="str">
            <v/>
          </cell>
        </row>
        <row r="1678">
          <cell r="A1678" t="str">
            <v/>
          </cell>
          <cell r="B1678" t="str">
            <v/>
          </cell>
        </row>
        <row r="1679">
          <cell r="A1679" t="str">
            <v/>
          </cell>
          <cell r="B1679" t="str">
            <v/>
          </cell>
        </row>
        <row r="1680">
          <cell r="A1680" t="str">
            <v/>
          </cell>
          <cell r="B1680" t="str">
            <v/>
          </cell>
        </row>
        <row r="1681">
          <cell r="A1681" t="str">
            <v/>
          </cell>
          <cell r="B1681" t="str">
            <v/>
          </cell>
        </row>
        <row r="1682">
          <cell r="A1682" t="str">
            <v/>
          </cell>
          <cell r="B1682" t="str">
            <v/>
          </cell>
        </row>
        <row r="1683">
          <cell r="A1683" t="str">
            <v/>
          </cell>
          <cell r="B1683" t="str">
            <v/>
          </cell>
        </row>
        <row r="1684">
          <cell r="A1684" t="str">
            <v/>
          </cell>
          <cell r="B1684" t="str">
            <v/>
          </cell>
        </row>
        <row r="1685">
          <cell r="A1685" t="str">
            <v/>
          </cell>
          <cell r="B1685" t="str">
            <v/>
          </cell>
        </row>
        <row r="1686">
          <cell r="A1686" t="str">
            <v/>
          </cell>
          <cell r="B1686" t="str">
            <v/>
          </cell>
        </row>
        <row r="1687">
          <cell r="A1687" t="str">
            <v/>
          </cell>
          <cell r="B1687" t="str">
            <v/>
          </cell>
        </row>
        <row r="1688">
          <cell r="A1688" t="str">
            <v/>
          </cell>
          <cell r="B1688" t="str">
            <v/>
          </cell>
        </row>
        <row r="1689">
          <cell r="A1689" t="str">
            <v/>
          </cell>
          <cell r="B1689" t="str">
            <v/>
          </cell>
        </row>
        <row r="1690">
          <cell r="A1690" t="str">
            <v/>
          </cell>
          <cell r="B1690" t="str">
            <v/>
          </cell>
        </row>
        <row r="1691">
          <cell r="A1691" t="str">
            <v/>
          </cell>
          <cell r="B1691" t="str">
            <v/>
          </cell>
        </row>
        <row r="1692">
          <cell r="A1692" t="str">
            <v/>
          </cell>
          <cell r="B1692" t="str">
            <v/>
          </cell>
        </row>
        <row r="1693">
          <cell r="A1693" t="str">
            <v/>
          </cell>
          <cell r="B1693" t="str">
            <v/>
          </cell>
        </row>
        <row r="1694">
          <cell r="A1694" t="str">
            <v/>
          </cell>
          <cell r="B1694" t="str">
            <v/>
          </cell>
        </row>
        <row r="1695">
          <cell r="A1695" t="str">
            <v/>
          </cell>
          <cell r="B1695" t="str">
            <v/>
          </cell>
        </row>
        <row r="1696">
          <cell r="A1696" t="str">
            <v/>
          </cell>
          <cell r="B1696" t="str">
            <v/>
          </cell>
        </row>
        <row r="1697">
          <cell r="A1697" t="str">
            <v/>
          </cell>
          <cell r="B1697" t="str">
            <v/>
          </cell>
        </row>
        <row r="1698">
          <cell r="A1698" t="str">
            <v/>
          </cell>
          <cell r="B1698" t="str">
            <v/>
          </cell>
        </row>
        <row r="1699">
          <cell r="A1699" t="str">
            <v/>
          </cell>
          <cell r="B1699" t="str">
            <v/>
          </cell>
        </row>
        <row r="1700">
          <cell r="A1700" t="str">
            <v/>
          </cell>
          <cell r="B1700" t="str">
            <v/>
          </cell>
        </row>
        <row r="1701">
          <cell r="A1701" t="str">
            <v/>
          </cell>
          <cell r="B1701" t="str">
            <v/>
          </cell>
        </row>
        <row r="1702">
          <cell r="A1702" t="str">
            <v/>
          </cell>
          <cell r="B1702" t="str">
            <v/>
          </cell>
        </row>
        <row r="1703">
          <cell r="A1703" t="str">
            <v/>
          </cell>
          <cell r="B1703" t="str">
            <v/>
          </cell>
        </row>
        <row r="1704">
          <cell r="A1704" t="str">
            <v/>
          </cell>
          <cell r="B1704" t="str">
            <v/>
          </cell>
        </row>
        <row r="1705">
          <cell r="A1705" t="str">
            <v/>
          </cell>
          <cell r="B1705" t="str">
            <v/>
          </cell>
        </row>
        <row r="1706">
          <cell r="A1706" t="str">
            <v/>
          </cell>
          <cell r="B1706" t="str">
            <v/>
          </cell>
        </row>
        <row r="1707">
          <cell r="A1707" t="str">
            <v/>
          </cell>
          <cell r="B1707" t="str">
            <v/>
          </cell>
        </row>
        <row r="1708">
          <cell r="A1708" t="str">
            <v/>
          </cell>
          <cell r="B1708" t="str">
            <v/>
          </cell>
        </row>
        <row r="1709">
          <cell r="A1709" t="str">
            <v/>
          </cell>
          <cell r="B1709" t="str">
            <v/>
          </cell>
        </row>
        <row r="1710">
          <cell r="A1710" t="str">
            <v/>
          </cell>
          <cell r="B1710" t="str">
            <v/>
          </cell>
        </row>
        <row r="1711">
          <cell r="A1711" t="str">
            <v/>
          </cell>
          <cell r="B1711" t="str">
            <v/>
          </cell>
        </row>
        <row r="1712">
          <cell r="A1712" t="str">
            <v/>
          </cell>
          <cell r="B1712" t="str">
            <v/>
          </cell>
        </row>
        <row r="1713">
          <cell r="A1713" t="str">
            <v/>
          </cell>
          <cell r="B1713" t="str">
            <v/>
          </cell>
        </row>
        <row r="1714">
          <cell r="A1714" t="str">
            <v/>
          </cell>
          <cell r="B1714" t="str">
            <v/>
          </cell>
        </row>
        <row r="1715">
          <cell r="A1715" t="str">
            <v/>
          </cell>
          <cell r="B1715" t="str">
            <v/>
          </cell>
        </row>
        <row r="1716">
          <cell r="A1716" t="str">
            <v/>
          </cell>
          <cell r="B1716" t="str">
            <v/>
          </cell>
        </row>
        <row r="1717">
          <cell r="A1717" t="str">
            <v/>
          </cell>
          <cell r="B1717" t="str">
            <v/>
          </cell>
        </row>
        <row r="1718">
          <cell r="A1718" t="str">
            <v/>
          </cell>
          <cell r="B1718" t="str">
            <v/>
          </cell>
        </row>
        <row r="1719">
          <cell r="A1719" t="str">
            <v/>
          </cell>
          <cell r="B1719" t="str">
            <v/>
          </cell>
        </row>
        <row r="1720">
          <cell r="A1720" t="str">
            <v/>
          </cell>
          <cell r="B1720" t="str">
            <v/>
          </cell>
        </row>
        <row r="1721">
          <cell r="A1721" t="str">
            <v/>
          </cell>
          <cell r="B1721" t="str">
            <v/>
          </cell>
        </row>
        <row r="1722">
          <cell r="A1722" t="str">
            <v/>
          </cell>
          <cell r="B1722" t="str">
            <v/>
          </cell>
        </row>
        <row r="1723">
          <cell r="A1723" t="str">
            <v/>
          </cell>
          <cell r="B1723" t="str">
            <v/>
          </cell>
        </row>
        <row r="1724">
          <cell r="A1724" t="str">
            <v/>
          </cell>
          <cell r="B1724" t="str">
            <v/>
          </cell>
        </row>
        <row r="1725">
          <cell r="A1725" t="str">
            <v/>
          </cell>
          <cell r="B1725" t="str">
            <v/>
          </cell>
        </row>
        <row r="1726">
          <cell r="A1726" t="str">
            <v/>
          </cell>
          <cell r="B1726" t="str">
            <v/>
          </cell>
        </row>
        <row r="1727">
          <cell r="A1727" t="str">
            <v/>
          </cell>
          <cell r="B1727" t="str">
            <v/>
          </cell>
        </row>
        <row r="1728">
          <cell r="A1728" t="str">
            <v/>
          </cell>
          <cell r="B1728" t="str">
            <v/>
          </cell>
        </row>
        <row r="1729">
          <cell r="A1729" t="str">
            <v/>
          </cell>
          <cell r="B1729" t="str">
            <v/>
          </cell>
        </row>
        <row r="1730">
          <cell r="A1730" t="str">
            <v/>
          </cell>
          <cell r="B1730" t="str">
            <v/>
          </cell>
        </row>
        <row r="1731">
          <cell r="A1731" t="str">
            <v/>
          </cell>
          <cell r="B1731" t="str">
            <v/>
          </cell>
        </row>
        <row r="1732">
          <cell r="A1732" t="str">
            <v/>
          </cell>
          <cell r="B1732" t="str">
            <v/>
          </cell>
        </row>
        <row r="1733">
          <cell r="A1733" t="str">
            <v/>
          </cell>
          <cell r="B1733" t="str">
            <v/>
          </cell>
        </row>
        <row r="1734">
          <cell r="A1734" t="str">
            <v/>
          </cell>
          <cell r="B1734" t="str">
            <v/>
          </cell>
        </row>
        <row r="1735">
          <cell r="A1735" t="str">
            <v/>
          </cell>
          <cell r="B1735" t="str">
            <v/>
          </cell>
        </row>
        <row r="1736">
          <cell r="A1736" t="str">
            <v/>
          </cell>
          <cell r="B1736" t="str">
            <v/>
          </cell>
        </row>
        <row r="1737">
          <cell r="A1737" t="str">
            <v/>
          </cell>
          <cell r="B1737" t="str">
            <v/>
          </cell>
        </row>
        <row r="1738">
          <cell r="A1738" t="str">
            <v/>
          </cell>
          <cell r="B1738" t="str">
            <v/>
          </cell>
        </row>
        <row r="1739">
          <cell r="A1739" t="str">
            <v/>
          </cell>
          <cell r="B1739" t="str">
            <v/>
          </cell>
        </row>
        <row r="1740">
          <cell r="A1740" t="str">
            <v/>
          </cell>
          <cell r="B1740" t="str">
            <v/>
          </cell>
        </row>
        <row r="1741">
          <cell r="A1741" t="str">
            <v/>
          </cell>
          <cell r="B1741" t="str">
            <v/>
          </cell>
        </row>
        <row r="1742">
          <cell r="A1742" t="str">
            <v/>
          </cell>
          <cell r="B1742" t="str">
            <v/>
          </cell>
        </row>
        <row r="1743">
          <cell r="A1743" t="str">
            <v/>
          </cell>
          <cell r="B1743" t="str">
            <v/>
          </cell>
        </row>
        <row r="1744">
          <cell r="A1744" t="str">
            <v/>
          </cell>
          <cell r="B1744" t="str">
            <v/>
          </cell>
        </row>
        <row r="1745">
          <cell r="A1745" t="str">
            <v/>
          </cell>
          <cell r="B1745" t="str">
            <v/>
          </cell>
        </row>
        <row r="1746">
          <cell r="A1746" t="str">
            <v/>
          </cell>
          <cell r="B1746" t="str">
            <v/>
          </cell>
        </row>
        <row r="1747">
          <cell r="A1747" t="str">
            <v/>
          </cell>
          <cell r="B1747" t="str">
            <v/>
          </cell>
        </row>
        <row r="1748">
          <cell r="A1748" t="str">
            <v/>
          </cell>
          <cell r="B1748" t="str">
            <v/>
          </cell>
        </row>
        <row r="1749">
          <cell r="A1749" t="str">
            <v/>
          </cell>
          <cell r="B1749" t="str">
            <v/>
          </cell>
        </row>
        <row r="1750">
          <cell r="A1750" t="str">
            <v/>
          </cell>
          <cell r="B1750" t="str">
            <v/>
          </cell>
        </row>
        <row r="1751">
          <cell r="A1751" t="str">
            <v/>
          </cell>
          <cell r="B1751" t="str">
            <v/>
          </cell>
        </row>
        <row r="1752">
          <cell r="A1752" t="str">
            <v/>
          </cell>
          <cell r="B1752" t="str">
            <v/>
          </cell>
        </row>
        <row r="1753">
          <cell r="A1753" t="str">
            <v/>
          </cell>
          <cell r="B1753" t="str">
            <v/>
          </cell>
        </row>
        <row r="1754">
          <cell r="A1754" t="str">
            <v/>
          </cell>
          <cell r="B1754" t="str">
            <v/>
          </cell>
        </row>
        <row r="1755">
          <cell r="A1755" t="str">
            <v/>
          </cell>
          <cell r="B1755" t="str">
            <v/>
          </cell>
        </row>
        <row r="1756">
          <cell r="A1756" t="str">
            <v/>
          </cell>
          <cell r="B1756" t="str">
            <v/>
          </cell>
        </row>
        <row r="1757">
          <cell r="A1757" t="str">
            <v/>
          </cell>
          <cell r="B1757" t="str">
            <v/>
          </cell>
        </row>
        <row r="1758">
          <cell r="A1758" t="str">
            <v/>
          </cell>
          <cell r="B1758" t="str">
            <v/>
          </cell>
        </row>
        <row r="1759">
          <cell r="A1759" t="str">
            <v/>
          </cell>
          <cell r="B1759" t="str">
            <v/>
          </cell>
        </row>
        <row r="1760">
          <cell r="A1760" t="str">
            <v/>
          </cell>
          <cell r="B1760" t="str">
            <v/>
          </cell>
        </row>
        <row r="1761">
          <cell r="A1761" t="str">
            <v/>
          </cell>
          <cell r="B1761" t="str">
            <v/>
          </cell>
        </row>
        <row r="1762">
          <cell r="A1762" t="str">
            <v/>
          </cell>
          <cell r="B1762" t="str">
            <v/>
          </cell>
        </row>
        <row r="1763">
          <cell r="A1763" t="str">
            <v/>
          </cell>
          <cell r="B1763" t="str">
            <v/>
          </cell>
        </row>
        <row r="1764">
          <cell r="A1764" t="str">
            <v/>
          </cell>
          <cell r="B1764" t="str">
            <v/>
          </cell>
        </row>
        <row r="1765">
          <cell r="A1765" t="str">
            <v/>
          </cell>
          <cell r="B1765" t="str">
            <v/>
          </cell>
        </row>
        <row r="1766">
          <cell r="A1766" t="str">
            <v/>
          </cell>
          <cell r="B1766" t="str">
            <v/>
          </cell>
        </row>
        <row r="1767">
          <cell r="A1767" t="str">
            <v/>
          </cell>
          <cell r="B1767" t="str">
            <v/>
          </cell>
        </row>
        <row r="1768">
          <cell r="A1768" t="str">
            <v/>
          </cell>
          <cell r="B1768" t="str">
            <v/>
          </cell>
        </row>
        <row r="1769">
          <cell r="A1769" t="str">
            <v/>
          </cell>
          <cell r="B1769" t="str">
            <v/>
          </cell>
        </row>
        <row r="1770">
          <cell r="A1770" t="str">
            <v/>
          </cell>
          <cell r="B1770" t="str">
            <v/>
          </cell>
        </row>
        <row r="1771">
          <cell r="A1771" t="str">
            <v/>
          </cell>
          <cell r="B1771" t="str">
            <v/>
          </cell>
        </row>
        <row r="1772">
          <cell r="A1772" t="str">
            <v/>
          </cell>
          <cell r="B1772" t="str">
            <v/>
          </cell>
        </row>
        <row r="1773">
          <cell r="A1773" t="str">
            <v/>
          </cell>
          <cell r="B1773" t="str">
            <v/>
          </cell>
        </row>
        <row r="1774">
          <cell r="A1774" t="str">
            <v/>
          </cell>
          <cell r="B1774" t="str">
            <v/>
          </cell>
        </row>
        <row r="1775">
          <cell r="A1775" t="str">
            <v/>
          </cell>
          <cell r="B1775" t="str">
            <v/>
          </cell>
        </row>
        <row r="1776">
          <cell r="A1776" t="str">
            <v/>
          </cell>
          <cell r="B1776" t="str">
            <v/>
          </cell>
        </row>
        <row r="1777">
          <cell r="A1777" t="str">
            <v/>
          </cell>
          <cell r="B1777" t="str">
            <v/>
          </cell>
        </row>
        <row r="1778">
          <cell r="A1778" t="str">
            <v/>
          </cell>
          <cell r="B1778" t="str">
            <v/>
          </cell>
        </row>
        <row r="1779">
          <cell r="A1779" t="str">
            <v/>
          </cell>
          <cell r="B1779" t="str">
            <v/>
          </cell>
        </row>
        <row r="1780">
          <cell r="A1780" t="str">
            <v/>
          </cell>
          <cell r="B1780" t="str">
            <v/>
          </cell>
        </row>
        <row r="1781">
          <cell r="A1781" t="str">
            <v/>
          </cell>
          <cell r="B1781" t="str">
            <v/>
          </cell>
        </row>
        <row r="1782">
          <cell r="A1782" t="str">
            <v/>
          </cell>
          <cell r="B1782" t="str">
            <v/>
          </cell>
        </row>
        <row r="1783">
          <cell r="A1783" t="str">
            <v/>
          </cell>
          <cell r="B1783" t="str">
            <v/>
          </cell>
        </row>
        <row r="1784">
          <cell r="A1784" t="str">
            <v/>
          </cell>
          <cell r="B1784" t="str">
            <v/>
          </cell>
        </row>
        <row r="1785">
          <cell r="A1785" t="str">
            <v/>
          </cell>
          <cell r="B1785" t="str">
            <v/>
          </cell>
        </row>
        <row r="1786">
          <cell r="A1786" t="str">
            <v/>
          </cell>
          <cell r="B1786" t="str">
            <v/>
          </cell>
        </row>
        <row r="1787">
          <cell r="A1787" t="str">
            <v/>
          </cell>
          <cell r="B1787" t="str">
            <v/>
          </cell>
        </row>
        <row r="1788">
          <cell r="A1788" t="str">
            <v/>
          </cell>
          <cell r="B1788" t="str">
            <v/>
          </cell>
        </row>
        <row r="1789">
          <cell r="A1789" t="str">
            <v/>
          </cell>
          <cell r="B1789" t="str">
            <v/>
          </cell>
        </row>
        <row r="1790">
          <cell r="A1790" t="str">
            <v/>
          </cell>
          <cell r="B1790" t="str">
            <v/>
          </cell>
        </row>
        <row r="1791">
          <cell r="A1791" t="str">
            <v/>
          </cell>
          <cell r="B1791" t="str">
            <v/>
          </cell>
        </row>
        <row r="1792">
          <cell r="A1792" t="str">
            <v/>
          </cell>
          <cell r="B1792" t="str">
            <v/>
          </cell>
        </row>
        <row r="1793">
          <cell r="A1793" t="str">
            <v/>
          </cell>
          <cell r="B1793" t="str">
            <v/>
          </cell>
        </row>
        <row r="1794">
          <cell r="A1794" t="str">
            <v/>
          </cell>
          <cell r="B1794" t="str">
            <v/>
          </cell>
        </row>
        <row r="1795">
          <cell r="A1795" t="str">
            <v/>
          </cell>
          <cell r="B1795" t="str">
            <v/>
          </cell>
        </row>
        <row r="1796">
          <cell r="A1796" t="str">
            <v/>
          </cell>
          <cell r="B1796" t="str">
            <v/>
          </cell>
        </row>
        <row r="1797">
          <cell r="A1797" t="str">
            <v/>
          </cell>
          <cell r="B1797" t="str">
            <v/>
          </cell>
        </row>
        <row r="1798">
          <cell r="A1798" t="str">
            <v/>
          </cell>
          <cell r="B1798" t="str">
            <v/>
          </cell>
        </row>
        <row r="1799">
          <cell r="A1799" t="str">
            <v/>
          </cell>
          <cell r="B1799" t="str">
            <v/>
          </cell>
        </row>
        <row r="1800">
          <cell r="A1800" t="str">
            <v/>
          </cell>
          <cell r="B1800" t="str">
            <v/>
          </cell>
        </row>
        <row r="1801">
          <cell r="A1801" t="str">
            <v/>
          </cell>
          <cell r="B1801" t="str">
            <v/>
          </cell>
        </row>
        <row r="1802">
          <cell r="A1802" t="str">
            <v/>
          </cell>
          <cell r="B1802" t="str">
            <v/>
          </cell>
        </row>
        <row r="1803">
          <cell r="A1803" t="str">
            <v/>
          </cell>
          <cell r="B1803" t="str">
            <v/>
          </cell>
        </row>
        <row r="1804">
          <cell r="A1804" t="str">
            <v/>
          </cell>
          <cell r="B1804" t="str">
            <v/>
          </cell>
        </row>
        <row r="1805">
          <cell r="A1805" t="str">
            <v/>
          </cell>
          <cell r="B1805" t="str">
            <v/>
          </cell>
        </row>
        <row r="1806">
          <cell r="A1806" t="str">
            <v/>
          </cell>
          <cell r="B1806" t="str">
            <v/>
          </cell>
        </row>
        <row r="1807">
          <cell r="A1807" t="str">
            <v/>
          </cell>
          <cell r="B1807" t="str">
            <v/>
          </cell>
        </row>
        <row r="1808">
          <cell r="A1808" t="str">
            <v/>
          </cell>
          <cell r="B1808" t="str">
            <v/>
          </cell>
        </row>
        <row r="1809">
          <cell r="A1809" t="str">
            <v/>
          </cell>
          <cell r="B1809" t="str">
            <v/>
          </cell>
        </row>
        <row r="1810">
          <cell r="A1810" t="str">
            <v/>
          </cell>
          <cell r="B1810" t="str">
            <v/>
          </cell>
        </row>
        <row r="1811">
          <cell r="A1811" t="str">
            <v/>
          </cell>
          <cell r="B1811" t="str">
            <v/>
          </cell>
        </row>
        <row r="1812">
          <cell r="A1812" t="str">
            <v/>
          </cell>
          <cell r="B1812" t="str">
            <v/>
          </cell>
        </row>
        <row r="1813">
          <cell r="A1813" t="str">
            <v/>
          </cell>
          <cell r="B1813" t="str">
            <v/>
          </cell>
        </row>
        <row r="1814">
          <cell r="A1814" t="str">
            <v/>
          </cell>
          <cell r="B1814" t="str">
            <v/>
          </cell>
        </row>
        <row r="1815">
          <cell r="A1815" t="str">
            <v/>
          </cell>
          <cell r="B1815" t="str">
            <v/>
          </cell>
        </row>
        <row r="1816">
          <cell r="A1816" t="str">
            <v/>
          </cell>
          <cell r="B1816" t="str">
            <v/>
          </cell>
        </row>
        <row r="1817">
          <cell r="A1817" t="str">
            <v/>
          </cell>
          <cell r="B1817" t="str">
            <v/>
          </cell>
        </row>
        <row r="1818">
          <cell r="A1818" t="str">
            <v/>
          </cell>
          <cell r="B1818" t="str">
            <v/>
          </cell>
        </row>
        <row r="1819">
          <cell r="A1819" t="str">
            <v/>
          </cell>
          <cell r="B1819" t="str">
            <v/>
          </cell>
        </row>
        <row r="1820">
          <cell r="A1820" t="str">
            <v/>
          </cell>
          <cell r="B1820" t="str">
            <v/>
          </cell>
        </row>
        <row r="1821">
          <cell r="A1821" t="str">
            <v/>
          </cell>
          <cell r="B1821" t="str">
            <v/>
          </cell>
        </row>
        <row r="1822">
          <cell r="A1822" t="str">
            <v/>
          </cell>
          <cell r="B1822" t="str">
            <v/>
          </cell>
        </row>
        <row r="1823">
          <cell r="A1823" t="str">
            <v/>
          </cell>
          <cell r="B1823" t="str">
            <v/>
          </cell>
        </row>
        <row r="1824">
          <cell r="A1824" t="str">
            <v/>
          </cell>
          <cell r="B1824" t="str">
            <v/>
          </cell>
        </row>
        <row r="1825">
          <cell r="A1825" t="str">
            <v/>
          </cell>
          <cell r="B1825" t="str">
            <v/>
          </cell>
        </row>
        <row r="1826">
          <cell r="A1826" t="str">
            <v/>
          </cell>
          <cell r="B1826" t="str">
            <v/>
          </cell>
        </row>
        <row r="1827">
          <cell r="A1827" t="str">
            <v/>
          </cell>
          <cell r="B1827" t="str">
            <v/>
          </cell>
        </row>
        <row r="1828">
          <cell r="A1828" t="str">
            <v/>
          </cell>
          <cell r="B1828" t="str">
            <v/>
          </cell>
        </row>
        <row r="1829">
          <cell r="A1829" t="str">
            <v/>
          </cell>
          <cell r="B1829" t="str">
            <v/>
          </cell>
        </row>
        <row r="1830">
          <cell r="A1830" t="str">
            <v/>
          </cell>
          <cell r="B1830" t="str">
            <v/>
          </cell>
        </row>
        <row r="1831">
          <cell r="A1831" t="str">
            <v/>
          </cell>
          <cell r="B1831" t="str">
            <v/>
          </cell>
        </row>
        <row r="1832">
          <cell r="A1832" t="str">
            <v/>
          </cell>
          <cell r="B1832" t="str">
            <v/>
          </cell>
        </row>
        <row r="1833">
          <cell r="A1833" t="str">
            <v/>
          </cell>
          <cell r="B1833" t="str">
            <v/>
          </cell>
        </row>
        <row r="1834">
          <cell r="A1834" t="str">
            <v/>
          </cell>
          <cell r="B1834" t="str">
            <v/>
          </cell>
        </row>
        <row r="1835">
          <cell r="A1835" t="str">
            <v/>
          </cell>
          <cell r="B1835" t="str">
            <v/>
          </cell>
        </row>
        <row r="1836">
          <cell r="A1836" t="str">
            <v/>
          </cell>
          <cell r="B1836" t="str">
            <v/>
          </cell>
        </row>
        <row r="1837">
          <cell r="A1837" t="str">
            <v/>
          </cell>
          <cell r="B1837" t="str">
            <v/>
          </cell>
        </row>
        <row r="1838">
          <cell r="A1838" t="str">
            <v/>
          </cell>
          <cell r="B1838" t="str">
            <v/>
          </cell>
        </row>
        <row r="1839">
          <cell r="A1839" t="str">
            <v/>
          </cell>
          <cell r="B1839" t="str">
            <v/>
          </cell>
        </row>
        <row r="1840">
          <cell r="A1840" t="str">
            <v/>
          </cell>
          <cell r="B1840" t="str">
            <v/>
          </cell>
        </row>
        <row r="1841">
          <cell r="A1841" t="str">
            <v/>
          </cell>
          <cell r="B1841" t="str">
            <v/>
          </cell>
        </row>
        <row r="1842">
          <cell r="A1842" t="str">
            <v/>
          </cell>
          <cell r="B1842" t="str">
            <v/>
          </cell>
        </row>
        <row r="1843">
          <cell r="A1843" t="str">
            <v/>
          </cell>
          <cell r="B1843" t="str">
            <v/>
          </cell>
        </row>
        <row r="1844">
          <cell r="A1844" t="str">
            <v/>
          </cell>
          <cell r="B1844" t="str">
            <v/>
          </cell>
        </row>
        <row r="1845">
          <cell r="A1845" t="str">
            <v/>
          </cell>
          <cell r="B1845" t="str">
            <v/>
          </cell>
        </row>
        <row r="1846">
          <cell r="A1846" t="str">
            <v/>
          </cell>
          <cell r="B1846" t="str">
            <v/>
          </cell>
        </row>
        <row r="1847">
          <cell r="A1847" t="str">
            <v/>
          </cell>
          <cell r="B1847" t="str">
            <v/>
          </cell>
        </row>
        <row r="1848">
          <cell r="A1848" t="str">
            <v/>
          </cell>
          <cell r="B1848" t="str">
            <v/>
          </cell>
        </row>
        <row r="1849">
          <cell r="A1849" t="str">
            <v/>
          </cell>
          <cell r="B1849" t="str">
            <v/>
          </cell>
        </row>
        <row r="1850">
          <cell r="A1850" t="str">
            <v/>
          </cell>
          <cell r="B1850" t="str">
            <v/>
          </cell>
        </row>
        <row r="1851">
          <cell r="A1851" t="str">
            <v/>
          </cell>
          <cell r="B1851" t="str">
            <v/>
          </cell>
        </row>
        <row r="1852">
          <cell r="A1852" t="str">
            <v/>
          </cell>
          <cell r="B1852" t="str">
            <v/>
          </cell>
        </row>
        <row r="1853">
          <cell r="A1853" t="str">
            <v/>
          </cell>
          <cell r="B1853" t="str">
            <v/>
          </cell>
        </row>
        <row r="1854">
          <cell r="A1854" t="str">
            <v/>
          </cell>
          <cell r="B1854" t="str">
            <v/>
          </cell>
        </row>
        <row r="1855">
          <cell r="A1855" t="str">
            <v/>
          </cell>
          <cell r="B1855" t="str">
            <v/>
          </cell>
        </row>
        <row r="1856">
          <cell r="A1856" t="str">
            <v/>
          </cell>
          <cell r="B1856" t="str">
            <v/>
          </cell>
        </row>
        <row r="1857">
          <cell r="A1857" t="str">
            <v/>
          </cell>
          <cell r="B1857" t="str">
            <v/>
          </cell>
        </row>
        <row r="1858">
          <cell r="A1858" t="str">
            <v/>
          </cell>
          <cell r="B1858" t="str">
            <v/>
          </cell>
        </row>
        <row r="1859">
          <cell r="A1859" t="str">
            <v/>
          </cell>
          <cell r="B1859" t="str">
            <v/>
          </cell>
        </row>
        <row r="1860">
          <cell r="A1860" t="str">
            <v/>
          </cell>
          <cell r="B1860" t="str">
            <v/>
          </cell>
        </row>
        <row r="1861">
          <cell r="A1861" t="str">
            <v/>
          </cell>
          <cell r="B1861" t="str">
            <v/>
          </cell>
        </row>
        <row r="1862">
          <cell r="A1862" t="str">
            <v/>
          </cell>
          <cell r="B1862" t="str">
            <v/>
          </cell>
        </row>
        <row r="1863">
          <cell r="A1863" t="str">
            <v/>
          </cell>
          <cell r="B1863" t="str">
            <v/>
          </cell>
        </row>
        <row r="1864">
          <cell r="A1864" t="str">
            <v/>
          </cell>
          <cell r="B1864" t="str">
            <v/>
          </cell>
        </row>
        <row r="1865">
          <cell r="A1865" t="str">
            <v/>
          </cell>
          <cell r="B1865" t="str">
            <v/>
          </cell>
        </row>
        <row r="1866">
          <cell r="A1866" t="str">
            <v/>
          </cell>
          <cell r="B1866" t="str">
            <v/>
          </cell>
        </row>
        <row r="1867">
          <cell r="A1867" t="str">
            <v/>
          </cell>
          <cell r="B1867" t="str">
            <v/>
          </cell>
        </row>
        <row r="1868">
          <cell r="A1868" t="str">
            <v/>
          </cell>
          <cell r="B1868" t="str">
            <v/>
          </cell>
        </row>
        <row r="1869">
          <cell r="A1869" t="str">
            <v/>
          </cell>
          <cell r="B1869" t="str">
            <v/>
          </cell>
        </row>
        <row r="1870">
          <cell r="A1870" t="str">
            <v/>
          </cell>
          <cell r="B1870" t="str">
            <v/>
          </cell>
        </row>
        <row r="1871">
          <cell r="A1871" t="str">
            <v/>
          </cell>
          <cell r="B1871" t="str">
            <v/>
          </cell>
        </row>
        <row r="1872">
          <cell r="A1872" t="str">
            <v/>
          </cell>
          <cell r="B1872" t="str">
            <v/>
          </cell>
        </row>
        <row r="1873">
          <cell r="A1873" t="str">
            <v/>
          </cell>
          <cell r="B1873" t="str">
            <v/>
          </cell>
        </row>
        <row r="1874">
          <cell r="A1874" t="str">
            <v/>
          </cell>
          <cell r="B1874" t="str">
            <v/>
          </cell>
        </row>
        <row r="1875">
          <cell r="A1875" t="str">
            <v/>
          </cell>
          <cell r="B1875" t="str">
            <v/>
          </cell>
        </row>
        <row r="1876">
          <cell r="A1876" t="str">
            <v/>
          </cell>
          <cell r="B1876" t="str">
            <v/>
          </cell>
        </row>
        <row r="1877">
          <cell r="A1877" t="str">
            <v/>
          </cell>
          <cell r="B1877" t="str">
            <v/>
          </cell>
        </row>
        <row r="1878">
          <cell r="A1878" t="str">
            <v/>
          </cell>
          <cell r="B1878" t="str">
            <v/>
          </cell>
        </row>
        <row r="1879">
          <cell r="A1879" t="str">
            <v/>
          </cell>
          <cell r="B1879" t="str">
            <v/>
          </cell>
        </row>
        <row r="1880">
          <cell r="A1880" t="str">
            <v/>
          </cell>
          <cell r="B1880" t="str">
            <v/>
          </cell>
        </row>
        <row r="1881">
          <cell r="A1881" t="str">
            <v/>
          </cell>
          <cell r="B1881" t="str">
            <v/>
          </cell>
        </row>
        <row r="1882">
          <cell r="A1882" t="str">
            <v/>
          </cell>
          <cell r="B1882" t="str">
            <v/>
          </cell>
        </row>
        <row r="1883">
          <cell r="A1883" t="str">
            <v/>
          </cell>
          <cell r="B1883" t="str">
            <v/>
          </cell>
        </row>
        <row r="1884">
          <cell r="A1884" t="str">
            <v/>
          </cell>
          <cell r="B1884" t="str">
            <v/>
          </cell>
        </row>
        <row r="1885">
          <cell r="A1885" t="str">
            <v/>
          </cell>
          <cell r="B1885" t="str">
            <v/>
          </cell>
        </row>
        <row r="1886">
          <cell r="A1886" t="str">
            <v/>
          </cell>
          <cell r="B1886" t="str">
            <v/>
          </cell>
        </row>
        <row r="1887">
          <cell r="A1887" t="str">
            <v/>
          </cell>
          <cell r="B1887" t="str">
            <v/>
          </cell>
        </row>
        <row r="1888">
          <cell r="A1888" t="str">
            <v/>
          </cell>
          <cell r="B1888" t="str">
            <v/>
          </cell>
        </row>
        <row r="1889">
          <cell r="A1889" t="str">
            <v/>
          </cell>
          <cell r="B1889" t="str">
            <v/>
          </cell>
        </row>
        <row r="1890">
          <cell r="A1890" t="str">
            <v/>
          </cell>
          <cell r="B1890" t="str">
            <v/>
          </cell>
        </row>
        <row r="1891">
          <cell r="A1891" t="str">
            <v/>
          </cell>
          <cell r="B1891" t="str">
            <v/>
          </cell>
        </row>
        <row r="1892">
          <cell r="A1892" t="str">
            <v/>
          </cell>
          <cell r="B1892" t="str">
            <v/>
          </cell>
        </row>
        <row r="1893">
          <cell r="A1893" t="str">
            <v/>
          </cell>
          <cell r="B1893" t="str">
            <v/>
          </cell>
        </row>
        <row r="1894">
          <cell r="A1894" t="str">
            <v/>
          </cell>
          <cell r="B1894" t="str">
            <v/>
          </cell>
        </row>
        <row r="1895">
          <cell r="A1895" t="str">
            <v/>
          </cell>
          <cell r="B1895" t="str">
            <v/>
          </cell>
        </row>
        <row r="1896">
          <cell r="A1896" t="str">
            <v/>
          </cell>
          <cell r="B1896" t="str">
            <v/>
          </cell>
        </row>
        <row r="1897">
          <cell r="A1897" t="str">
            <v/>
          </cell>
          <cell r="B1897" t="str">
            <v/>
          </cell>
        </row>
        <row r="1898">
          <cell r="A1898" t="str">
            <v/>
          </cell>
          <cell r="B1898" t="str">
            <v/>
          </cell>
        </row>
        <row r="1899">
          <cell r="A1899" t="str">
            <v/>
          </cell>
          <cell r="B1899" t="str">
            <v/>
          </cell>
        </row>
        <row r="1900">
          <cell r="A1900" t="str">
            <v/>
          </cell>
          <cell r="B1900" t="str">
            <v/>
          </cell>
        </row>
        <row r="1901">
          <cell r="A1901" t="str">
            <v/>
          </cell>
          <cell r="B1901" t="str">
            <v/>
          </cell>
        </row>
        <row r="1902">
          <cell r="A1902" t="str">
            <v/>
          </cell>
          <cell r="B1902" t="str">
            <v/>
          </cell>
        </row>
        <row r="1903">
          <cell r="A1903" t="str">
            <v/>
          </cell>
          <cell r="B1903" t="str">
            <v/>
          </cell>
        </row>
        <row r="1904">
          <cell r="A1904" t="str">
            <v/>
          </cell>
          <cell r="B1904" t="str">
            <v/>
          </cell>
        </row>
        <row r="1905">
          <cell r="A1905" t="str">
            <v/>
          </cell>
          <cell r="B1905" t="str">
            <v/>
          </cell>
        </row>
        <row r="1906">
          <cell r="A1906" t="str">
            <v/>
          </cell>
          <cell r="B1906" t="str">
            <v/>
          </cell>
        </row>
        <row r="1907">
          <cell r="A1907" t="str">
            <v/>
          </cell>
          <cell r="B1907" t="str">
            <v/>
          </cell>
        </row>
        <row r="1908">
          <cell r="A1908" t="str">
            <v/>
          </cell>
          <cell r="B1908" t="str">
            <v/>
          </cell>
        </row>
        <row r="1909">
          <cell r="A1909" t="str">
            <v/>
          </cell>
          <cell r="B1909" t="str">
            <v/>
          </cell>
        </row>
        <row r="1910">
          <cell r="A1910" t="str">
            <v/>
          </cell>
          <cell r="B1910" t="str">
            <v/>
          </cell>
        </row>
        <row r="1911">
          <cell r="A1911" t="str">
            <v/>
          </cell>
          <cell r="B1911" t="str">
            <v/>
          </cell>
        </row>
        <row r="1912">
          <cell r="A1912" t="str">
            <v/>
          </cell>
          <cell r="B1912" t="str">
            <v/>
          </cell>
        </row>
        <row r="1913">
          <cell r="A1913" t="str">
            <v/>
          </cell>
          <cell r="B1913" t="str">
            <v/>
          </cell>
        </row>
        <row r="1914">
          <cell r="A1914" t="str">
            <v/>
          </cell>
          <cell r="B1914" t="str">
            <v/>
          </cell>
        </row>
        <row r="1915">
          <cell r="A1915" t="str">
            <v/>
          </cell>
          <cell r="B1915" t="str">
            <v/>
          </cell>
        </row>
        <row r="1916">
          <cell r="A1916" t="str">
            <v/>
          </cell>
          <cell r="B1916" t="str">
            <v/>
          </cell>
        </row>
        <row r="1917">
          <cell r="A1917" t="str">
            <v/>
          </cell>
          <cell r="B1917" t="str">
            <v/>
          </cell>
        </row>
        <row r="1918">
          <cell r="A1918" t="str">
            <v/>
          </cell>
          <cell r="B1918" t="str">
            <v/>
          </cell>
        </row>
        <row r="1919">
          <cell r="A1919" t="str">
            <v/>
          </cell>
          <cell r="B1919" t="str">
            <v/>
          </cell>
        </row>
        <row r="1920">
          <cell r="A1920" t="str">
            <v/>
          </cell>
          <cell r="B1920" t="str">
            <v/>
          </cell>
        </row>
        <row r="1921">
          <cell r="A1921" t="str">
            <v/>
          </cell>
          <cell r="B1921" t="str">
            <v/>
          </cell>
        </row>
        <row r="1922">
          <cell r="A1922" t="str">
            <v/>
          </cell>
          <cell r="B1922" t="str">
            <v/>
          </cell>
        </row>
        <row r="1923">
          <cell r="A1923" t="str">
            <v/>
          </cell>
          <cell r="B1923" t="str">
            <v/>
          </cell>
        </row>
        <row r="1924">
          <cell r="A1924" t="str">
            <v/>
          </cell>
          <cell r="B1924" t="str">
            <v/>
          </cell>
        </row>
        <row r="1925">
          <cell r="A1925" t="str">
            <v/>
          </cell>
          <cell r="B1925" t="str">
            <v/>
          </cell>
        </row>
        <row r="1926">
          <cell r="A1926" t="str">
            <v/>
          </cell>
          <cell r="B1926" t="str">
            <v/>
          </cell>
        </row>
        <row r="1927">
          <cell r="A1927" t="str">
            <v/>
          </cell>
          <cell r="B1927" t="str">
            <v/>
          </cell>
        </row>
        <row r="1928">
          <cell r="A1928" t="str">
            <v/>
          </cell>
          <cell r="B1928" t="str">
            <v/>
          </cell>
        </row>
        <row r="1929">
          <cell r="A1929" t="str">
            <v/>
          </cell>
          <cell r="B1929" t="str">
            <v/>
          </cell>
        </row>
        <row r="1930">
          <cell r="A1930" t="str">
            <v/>
          </cell>
          <cell r="B1930" t="str">
            <v/>
          </cell>
        </row>
        <row r="1931">
          <cell r="A1931" t="str">
            <v/>
          </cell>
          <cell r="B1931" t="str">
            <v/>
          </cell>
        </row>
        <row r="1932">
          <cell r="A1932" t="str">
            <v/>
          </cell>
          <cell r="B1932" t="str">
            <v/>
          </cell>
        </row>
        <row r="1933">
          <cell r="A1933" t="str">
            <v/>
          </cell>
          <cell r="B1933" t="str">
            <v/>
          </cell>
        </row>
        <row r="1934">
          <cell r="A1934" t="str">
            <v/>
          </cell>
          <cell r="B1934" t="str">
            <v/>
          </cell>
        </row>
        <row r="1935">
          <cell r="A1935" t="str">
            <v/>
          </cell>
          <cell r="B1935" t="str">
            <v/>
          </cell>
        </row>
        <row r="1936">
          <cell r="A1936" t="str">
            <v/>
          </cell>
          <cell r="B1936" t="str">
            <v/>
          </cell>
        </row>
        <row r="1937">
          <cell r="A1937" t="str">
            <v/>
          </cell>
          <cell r="B1937" t="str">
            <v/>
          </cell>
        </row>
        <row r="1938">
          <cell r="A1938" t="str">
            <v/>
          </cell>
          <cell r="B1938" t="str">
            <v/>
          </cell>
        </row>
        <row r="1939">
          <cell r="A1939" t="str">
            <v/>
          </cell>
          <cell r="B1939" t="str">
            <v/>
          </cell>
        </row>
        <row r="1940">
          <cell r="A1940" t="str">
            <v/>
          </cell>
          <cell r="B1940" t="str">
            <v/>
          </cell>
        </row>
        <row r="1941">
          <cell r="A1941" t="str">
            <v/>
          </cell>
          <cell r="B1941" t="str">
            <v/>
          </cell>
        </row>
        <row r="1942">
          <cell r="A1942" t="str">
            <v/>
          </cell>
          <cell r="B1942" t="str">
            <v/>
          </cell>
        </row>
        <row r="1943">
          <cell r="A1943" t="str">
            <v/>
          </cell>
          <cell r="B1943" t="str">
            <v/>
          </cell>
        </row>
        <row r="1944">
          <cell r="A1944" t="str">
            <v/>
          </cell>
          <cell r="B1944" t="str">
            <v/>
          </cell>
        </row>
        <row r="1945">
          <cell r="A1945" t="str">
            <v/>
          </cell>
          <cell r="B1945" t="str">
            <v/>
          </cell>
        </row>
        <row r="1946">
          <cell r="A1946" t="str">
            <v/>
          </cell>
          <cell r="B1946" t="str">
            <v/>
          </cell>
        </row>
        <row r="1947">
          <cell r="A1947" t="str">
            <v/>
          </cell>
          <cell r="B1947" t="str">
            <v/>
          </cell>
        </row>
        <row r="1948">
          <cell r="A1948" t="str">
            <v/>
          </cell>
          <cell r="B1948" t="str">
            <v/>
          </cell>
        </row>
        <row r="1949">
          <cell r="A1949" t="str">
            <v/>
          </cell>
          <cell r="B1949" t="str">
            <v/>
          </cell>
        </row>
        <row r="1950">
          <cell r="A1950" t="str">
            <v/>
          </cell>
          <cell r="B1950" t="str">
            <v/>
          </cell>
        </row>
        <row r="1951">
          <cell r="A1951" t="str">
            <v/>
          </cell>
          <cell r="B1951" t="str">
            <v/>
          </cell>
        </row>
        <row r="1952">
          <cell r="A1952" t="str">
            <v/>
          </cell>
          <cell r="B1952" t="str">
            <v/>
          </cell>
        </row>
        <row r="1953">
          <cell r="A1953" t="str">
            <v/>
          </cell>
          <cell r="B1953" t="str">
            <v/>
          </cell>
        </row>
        <row r="1954">
          <cell r="A1954" t="str">
            <v/>
          </cell>
          <cell r="B1954" t="str">
            <v/>
          </cell>
        </row>
        <row r="1955">
          <cell r="A1955" t="str">
            <v/>
          </cell>
          <cell r="B1955" t="str">
            <v/>
          </cell>
        </row>
        <row r="1956">
          <cell r="A1956" t="str">
            <v/>
          </cell>
          <cell r="B1956" t="str">
            <v/>
          </cell>
        </row>
        <row r="1957">
          <cell r="A1957" t="str">
            <v/>
          </cell>
          <cell r="B1957" t="str">
            <v/>
          </cell>
        </row>
        <row r="1958">
          <cell r="A1958" t="str">
            <v/>
          </cell>
          <cell r="B1958" t="str">
            <v/>
          </cell>
        </row>
        <row r="1959">
          <cell r="A1959" t="str">
            <v/>
          </cell>
          <cell r="B1959" t="str">
            <v/>
          </cell>
        </row>
        <row r="1960">
          <cell r="A1960" t="str">
            <v/>
          </cell>
          <cell r="B1960" t="str">
            <v/>
          </cell>
        </row>
        <row r="1961">
          <cell r="A1961" t="str">
            <v/>
          </cell>
          <cell r="B1961" t="str">
            <v/>
          </cell>
        </row>
        <row r="1962">
          <cell r="A1962" t="str">
            <v/>
          </cell>
          <cell r="B1962" t="str">
            <v/>
          </cell>
        </row>
        <row r="1963">
          <cell r="A1963" t="str">
            <v/>
          </cell>
          <cell r="B1963" t="str">
            <v/>
          </cell>
        </row>
        <row r="1964">
          <cell r="A1964" t="str">
            <v/>
          </cell>
          <cell r="B1964" t="str">
            <v/>
          </cell>
        </row>
        <row r="1965">
          <cell r="A1965" t="str">
            <v/>
          </cell>
          <cell r="B1965" t="str">
            <v/>
          </cell>
        </row>
        <row r="1966">
          <cell r="A1966" t="str">
            <v/>
          </cell>
          <cell r="B1966" t="str">
            <v/>
          </cell>
        </row>
        <row r="1967">
          <cell r="A1967" t="str">
            <v/>
          </cell>
          <cell r="B1967" t="str">
            <v/>
          </cell>
        </row>
        <row r="1968">
          <cell r="A1968" t="str">
            <v/>
          </cell>
          <cell r="B1968" t="str">
            <v/>
          </cell>
        </row>
        <row r="1969">
          <cell r="A1969" t="str">
            <v/>
          </cell>
          <cell r="B1969" t="str">
            <v/>
          </cell>
        </row>
        <row r="1970">
          <cell r="A1970" t="str">
            <v/>
          </cell>
          <cell r="B1970" t="str">
            <v/>
          </cell>
        </row>
        <row r="1971">
          <cell r="A1971" t="str">
            <v/>
          </cell>
          <cell r="B1971" t="str">
            <v/>
          </cell>
        </row>
        <row r="1972">
          <cell r="A1972" t="str">
            <v/>
          </cell>
          <cell r="B1972" t="str">
            <v/>
          </cell>
        </row>
        <row r="1973">
          <cell r="A1973" t="str">
            <v/>
          </cell>
          <cell r="B1973" t="str">
            <v/>
          </cell>
        </row>
        <row r="1974">
          <cell r="A1974" t="str">
            <v/>
          </cell>
          <cell r="B1974" t="str">
            <v/>
          </cell>
        </row>
        <row r="1975">
          <cell r="A1975" t="str">
            <v/>
          </cell>
          <cell r="B1975" t="str">
            <v/>
          </cell>
        </row>
        <row r="1976">
          <cell r="A1976" t="str">
            <v/>
          </cell>
          <cell r="B1976" t="str">
            <v/>
          </cell>
        </row>
        <row r="1977">
          <cell r="A1977" t="str">
            <v/>
          </cell>
          <cell r="B1977" t="str">
            <v/>
          </cell>
        </row>
        <row r="1978">
          <cell r="A1978" t="str">
            <v/>
          </cell>
          <cell r="B1978" t="str">
            <v/>
          </cell>
        </row>
        <row r="1979">
          <cell r="A1979" t="str">
            <v/>
          </cell>
          <cell r="B1979" t="str">
            <v/>
          </cell>
        </row>
        <row r="1980">
          <cell r="A1980" t="str">
            <v/>
          </cell>
          <cell r="B1980" t="str">
            <v/>
          </cell>
        </row>
        <row r="1981">
          <cell r="A1981" t="str">
            <v/>
          </cell>
          <cell r="B1981" t="str">
            <v/>
          </cell>
        </row>
        <row r="1982">
          <cell r="A1982" t="str">
            <v/>
          </cell>
          <cell r="B1982" t="str">
            <v/>
          </cell>
        </row>
        <row r="1983">
          <cell r="A1983" t="str">
            <v/>
          </cell>
          <cell r="B1983" t="str">
            <v/>
          </cell>
        </row>
        <row r="1984">
          <cell r="A1984" t="str">
            <v/>
          </cell>
          <cell r="B1984" t="str">
            <v/>
          </cell>
        </row>
        <row r="1985">
          <cell r="A1985" t="str">
            <v/>
          </cell>
          <cell r="B1985" t="str">
            <v/>
          </cell>
        </row>
        <row r="1986">
          <cell r="A1986" t="str">
            <v/>
          </cell>
          <cell r="B1986" t="str">
            <v/>
          </cell>
        </row>
        <row r="1987">
          <cell r="A1987" t="str">
            <v/>
          </cell>
          <cell r="B1987" t="str">
            <v/>
          </cell>
        </row>
        <row r="1988">
          <cell r="A1988" t="str">
            <v/>
          </cell>
          <cell r="B1988" t="str">
            <v/>
          </cell>
        </row>
        <row r="1989">
          <cell r="A1989" t="str">
            <v/>
          </cell>
          <cell r="B1989" t="str">
            <v/>
          </cell>
        </row>
        <row r="1990">
          <cell r="A1990" t="str">
            <v/>
          </cell>
          <cell r="B1990" t="str">
            <v/>
          </cell>
        </row>
        <row r="1991">
          <cell r="A1991" t="str">
            <v/>
          </cell>
          <cell r="B1991" t="str">
            <v/>
          </cell>
        </row>
        <row r="1992">
          <cell r="A1992" t="str">
            <v/>
          </cell>
          <cell r="B1992" t="str">
            <v/>
          </cell>
        </row>
        <row r="1993">
          <cell r="A1993" t="str">
            <v/>
          </cell>
          <cell r="B1993" t="str">
            <v/>
          </cell>
        </row>
        <row r="1994">
          <cell r="A1994" t="str">
            <v/>
          </cell>
          <cell r="B1994" t="str">
            <v/>
          </cell>
        </row>
        <row r="1995">
          <cell r="A1995" t="str">
            <v/>
          </cell>
          <cell r="B1995" t="str">
            <v/>
          </cell>
        </row>
        <row r="1996">
          <cell r="A1996" t="str">
            <v/>
          </cell>
          <cell r="B1996" t="str">
            <v/>
          </cell>
        </row>
        <row r="1997">
          <cell r="A1997" t="str">
            <v/>
          </cell>
          <cell r="B1997" t="str">
            <v/>
          </cell>
        </row>
        <row r="1998">
          <cell r="A1998" t="str">
            <v/>
          </cell>
          <cell r="B1998" t="str">
            <v/>
          </cell>
        </row>
        <row r="1999">
          <cell r="A1999" t="str">
            <v/>
          </cell>
          <cell r="B1999" t="str">
            <v/>
          </cell>
        </row>
        <row r="2000">
          <cell r="A2000" t="str">
            <v/>
          </cell>
          <cell r="B2000" t="str">
            <v/>
          </cell>
        </row>
        <row r="2001">
          <cell r="A2001" t="str">
            <v/>
          </cell>
          <cell r="B2001" t="str">
            <v/>
          </cell>
        </row>
        <row r="2002">
          <cell r="A2002" t="str">
            <v/>
          </cell>
          <cell r="B2002" t="str">
            <v/>
          </cell>
        </row>
        <row r="2003">
          <cell r="A2003" t="str">
            <v/>
          </cell>
          <cell r="B2003" t="str">
            <v/>
          </cell>
        </row>
        <row r="2004">
          <cell r="A2004" t="str">
            <v/>
          </cell>
          <cell r="B2004" t="str">
            <v/>
          </cell>
        </row>
        <row r="2005">
          <cell r="A2005" t="str">
            <v/>
          </cell>
          <cell r="B2005" t="str">
            <v/>
          </cell>
        </row>
        <row r="2006">
          <cell r="A2006" t="str">
            <v/>
          </cell>
          <cell r="B2006" t="str">
            <v/>
          </cell>
        </row>
        <row r="2007">
          <cell r="A2007" t="str">
            <v/>
          </cell>
          <cell r="B2007" t="str">
            <v/>
          </cell>
        </row>
        <row r="2008">
          <cell r="A2008" t="str">
            <v/>
          </cell>
          <cell r="B2008" t="str">
            <v/>
          </cell>
        </row>
        <row r="2009">
          <cell r="A2009" t="str">
            <v/>
          </cell>
          <cell r="B2009" t="str">
            <v/>
          </cell>
        </row>
        <row r="2010">
          <cell r="A2010" t="str">
            <v/>
          </cell>
          <cell r="B2010" t="str">
            <v/>
          </cell>
        </row>
        <row r="2011">
          <cell r="A2011" t="str">
            <v/>
          </cell>
          <cell r="B2011" t="str">
            <v/>
          </cell>
        </row>
        <row r="2012">
          <cell r="A2012" t="str">
            <v/>
          </cell>
          <cell r="B2012" t="str">
            <v/>
          </cell>
        </row>
        <row r="2013">
          <cell r="A2013" t="str">
            <v/>
          </cell>
          <cell r="B2013" t="str">
            <v/>
          </cell>
        </row>
        <row r="2014">
          <cell r="A2014" t="str">
            <v/>
          </cell>
          <cell r="B2014" t="str">
            <v/>
          </cell>
        </row>
        <row r="2015">
          <cell r="A2015" t="str">
            <v/>
          </cell>
          <cell r="B2015" t="str">
            <v/>
          </cell>
        </row>
        <row r="2016">
          <cell r="A2016" t="str">
            <v/>
          </cell>
          <cell r="B2016" t="str">
            <v/>
          </cell>
        </row>
        <row r="2017">
          <cell r="A2017" t="str">
            <v/>
          </cell>
          <cell r="B2017" t="str">
            <v/>
          </cell>
        </row>
        <row r="2018">
          <cell r="A2018" t="str">
            <v/>
          </cell>
          <cell r="B2018" t="str">
            <v/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>
        <row r="5">
          <cell r="D5" t="str">
            <v xml:space="preserve">ACTS Aero Technical Support &amp; Services Inc. </v>
          </cell>
        </row>
        <row r="6">
          <cell r="H6">
            <v>4</v>
          </cell>
          <cell r="J6">
            <v>84</v>
          </cell>
        </row>
        <row r="7">
          <cell r="D7" t="str">
            <v xml:space="preserve">3Q07-AMR-5437 </v>
          </cell>
          <cell r="J7">
            <v>5</v>
          </cell>
        </row>
        <row r="8">
          <cell r="J8">
            <v>2008</v>
          </cell>
        </row>
        <row r="10">
          <cell r="K10">
            <v>88</v>
          </cell>
        </row>
        <row r="27">
          <cell r="H27">
            <v>0.99399999999999999</v>
          </cell>
        </row>
        <row r="30">
          <cell r="D30" t="str">
            <v>SRM</v>
          </cell>
        </row>
        <row r="31">
          <cell r="D31" t="str">
            <v>PCs</v>
          </cell>
        </row>
        <row r="32">
          <cell r="D32" t="str">
            <v>Benchmarking</v>
          </cell>
        </row>
        <row r="33">
          <cell r="D33" t="str">
            <v>Strorage/Backup</v>
          </cell>
        </row>
        <row r="34">
          <cell r="D34" t="str">
            <v>Internet Access</v>
          </cell>
        </row>
        <row r="35">
          <cell r="D35" t="str">
            <v>Dual site</v>
          </cell>
        </row>
      </sheetData>
      <sheetData sheetId="1"/>
      <sheetData sheetId="2"/>
      <sheetData sheetId="3">
        <row r="55">
          <cell r="A55">
            <v>42</v>
          </cell>
          <cell r="B55" t="str">
            <v>Benchmarking</v>
          </cell>
          <cell r="C55" t="str">
            <v>Canada</v>
          </cell>
          <cell r="D55" t="str">
            <v>Benchmarking</v>
          </cell>
          <cell r="E55" t="str">
            <v>3rd Pty Exp</v>
          </cell>
          <cell r="K55">
            <v>0</v>
          </cell>
          <cell r="M55">
            <v>1.0060362173038229</v>
          </cell>
          <cell r="R55">
            <v>0</v>
          </cell>
          <cell r="S55">
            <v>0</v>
          </cell>
          <cell r="T55">
            <v>0</v>
          </cell>
          <cell r="U55">
            <v>50000</v>
          </cell>
          <cell r="W55">
            <v>50000</v>
          </cell>
          <cell r="AB55">
            <v>100000</v>
          </cell>
        </row>
        <row r="56">
          <cell r="A56">
            <v>43</v>
          </cell>
          <cell r="K56">
            <v>0</v>
          </cell>
          <cell r="M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</row>
        <row r="57">
          <cell r="A57">
            <v>44</v>
          </cell>
          <cell r="B57" t="str">
            <v>Internet Access</v>
          </cell>
          <cell r="C57" t="str">
            <v>US</v>
          </cell>
          <cell r="D57" t="str">
            <v>Internet Bandwidth Charges</v>
          </cell>
          <cell r="E57" t="str">
            <v>3rd Pty Exp</v>
          </cell>
          <cell r="K57">
            <v>0</v>
          </cell>
          <cell r="M57">
            <v>1</v>
          </cell>
          <cell r="R57">
            <v>36000</v>
          </cell>
          <cell r="S57">
            <v>36000</v>
          </cell>
          <cell r="T57">
            <v>36000</v>
          </cell>
          <cell r="U57">
            <v>36000</v>
          </cell>
          <cell r="V57">
            <v>36000</v>
          </cell>
          <cell r="W57">
            <v>36000</v>
          </cell>
          <cell r="X57">
            <v>36000</v>
          </cell>
          <cell r="AB57">
            <v>252000</v>
          </cell>
        </row>
        <row r="58">
          <cell r="A58">
            <v>45</v>
          </cell>
          <cell r="K58">
            <v>0</v>
          </cell>
          <cell r="M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-2836453.1599639715</v>
          </cell>
        </row>
        <row r="14">
          <cell r="F14">
            <v>20545075.4058461</v>
          </cell>
        </row>
        <row r="32">
          <cell r="H32">
            <v>0.19108302864213544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>
        <row r="13">
          <cell r="C13" t="str">
            <v>Outsourcing Services: Expert Version  FY2007v2A Updated: June 23,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B17" t="str">
            <v>US</v>
          </cell>
          <cell r="C17" t="str">
            <v>US Dollar</v>
          </cell>
        </row>
        <row r="18">
          <cell r="C18" t="str">
            <v>Canadian Dollar</v>
          </cell>
        </row>
        <row r="19">
          <cell r="C19" t="str">
            <v>Argentina (Peso)</v>
          </cell>
        </row>
        <row r="20">
          <cell r="C20" t="str">
            <v>Brazil   (Real)</v>
          </cell>
        </row>
        <row r="21">
          <cell r="C21" t="str">
            <v>Chile (Peso)</v>
          </cell>
        </row>
        <row r="22">
          <cell r="C22" t="str">
            <v>Columbia (Peso)</v>
          </cell>
        </row>
        <row r="23">
          <cell r="C23" t="str">
            <v>Costa Rica (Colon)</v>
          </cell>
        </row>
        <row r="24">
          <cell r="C24" t="str">
            <v>Mexico (Peso)</v>
          </cell>
        </row>
        <row r="25">
          <cell r="C25" t="str">
            <v>Venezuela (Bolivar)</v>
          </cell>
        </row>
        <row r="26">
          <cell r="C26" t="str">
            <v>Offshore Bulgaria (USD)</v>
          </cell>
        </row>
        <row r="27">
          <cell r="C27" t="str">
            <v>Offshore China (USD)</v>
          </cell>
        </row>
        <row r="28">
          <cell r="C28" t="str">
            <v>Offshore Costa-Rica (USD)</v>
          </cell>
        </row>
        <row r="29">
          <cell r="C29" t="str">
            <v>Offshore India (USD)</v>
          </cell>
        </row>
        <row r="30">
          <cell r="C30" t="str">
            <v>Offshore Malaysia (USD)</v>
          </cell>
        </row>
        <row r="31">
          <cell r="C31" t="str">
            <v>Offshore Philippines (USD)</v>
          </cell>
        </row>
        <row r="32">
          <cell r="C32" t="str">
            <v>Offshore Poland (USD)</v>
          </cell>
        </row>
        <row r="33">
          <cell r="C33" t="str">
            <v>Offshore Slovakia (USD)</v>
          </cell>
        </row>
        <row r="34">
          <cell r="C34" t="str">
            <v>Euro</v>
          </cell>
        </row>
        <row r="98">
          <cell r="C98">
            <v>0.105</v>
          </cell>
        </row>
        <row r="104">
          <cell r="C104">
            <v>3</v>
          </cell>
        </row>
        <row r="133">
          <cell r="B133" t="str">
            <v>Aaa</v>
          </cell>
        </row>
        <row r="134">
          <cell r="B134" t="str">
            <v>Aa1</v>
          </cell>
        </row>
        <row r="135">
          <cell r="B135" t="str">
            <v>Aa2</v>
          </cell>
        </row>
        <row r="136">
          <cell r="B136" t="str">
            <v>Aa3</v>
          </cell>
        </row>
        <row r="137">
          <cell r="B137" t="str">
            <v>A1</v>
          </cell>
        </row>
        <row r="138">
          <cell r="B138" t="str">
            <v>A2</v>
          </cell>
        </row>
        <row r="139">
          <cell r="B139" t="str">
            <v>A3</v>
          </cell>
        </row>
        <row r="140">
          <cell r="B140" t="str">
            <v>Baa1</v>
          </cell>
        </row>
        <row r="141">
          <cell r="B141" t="str">
            <v>Baa2</v>
          </cell>
        </row>
        <row r="142">
          <cell r="B142" t="str">
            <v>Baa3</v>
          </cell>
        </row>
        <row r="143">
          <cell r="B143" t="str">
            <v>Ba1</v>
          </cell>
        </row>
        <row r="144">
          <cell r="B144" t="str">
            <v>Ba2</v>
          </cell>
        </row>
        <row r="145">
          <cell r="B145" t="str">
            <v>Ba3</v>
          </cell>
        </row>
        <row r="146">
          <cell r="B146" t="str">
            <v>B1</v>
          </cell>
        </row>
        <row r="147">
          <cell r="B147" t="str">
            <v>B2</v>
          </cell>
        </row>
        <row r="148">
          <cell r="B148" t="str">
            <v>B3</v>
          </cell>
        </row>
        <row r="149">
          <cell r="B149" t="str">
            <v>Caa</v>
          </cell>
        </row>
        <row r="150">
          <cell r="B150" t="str">
            <v>Ca</v>
          </cell>
        </row>
        <row r="151">
          <cell r="B151" t="str">
            <v>C</v>
          </cell>
        </row>
        <row r="152">
          <cell r="B152" t="str">
            <v>Default</v>
          </cell>
        </row>
        <row r="153">
          <cell r="B153" t="str">
            <v>In Poor Standing</v>
          </cell>
        </row>
        <row r="154">
          <cell r="B154" t="str">
            <v>Unknown</v>
          </cell>
        </row>
        <row r="161">
          <cell r="B161" t="str">
            <v>New Contract</v>
          </cell>
        </row>
        <row r="162">
          <cell r="B162" t="str">
            <v>Competitive Replacement</v>
          </cell>
        </row>
      </sheetData>
      <sheetData sheetId="35" refreshError="1">
        <row r="11">
          <cell r="A11" t="str">
            <v xml:space="preserve"> Ctr</v>
          </cell>
          <cell r="B11" t="str">
            <v xml:space="preserve"> Contractor</v>
          </cell>
          <cell r="D11" t="str">
            <v>Contracting Services</v>
          </cell>
          <cell r="E11" t="str">
            <v xml:space="preserve"> Contractor</v>
          </cell>
          <cell r="F11" t="str">
            <v xml:space="preserve"> Ctr- Contractor  (- Contractor)</v>
          </cell>
        </row>
        <row r="12">
          <cell r="A12" t="str">
            <v>450O</v>
          </cell>
          <cell r="B12" t="str">
            <v>Assistant III</v>
          </cell>
          <cell r="C12" t="str">
            <v>M76</v>
          </cell>
          <cell r="D12" t="str">
            <v>Administration</v>
          </cell>
          <cell r="E12" t="str">
            <v>Non-Exempt</v>
          </cell>
          <cell r="F12" t="str">
            <v>450O-Assistant III  (M76-Non-Exempt)</v>
          </cell>
        </row>
        <row r="13">
          <cell r="A13" t="str">
            <v>518P</v>
          </cell>
          <cell r="B13" t="str">
            <v>Srv Project Mgr I</v>
          </cell>
          <cell r="D13" t="str">
            <v>Customer Service/Support</v>
          </cell>
          <cell r="E13" t="str">
            <v>Exempt</v>
          </cell>
          <cell r="F13" t="str">
            <v>518P-Srv Project Mgr I  (-Exempt)</v>
          </cell>
        </row>
        <row r="14">
          <cell r="A14" t="str">
            <v>518R</v>
          </cell>
          <cell r="B14" t="str">
            <v>Srv Project Mgr III</v>
          </cell>
          <cell r="D14" t="str">
            <v>Customer Service/Support</v>
          </cell>
          <cell r="E14" t="str">
            <v>Exempt</v>
          </cell>
          <cell r="F14" t="str">
            <v>518R-Srv Project Mgr III  (-Exempt)</v>
          </cell>
        </row>
        <row r="15">
          <cell r="A15" t="str">
            <v>518T</v>
          </cell>
          <cell r="B15" t="str">
            <v>Srv Project Mgr V</v>
          </cell>
          <cell r="D15" t="str">
            <v>Customer Service/Support</v>
          </cell>
          <cell r="E15" t="str">
            <v>Exempt</v>
          </cell>
          <cell r="F15" t="str">
            <v>518T-Srv Project Mgr V  (-Exempt)</v>
          </cell>
        </row>
        <row r="16">
          <cell r="A16" t="str">
            <v>518N</v>
          </cell>
          <cell r="B16" t="str">
            <v>Srv Project Mgr IV</v>
          </cell>
          <cell r="D16" t="str">
            <v>Customer Service/Support</v>
          </cell>
          <cell r="E16" t="str">
            <v>Exempt</v>
          </cell>
          <cell r="F16" t="str">
            <v>518N-Srv Project Mgr IV  (-Exempt)</v>
          </cell>
        </row>
        <row r="17">
          <cell r="A17" t="str">
            <v>523M</v>
          </cell>
          <cell r="B17" t="str">
            <v>Call Response Specialist III</v>
          </cell>
          <cell r="C17" t="str">
            <v>M76</v>
          </cell>
          <cell r="D17" t="str">
            <v>Customer Service/Support</v>
          </cell>
          <cell r="E17" t="str">
            <v>Non-Exempt</v>
          </cell>
          <cell r="F17" t="str">
            <v>523M-Call Response Specialist III  (M76-Non-Exempt)</v>
          </cell>
        </row>
        <row r="18">
          <cell r="A18" t="str">
            <v>527N</v>
          </cell>
          <cell r="B18" t="str">
            <v>Service Consultant II</v>
          </cell>
          <cell r="C18" t="str">
            <v>M78</v>
          </cell>
          <cell r="D18" t="str">
            <v>Customer Service/Support</v>
          </cell>
          <cell r="E18" t="str">
            <v>Non-Exempt</v>
          </cell>
          <cell r="F18" t="str">
            <v>527N-Service Consultant II  (M78-Non-Exempt)</v>
          </cell>
        </row>
        <row r="19">
          <cell r="A19" t="str">
            <v>527P</v>
          </cell>
          <cell r="B19" t="str">
            <v>Service Consultant IV</v>
          </cell>
          <cell r="C19" t="str">
            <v>M22</v>
          </cell>
          <cell r="D19" t="str">
            <v>Customer Service/Support</v>
          </cell>
          <cell r="E19" t="str">
            <v>Exempt</v>
          </cell>
          <cell r="F19" t="str">
            <v>527P-Service Consultant IV  (M22-Exempt)</v>
          </cell>
        </row>
        <row r="20">
          <cell r="A20" t="str">
            <v>529L</v>
          </cell>
          <cell r="B20" t="str">
            <v>Srv/Spt Off-Site Eng I</v>
          </cell>
          <cell r="D20" t="str">
            <v>Customer Service/Support</v>
          </cell>
          <cell r="E20" t="str">
            <v>Exempt</v>
          </cell>
          <cell r="F20" t="str">
            <v>529L-Srv/Spt Off-Site Eng I  (-Exempt)</v>
          </cell>
        </row>
        <row r="21">
          <cell r="A21" t="str">
            <v>529P</v>
          </cell>
          <cell r="B21" t="str">
            <v>Srv/Spt Off-Site Eng V</v>
          </cell>
          <cell r="D21" t="str">
            <v>Customer Service/Support</v>
          </cell>
          <cell r="E21" t="str">
            <v>Exempt</v>
          </cell>
          <cell r="F21" t="str">
            <v>529P-Srv/Spt Off-Site Eng V  (-Exempt)</v>
          </cell>
        </row>
        <row r="22">
          <cell r="A22" t="str">
            <v>550R</v>
          </cell>
          <cell r="B22" t="str">
            <v>Svc Resource Coord II</v>
          </cell>
          <cell r="D22" t="str">
            <v>Customer Service/Support</v>
          </cell>
          <cell r="E22" t="str">
            <v>Exempt</v>
          </cell>
          <cell r="F22" t="str">
            <v>550R-Svc Resource Coord II  (-Exempt)</v>
          </cell>
        </row>
        <row r="23">
          <cell r="A23" t="str">
            <v>602N</v>
          </cell>
          <cell r="B23" t="str">
            <v>Financial Analyst IV</v>
          </cell>
          <cell r="C23" t="str">
            <v>M78</v>
          </cell>
          <cell r="D23" t="str">
            <v>Customer Service/Support</v>
          </cell>
          <cell r="E23" t="str">
            <v>Non-Exempt</v>
          </cell>
          <cell r="F23" t="str">
            <v>602N-Financial Analyst IV  (M78-Non-Exempt)</v>
          </cell>
        </row>
        <row r="24">
          <cell r="A24" t="str">
            <v>801K</v>
          </cell>
          <cell r="B24" t="str">
            <v xml:space="preserve">Technical Associate I </v>
          </cell>
          <cell r="C24" t="str">
            <v>M75</v>
          </cell>
          <cell r="D24" t="str">
            <v>Information Management</v>
          </cell>
          <cell r="E24" t="str">
            <v>Non-Exempt</v>
          </cell>
          <cell r="F24" t="str">
            <v>801K-Technical Associate I   (M75-Non-Exempt)</v>
          </cell>
        </row>
        <row r="25">
          <cell r="A25" t="str">
            <v>801M</v>
          </cell>
          <cell r="B25" t="str">
            <v xml:space="preserve">Technical Associate III </v>
          </cell>
          <cell r="C25" t="str">
            <v>M76</v>
          </cell>
          <cell r="D25" t="str">
            <v>Information Management</v>
          </cell>
          <cell r="E25" t="str">
            <v>Non-Exempt</v>
          </cell>
          <cell r="F25" t="str">
            <v>801M-Technical Associate III   (M76-Non-Exempt)</v>
          </cell>
        </row>
        <row r="26">
          <cell r="A26" t="str">
            <v>801N</v>
          </cell>
          <cell r="B26" t="str">
            <v xml:space="preserve">Technical Associate IV </v>
          </cell>
          <cell r="C26" t="str">
            <v>M77</v>
          </cell>
          <cell r="D26" t="str">
            <v>Information Management</v>
          </cell>
          <cell r="E26" t="str">
            <v>Non-Exempt</v>
          </cell>
          <cell r="F26" t="str">
            <v>801N-Technical Associate IV   (M77-Non-Exempt)</v>
          </cell>
        </row>
        <row r="27">
          <cell r="A27" t="str">
            <v>801O</v>
          </cell>
          <cell r="B27" t="str">
            <v xml:space="preserve">Technical Associate V </v>
          </cell>
          <cell r="C27" t="str">
            <v>M78</v>
          </cell>
          <cell r="D27" t="str">
            <v>Information Management</v>
          </cell>
          <cell r="E27" t="str">
            <v>Non-Exempt</v>
          </cell>
          <cell r="F27" t="str">
            <v>801O-Technical Associate V   (M78-Non-Exempt)</v>
          </cell>
        </row>
        <row r="28">
          <cell r="A28" t="str">
            <v>802K</v>
          </cell>
          <cell r="B28" t="str">
            <v>Technical Analyst I</v>
          </cell>
          <cell r="D28" t="str">
            <v>Information Management</v>
          </cell>
          <cell r="E28" t="str">
            <v>Exempt</v>
          </cell>
          <cell r="F28" t="str">
            <v>802K-Technical Analyst I  (-Exempt)</v>
          </cell>
        </row>
        <row r="29">
          <cell r="A29" t="str">
            <v>802L</v>
          </cell>
          <cell r="B29" t="str">
            <v>Technical Analyst II</v>
          </cell>
          <cell r="D29" t="str">
            <v>Information Management</v>
          </cell>
          <cell r="E29" t="str">
            <v>Exempt</v>
          </cell>
          <cell r="F29" t="str">
            <v>802L-Technical Analyst II  (-Exempt)</v>
          </cell>
        </row>
        <row r="30">
          <cell r="A30" t="str">
            <v>802N</v>
          </cell>
          <cell r="B30" t="str">
            <v>Technical Analyst IV</v>
          </cell>
          <cell r="C30" t="str">
            <v>M25</v>
          </cell>
          <cell r="D30" t="str">
            <v>Information Management</v>
          </cell>
          <cell r="E30" t="str">
            <v>Exempt</v>
          </cell>
          <cell r="F30" t="str">
            <v>802N-Technical Analyst IV  (M25-Exempt)</v>
          </cell>
        </row>
        <row r="31">
          <cell r="A31" t="str">
            <v>802P</v>
          </cell>
          <cell r="B31" t="str">
            <v>Technical Analyst VI</v>
          </cell>
          <cell r="D31" t="str">
            <v>Information Management</v>
          </cell>
          <cell r="E31" t="str">
            <v>Exempt</v>
          </cell>
          <cell r="F31" t="str">
            <v>802P-Technical Analyst VI  (-Exempt)</v>
          </cell>
        </row>
        <row r="32">
          <cell r="A32" t="str">
            <v>804N</v>
          </cell>
          <cell r="B32" t="str">
            <v>Business Sys Analyst IV</v>
          </cell>
          <cell r="C32" t="str">
            <v>M25</v>
          </cell>
          <cell r="D32" t="str">
            <v>Information Management</v>
          </cell>
          <cell r="E32" t="str">
            <v>Exempt</v>
          </cell>
          <cell r="F32" t="str">
            <v>804N-Business Sys Analyst IV  (M25-Exempt)</v>
          </cell>
        </row>
        <row r="33">
          <cell r="A33" t="str">
            <v>804P</v>
          </cell>
          <cell r="B33" t="str">
            <v>Business Sys Analyst VI</v>
          </cell>
          <cell r="C33" t="str">
            <v>M26</v>
          </cell>
          <cell r="D33" t="str">
            <v>Information Management</v>
          </cell>
          <cell r="E33" t="str">
            <v>Exempt</v>
          </cell>
          <cell r="F33" t="str">
            <v>804P-Business Sys Analyst VI  (M26-Exempt)</v>
          </cell>
        </row>
        <row r="34">
          <cell r="A34" t="str">
            <v>805T</v>
          </cell>
          <cell r="B34" t="str">
            <v xml:space="preserve">Supervisor IM I </v>
          </cell>
          <cell r="C34" t="str">
            <v>M24</v>
          </cell>
          <cell r="D34" t="str">
            <v>Information Management</v>
          </cell>
          <cell r="E34" t="str">
            <v>Exempt</v>
          </cell>
          <cell r="F34" t="str">
            <v>805T-Supervisor IM I   (M24-Exempt)</v>
          </cell>
        </row>
        <row r="35">
          <cell r="A35" t="str">
            <v>805V</v>
          </cell>
          <cell r="B35" t="str">
            <v xml:space="preserve">Supervisor IM III </v>
          </cell>
          <cell r="C35" t="str">
            <v>M25</v>
          </cell>
          <cell r="D35" t="str">
            <v>Information Management</v>
          </cell>
          <cell r="E35" t="str">
            <v>Exempt</v>
          </cell>
          <cell r="F35" t="str">
            <v>805V-Supervisor IM III   (M25-Exempt)</v>
          </cell>
        </row>
        <row r="36">
          <cell r="A36" t="str">
            <v>B01M</v>
          </cell>
          <cell r="B36" t="str">
            <v>Business Plng Analyst III</v>
          </cell>
          <cell r="C36" t="str">
            <v>M23</v>
          </cell>
          <cell r="D36" t="str">
            <v>Business Planning</v>
          </cell>
          <cell r="E36" t="str">
            <v>Exempt</v>
          </cell>
          <cell r="F36" t="str">
            <v>B01M-Business Plng Analyst III  (M23-Exempt)</v>
          </cell>
        </row>
        <row r="37">
          <cell r="A37" t="str">
            <v>M01E</v>
          </cell>
          <cell r="B37" t="str">
            <v>Mgr Engagement I</v>
          </cell>
          <cell r="C37" t="str">
            <v>M27</v>
          </cell>
          <cell r="D37" t="str">
            <v>Outsourcing Management</v>
          </cell>
          <cell r="E37" t="str">
            <v>Exempt</v>
          </cell>
          <cell r="F37" t="str">
            <v>M01E-Mgr Engagement I  (M27-Exempt)</v>
          </cell>
        </row>
        <row r="38">
          <cell r="A38" t="str">
            <v>M01G</v>
          </cell>
          <cell r="B38" t="str">
            <v>Mgr Engagement II</v>
          </cell>
          <cell r="C38" t="str">
            <v>M27</v>
          </cell>
          <cell r="D38" t="str">
            <v>Outsourcing Management</v>
          </cell>
          <cell r="E38" t="str">
            <v>Exempt</v>
          </cell>
          <cell r="F38" t="str">
            <v>M01G-Mgr Engagement II  (M27-Exempt)</v>
          </cell>
        </row>
        <row r="39">
          <cell r="A39" t="str">
            <v>M01K</v>
          </cell>
          <cell r="B39" t="str">
            <v xml:space="preserve">Engagement Lead </v>
          </cell>
          <cell r="C39" t="str">
            <v>M28</v>
          </cell>
          <cell r="D39" t="str">
            <v>Outsourcing Management</v>
          </cell>
          <cell r="E39" t="str">
            <v>Exempt</v>
          </cell>
          <cell r="F39" t="str">
            <v>M01K-Engagement Lead   (M28-Exempt)</v>
          </cell>
        </row>
        <row r="40">
          <cell r="A40" t="str">
            <v>M01L</v>
          </cell>
          <cell r="B40" t="str">
            <v>Engagement Lead II</v>
          </cell>
          <cell r="C40" t="str">
            <v>M27</v>
          </cell>
          <cell r="D40" t="str">
            <v>Outsourcing Management</v>
          </cell>
          <cell r="E40" t="str">
            <v>Exempt</v>
          </cell>
          <cell r="F40" t="str">
            <v>M01L-Engagement Lead II  (M27-Exempt)</v>
          </cell>
        </row>
        <row r="41">
          <cell r="A41" t="str">
            <v>M03L</v>
          </cell>
          <cell r="B41" t="str">
            <v>Opportunity Consultant</v>
          </cell>
          <cell r="C41" t="str">
            <v>M28</v>
          </cell>
          <cell r="D41" t="str">
            <v>Outsourcing Management</v>
          </cell>
          <cell r="E41" t="str">
            <v>Exempt</v>
          </cell>
          <cell r="F41" t="str">
            <v>M03L-Opportunity Consultant  (M28-Exempt)</v>
          </cell>
        </row>
        <row r="42">
          <cell r="A42" t="str">
            <v>M04E</v>
          </cell>
          <cell r="B42" t="str">
            <v xml:space="preserve">Client Mgr I </v>
          </cell>
          <cell r="C42" t="str">
            <v>M27</v>
          </cell>
          <cell r="D42" t="str">
            <v>Outsourcing Management</v>
          </cell>
          <cell r="E42" t="str">
            <v>Exempt</v>
          </cell>
          <cell r="F42" t="str">
            <v>M04E-Client Mgr I   (M27-Exempt)</v>
          </cell>
        </row>
        <row r="43">
          <cell r="A43" t="str">
            <v>M04G</v>
          </cell>
          <cell r="B43" t="str">
            <v xml:space="preserve">Client Mgr III </v>
          </cell>
          <cell r="C43" t="str">
            <v>M28</v>
          </cell>
          <cell r="D43" t="str">
            <v>Outsourcing Management</v>
          </cell>
          <cell r="E43" t="str">
            <v>Exempt</v>
          </cell>
          <cell r="F43" t="str">
            <v>M04G-Client Mgr III   (M28-Exempt)</v>
          </cell>
        </row>
        <row r="44">
          <cell r="A44" t="str">
            <v>M05A</v>
          </cell>
          <cell r="B44" t="str">
            <v>Dir ITO Service Delivery I</v>
          </cell>
          <cell r="C44" t="str">
            <v>M29</v>
          </cell>
          <cell r="D44" t="str">
            <v>Outsourcing Management</v>
          </cell>
          <cell r="E44" t="str">
            <v>Exempt</v>
          </cell>
          <cell r="F44" t="str">
            <v>M05A-Dir ITO Service Delivery I  (M29-Exempt)</v>
          </cell>
        </row>
        <row r="45">
          <cell r="A45" t="str">
            <v>M05F</v>
          </cell>
          <cell r="B45" t="str">
            <v xml:space="preserve">Mgr ITO Svc Del II </v>
          </cell>
          <cell r="C45" t="str">
            <v>M27</v>
          </cell>
          <cell r="D45" t="str">
            <v>Outsourcing Management</v>
          </cell>
          <cell r="E45" t="str">
            <v>Exempt</v>
          </cell>
          <cell r="F45" t="str">
            <v>M05F-Mgr ITO Svc Del II   (M27-Exempt)</v>
          </cell>
        </row>
        <row r="46">
          <cell r="A46" t="str">
            <v>M05H</v>
          </cell>
          <cell r="B46" t="str">
            <v>Mgr ITO Svc Delivery IV</v>
          </cell>
          <cell r="C46" t="str">
            <v>M28</v>
          </cell>
          <cell r="D46" t="str">
            <v>Outsourcing Management</v>
          </cell>
          <cell r="E46" t="str">
            <v>Exempt</v>
          </cell>
          <cell r="F46" t="str">
            <v>M05H-Mgr ITO Svc Delivery IV  (M28-Exempt)</v>
          </cell>
        </row>
        <row r="47">
          <cell r="A47" t="str">
            <v>M05K</v>
          </cell>
          <cell r="B47" t="str">
            <v xml:space="preserve">ITO Sppt Spcl I  </v>
          </cell>
          <cell r="C47" t="str">
            <v>M22</v>
          </cell>
          <cell r="D47" t="str">
            <v>Outsourcing Management</v>
          </cell>
          <cell r="E47" t="str">
            <v>Exempt</v>
          </cell>
          <cell r="F47" t="str">
            <v>M05K-ITO Sppt Spcl I    (M22-Exempt)</v>
          </cell>
        </row>
        <row r="48">
          <cell r="A48" t="str">
            <v>M05L</v>
          </cell>
          <cell r="B48" t="str">
            <v>ITO Sppt Spcl II</v>
          </cell>
          <cell r="C48" t="str">
            <v>M22</v>
          </cell>
          <cell r="D48" t="str">
            <v>Outsourcing Management</v>
          </cell>
          <cell r="E48" t="str">
            <v>Exempt</v>
          </cell>
          <cell r="F48" t="str">
            <v>M05L-ITO Sppt Spcl II  (M22-Exempt)</v>
          </cell>
        </row>
        <row r="49">
          <cell r="A49" t="str">
            <v>M05M</v>
          </cell>
          <cell r="B49" t="str">
            <v xml:space="preserve">ITO Sppt Spcl III  </v>
          </cell>
          <cell r="C49" t="str">
            <v>M23</v>
          </cell>
          <cell r="D49" t="str">
            <v>Outsourcing Management</v>
          </cell>
          <cell r="E49" t="str">
            <v>Exempt</v>
          </cell>
          <cell r="F49" t="str">
            <v>M05M-ITO Sppt Spcl III    (M23-Exempt)</v>
          </cell>
        </row>
        <row r="50">
          <cell r="A50" t="str">
            <v>M05O</v>
          </cell>
          <cell r="B50" t="str">
            <v xml:space="preserve">ITO Sppt Spcl V  </v>
          </cell>
          <cell r="C50" t="str">
            <v>M25</v>
          </cell>
          <cell r="D50" t="str">
            <v>Outsourcing Management</v>
          </cell>
          <cell r="E50" t="str">
            <v>Exempt</v>
          </cell>
          <cell r="F50" t="str">
            <v>M05O-ITO Sppt Spcl V    (M25-Exempt)</v>
          </cell>
        </row>
        <row r="51">
          <cell r="A51" t="str">
            <v>M05Q</v>
          </cell>
          <cell r="B51" t="str">
            <v xml:space="preserve">ITO Consultant II  </v>
          </cell>
          <cell r="C51" t="str">
            <v>M26</v>
          </cell>
          <cell r="D51" t="str">
            <v>Outsourcing Management</v>
          </cell>
          <cell r="E51" t="str">
            <v>Exempt</v>
          </cell>
          <cell r="F51" t="str">
            <v>M05Q-ITO Consultant II    (M26-Exempt)</v>
          </cell>
        </row>
        <row r="52">
          <cell r="A52" t="str">
            <v>M05R</v>
          </cell>
          <cell r="B52" t="str">
            <v xml:space="preserve">ITO Consultant III  </v>
          </cell>
          <cell r="C52" t="str">
            <v>M27</v>
          </cell>
          <cell r="D52" t="str">
            <v>Outsourcing Management</v>
          </cell>
          <cell r="E52" t="str">
            <v>Exempt</v>
          </cell>
          <cell r="F52" t="str">
            <v>M05R-ITO Consultant III    (M27-Exempt)</v>
          </cell>
        </row>
        <row r="53">
          <cell r="A53" t="str">
            <v>M07D</v>
          </cell>
          <cell r="B53" t="str">
            <v>Transition Specialist III</v>
          </cell>
          <cell r="C53" t="str">
            <v>M27</v>
          </cell>
          <cell r="D53" t="str">
            <v>Outsourcing Management</v>
          </cell>
          <cell r="E53" t="str">
            <v>Exempt</v>
          </cell>
          <cell r="F53" t="str">
            <v>M07D-Transition Specialist III  (M27-Exempt)</v>
          </cell>
        </row>
        <row r="54">
          <cell r="A54" t="str">
            <v>S01O</v>
          </cell>
          <cell r="B54" t="str">
            <v>Consulting Associate III</v>
          </cell>
          <cell r="C54" t="str">
            <v>M26</v>
          </cell>
          <cell r="D54" t="str">
            <v>SysteOS Integration</v>
          </cell>
          <cell r="E54" t="str">
            <v>Exempt</v>
          </cell>
          <cell r="F54" t="str">
            <v>S01O-Consulting Associate III  (M26-Exempt)</v>
          </cell>
        </row>
        <row r="55">
          <cell r="A55" t="str">
            <v>S01Q</v>
          </cell>
          <cell r="B55" t="str">
            <v>Consulting Consultant I</v>
          </cell>
          <cell r="C55" t="str">
            <v>M26</v>
          </cell>
          <cell r="D55" t="str">
            <v>SysteOS Integration</v>
          </cell>
          <cell r="E55" t="str">
            <v>Exempt</v>
          </cell>
          <cell r="F55" t="str">
            <v>S01Q-Consulting Consultant I  (M26-Exempt)</v>
          </cell>
        </row>
        <row r="56">
          <cell r="A56" t="str">
            <v>S01R</v>
          </cell>
          <cell r="B56" t="str">
            <v>Consulting Consultant II</v>
          </cell>
          <cell r="C56" t="str">
            <v>M27</v>
          </cell>
          <cell r="D56" t="str">
            <v>SysteOS Integration</v>
          </cell>
          <cell r="E56" t="str">
            <v>Exempt</v>
          </cell>
          <cell r="F56" t="str">
            <v>S01R-Consulting Consultant II  (M27-Exempt)</v>
          </cell>
        </row>
        <row r="57">
          <cell r="A57" t="str">
            <v>S01T</v>
          </cell>
          <cell r="B57" t="str">
            <v xml:space="preserve">Consulting Consultant IV </v>
          </cell>
          <cell r="C57" t="str">
            <v>M29</v>
          </cell>
          <cell r="D57" t="str">
            <v>SysteOS Integration</v>
          </cell>
          <cell r="E57" t="str">
            <v>Exempt</v>
          </cell>
          <cell r="F57" t="str">
            <v>S01T-Consulting Consultant IV   (M29-Exempt)</v>
          </cell>
        </row>
        <row r="58">
          <cell r="A58" t="str">
            <v>S02K</v>
          </cell>
          <cell r="B58" t="str">
            <v>Solution Architect I</v>
          </cell>
          <cell r="C58" t="str">
            <v>M26</v>
          </cell>
          <cell r="D58" t="str">
            <v>SysteOS Integration</v>
          </cell>
          <cell r="E58" t="str">
            <v>Exempt</v>
          </cell>
          <cell r="F58" t="str">
            <v>S02K-Solution Architect I  (M26-Exempt)</v>
          </cell>
        </row>
        <row r="59">
          <cell r="A59" t="str">
            <v>S02L</v>
          </cell>
          <cell r="B59" t="str">
            <v>Solution Architect II</v>
          </cell>
          <cell r="C59" t="str">
            <v>M27</v>
          </cell>
          <cell r="D59" t="str">
            <v>SysteOS Integration</v>
          </cell>
          <cell r="E59" t="str">
            <v>Exempt</v>
          </cell>
          <cell r="F59" t="str">
            <v>S02L-Solution Architect II  (M27-Exempt)</v>
          </cell>
        </row>
        <row r="60">
          <cell r="A60" t="str">
            <v>S02M</v>
          </cell>
          <cell r="B60" t="str">
            <v>Solution Architect III</v>
          </cell>
          <cell r="C60" t="str">
            <v>M28</v>
          </cell>
          <cell r="D60" t="str">
            <v>SysteOS Integration</v>
          </cell>
          <cell r="E60" t="str">
            <v>Exempt</v>
          </cell>
          <cell r="F60" t="str">
            <v>S02M-Solution Architect III  (M28-Exempt)</v>
          </cell>
        </row>
        <row r="61">
          <cell r="A61" t="str">
            <v>S03L</v>
          </cell>
          <cell r="B61" t="str">
            <v xml:space="preserve">Prjct Sppt Spcl I  </v>
          </cell>
          <cell r="C61" t="str">
            <v>M21</v>
          </cell>
          <cell r="D61" t="str">
            <v>SysteOS Integration</v>
          </cell>
          <cell r="E61" t="str">
            <v>Exempt</v>
          </cell>
          <cell r="F61" t="str">
            <v>S03L-Prjct Sppt Spcl I    (M21-Exempt)</v>
          </cell>
        </row>
        <row r="62">
          <cell r="A62" t="str">
            <v>S03N</v>
          </cell>
          <cell r="B62" t="str">
            <v xml:space="preserve">Prjct Sppt Spcl III  </v>
          </cell>
          <cell r="C62" t="str">
            <v>M23</v>
          </cell>
          <cell r="D62" t="str">
            <v>SysteOS Integration</v>
          </cell>
          <cell r="E62" t="str">
            <v>Exempt</v>
          </cell>
          <cell r="F62" t="str">
            <v>S03N-Prjct Sppt Spcl III    (M23-Exempt)</v>
          </cell>
        </row>
        <row r="63">
          <cell r="A63" t="str">
            <v>S03P</v>
          </cell>
          <cell r="B63" t="str">
            <v xml:space="preserve">Project/Program Mgr I </v>
          </cell>
          <cell r="C63" t="str">
            <v>M26</v>
          </cell>
          <cell r="D63" t="str">
            <v>SysteOS Integration</v>
          </cell>
          <cell r="E63" t="str">
            <v>Exempt</v>
          </cell>
          <cell r="F63" t="str">
            <v>S03P-Project/Program Mgr I   (M26-Exempt)</v>
          </cell>
        </row>
        <row r="64">
          <cell r="A64" t="str">
            <v>S03Q</v>
          </cell>
          <cell r="B64" t="str">
            <v xml:space="preserve">Project/Program Mgr II </v>
          </cell>
          <cell r="C64" t="str">
            <v>M27</v>
          </cell>
          <cell r="D64" t="str">
            <v>SysteOS Integration</v>
          </cell>
          <cell r="E64" t="str">
            <v>Exempt</v>
          </cell>
          <cell r="F64" t="str">
            <v>S03Q-Project/Program Mgr II   (M27-Exempt)</v>
          </cell>
        </row>
        <row r="65">
          <cell r="A65" t="str">
            <v>S03S</v>
          </cell>
          <cell r="B65" t="str">
            <v xml:space="preserve">Prjct/Pgrm Mgr IV  </v>
          </cell>
          <cell r="C65" t="str">
            <v>M29</v>
          </cell>
          <cell r="D65" t="str">
            <v>SysteOS Integration</v>
          </cell>
          <cell r="E65" t="str">
            <v>Exempt</v>
          </cell>
          <cell r="F65" t="str">
            <v>S03S-Prjct/Pgrm Mgr IV    (M29-Exempt)</v>
          </cell>
        </row>
        <row r="66">
          <cell r="A66" t="str">
            <v>FIN-L</v>
          </cell>
          <cell r="B66" t="str">
            <v>Finance Lead</v>
          </cell>
        </row>
        <row r="67">
          <cell r="A67" t="str">
            <v>FIN-S</v>
          </cell>
          <cell r="B67" t="str">
            <v>Finance Support</v>
          </cell>
        </row>
        <row r="68">
          <cell r="A68" t="str">
            <v>FIN-T</v>
          </cell>
          <cell r="B68" t="str">
            <v>Finance Transition</v>
          </cell>
        </row>
        <row r="69">
          <cell r="A69" t="str">
            <v>CA</v>
          </cell>
          <cell r="B69" t="str">
            <v>Contract Accountant</v>
          </cell>
        </row>
        <row r="70">
          <cell r="A70" t="str">
            <v>ECO</v>
          </cell>
          <cell r="B70" t="str">
            <v>Engagement Cust Ops</v>
          </cell>
        </row>
        <row r="71">
          <cell r="A71" t="str">
            <v>AST-1</v>
          </cell>
          <cell r="B71" t="str">
            <v>Other Activities (Account Dedicated) – Skill Profile 1</v>
          </cell>
          <cell r="C71" t="str">
            <v>M26</v>
          </cell>
          <cell r="D71" t="str">
            <v>PCU2007 Svc Support Level Codes</v>
          </cell>
          <cell r="E71" t="str">
            <v>Exempt</v>
          </cell>
          <cell r="F71" t="str">
            <v>AST-1-Other Activities (Account Dedicated) – Skill Profile 1  (M26-Exempt)</v>
          </cell>
        </row>
        <row r="72">
          <cell r="A72" t="str">
            <v>AST-2</v>
          </cell>
          <cell r="B72" t="str">
            <v>Other Activities (Account Dedicated) – Skill Profile 2</v>
          </cell>
          <cell r="C72" t="str">
            <v>M27</v>
          </cell>
          <cell r="D72" t="str">
            <v>PCU2007 Svc Support Level Codes</v>
          </cell>
          <cell r="E72" t="str">
            <v>Exempt</v>
          </cell>
          <cell r="F72" t="str">
            <v>AST-2-Other Activities (Account Dedicated) – Skill Profile 2  (M27-Exempt)</v>
          </cell>
        </row>
        <row r="73">
          <cell r="A73" t="str">
            <v>E&amp;A-1</v>
          </cell>
          <cell r="B73" t="str">
            <v>Engineering and Architecture Activities - Skill Profile 1</v>
          </cell>
          <cell r="C73" t="str">
            <v>M26</v>
          </cell>
          <cell r="D73" t="str">
            <v>PCU2007 Svc Support Level Codes</v>
          </cell>
          <cell r="E73" t="str">
            <v>Exempt</v>
          </cell>
          <cell r="F73" t="str">
            <v>E&amp;A-1-Engineering and Architecture Activities - Skill Profile 1  (M26-Exempt)</v>
          </cell>
        </row>
        <row r="74">
          <cell r="A74" t="str">
            <v>E&amp;A-2</v>
          </cell>
          <cell r="B74" t="str">
            <v>Engineering and Architecture Activities - Skill Profile 2</v>
          </cell>
          <cell r="C74" t="str">
            <v>M27</v>
          </cell>
          <cell r="D74" t="str">
            <v>PCU2007 Svc Support Level Codes</v>
          </cell>
          <cell r="E74" t="str">
            <v>Exempt</v>
          </cell>
          <cell r="F74" t="str">
            <v>E&amp;A-2-Engineering and Architecture Activities - Skill Profile 2  (M27-Exempt)</v>
          </cell>
        </row>
        <row r="75">
          <cell r="A75" t="str">
            <v>CC-1</v>
          </cell>
          <cell r="B75" t="str">
            <v xml:space="preserve">Incident &amp; Svc Request Mgt Activities - Skill Profile 1 </v>
          </cell>
          <cell r="C75" t="str">
            <v>M22</v>
          </cell>
          <cell r="D75" t="str">
            <v>PCU2007 Svc Support Level Codes</v>
          </cell>
          <cell r="E75" t="str">
            <v>Exempt</v>
          </cell>
          <cell r="F75" t="str">
            <v>CC-1-Incident &amp; Svc Request Mgt Activities - Skill Profile 1   (M22-Exempt)</v>
          </cell>
        </row>
        <row r="76">
          <cell r="A76" t="str">
            <v>CC-2</v>
          </cell>
          <cell r="B76" t="str">
            <v>Incident &amp; Svc Request Mgt Activities - Skill Profile 2</v>
          </cell>
          <cell r="C76" t="str">
            <v>M22</v>
          </cell>
          <cell r="D76" t="str">
            <v>PCU2007 Svc Support Level Codes</v>
          </cell>
          <cell r="E76" t="str">
            <v>Exempt</v>
          </cell>
          <cell r="F76" t="str">
            <v>CC-2-Incident &amp; Svc Request Mgt Activities - Skill Profile 2  (M22-Exempt)</v>
          </cell>
        </row>
        <row r="77">
          <cell r="A77" t="str">
            <v>TS-1</v>
          </cell>
          <cell r="B77" t="str">
            <v>Impl &amp; Change, and Ongoing Maint Activ - Skill Profile 1</v>
          </cell>
          <cell r="C77" t="str">
            <v>M25</v>
          </cell>
          <cell r="D77" t="str">
            <v>PCU2007 Svc Support Level Codes</v>
          </cell>
          <cell r="E77" t="str">
            <v>Exempt</v>
          </cell>
          <cell r="F77" t="str">
            <v>TS-1-Impl &amp; Change, and Ongoing Maint Activ - Skill Profile 1  (M25-Exempt)</v>
          </cell>
        </row>
        <row r="78">
          <cell r="A78" t="str">
            <v>TS-2</v>
          </cell>
          <cell r="B78" t="str">
            <v>Impl &amp; Change, and Ongoing Maint Activ - Skill Profile 1</v>
          </cell>
          <cell r="C78" t="str">
            <v>M25</v>
          </cell>
          <cell r="D78" t="str">
            <v>PCU2007 Svc Support Level Codes</v>
          </cell>
          <cell r="E78" t="str">
            <v>Exempt</v>
          </cell>
          <cell r="F78" t="str">
            <v>TS-2-Impl &amp; Change, and Ongoing Maint Activ - Skill Profile 1  (M25-Exempt)</v>
          </cell>
        </row>
        <row r="79">
          <cell r="A79" t="str">
            <v>DTS-1</v>
          </cell>
          <cell r="B79" t="str">
            <v>Escalation &amp; Problem Mgt Activities - Skill Profile 1</v>
          </cell>
          <cell r="C79" t="str">
            <v>M26</v>
          </cell>
          <cell r="D79" t="str">
            <v>PCU2007 Svc Support Level Codes</v>
          </cell>
          <cell r="E79" t="str">
            <v>Exempt</v>
          </cell>
          <cell r="F79" t="str">
            <v>DTS-1-Escalation &amp; Problem Mgt Activities - Skill Profile 1  (M26-Exempt)</v>
          </cell>
        </row>
        <row r="80">
          <cell r="A80" t="str">
            <v>DTS-2</v>
          </cell>
          <cell r="B80" t="str">
            <v>Escalation &amp; Problem Mgt Activities - Skill Profile 1</v>
          </cell>
          <cell r="C80" t="str">
            <v>M26</v>
          </cell>
          <cell r="D80" t="str">
            <v>PCU2007 Svc Support Level Codes</v>
          </cell>
          <cell r="E80" t="str">
            <v>Exempt</v>
          </cell>
          <cell r="F80" t="str">
            <v>DTS-2-Escalation &amp; Problem Mgt Activities - Skill Profile 1  (M26-Exempt)</v>
          </cell>
        </row>
        <row r="81">
          <cell r="A81" t="str">
            <v>Trainee</v>
          </cell>
          <cell r="B81" t="str">
            <v>Technical Operator</v>
          </cell>
          <cell r="D81" t="str">
            <v>Global Appl Svcs</v>
          </cell>
          <cell r="E81" t="str">
            <v>Offshore Labor</v>
          </cell>
          <cell r="F81" t="str">
            <v>Trainee-Technical Operator  (-Offshore Labor)</v>
          </cell>
        </row>
        <row r="82">
          <cell r="A82" t="str">
            <v>ENT-I</v>
          </cell>
          <cell r="B82" t="str">
            <v>Jr Software Engineer</v>
          </cell>
          <cell r="D82" t="str">
            <v>Global Appl Svcs</v>
          </cell>
          <cell r="E82" t="str">
            <v>Offshore Labor</v>
          </cell>
          <cell r="F82" t="str">
            <v>ENT-I-Jr Software Engineer  (-Offshore Labor)</v>
          </cell>
        </row>
        <row r="83">
          <cell r="A83" t="str">
            <v>ENT-II</v>
          </cell>
          <cell r="B83" t="str">
            <v>Software Engineer I</v>
          </cell>
          <cell r="D83" t="str">
            <v>Global Appl Svcs</v>
          </cell>
          <cell r="E83" t="str">
            <v>Offshore Labor</v>
          </cell>
          <cell r="F83" t="str">
            <v>ENT-II-Software Engineer I  (-Offshore Labor)</v>
          </cell>
        </row>
        <row r="84">
          <cell r="A84" t="str">
            <v>INT-I</v>
          </cell>
          <cell r="B84" t="str">
            <v>Senior Software Eng I / Software Engineer II</v>
          </cell>
          <cell r="D84" t="str">
            <v>Global Appl Svcs</v>
          </cell>
          <cell r="E84" t="str">
            <v>Offshore Labor</v>
          </cell>
          <cell r="F84" t="str">
            <v>INT-I-Senior Software Eng I / Software Engineer II  (-Offshore Labor)</v>
          </cell>
        </row>
        <row r="85">
          <cell r="A85" t="str">
            <v>INT-II</v>
          </cell>
          <cell r="B85" t="str">
            <v>Senior Software Eng II/Senior Software Eng I</v>
          </cell>
          <cell r="D85" t="str">
            <v>Global Appl Svcs</v>
          </cell>
          <cell r="E85" t="str">
            <v>Offshore Labor</v>
          </cell>
          <cell r="F85" t="str">
            <v>INT-II-Senior Software Eng II/Senior Software Eng I  (-Offshore Labor)</v>
          </cell>
        </row>
        <row r="86">
          <cell r="A86" t="str">
            <v>SPE-I</v>
          </cell>
          <cell r="B86" t="str">
            <v>Senior Software Eng II/Senior Software Eng I</v>
          </cell>
          <cell r="D86" t="str">
            <v>Global Appl Svcs</v>
          </cell>
          <cell r="E86" t="str">
            <v>Offshore Labor</v>
          </cell>
          <cell r="F86" t="str">
            <v>SPE-I-Senior Software Eng II/Senior Software Eng I  (-Offshore Labor)</v>
          </cell>
        </row>
        <row r="87">
          <cell r="A87" t="str">
            <v>SPE-II</v>
          </cell>
          <cell r="B87" t="str">
            <v>System Analyst/Solution Architect</v>
          </cell>
          <cell r="D87" t="str">
            <v>Global Appl Svcs</v>
          </cell>
          <cell r="E87" t="str">
            <v>Offshore Labor</v>
          </cell>
          <cell r="F87" t="str">
            <v>SPE-II-System Analyst/Solution Architect  (-Offshore Labor)</v>
          </cell>
        </row>
        <row r="88">
          <cell r="A88" t="str">
            <v>MG1-I</v>
          </cell>
          <cell r="B88" t="str">
            <v>Project Leader</v>
          </cell>
          <cell r="D88" t="str">
            <v>Global Appl Svcs</v>
          </cell>
          <cell r="E88" t="str">
            <v>Offshore Labor</v>
          </cell>
          <cell r="F88" t="str">
            <v>MG1-I-Project Leader  (-Offshore Labor)</v>
          </cell>
        </row>
        <row r="89">
          <cell r="A89" t="str">
            <v>EXP</v>
          </cell>
          <cell r="B89" t="str">
            <v>Project Manager/Project Leader/Solution Architect</v>
          </cell>
          <cell r="D89" t="str">
            <v>Global Appl Svcs</v>
          </cell>
          <cell r="E89" t="str">
            <v>Offshore Labor</v>
          </cell>
          <cell r="F89" t="str">
            <v>EXP-Project Manager/Project Leader/Solution Architect  (-Offshore Labor)</v>
          </cell>
        </row>
        <row r="90">
          <cell r="A90" t="str">
            <v>SPE-III</v>
          </cell>
          <cell r="B90" t="str">
            <v>System Analyst</v>
          </cell>
          <cell r="D90" t="str">
            <v>Global Appl Svcs</v>
          </cell>
          <cell r="E90" t="str">
            <v>Offshore Labor</v>
          </cell>
          <cell r="F90" t="str">
            <v>SPE-III-System Analyst  (-Offshore Labor)</v>
          </cell>
        </row>
        <row r="91">
          <cell r="A91" t="str">
            <v>MG1-II</v>
          </cell>
          <cell r="B91" t="str">
            <v>Software Delivery Manager-Dept/Project Manager I</v>
          </cell>
          <cell r="D91" t="str">
            <v>Global Appl Svcs</v>
          </cell>
          <cell r="E91" t="str">
            <v>Offshore Labor</v>
          </cell>
          <cell r="F91" t="str">
            <v>MG1-II-Software Delivery Manager-Dept/Project Manager I  (-Offshore Labor)</v>
          </cell>
        </row>
        <row r="92">
          <cell r="A92" t="str">
            <v>MAS</v>
          </cell>
          <cell r="B92" t="str">
            <v>Sr Solution Architect</v>
          </cell>
          <cell r="D92" t="str">
            <v>Global Appl Svcs</v>
          </cell>
          <cell r="E92" t="str">
            <v>Offshore Labor</v>
          </cell>
          <cell r="F92" t="str">
            <v>MAS-Sr Solution Architect  (-Offshore Labor)</v>
          </cell>
        </row>
        <row r="93">
          <cell r="A93" t="str">
            <v>MG2-I</v>
          </cell>
          <cell r="B93" t="str">
            <v>Project Manager II</v>
          </cell>
          <cell r="D93" t="str">
            <v>Global Appl Svcs</v>
          </cell>
          <cell r="E93" t="str">
            <v>Offshore Labor</v>
          </cell>
          <cell r="F93" t="str">
            <v>MG2-I-Project Manager II  (-Offshore Labor)</v>
          </cell>
        </row>
        <row r="94">
          <cell r="A94" t="str">
            <v>MG-II</v>
          </cell>
          <cell r="B94" t="str">
            <v>Manager/Program Manager</v>
          </cell>
          <cell r="D94" t="str">
            <v>Global Appl Svcs</v>
          </cell>
          <cell r="E94" t="str">
            <v>Offshore Labor</v>
          </cell>
          <cell r="F94" t="str">
            <v>MG-II-Manager/Program Manager  (-Offshore Labor)</v>
          </cell>
        </row>
        <row r="95">
          <cell r="A95" t="str">
            <v>GS-01</v>
          </cell>
          <cell r="B95" t="str">
            <v>IMS Svcs - TS</v>
          </cell>
          <cell r="D95" t="str">
            <v>Global Services</v>
          </cell>
          <cell r="E95" t="str">
            <v>Offshore Labor</v>
          </cell>
          <cell r="F95" t="str">
            <v>GS-01-IMS Svcs - TS  (-Offshore Labor)</v>
          </cell>
        </row>
        <row r="96">
          <cell r="A96" t="str">
            <v>GS-02</v>
          </cell>
          <cell r="B96" t="str">
            <v>IMS Svcs - DTS</v>
          </cell>
          <cell r="D96" t="str">
            <v>Global Services</v>
          </cell>
          <cell r="E96" t="str">
            <v>Offshore Labor</v>
          </cell>
          <cell r="F96" t="str">
            <v>GS-02-IMS Svcs - DTS  (-Offshore Labor)</v>
          </cell>
        </row>
        <row r="97">
          <cell r="A97" t="str">
            <v>GS-03</v>
          </cell>
          <cell r="B97" t="str">
            <v>SAP 2nd level support</v>
          </cell>
          <cell r="D97" t="str">
            <v>Global Services</v>
          </cell>
          <cell r="E97" t="str">
            <v>Offshore Labor</v>
          </cell>
          <cell r="F97" t="str">
            <v>GS-03-SAP 2nd level support  (-Offshore Labor)</v>
          </cell>
        </row>
        <row r="98">
          <cell r="A98" t="str">
            <v>GS-04</v>
          </cell>
          <cell r="B98" t="str">
            <v>SAP Implementation</v>
          </cell>
          <cell r="D98" t="str">
            <v>Global Services</v>
          </cell>
          <cell r="E98" t="str">
            <v>Offshore Labor</v>
          </cell>
          <cell r="F98" t="str">
            <v>GS-04-SAP Implementation  (-Offshore Labor)</v>
          </cell>
        </row>
        <row r="99">
          <cell r="A99" t="str">
            <v>GS-05</v>
          </cell>
          <cell r="B99" t="str">
            <v>SAP 3rd level support</v>
          </cell>
          <cell r="D99" t="str">
            <v>Global Services</v>
          </cell>
          <cell r="E99" t="str">
            <v>Offshore Labor</v>
          </cell>
          <cell r="F99" t="str">
            <v>GS-05-SAP 3rd level support  (-Offshore Labor)</v>
          </cell>
        </row>
        <row r="100">
          <cell r="A100" t="str">
            <v>GS-06</v>
          </cell>
          <cell r="B100" t="str">
            <v>RMC (1st level)</v>
          </cell>
          <cell r="D100" t="str">
            <v>Global Services</v>
          </cell>
          <cell r="E100" t="str">
            <v>Offshore Labor</v>
          </cell>
          <cell r="F100" t="str">
            <v>GS-06-RMC (1st level)  (-Offshore Labor)</v>
          </cell>
        </row>
        <row r="101">
          <cell r="A101" t="str">
            <v>GS-07</v>
          </cell>
          <cell r="B101" t="str">
            <v>Outsourcing Desktop SW Management</v>
          </cell>
          <cell r="D101" t="str">
            <v>Global Services</v>
          </cell>
          <cell r="E101" t="str">
            <v>Offshore Labor</v>
          </cell>
          <cell r="F101" t="str">
            <v>GS-07-Outsourcing Desktop SW Management  (-Offshore Labor)</v>
          </cell>
        </row>
        <row r="102">
          <cell r="A102" t="str">
            <v>GS-08</v>
          </cell>
          <cell r="B102" t="str">
            <v>Outsourcing Desktop Problem Management</v>
          </cell>
          <cell r="D102" t="str">
            <v>Global Services</v>
          </cell>
          <cell r="E102" t="str">
            <v>Offshore Labor</v>
          </cell>
          <cell r="F102" t="str">
            <v>GS-08-Outsourcing Desktop Problem Management  (-Offshore Labor)</v>
          </cell>
        </row>
        <row r="103">
          <cell r="A103" t="str">
            <v>GS-09</v>
          </cell>
          <cell r="B103" t="str">
            <v>Outsourcing Desktop Implementation</v>
          </cell>
          <cell r="D103" t="str">
            <v>Global Services</v>
          </cell>
          <cell r="E103" t="str">
            <v>Offshore Labor</v>
          </cell>
          <cell r="F103" t="str">
            <v>GS-09-Outsourcing Desktop Implementation  (-Offshore Labor)</v>
          </cell>
        </row>
        <row r="104">
          <cell r="A104" t="str">
            <v>GS-10</v>
          </cell>
          <cell r="B104" t="str">
            <v>Network</v>
          </cell>
          <cell r="D104" t="str">
            <v>Global Services</v>
          </cell>
          <cell r="E104" t="str">
            <v>Offshore Labor</v>
          </cell>
          <cell r="F104" t="str">
            <v>GS-10-Network  (-Offshore Labor)</v>
          </cell>
        </row>
        <row r="105">
          <cell r="A105" t="str">
            <v>GS-11</v>
          </cell>
          <cell r="B105" t="str">
            <v>Prod Eng Dev</v>
          </cell>
          <cell r="D105" t="str">
            <v>Global Services</v>
          </cell>
          <cell r="E105" t="str">
            <v>Offshore Labor</v>
          </cell>
          <cell r="F105" t="str">
            <v>GS-11-Prod Eng Dev  (-Offshore Labor)</v>
          </cell>
        </row>
        <row r="106">
          <cell r="A106" t="str">
            <v>GS-12</v>
          </cell>
          <cell r="B106" t="str">
            <v>Prod Eng Sup</v>
          </cell>
          <cell r="D106" t="str">
            <v>Global Services</v>
          </cell>
          <cell r="E106" t="str">
            <v>Offshore Labor</v>
          </cell>
          <cell r="F106" t="str">
            <v>GS-12-Prod Eng Sup  (-Offshore Labor)</v>
          </cell>
        </row>
        <row r="111">
          <cell r="B111" t="str">
            <v>Contractor</v>
          </cell>
        </row>
        <row r="112">
          <cell r="B112" t="str">
            <v>HP</v>
          </cell>
        </row>
        <row r="113">
          <cell r="B113" t="str">
            <v>HP-LTE</v>
          </cell>
        </row>
        <row r="114">
          <cell r="B114" t="str">
            <v>Acquired Emp</v>
          </cell>
        </row>
        <row r="115">
          <cell r="B115" t="str">
            <v>Acquired-Restricted</v>
          </cell>
        </row>
        <row r="116">
          <cell r="B116" t="str">
            <v>Offshore HP</v>
          </cell>
        </row>
        <row r="128">
          <cell r="B128" t="str">
            <v>OS-ITO</v>
          </cell>
        </row>
        <row r="129">
          <cell r="B129" t="str">
            <v>Help Desk</v>
          </cell>
        </row>
        <row r="130">
          <cell r="B130" t="str">
            <v>Global Del Ctr</v>
          </cell>
        </row>
        <row r="131">
          <cell r="B131" t="str">
            <v>Customer Site</v>
          </cell>
        </row>
      </sheetData>
      <sheetData sheetId="36" refreshError="1">
        <row r="4">
          <cell r="E4" t="str">
            <v>US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50578.470824949698</v>
          </cell>
          <cell r="H12">
            <v>50578.470824949698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60477.867203219314</v>
          </cell>
          <cell r="H13">
            <v>60477.867203219314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88283.70221327967</v>
          </cell>
          <cell r="H14">
            <v>88283.70221327967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108216.29778672032</v>
          </cell>
          <cell r="H15">
            <v>108216.29778672032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55448.692152917502</v>
          </cell>
          <cell r="H16">
            <v>55448.692152917502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48542.25352112676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67365.191146881276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91718.309859154921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51052.313883299794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55757.545271629773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57140.845070422532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65808.853118712272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32989</v>
          </cell>
          <cell r="E24">
            <v>32989</v>
          </cell>
          <cell r="F24">
            <v>0</v>
          </cell>
          <cell r="G24">
            <v>38078.470824949698</v>
          </cell>
          <cell r="H24">
            <v>38078.470824949698</v>
          </cell>
          <cell r="I24">
            <v>0</v>
          </cell>
          <cell r="J24">
            <v>0</v>
          </cell>
          <cell r="K24">
            <v>0</v>
          </cell>
          <cell r="L24">
            <v>11367.167270844122</v>
          </cell>
          <cell r="M24">
            <v>11367.167270844122</v>
          </cell>
          <cell r="N24">
            <v>11367.167270844122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38400</v>
          </cell>
          <cell r="E25">
            <v>38400</v>
          </cell>
          <cell r="F25">
            <v>38400</v>
          </cell>
          <cell r="G25">
            <v>42862.173038229375</v>
          </cell>
          <cell r="H25">
            <v>42862.173038229375</v>
          </cell>
          <cell r="I25">
            <v>44226.358148893356</v>
          </cell>
          <cell r="J25">
            <v>0</v>
          </cell>
          <cell r="K25">
            <v>0</v>
          </cell>
          <cell r="L25">
            <v>12169.860176074571</v>
          </cell>
          <cell r="M25">
            <v>12169.860176074571</v>
          </cell>
          <cell r="N25">
            <v>12169.860176074571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46806</v>
          </cell>
          <cell r="E26">
            <v>46806</v>
          </cell>
          <cell r="F26">
            <v>0</v>
          </cell>
          <cell r="G26">
            <v>47374.245472837021</v>
          </cell>
          <cell r="H26">
            <v>47374.245472837021</v>
          </cell>
          <cell r="I26">
            <v>50093.561368209252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8167.0520231213868</v>
          </cell>
          <cell r="T26">
            <v>8167.0520231213868</v>
          </cell>
          <cell r="U26">
            <v>0</v>
          </cell>
          <cell r="V26">
            <v>14673.767441860466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54427</v>
          </cell>
          <cell r="E27">
            <v>54427</v>
          </cell>
          <cell r="F27">
            <v>0</v>
          </cell>
          <cell r="G27">
            <v>56903.420523138826</v>
          </cell>
          <cell r="H27">
            <v>56903.420523138826</v>
          </cell>
          <cell r="I27">
            <v>61697.183098591544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9392.1001926782264</v>
          </cell>
          <cell r="T27">
            <v>9392.1001926782264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52281.690140845065</v>
          </cell>
          <cell r="H28">
            <v>52281.690140845065</v>
          </cell>
          <cell r="I28">
            <v>54516.096579476856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62927.565392354118</v>
          </cell>
          <cell r="H29">
            <v>62927.565392354118</v>
          </cell>
          <cell r="I29">
            <v>60949.698189134804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74327.967806841043</v>
          </cell>
          <cell r="H30">
            <v>74327.967806841043</v>
          </cell>
          <cell r="I30">
            <v>71631.790744466794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80128.772635814879</v>
          </cell>
          <cell r="H31">
            <v>80128.772635814879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79021.126760563377</v>
          </cell>
          <cell r="H32">
            <v>79021.126760563377</v>
          </cell>
          <cell r="I32">
            <v>59808.853118712272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85366.197183098586</v>
          </cell>
          <cell r="H33">
            <v>85366.197183098586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16712.524084778419</v>
          </cell>
          <cell r="T34">
            <v>16712.524084778419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65410.462776659951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19553.757225433525</v>
          </cell>
          <cell r="T35">
            <v>19553.757225433525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61434.60764587525</v>
          </cell>
          <cell r="H36">
            <v>61434.60764587525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106677.06237424546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102874.24547283702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84744.186046511633</v>
          </cell>
          <cell r="V38">
            <v>84744.186046511633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148036.21730382292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94145.875251509045</v>
          </cell>
          <cell r="H40">
            <v>94145.875251509045</v>
          </cell>
          <cell r="I40">
            <v>105614.68812877263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125455.73440643863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D42">
            <v>120607</v>
          </cell>
          <cell r="E42">
            <v>120607</v>
          </cell>
          <cell r="F42">
            <v>0</v>
          </cell>
          <cell r="G42">
            <v>0</v>
          </cell>
          <cell r="H42">
            <v>115585.51307847082</v>
          </cell>
          <cell r="I42">
            <v>112320.92555331992</v>
          </cell>
          <cell r="J42">
            <v>43474.025974025972</v>
          </cell>
          <cell r="K42">
            <v>43474.025974025972</v>
          </cell>
          <cell r="L42">
            <v>60797.514241325734</v>
          </cell>
          <cell r="M42">
            <v>60797.514241325734</v>
          </cell>
          <cell r="N42">
            <v>0</v>
          </cell>
          <cell r="O42">
            <v>80995.238095238092</v>
          </cell>
          <cell r="P42">
            <v>80995.238095238092</v>
          </cell>
          <cell r="Q42">
            <v>72297.813977929589</v>
          </cell>
          <cell r="R42">
            <v>72297.813977929589</v>
          </cell>
          <cell r="S42">
            <v>29819.460500963392</v>
          </cell>
          <cell r="T42">
            <v>29819.460500963392</v>
          </cell>
          <cell r="U42">
            <v>60530.232558139534</v>
          </cell>
          <cell r="V42">
            <v>60530.232558139534</v>
          </cell>
          <cell r="W42">
            <v>34949.395348837214</v>
          </cell>
          <cell r="X42">
            <v>34949.395348837214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D43">
            <v>137205</v>
          </cell>
          <cell r="E43">
            <v>137205</v>
          </cell>
          <cell r="F43">
            <v>0</v>
          </cell>
          <cell r="G43">
            <v>120530.18108651911</v>
          </cell>
          <cell r="H43">
            <v>0</v>
          </cell>
          <cell r="I43">
            <v>0</v>
          </cell>
          <cell r="J43">
            <v>54772.727272727272</v>
          </cell>
          <cell r="K43">
            <v>54772.727272727272</v>
          </cell>
          <cell r="L43">
            <v>75841.532884515793</v>
          </cell>
          <cell r="M43">
            <v>75841.532884515793</v>
          </cell>
          <cell r="N43">
            <v>75841.532884515793</v>
          </cell>
          <cell r="O43">
            <v>109246.47619047618</v>
          </cell>
          <cell r="P43">
            <v>109246.47619047618</v>
          </cell>
          <cell r="Q43">
            <v>90371.986337362061</v>
          </cell>
          <cell r="R43">
            <v>90371.986337362061</v>
          </cell>
          <cell r="S43">
            <v>37274.181117533721</v>
          </cell>
          <cell r="T43">
            <v>37274.181117533721</v>
          </cell>
          <cell r="U43">
            <v>84744.186046511633</v>
          </cell>
          <cell r="V43">
            <v>84744.186046511633</v>
          </cell>
          <cell r="W43">
            <v>42288.79069767442</v>
          </cell>
          <cell r="X43">
            <v>42288.79069767442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178077.46478873238</v>
          </cell>
          <cell r="H44">
            <v>178077.46478873238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D45">
            <v>102591</v>
          </cell>
          <cell r="E45">
            <v>102591</v>
          </cell>
          <cell r="F45">
            <v>0</v>
          </cell>
          <cell r="G45">
            <v>108017.10261569415</v>
          </cell>
          <cell r="H45">
            <v>108017.10261569415</v>
          </cell>
          <cell r="I45">
            <v>117225.35211267605</v>
          </cell>
          <cell r="J45">
            <v>43474.025974025972</v>
          </cell>
          <cell r="K45">
            <v>43474.025974025972</v>
          </cell>
          <cell r="L45">
            <v>59253.236664940443</v>
          </cell>
          <cell r="M45">
            <v>59253.236664940443</v>
          </cell>
          <cell r="N45">
            <v>59253.236664940443</v>
          </cell>
          <cell r="O45">
            <v>80995.238095238092</v>
          </cell>
          <cell r="P45">
            <v>80995.238095238092</v>
          </cell>
          <cell r="Q45">
            <v>72297.813977929589</v>
          </cell>
          <cell r="R45">
            <v>72297.813977929589</v>
          </cell>
          <cell r="S45">
            <v>29819.460500963392</v>
          </cell>
          <cell r="T45">
            <v>29819.460500963392</v>
          </cell>
          <cell r="U45">
            <v>60530.232558139534</v>
          </cell>
          <cell r="V45">
            <v>60530.232558139534</v>
          </cell>
          <cell r="W45">
            <v>34949.395348837214</v>
          </cell>
          <cell r="X45">
            <v>34949.395348837214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138264.58752515088</v>
          </cell>
          <cell r="H46">
            <v>138264.58752515088</v>
          </cell>
          <cell r="I46">
            <v>100292.7565392354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D47">
            <v>50127</v>
          </cell>
          <cell r="E47">
            <v>50127</v>
          </cell>
          <cell r="F47">
            <v>50127</v>
          </cell>
          <cell r="G47">
            <v>52025.150905432594</v>
          </cell>
          <cell r="H47">
            <v>52025.150905432594</v>
          </cell>
          <cell r="I47">
            <v>47719.31589537223</v>
          </cell>
          <cell r="J47">
            <v>20422.077922077922</v>
          </cell>
          <cell r="K47">
            <v>20422.077922077922</v>
          </cell>
          <cell r="L47">
            <v>21750.388399792853</v>
          </cell>
          <cell r="M47">
            <v>21750.388399792853</v>
          </cell>
          <cell r="N47">
            <v>21750.388399792853</v>
          </cell>
          <cell r="O47">
            <v>32159.238095238095</v>
          </cell>
          <cell r="P47">
            <v>32159.238095238095</v>
          </cell>
          <cell r="Q47">
            <v>32069.075144508668</v>
          </cell>
          <cell r="R47">
            <v>32069.075144508668</v>
          </cell>
          <cell r="S47">
            <v>12421.001926782274</v>
          </cell>
          <cell r="T47">
            <v>12806.358381502891</v>
          </cell>
          <cell r="U47">
            <v>21330.232558139534</v>
          </cell>
          <cell r="V47">
            <v>21330.232558139534</v>
          </cell>
          <cell r="W47">
            <v>13644</v>
          </cell>
          <cell r="X47">
            <v>13644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56706.237424547282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D49">
            <v>62498</v>
          </cell>
          <cell r="E49">
            <v>62498</v>
          </cell>
          <cell r="F49">
            <v>62498</v>
          </cell>
          <cell r="G49">
            <v>60908.450704225346</v>
          </cell>
          <cell r="H49">
            <v>60908.450704225346</v>
          </cell>
          <cell r="I49">
            <v>58349.09456740442</v>
          </cell>
          <cell r="J49">
            <v>22889.610389610389</v>
          </cell>
          <cell r="K49">
            <v>22889.610389610389</v>
          </cell>
          <cell r="L49">
            <v>27757.63852925945</v>
          </cell>
          <cell r="M49">
            <v>27757.63852925945</v>
          </cell>
          <cell r="N49">
            <v>27757.63852925945</v>
          </cell>
          <cell r="O49">
            <v>36983.238095238092</v>
          </cell>
          <cell r="P49">
            <v>36983.238095238092</v>
          </cell>
          <cell r="Q49">
            <v>37200.352075669995</v>
          </cell>
          <cell r="R49">
            <v>37200.352075669995</v>
          </cell>
          <cell r="S49">
            <v>14284.277456647398</v>
          </cell>
          <cell r="T49">
            <v>14284.200385356455</v>
          </cell>
          <cell r="U49">
            <v>25172.093023255813</v>
          </cell>
          <cell r="V49">
            <v>25172.093023255813</v>
          </cell>
          <cell r="W49">
            <v>15369.255813953489</v>
          </cell>
          <cell r="X49">
            <v>15369.255813953489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D50">
            <v>79616</v>
          </cell>
          <cell r="E50">
            <v>79616</v>
          </cell>
          <cell r="F50">
            <v>79616</v>
          </cell>
          <cell r="G50">
            <v>75646.881287726355</v>
          </cell>
          <cell r="H50">
            <v>75646.881287726355</v>
          </cell>
          <cell r="I50">
            <v>74968.812877263583</v>
          </cell>
          <cell r="J50">
            <v>29512.987012987014</v>
          </cell>
          <cell r="K50">
            <v>29512.987012987014</v>
          </cell>
          <cell r="L50">
            <v>38684.619368202999</v>
          </cell>
          <cell r="M50">
            <v>38684.619368202999</v>
          </cell>
          <cell r="N50">
            <v>38684.619368202999</v>
          </cell>
          <cell r="O50">
            <v>48910.285714285717</v>
          </cell>
          <cell r="P50">
            <v>48910.285714285717</v>
          </cell>
          <cell r="Q50">
            <v>50056.657908565423</v>
          </cell>
          <cell r="R50">
            <v>50056.657908565423</v>
          </cell>
          <cell r="S50">
            <v>19553.757225433525</v>
          </cell>
          <cell r="T50">
            <v>19553.757225433525</v>
          </cell>
          <cell r="U50">
            <v>37125.58139534884</v>
          </cell>
          <cell r="V50">
            <v>37125.58139534884</v>
          </cell>
          <cell r="W50">
            <v>20380.093023255817</v>
          </cell>
          <cell r="X50">
            <v>20380.093023255817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D51">
            <v>92045</v>
          </cell>
          <cell r="E51">
            <v>92045</v>
          </cell>
          <cell r="F51">
            <v>92045</v>
          </cell>
          <cell r="G51">
            <v>88574.44668008048</v>
          </cell>
          <cell r="H51">
            <v>88574.44668008048</v>
          </cell>
          <cell r="I51">
            <v>94223.340040241441</v>
          </cell>
          <cell r="J51">
            <v>34480.519480519477</v>
          </cell>
          <cell r="K51">
            <v>34480.519480519477</v>
          </cell>
          <cell r="L51">
            <v>44847.229414810972</v>
          </cell>
          <cell r="M51">
            <v>44847.229414810972</v>
          </cell>
          <cell r="N51">
            <v>44847.229414810972</v>
          </cell>
          <cell r="O51">
            <v>56246.666666666664</v>
          </cell>
          <cell r="P51">
            <v>56246.666666666664</v>
          </cell>
          <cell r="Q51">
            <v>60248.365738307933</v>
          </cell>
          <cell r="R51">
            <v>60248.365738307933</v>
          </cell>
          <cell r="S51">
            <v>23855.49132947977</v>
          </cell>
          <cell r="T51">
            <v>23855.49132947977</v>
          </cell>
          <cell r="U51">
            <v>46827.906976744183</v>
          </cell>
          <cell r="V51">
            <v>46827.906976744183</v>
          </cell>
          <cell r="W51">
            <v>20132.372093023256</v>
          </cell>
          <cell r="X51">
            <v>20132.372093023256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D52">
            <v>112283</v>
          </cell>
          <cell r="E52">
            <v>112283</v>
          </cell>
          <cell r="F52">
            <v>112283</v>
          </cell>
          <cell r="G52">
            <v>101300.80482897384</v>
          </cell>
          <cell r="H52">
            <v>101300.80482897384</v>
          </cell>
          <cell r="I52">
            <v>0</v>
          </cell>
          <cell r="J52">
            <v>43474.025974025972</v>
          </cell>
          <cell r="K52">
            <v>43474.025974025972</v>
          </cell>
          <cell r="L52">
            <v>60797.514241325734</v>
          </cell>
          <cell r="M52">
            <v>60797.514241325734</v>
          </cell>
          <cell r="N52">
            <v>60797.514241325734</v>
          </cell>
          <cell r="O52">
            <v>80995.238095238092</v>
          </cell>
          <cell r="P52">
            <v>80995.238095238092</v>
          </cell>
          <cell r="Q52">
            <v>72297.813977929589</v>
          </cell>
          <cell r="R52">
            <v>72297.813977929589</v>
          </cell>
          <cell r="S52">
            <v>29819.460500963392</v>
          </cell>
          <cell r="T52">
            <v>29819.460500963392</v>
          </cell>
          <cell r="U52">
            <v>60530.232558139534</v>
          </cell>
          <cell r="V52">
            <v>60530.232558139534</v>
          </cell>
          <cell r="W52">
            <v>34949.395348837214</v>
          </cell>
          <cell r="X52">
            <v>34949.395348837214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117279.67806841046</v>
          </cell>
          <cell r="H53">
            <v>117279.67806841046</v>
          </cell>
          <cell r="I53">
            <v>83580.482897384296</v>
          </cell>
          <cell r="J53">
            <v>0</v>
          </cell>
          <cell r="K53">
            <v>0</v>
          </cell>
          <cell r="L53">
            <v>56136.716727084407</v>
          </cell>
          <cell r="M53">
            <v>56136.716727084407</v>
          </cell>
          <cell r="N53">
            <v>56136.716727084407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60530.232558139534</v>
          </cell>
          <cell r="V53">
            <v>60530.232558139534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72323.943661971833</v>
          </cell>
          <cell r="H54">
            <v>72323.943661971833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91822.937625754523</v>
          </cell>
          <cell r="H55">
            <v>91822.937625754523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D56">
            <v>117068</v>
          </cell>
          <cell r="E56">
            <v>117068</v>
          </cell>
          <cell r="F56">
            <v>0</v>
          </cell>
          <cell r="G56">
            <v>99991.951710261565</v>
          </cell>
          <cell r="H56">
            <v>99991.951710261565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135878.26961770622</v>
          </cell>
          <cell r="H57">
            <v>135878.26961770622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48601.760745727595</v>
          </cell>
          <cell r="M58">
            <v>48601.760745727595</v>
          </cell>
          <cell r="N58">
            <v>48601.760745727595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60797.514241325734</v>
          </cell>
          <cell r="M59">
            <v>60797.514241325734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60530.232558139534</v>
          </cell>
          <cell r="V59">
            <v>60530.232558139534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118707.24346076458</v>
          </cell>
          <cell r="H60">
            <v>118707.24346076458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D61">
            <v>55412</v>
          </cell>
          <cell r="E61">
            <v>55412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89745.472837022127</v>
          </cell>
          <cell r="H62">
            <v>89745.472837022127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D63">
            <v>88899</v>
          </cell>
          <cell r="E63">
            <v>88899</v>
          </cell>
          <cell r="F63">
            <v>0</v>
          </cell>
          <cell r="G63">
            <v>87291.750503018106</v>
          </cell>
          <cell r="H63">
            <v>87291.750503018106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46827.906976744183</v>
          </cell>
          <cell r="V63">
            <v>46827.906976744183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D64">
            <v>100614</v>
          </cell>
          <cell r="E64">
            <v>100614</v>
          </cell>
          <cell r="F64">
            <v>0</v>
          </cell>
          <cell r="G64">
            <v>104177.06237424546</v>
          </cell>
          <cell r="H64">
            <v>104177.06237424546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125044.26559356136</v>
          </cell>
          <cell r="H65">
            <v>125044.26559356136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D66">
            <v>92045</v>
          </cell>
          <cell r="E66">
            <v>0</v>
          </cell>
          <cell r="F66">
            <v>0</v>
          </cell>
          <cell r="G66">
            <v>88574.587525150899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44847.229414810972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46827.906976744183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D67">
            <v>112283</v>
          </cell>
          <cell r="E67">
            <v>0</v>
          </cell>
          <cell r="F67">
            <v>0</v>
          </cell>
          <cell r="G67">
            <v>101301.28772635813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60797.514241325734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60530.232558139534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D68">
            <v>92045</v>
          </cell>
          <cell r="E68">
            <v>0</v>
          </cell>
          <cell r="F68">
            <v>0</v>
          </cell>
          <cell r="G68">
            <v>88574.587525150899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44847.229414810972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46827.906976744183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48600</v>
          </cell>
        </row>
        <row r="69">
          <cell r="D69">
            <v>112283</v>
          </cell>
          <cell r="E69">
            <v>0</v>
          </cell>
          <cell r="F69">
            <v>0</v>
          </cell>
          <cell r="G69">
            <v>101301.28772635813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60797.514241325734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60530.232558139534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48600</v>
          </cell>
        </row>
        <row r="70">
          <cell r="D70">
            <v>50127</v>
          </cell>
          <cell r="E70">
            <v>0</v>
          </cell>
          <cell r="F70">
            <v>0</v>
          </cell>
          <cell r="G70">
            <v>52025.181086519107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32400</v>
          </cell>
          <cell r="Z70">
            <v>0</v>
          </cell>
          <cell r="AA70">
            <v>24000</v>
          </cell>
          <cell r="AB70">
            <v>20400</v>
          </cell>
          <cell r="AC70">
            <v>24600</v>
          </cell>
          <cell r="AD70">
            <v>21000</v>
          </cell>
          <cell r="AE70">
            <v>0</v>
          </cell>
          <cell r="AF70">
            <v>34800</v>
          </cell>
        </row>
        <row r="71">
          <cell r="D71">
            <v>50127</v>
          </cell>
          <cell r="E71">
            <v>0</v>
          </cell>
          <cell r="F71">
            <v>0</v>
          </cell>
          <cell r="G71">
            <v>52025.181086519107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32400</v>
          </cell>
          <cell r="Z71">
            <v>0</v>
          </cell>
          <cell r="AA71">
            <v>26400</v>
          </cell>
          <cell r="AB71">
            <v>22800</v>
          </cell>
          <cell r="AC71">
            <v>29400</v>
          </cell>
          <cell r="AD71">
            <v>22800</v>
          </cell>
          <cell r="AE71">
            <v>0</v>
          </cell>
          <cell r="AF71">
            <v>34800</v>
          </cell>
        </row>
        <row r="72">
          <cell r="D72">
            <v>79616</v>
          </cell>
          <cell r="E72">
            <v>0</v>
          </cell>
          <cell r="F72">
            <v>0</v>
          </cell>
          <cell r="G72">
            <v>75647.183098591544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38684.619368202999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37125.58139534884</v>
          </cell>
          <cell r="V72">
            <v>0</v>
          </cell>
          <cell r="W72">
            <v>0</v>
          </cell>
          <cell r="X72">
            <v>0</v>
          </cell>
          <cell r="Y72">
            <v>46800</v>
          </cell>
          <cell r="Z72">
            <v>0</v>
          </cell>
          <cell r="AA72">
            <v>26400</v>
          </cell>
          <cell r="AB72">
            <v>22800</v>
          </cell>
          <cell r="AC72">
            <v>29400</v>
          </cell>
          <cell r="AD72">
            <v>26400</v>
          </cell>
          <cell r="AE72">
            <v>0</v>
          </cell>
          <cell r="AF72">
            <v>48600</v>
          </cell>
        </row>
        <row r="73">
          <cell r="D73">
            <v>79616</v>
          </cell>
          <cell r="E73">
            <v>0</v>
          </cell>
          <cell r="F73">
            <v>0</v>
          </cell>
          <cell r="G73">
            <v>75647.183098591544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38684.619368202999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37125.58139534884</v>
          </cell>
          <cell r="V73">
            <v>0</v>
          </cell>
          <cell r="W73">
            <v>0</v>
          </cell>
          <cell r="X73">
            <v>0</v>
          </cell>
          <cell r="Y73">
            <v>46800</v>
          </cell>
          <cell r="Z73">
            <v>0</v>
          </cell>
          <cell r="AA73">
            <v>30000</v>
          </cell>
          <cell r="AB73">
            <v>27600</v>
          </cell>
          <cell r="AC73">
            <v>35400</v>
          </cell>
          <cell r="AD73">
            <v>26400</v>
          </cell>
          <cell r="AE73">
            <v>0</v>
          </cell>
          <cell r="AF73">
            <v>58200</v>
          </cell>
        </row>
        <row r="74">
          <cell r="D74">
            <v>92045</v>
          </cell>
          <cell r="E74">
            <v>0</v>
          </cell>
          <cell r="F74">
            <v>0</v>
          </cell>
          <cell r="G74">
            <v>88574.587525150899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44847.229414810972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46827.906976744183</v>
          </cell>
          <cell r="V74">
            <v>0</v>
          </cell>
          <cell r="W74">
            <v>0</v>
          </cell>
          <cell r="X74">
            <v>0</v>
          </cell>
          <cell r="Y74">
            <v>54600</v>
          </cell>
          <cell r="Z74">
            <v>0</v>
          </cell>
          <cell r="AA74">
            <v>33600</v>
          </cell>
          <cell r="AB74">
            <v>27600</v>
          </cell>
          <cell r="AC74">
            <v>37200</v>
          </cell>
          <cell r="AD74">
            <v>34200</v>
          </cell>
          <cell r="AE74">
            <v>0</v>
          </cell>
          <cell r="AF74">
            <v>63600</v>
          </cell>
        </row>
        <row r="75">
          <cell r="D75">
            <v>92045</v>
          </cell>
          <cell r="E75">
            <v>0</v>
          </cell>
          <cell r="F75">
            <v>0</v>
          </cell>
          <cell r="G75">
            <v>88574.587525150899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44847.229414810972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46827.906976744183</v>
          </cell>
          <cell r="V75">
            <v>0</v>
          </cell>
          <cell r="W75">
            <v>0</v>
          </cell>
          <cell r="X75">
            <v>0</v>
          </cell>
          <cell r="Y75">
            <v>54600</v>
          </cell>
          <cell r="Z75">
            <v>0</v>
          </cell>
          <cell r="AA75">
            <v>39600</v>
          </cell>
          <cell r="AB75">
            <v>36000</v>
          </cell>
          <cell r="AC75">
            <v>48000</v>
          </cell>
          <cell r="AD75">
            <v>36000</v>
          </cell>
          <cell r="AE75">
            <v>0</v>
          </cell>
          <cell r="AF75">
            <v>78600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26400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30000</v>
          </cell>
          <cell r="AA77">
            <v>38400</v>
          </cell>
          <cell r="AB77">
            <v>24000</v>
          </cell>
          <cell r="AC77">
            <v>0</v>
          </cell>
          <cell r="AD77">
            <v>18840</v>
          </cell>
          <cell r="AE77">
            <v>40200</v>
          </cell>
          <cell r="AF77">
            <v>39600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36000</v>
          </cell>
          <cell r="AA78">
            <v>38400</v>
          </cell>
          <cell r="AB78">
            <v>28800</v>
          </cell>
          <cell r="AC78">
            <v>0</v>
          </cell>
          <cell r="AD78">
            <v>18840</v>
          </cell>
          <cell r="AE78">
            <v>40200</v>
          </cell>
          <cell r="AF78">
            <v>39600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40800</v>
          </cell>
          <cell r="AA79">
            <v>41400</v>
          </cell>
          <cell r="AB79">
            <v>33000</v>
          </cell>
          <cell r="AC79">
            <v>0</v>
          </cell>
          <cell r="AD79">
            <v>23520</v>
          </cell>
          <cell r="AE79">
            <v>51900</v>
          </cell>
          <cell r="AF79">
            <v>52200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40800</v>
          </cell>
          <cell r="AA80">
            <v>41400</v>
          </cell>
          <cell r="AB80">
            <v>36000</v>
          </cell>
          <cell r="AC80">
            <v>0</v>
          </cell>
          <cell r="AD80">
            <v>23520</v>
          </cell>
          <cell r="AE80">
            <v>51900</v>
          </cell>
          <cell r="AF80">
            <v>52200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48000</v>
          </cell>
          <cell r="AA81">
            <v>49800</v>
          </cell>
          <cell r="AB81">
            <v>36000</v>
          </cell>
          <cell r="AC81">
            <v>0</v>
          </cell>
          <cell r="AD81">
            <v>33300</v>
          </cell>
          <cell r="AE81">
            <v>68700</v>
          </cell>
          <cell r="AF81">
            <v>61200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54000</v>
          </cell>
          <cell r="AA82">
            <v>49800</v>
          </cell>
          <cell r="AB82">
            <v>40800</v>
          </cell>
          <cell r="AC82">
            <v>0</v>
          </cell>
          <cell r="AD82">
            <v>33300</v>
          </cell>
          <cell r="AE82">
            <v>68700</v>
          </cell>
          <cell r="AF82">
            <v>61200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68400</v>
          </cell>
          <cell r="AB83">
            <v>48000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72000</v>
          </cell>
          <cell r="AA84">
            <v>0</v>
          </cell>
          <cell r="AB84">
            <v>60000</v>
          </cell>
          <cell r="AC84">
            <v>0</v>
          </cell>
          <cell r="AD84">
            <v>0</v>
          </cell>
          <cell r="AE84">
            <v>87600</v>
          </cell>
          <cell r="AF84">
            <v>67800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54000</v>
          </cell>
          <cell r="AA85">
            <v>0</v>
          </cell>
          <cell r="AB85">
            <v>60000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90000</v>
          </cell>
          <cell r="AA86">
            <v>0</v>
          </cell>
          <cell r="AB86">
            <v>60000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72000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72000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90000</v>
          </cell>
          <cell r="AA89">
            <v>76800</v>
          </cell>
          <cell r="AB89">
            <v>90000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46800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54600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32400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</sheetData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New Start Dat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>
        <row r="52">
          <cell r="AV52">
            <v>12.829152000000001</v>
          </cell>
        </row>
      </sheetData>
      <sheetData sheetId="1">
        <row r="52">
          <cell r="AV52">
            <v>12.829152000000001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>
        <row r="6">
          <cell r="C6" t="str">
            <v>HPES IS Healthcare Services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 t="str">
            <v>t</v>
          </cell>
        </row>
        <row r="11">
          <cell r="L11">
            <v>1</v>
          </cell>
        </row>
        <row r="12">
          <cell r="L12">
            <v>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1</v>
          </cell>
        </row>
        <row r="29">
          <cell r="L29">
            <v>1</v>
          </cell>
        </row>
        <row r="30">
          <cell r="L30">
            <v>1</v>
          </cell>
        </row>
        <row r="31">
          <cell r="L31">
            <v>1</v>
          </cell>
        </row>
        <row r="32">
          <cell r="L32">
            <v>1</v>
          </cell>
        </row>
        <row r="33">
          <cell r="L33">
            <v>1</v>
          </cell>
        </row>
        <row r="34">
          <cell r="L34">
            <v>1</v>
          </cell>
        </row>
        <row r="35">
          <cell r="L35">
            <v>1</v>
          </cell>
        </row>
        <row r="36">
          <cell r="L36">
            <v>1</v>
          </cell>
        </row>
        <row r="37">
          <cell r="L37">
            <v>1</v>
          </cell>
        </row>
        <row r="38">
          <cell r="L38">
            <v>1</v>
          </cell>
        </row>
        <row r="39">
          <cell r="L39">
            <v>1</v>
          </cell>
        </row>
        <row r="40">
          <cell r="L40">
            <v>1</v>
          </cell>
        </row>
        <row r="41">
          <cell r="L41">
            <v>1</v>
          </cell>
        </row>
        <row r="42">
          <cell r="L42">
            <v>1</v>
          </cell>
        </row>
        <row r="43">
          <cell r="L43">
            <v>1</v>
          </cell>
        </row>
        <row r="44">
          <cell r="L44">
            <v>1</v>
          </cell>
        </row>
        <row r="45">
          <cell r="L45">
            <v>1</v>
          </cell>
        </row>
        <row r="46">
          <cell r="L46">
            <v>1</v>
          </cell>
        </row>
        <row r="47">
          <cell r="L47">
            <v>1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1</v>
          </cell>
        </row>
        <row r="51">
          <cell r="L51">
            <v>1</v>
          </cell>
        </row>
        <row r="52">
          <cell r="L52">
            <v>1</v>
          </cell>
        </row>
        <row r="53">
          <cell r="L53">
            <v>1</v>
          </cell>
        </row>
        <row r="54">
          <cell r="L54">
            <v>1</v>
          </cell>
        </row>
        <row r="55">
          <cell r="L55">
            <v>1</v>
          </cell>
        </row>
        <row r="56">
          <cell r="L56">
            <v>1</v>
          </cell>
        </row>
        <row r="57">
          <cell r="L57">
            <v>1</v>
          </cell>
        </row>
        <row r="58">
          <cell r="L58">
            <v>1</v>
          </cell>
        </row>
        <row r="59">
          <cell r="L59">
            <v>1</v>
          </cell>
        </row>
        <row r="60">
          <cell r="L60">
            <v>1</v>
          </cell>
        </row>
        <row r="61">
          <cell r="L61">
            <v>1</v>
          </cell>
        </row>
        <row r="62">
          <cell r="L62">
            <v>1</v>
          </cell>
        </row>
        <row r="63">
          <cell r="L63">
            <v>1</v>
          </cell>
        </row>
        <row r="64">
          <cell r="L64">
            <v>1</v>
          </cell>
        </row>
        <row r="65">
          <cell r="L65">
            <v>1</v>
          </cell>
        </row>
        <row r="66">
          <cell r="L66">
            <v>1</v>
          </cell>
        </row>
        <row r="67">
          <cell r="L67">
            <v>1</v>
          </cell>
        </row>
        <row r="68">
          <cell r="L68">
            <v>1</v>
          </cell>
        </row>
        <row r="69">
          <cell r="L69">
            <v>1</v>
          </cell>
        </row>
        <row r="70">
          <cell r="L70">
            <v>1</v>
          </cell>
        </row>
        <row r="71">
          <cell r="L71">
            <v>1</v>
          </cell>
        </row>
        <row r="72">
          <cell r="L72">
            <v>1</v>
          </cell>
        </row>
        <row r="73">
          <cell r="L73">
            <v>1</v>
          </cell>
        </row>
        <row r="74">
          <cell r="L74">
            <v>1</v>
          </cell>
        </row>
        <row r="75">
          <cell r="L75">
            <v>1</v>
          </cell>
        </row>
        <row r="76">
          <cell r="L76">
            <v>1</v>
          </cell>
        </row>
        <row r="77">
          <cell r="L77">
            <v>1</v>
          </cell>
        </row>
        <row r="78">
          <cell r="L78">
            <v>1</v>
          </cell>
        </row>
        <row r="79">
          <cell r="L79">
            <v>1</v>
          </cell>
        </row>
        <row r="80">
          <cell r="L80">
            <v>1</v>
          </cell>
        </row>
        <row r="81">
          <cell r="L81">
            <v>1</v>
          </cell>
        </row>
        <row r="82">
          <cell r="L82">
            <v>1</v>
          </cell>
        </row>
        <row r="83">
          <cell r="L83">
            <v>1</v>
          </cell>
        </row>
        <row r="84">
          <cell r="L84">
            <v>1</v>
          </cell>
        </row>
        <row r="85">
          <cell r="L85">
            <v>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1</v>
          </cell>
        </row>
        <row r="89">
          <cell r="L89">
            <v>1</v>
          </cell>
        </row>
        <row r="90">
          <cell r="L90">
            <v>1</v>
          </cell>
        </row>
        <row r="91">
          <cell r="L91">
            <v>1</v>
          </cell>
        </row>
        <row r="92">
          <cell r="L92">
            <v>1</v>
          </cell>
        </row>
        <row r="93">
          <cell r="L93">
            <v>1</v>
          </cell>
        </row>
        <row r="94">
          <cell r="L94">
            <v>1</v>
          </cell>
        </row>
        <row r="95">
          <cell r="L95">
            <v>1</v>
          </cell>
        </row>
        <row r="96">
          <cell r="L96">
            <v>1</v>
          </cell>
        </row>
        <row r="97">
          <cell r="L97">
            <v>1</v>
          </cell>
        </row>
        <row r="98">
          <cell r="L98">
            <v>1</v>
          </cell>
        </row>
        <row r="99">
          <cell r="L99">
            <v>1</v>
          </cell>
        </row>
        <row r="100">
          <cell r="L100">
            <v>1</v>
          </cell>
        </row>
        <row r="101">
          <cell r="L101">
            <v>1</v>
          </cell>
        </row>
        <row r="102">
          <cell r="L102">
            <v>1</v>
          </cell>
        </row>
        <row r="103">
          <cell r="L103">
            <v>1</v>
          </cell>
        </row>
        <row r="104">
          <cell r="L104">
            <v>1</v>
          </cell>
        </row>
        <row r="105">
          <cell r="L105">
            <v>1</v>
          </cell>
        </row>
        <row r="106">
          <cell r="L106">
            <v>1</v>
          </cell>
        </row>
        <row r="107">
          <cell r="L107">
            <v>1</v>
          </cell>
        </row>
        <row r="108">
          <cell r="L108">
            <v>1</v>
          </cell>
        </row>
        <row r="109">
          <cell r="L109">
            <v>1</v>
          </cell>
        </row>
        <row r="110">
          <cell r="L110">
            <v>1</v>
          </cell>
        </row>
        <row r="111">
          <cell r="L111">
            <v>1</v>
          </cell>
        </row>
        <row r="112">
          <cell r="L112">
            <v>1</v>
          </cell>
        </row>
        <row r="113">
          <cell r="L113">
            <v>1</v>
          </cell>
        </row>
        <row r="114">
          <cell r="L114">
            <v>1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18">
          <cell r="L118">
            <v>1</v>
          </cell>
        </row>
        <row r="119">
          <cell r="L119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3">
          <cell r="L123">
            <v>1</v>
          </cell>
        </row>
        <row r="124">
          <cell r="L124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28">
          <cell r="L128">
            <v>1</v>
          </cell>
        </row>
        <row r="129">
          <cell r="L129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3">
          <cell r="L133">
            <v>1</v>
          </cell>
        </row>
        <row r="134">
          <cell r="L134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38">
          <cell r="L138">
            <v>1</v>
          </cell>
        </row>
        <row r="139">
          <cell r="L139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3">
          <cell r="L143">
            <v>1</v>
          </cell>
        </row>
        <row r="144">
          <cell r="L144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48">
          <cell r="L148">
            <v>1</v>
          </cell>
        </row>
        <row r="149">
          <cell r="L149">
            <v>1</v>
          </cell>
        </row>
        <row r="150">
          <cell r="L150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54">
          <cell r="L154">
            <v>1</v>
          </cell>
        </row>
        <row r="155">
          <cell r="L155">
            <v>1</v>
          </cell>
        </row>
        <row r="156">
          <cell r="L156">
            <v>1</v>
          </cell>
        </row>
        <row r="157">
          <cell r="L157">
            <v>1</v>
          </cell>
        </row>
        <row r="158">
          <cell r="L158">
            <v>1</v>
          </cell>
        </row>
        <row r="159">
          <cell r="L159">
            <v>1</v>
          </cell>
        </row>
        <row r="160">
          <cell r="L160">
            <v>1</v>
          </cell>
        </row>
        <row r="161">
          <cell r="L161">
            <v>1</v>
          </cell>
        </row>
        <row r="162">
          <cell r="L162">
            <v>1</v>
          </cell>
        </row>
        <row r="163">
          <cell r="L163">
            <v>1</v>
          </cell>
        </row>
        <row r="164">
          <cell r="L164">
            <v>1</v>
          </cell>
        </row>
        <row r="165">
          <cell r="L165">
            <v>1</v>
          </cell>
        </row>
        <row r="166">
          <cell r="L166">
            <v>1</v>
          </cell>
        </row>
        <row r="167">
          <cell r="L167">
            <v>1</v>
          </cell>
        </row>
        <row r="168">
          <cell r="L168">
            <v>1</v>
          </cell>
        </row>
        <row r="169">
          <cell r="L169">
            <v>1</v>
          </cell>
        </row>
        <row r="170">
          <cell r="L170">
            <v>1</v>
          </cell>
        </row>
        <row r="171">
          <cell r="L171">
            <v>1</v>
          </cell>
        </row>
        <row r="172">
          <cell r="L172">
            <v>1</v>
          </cell>
        </row>
        <row r="173">
          <cell r="L173">
            <v>1</v>
          </cell>
        </row>
        <row r="174">
          <cell r="L174">
            <v>1</v>
          </cell>
        </row>
        <row r="175">
          <cell r="L175">
            <v>1</v>
          </cell>
        </row>
        <row r="176">
          <cell r="L176">
            <v>1</v>
          </cell>
        </row>
        <row r="177">
          <cell r="L177">
            <v>1</v>
          </cell>
        </row>
        <row r="178">
          <cell r="L178">
            <v>1</v>
          </cell>
        </row>
        <row r="179">
          <cell r="L179">
            <v>1</v>
          </cell>
        </row>
        <row r="180">
          <cell r="L180">
            <v>1</v>
          </cell>
        </row>
        <row r="181">
          <cell r="L181">
            <v>1</v>
          </cell>
        </row>
        <row r="182">
          <cell r="L182">
            <v>1</v>
          </cell>
        </row>
        <row r="183">
          <cell r="L183">
            <v>1</v>
          </cell>
        </row>
        <row r="184">
          <cell r="L184">
            <v>1</v>
          </cell>
        </row>
        <row r="185">
          <cell r="L185">
            <v>1</v>
          </cell>
        </row>
        <row r="186">
          <cell r="L186">
            <v>1</v>
          </cell>
        </row>
        <row r="187">
          <cell r="L187">
            <v>1</v>
          </cell>
        </row>
        <row r="188">
          <cell r="L188">
            <v>1</v>
          </cell>
        </row>
        <row r="189">
          <cell r="L189">
            <v>1</v>
          </cell>
        </row>
        <row r="190">
          <cell r="L190">
            <v>1</v>
          </cell>
        </row>
        <row r="191">
          <cell r="L191">
            <v>1</v>
          </cell>
        </row>
        <row r="192">
          <cell r="L192">
            <v>1</v>
          </cell>
        </row>
        <row r="193">
          <cell r="L193">
            <v>1</v>
          </cell>
        </row>
        <row r="194">
          <cell r="L194">
            <v>1</v>
          </cell>
        </row>
        <row r="195">
          <cell r="L195">
            <v>1</v>
          </cell>
        </row>
        <row r="196">
          <cell r="L196">
            <v>1</v>
          </cell>
        </row>
        <row r="197">
          <cell r="L197">
            <v>1</v>
          </cell>
        </row>
        <row r="198">
          <cell r="L198">
            <v>1</v>
          </cell>
        </row>
        <row r="199">
          <cell r="L199">
            <v>1</v>
          </cell>
        </row>
        <row r="200">
          <cell r="L200">
            <v>1</v>
          </cell>
        </row>
        <row r="201">
          <cell r="L201">
            <v>1</v>
          </cell>
        </row>
        <row r="202">
          <cell r="L202">
            <v>1</v>
          </cell>
        </row>
        <row r="203">
          <cell r="L203">
            <v>1</v>
          </cell>
        </row>
        <row r="204">
          <cell r="L204">
            <v>1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3">
          <cell r="L213">
            <v>1</v>
          </cell>
        </row>
        <row r="214">
          <cell r="L214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18">
          <cell r="L218">
            <v>1</v>
          </cell>
        </row>
        <row r="219">
          <cell r="L219">
            <v>1</v>
          </cell>
        </row>
        <row r="220">
          <cell r="L220">
            <v>1</v>
          </cell>
        </row>
        <row r="221">
          <cell r="L221">
            <v>1</v>
          </cell>
        </row>
        <row r="222">
          <cell r="L222">
            <v>1</v>
          </cell>
        </row>
        <row r="223">
          <cell r="L223">
            <v>1</v>
          </cell>
        </row>
        <row r="224">
          <cell r="L224">
            <v>1</v>
          </cell>
        </row>
        <row r="225">
          <cell r="L225">
            <v>1</v>
          </cell>
        </row>
        <row r="226">
          <cell r="L226">
            <v>1</v>
          </cell>
        </row>
        <row r="227">
          <cell r="L227">
            <v>1</v>
          </cell>
        </row>
        <row r="228">
          <cell r="L228">
            <v>1</v>
          </cell>
        </row>
        <row r="229">
          <cell r="L229">
            <v>1</v>
          </cell>
        </row>
        <row r="230">
          <cell r="L230">
            <v>1</v>
          </cell>
        </row>
        <row r="231">
          <cell r="L231">
            <v>1</v>
          </cell>
        </row>
        <row r="232">
          <cell r="L232">
            <v>1</v>
          </cell>
        </row>
        <row r="233">
          <cell r="L233">
            <v>1</v>
          </cell>
        </row>
        <row r="234">
          <cell r="L234">
            <v>1</v>
          </cell>
        </row>
        <row r="235">
          <cell r="L235">
            <v>1</v>
          </cell>
        </row>
        <row r="236">
          <cell r="L236">
            <v>1</v>
          </cell>
        </row>
        <row r="237">
          <cell r="L237">
            <v>1</v>
          </cell>
        </row>
        <row r="238">
          <cell r="L238">
            <v>1</v>
          </cell>
        </row>
        <row r="239">
          <cell r="L239">
            <v>1</v>
          </cell>
        </row>
        <row r="240">
          <cell r="L240">
            <v>1</v>
          </cell>
        </row>
        <row r="241">
          <cell r="L241">
            <v>1</v>
          </cell>
        </row>
        <row r="242">
          <cell r="L242">
            <v>1</v>
          </cell>
        </row>
        <row r="243">
          <cell r="L243">
            <v>1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1</v>
          </cell>
        </row>
        <row r="249">
          <cell r="L249">
            <v>1</v>
          </cell>
        </row>
        <row r="250">
          <cell r="L250">
            <v>1</v>
          </cell>
        </row>
        <row r="251">
          <cell r="L251">
            <v>1</v>
          </cell>
        </row>
        <row r="252">
          <cell r="L252">
            <v>1</v>
          </cell>
        </row>
        <row r="253">
          <cell r="L253">
            <v>1</v>
          </cell>
        </row>
        <row r="254">
          <cell r="L254">
            <v>1</v>
          </cell>
        </row>
        <row r="255">
          <cell r="L255">
            <v>1</v>
          </cell>
        </row>
        <row r="256">
          <cell r="L256">
            <v>1</v>
          </cell>
        </row>
        <row r="257">
          <cell r="L257">
            <v>1</v>
          </cell>
        </row>
        <row r="258">
          <cell r="L258">
            <v>1</v>
          </cell>
        </row>
        <row r="259">
          <cell r="L259">
            <v>1</v>
          </cell>
        </row>
        <row r="260">
          <cell r="L260">
            <v>1</v>
          </cell>
        </row>
        <row r="261">
          <cell r="L261">
            <v>1</v>
          </cell>
        </row>
        <row r="262">
          <cell r="L262">
            <v>1</v>
          </cell>
        </row>
        <row r="263">
          <cell r="L263">
            <v>1</v>
          </cell>
        </row>
        <row r="264">
          <cell r="L264">
            <v>1</v>
          </cell>
        </row>
        <row r="265">
          <cell r="L265">
            <v>1</v>
          </cell>
        </row>
        <row r="266">
          <cell r="L266">
            <v>1</v>
          </cell>
        </row>
        <row r="267">
          <cell r="L267">
            <v>1</v>
          </cell>
        </row>
        <row r="268">
          <cell r="L268">
            <v>1</v>
          </cell>
        </row>
        <row r="269">
          <cell r="L269">
            <v>1</v>
          </cell>
        </row>
        <row r="270">
          <cell r="L270">
            <v>1</v>
          </cell>
        </row>
        <row r="271">
          <cell r="L271">
            <v>1</v>
          </cell>
        </row>
        <row r="272">
          <cell r="L272">
            <v>1</v>
          </cell>
        </row>
        <row r="273">
          <cell r="L273">
            <v>1</v>
          </cell>
        </row>
        <row r="274">
          <cell r="L274">
            <v>1</v>
          </cell>
        </row>
        <row r="275">
          <cell r="L275">
            <v>1</v>
          </cell>
        </row>
        <row r="276">
          <cell r="L276">
            <v>1</v>
          </cell>
        </row>
        <row r="277">
          <cell r="L277">
            <v>1</v>
          </cell>
        </row>
        <row r="278">
          <cell r="L278">
            <v>1</v>
          </cell>
        </row>
        <row r="279">
          <cell r="L279">
            <v>1</v>
          </cell>
        </row>
        <row r="280">
          <cell r="L280">
            <v>1</v>
          </cell>
        </row>
        <row r="281">
          <cell r="L281">
            <v>1</v>
          </cell>
        </row>
        <row r="282">
          <cell r="L282">
            <v>1</v>
          </cell>
        </row>
        <row r="283">
          <cell r="L283">
            <v>1</v>
          </cell>
        </row>
        <row r="284">
          <cell r="L284">
            <v>1</v>
          </cell>
        </row>
        <row r="285">
          <cell r="L285">
            <v>1</v>
          </cell>
        </row>
        <row r="286">
          <cell r="L286">
            <v>1</v>
          </cell>
        </row>
        <row r="287">
          <cell r="L287">
            <v>1</v>
          </cell>
        </row>
        <row r="288">
          <cell r="L288">
            <v>1</v>
          </cell>
        </row>
        <row r="289">
          <cell r="L289">
            <v>1</v>
          </cell>
        </row>
        <row r="290">
          <cell r="L290">
            <v>1</v>
          </cell>
        </row>
        <row r="291">
          <cell r="L291">
            <v>1</v>
          </cell>
        </row>
        <row r="292">
          <cell r="L292">
            <v>1</v>
          </cell>
        </row>
        <row r="293">
          <cell r="L293">
            <v>1</v>
          </cell>
        </row>
        <row r="294">
          <cell r="L294">
            <v>1</v>
          </cell>
        </row>
        <row r="295">
          <cell r="L295">
            <v>1</v>
          </cell>
        </row>
        <row r="296">
          <cell r="L296">
            <v>1</v>
          </cell>
        </row>
        <row r="297">
          <cell r="L297">
            <v>1</v>
          </cell>
        </row>
        <row r="298">
          <cell r="L298">
            <v>1</v>
          </cell>
        </row>
        <row r="299">
          <cell r="L299">
            <v>1</v>
          </cell>
        </row>
        <row r="300">
          <cell r="L300">
            <v>1</v>
          </cell>
        </row>
        <row r="301">
          <cell r="L301">
            <v>1</v>
          </cell>
        </row>
        <row r="302">
          <cell r="L302">
            <v>1</v>
          </cell>
        </row>
        <row r="303">
          <cell r="L303">
            <v>1</v>
          </cell>
        </row>
        <row r="304">
          <cell r="L304">
            <v>1</v>
          </cell>
        </row>
        <row r="305">
          <cell r="L305">
            <v>1</v>
          </cell>
        </row>
        <row r="306">
          <cell r="L306">
            <v>1</v>
          </cell>
        </row>
        <row r="307">
          <cell r="L307">
            <v>1</v>
          </cell>
        </row>
        <row r="308">
          <cell r="L308">
            <v>1</v>
          </cell>
        </row>
        <row r="309">
          <cell r="L309">
            <v>1</v>
          </cell>
        </row>
        <row r="310">
          <cell r="L310">
            <v>1</v>
          </cell>
        </row>
        <row r="311">
          <cell r="L311">
            <v>1</v>
          </cell>
        </row>
        <row r="312">
          <cell r="L312">
            <v>1</v>
          </cell>
        </row>
        <row r="313">
          <cell r="L313">
            <v>1</v>
          </cell>
        </row>
        <row r="314">
          <cell r="L314">
            <v>1</v>
          </cell>
        </row>
        <row r="315">
          <cell r="L315">
            <v>1</v>
          </cell>
        </row>
        <row r="316">
          <cell r="L316">
            <v>1</v>
          </cell>
        </row>
        <row r="317">
          <cell r="L317">
            <v>1</v>
          </cell>
        </row>
        <row r="318">
          <cell r="L318">
            <v>1</v>
          </cell>
        </row>
        <row r="319">
          <cell r="L319">
            <v>1</v>
          </cell>
        </row>
        <row r="320">
          <cell r="L320">
            <v>1</v>
          </cell>
        </row>
        <row r="321">
          <cell r="L321">
            <v>1</v>
          </cell>
        </row>
        <row r="322">
          <cell r="L322">
            <v>1</v>
          </cell>
        </row>
        <row r="323">
          <cell r="L323">
            <v>1</v>
          </cell>
        </row>
        <row r="324">
          <cell r="L324">
            <v>1</v>
          </cell>
        </row>
        <row r="325">
          <cell r="L325">
            <v>1</v>
          </cell>
        </row>
        <row r="326">
          <cell r="L326">
            <v>1</v>
          </cell>
        </row>
        <row r="327">
          <cell r="L327">
            <v>1</v>
          </cell>
        </row>
        <row r="328">
          <cell r="L328">
            <v>1</v>
          </cell>
        </row>
        <row r="329">
          <cell r="L329">
            <v>1</v>
          </cell>
        </row>
        <row r="330">
          <cell r="L330">
            <v>1</v>
          </cell>
        </row>
        <row r="331">
          <cell r="L331">
            <v>1</v>
          </cell>
        </row>
        <row r="332">
          <cell r="L332">
            <v>1</v>
          </cell>
        </row>
        <row r="333">
          <cell r="L333">
            <v>1</v>
          </cell>
        </row>
        <row r="334">
          <cell r="L334">
            <v>1</v>
          </cell>
        </row>
        <row r="335">
          <cell r="L335">
            <v>1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1</v>
          </cell>
        </row>
        <row r="339">
          <cell r="L339">
            <v>1</v>
          </cell>
        </row>
        <row r="340">
          <cell r="L340">
            <v>1</v>
          </cell>
        </row>
        <row r="341">
          <cell r="L341">
            <v>1</v>
          </cell>
        </row>
        <row r="342">
          <cell r="L342">
            <v>1</v>
          </cell>
        </row>
        <row r="343">
          <cell r="L343">
            <v>1</v>
          </cell>
        </row>
        <row r="344">
          <cell r="L344">
            <v>1</v>
          </cell>
        </row>
        <row r="345">
          <cell r="L345">
            <v>1</v>
          </cell>
        </row>
        <row r="346">
          <cell r="L346">
            <v>1</v>
          </cell>
        </row>
        <row r="347">
          <cell r="L347">
            <v>1</v>
          </cell>
        </row>
        <row r="348">
          <cell r="L348">
            <v>1</v>
          </cell>
        </row>
        <row r="349">
          <cell r="L349">
            <v>1</v>
          </cell>
        </row>
        <row r="350">
          <cell r="L350">
            <v>1</v>
          </cell>
        </row>
        <row r="351">
          <cell r="L351">
            <v>1</v>
          </cell>
        </row>
        <row r="352">
          <cell r="L352">
            <v>1</v>
          </cell>
        </row>
        <row r="353">
          <cell r="L353">
            <v>1</v>
          </cell>
        </row>
        <row r="354">
          <cell r="L354">
            <v>1</v>
          </cell>
        </row>
        <row r="355">
          <cell r="L355">
            <v>1</v>
          </cell>
        </row>
        <row r="356">
          <cell r="L356">
            <v>1</v>
          </cell>
        </row>
        <row r="357">
          <cell r="L357">
            <v>1</v>
          </cell>
        </row>
        <row r="358">
          <cell r="L358">
            <v>1</v>
          </cell>
        </row>
        <row r="359">
          <cell r="L359">
            <v>1</v>
          </cell>
        </row>
        <row r="360">
          <cell r="L360">
            <v>1</v>
          </cell>
        </row>
        <row r="361">
          <cell r="L361">
            <v>1</v>
          </cell>
        </row>
        <row r="362">
          <cell r="L362">
            <v>1</v>
          </cell>
        </row>
        <row r="363">
          <cell r="L363">
            <v>1</v>
          </cell>
        </row>
        <row r="364">
          <cell r="L364">
            <v>1</v>
          </cell>
        </row>
        <row r="365">
          <cell r="L365">
            <v>1</v>
          </cell>
        </row>
        <row r="366">
          <cell r="L366">
            <v>1</v>
          </cell>
        </row>
        <row r="367">
          <cell r="L367">
            <v>1</v>
          </cell>
        </row>
        <row r="368">
          <cell r="L368">
            <v>1</v>
          </cell>
        </row>
        <row r="369">
          <cell r="L369">
            <v>1</v>
          </cell>
        </row>
        <row r="370">
          <cell r="L370">
            <v>1</v>
          </cell>
        </row>
        <row r="371">
          <cell r="L371">
            <v>1</v>
          </cell>
        </row>
        <row r="372">
          <cell r="L372">
            <v>1</v>
          </cell>
        </row>
        <row r="373">
          <cell r="L373">
            <v>1</v>
          </cell>
        </row>
        <row r="374">
          <cell r="L374">
            <v>1</v>
          </cell>
        </row>
        <row r="375">
          <cell r="L375">
            <v>1</v>
          </cell>
        </row>
        <row r="376">
          <cell r="L376">
            <v>1</v>
          </cell>
        </row>
        <row r="377">
          <cell r="L377">
            <v>1</v>
          </cell>
        </row>
        <row r="378">
          <cell r="L378">
            <v>1</v>
          </cell>
        </row>
        <row r="379">
          <cell r="L379">
            <v>1</v>
          </cell>
        </row>
        <row r="380">
          <cell r="L380">
            <v>1</v>
          </cell>
        </row>
        <row r="381">
          <cell r="L381">
            <v>1</v>
          </cell>
        </row>
        <row r="382">
          <cell r="L382">
            <v>1</v>
          </cell>
        </row>
        <row r="383">
          <cell r="L383">
            <v>1</v>
          </cell>
        </row>
        <row r="384">
          <cell r="L384">
            <v>1</v>
          </cell>
        </row>
        <row r="385">
          <cell r="L385">
            <v>1</v>
          </cell>
        </row>
        <row r="386">
          <cell r="L386">
            <v>1</v>
          </cell>
        </row>
        <row r="387">
          <cell r="L387">
            <v>1</v>
          </cell>
        </row>
        <row r="388">
          <cell r="L388">
            <v>1</v>
          </cell>
        </row>
        <row r="389">
          <cell r="L389">
            <v>1</v>
          </cell>
        </row>
        <row r="390">
          <cell r="L390">
            <v>1</v>
          </cell>
        </row>
        <row r="391">
          <cell r="L391">
            <v>1</v>
          </cell>
        </row>
        <row r="392">
          <cell r="L392">
            <v>1</v>
          </cell>
        </row>
        <row r="393">
          <cell r="L393">
            <v>1</v>
          </cell>
        </row>
        <row r="394">
          <cell r="L394">
            <v>1</v>
          </cell>
        </row>
        <row r="395">
          <cell r="L395">
            <v>1</v>
          </cell>
        </row>
        <row r="396">
          <cell r="L396">
            <v>1</v>
          </cell>
        </row>
        <row r="397">
          <cell r="L397">
            <v>1</v>
          </cell>
        </row>
        <row r="398">
          <cell r="L398">
            <v>1</v>
          </cell>
        </row>
        <row r="399">
          <cell r="L399">
            <v>1</v>
          </cell>
        </row>
        <row r="400">
          <cell r="L400">
            <v>1</v>
          </cell>
        </row>
        <row r="401">
          <cell r="L401">
            <v>1</v>
          </cell>
        </row>
        <row r="402">
          <cell r="L402">
            <v>1</v>
          </cell>
        </row>
        <row r="403">
          <cell r="L403">
            <v>1</v>
          </cell>
        </row>
        <row r="404">
          <cell r="L404">
            <v>1</v>
          </cell>
        </row>
        <row r="405">
          <cell r="L405">
            <v>1</v>
          </cell>
        </row>
        <row r="406">
          <cell r="L406">
            <v>1</v>
          </cell>
        </row>
        <row r="407">
          <cell r="L407">
            <v>1</v>
          </cell>
        </row>
        <row r="408">
          <cell r="L408">
            <v>1</v>
          </cell>
        </row>
        <row r="409">
          <cell r="L409">
            <v>1</v>
          </cell>
        </row>
        <row r="410">
          <cell r="L410">
            <v>1</v>
          </cell>
        </row>
        <row r="411">
          <cell r="L411">
            <v>1</v>
          </cell>
        </row>
        <row r="412">
          <cell r="L412">
            <v>1</v>
          </cell>
        </row>
        <row r="413">
          <cell r="L413">
            <v>1</v>
          </cell>
        </row>
        <row r="414">
          <cell r="L414">
            <v>1</v>
          </cell>
        </row>
        <row r="415">
          <cell r="L415">
            <v>1</v>
          </cell>
        </row>
        <row r="416">
          <cell r="L416">
            <v>1</v>
          </cell>
        </row>
        <row r="417">
          <cell r="L417">
            <v>1</v>
          </cell>
        </row>
        <row r="418">
          <cell r="L418">
            <v>1</v>
          </cell>
        </row>
        <row r="419">
          <cell r="L419">
            <v>1</v>
          </cell>
        </row>
        <row r="420">
          <cell r="L420">
            <v>1</v>
          </cell>
        </row>
        <row r="421">
          <cell r="L421">
            <v>1</v>
          </cell>
        </row>
        <row r="422">
          <cell r="L422">
            <v>1</v>
          </cell>
        </row>
        <row r="423">
          <cell r="L423">
            <v>1</v>
          </cell>
        </row>
        <row r="424">
          <cell r="L424">
            <v>1</v>
          </cell>
        </row>
        <row r="425">
          <cell r="L425">
            <v>1</v>
          </cell>
        </row>
        <row r="426">
          <cell r="L426">
            <v>1</v>
          </cell>
        </row>
        <row r="427">
          <cell r="L427">
            <v>1</v>
          </cell>
        </row>
        <row r="428">
          <cell r="L428">
            <v>1</v>
          </cell>
        </row>
        <row r="429">
          <cell r="L429">
            <v>1</v>
          </cell>
        </row>
        <row r="430">
          <cell r="L430">
            <v>1</v>
          </cell>
        </row>
        <row r="431">
          <cell r="L431">
            <v>1</v>
          </cell>
        </row>
        <row r="432">
          <cell r="L432">
            <v>1</v>
          </cell>
        </row>
        <row r="433">
          <cell r="L433">
            <v>1</v>
          </cell>
        </row>
        <row r="434">
          <cell r="L434">
            <v>1</v>
          </cell>
        </row>
        <row r="435">
          <cell r="L435">
            <v>1</v>
          </cell>
        </row>
        <row r="436">
          <cell r="L436">
            <v>1</v>
          </cell>
        </row>
        <row r="437">
          <cell r="L437">
            <v>1</v>
          </cell>
        </row>
        <row r="438">
          <cell r="L438">
            <v>1</v>
          </cell>
        </row>
        <row r="439">
          <cell r="L439">
            <v>1</v>
          </cell>
        </row>
        <row r="440">
          <cell r="L440">
            <v>1</v>
          </cell>
        </row>
        <row r="441">
          <cell r="L441">
            <v>1</v>
          </cell>
        </row>
        <row r="442">
          <cell r="L442">
            <v>1</v>
          </cell>
        </row>
        <row r="443">
          <cell r="L443">
            <v>1</v>
          </cell>
        </row>
        <row r="444">
          <cell r="L444">
            <v>1</v>
          </cell>
        </row>
        <row r="445">
          <cell r="L445">
            <v>1</v>
          </cell>
        </row>
        <row r="446">
          <cell r="L446">
            <v>1</v>
          </cell>
        </row>
        <row r="447">
          <cell r="L447">
            <v>1</v>
          </cell>
        </row>
        <row r="448">
          <cell r="L448">
            <v>1</v>
          </cell>
        </row>
        <row r="449">
          <cell r="L449">
            <v>1</v>
          </cell>
        </row>
        <row r="450">
          <cell r="L450">
            <v>1</v>
          </cell>
        </row>
        <row r="451">
          <cell r="L451">
            <v>1</v>
          </cell>
        </row>
        <row r="452">
          <cell r="L452">
            <v>1</v>
          </cell>
        </row>
        <row r="453">
          <cell r="L453">
            <v>1</v>
          </cell>
        </row>
        <row r="454">
          <cell r="L454">
            <v>1</v>
          </cell>
        </row>
        <row r="455">
          <cell r="L455">
            <v>1</v>
          </cell>
        </row>
        <row r="456">
          <cell r="L456">
            <v>1</v>
          </cell>
        </row>
        <row r="457">
          <cell r="L457">
            <v>1</v>
          </cell>
        </row>
        <row r="458">
          <cell r="L458">
            <v>1</v>
          </cell>
        </row>
        <row r="459">
          <cell r="L459">
            <v>1</v>
          </cell>
        </row>
        <row r="460">
          <cell r="L460">
            <v>1</v>
          </cell>
        </row>
        <row r="461">
          <cell r="L461">
            <v>1</v>
          </cell>
        </row>
        <row r="462">
          <cell r="L462">
            <v>1</v>
          </cell>
        </row>
        <row r="463">
          <cell r="L463">
            <v>1</v>
          </cell>
        </row>
        <row r="464">
          <cell r="L464">
            <v>1</v>
          </cell>
        </row>
        <row r="465">
          <cell r="L465">
            <v>1</v>
          </cell>
        </row>
        <row r="466">
          <cell r="L466">
            <v>1</v>
          </cell>
        </row>
        <row r="467">
          <cell r="L467">
            <v>1</v>
          </cell>
        </row>
        <row r="468">
          <cell r="L468">
            <v>1</v>
          </cell>
        </row>
        <row r="469">
          <cell r="L469">
            <v>1</v>
          </cell>
        </row>
        <row r="470">
          <cell r="L470">
            <v>1</v>
          </cell>
        </row>
        <row r="471">
          <cell r="L471">
            <v>1</v>
          </cell>
        </row>
        <row r="472">
          <cell r="L472">
            <v>1</v>
          </cell>
        </row>
        <row r="473">
          <cell r="L473">
            <v>1</v>
          </cell>
        </row>
        <row r="474">
          <cell r="L474">
            <v>1</v>
          </cell>
        </row>
        <row r="475">
          <cell r="L475">
            <v>1</v>
          </cell>
        </row>
        <row r="476">
          <cell r="L476">
            <v>1</v>
          </cell>
        </row>
        <row r="477">
          <cell r="L477">
            <v>1</v>
          </cell>
        </row>
        <row r="478">
          <cell r="L478">
            <v>1</v>
          </cell>
        </row>
        <row r="479">
          <cell r="L479">
            <v>1</v>
          </cell>
        </row>
        <row r="480">
          <cell r="L480">
            <v>1</v>
          </cell>
        </row>
        <row r="481">
          <cell r="L481">
            <v>1</v>
          </cell>
        </row>
        <row r="482">
          <cell r="L482">
            <v>1</v>
          </cell>
        </row>
        <row r="483">
          <cell r="L483">
            <v>1</v>
          </cell>
        </row>
        <row r="484">
          <cell r="L484">
            <v>1</v>
          </cell>
        </row>
        <row r="485">
          <cell r="L485">
            <v>1</v>
          </cell>
        </row>
        <row r="486">
          <cell r="L486">
            <v>1</v>
          </cell>
        </row>
        <row r="487">
          <cell r="L487">
            <v>1</v>
          </cell>
        </row>
        <row r="488">
          <cell r="L488">
            <v>1</v>
          </cell>
        </row>
        <row r="489">
          <cell r="L489">
            <v>1</v>
          </cell>
        </row>
        <row r="490">
          <cell r="L490">
            <v>1</v>
          </cell>
        </row>
        <row r="491">
          <cell r="L491">
            <v>1</v>
          </cell>
        </row>
        <row r="492">
          <cell r="L492">
            <v>1</v>
          </cell>
        </row>
        <row r="493">
          <cell r="L493">
            <v>1</v>
          </cell>
        </row>
        <row r="494">
          <cell r="L494">
            <v>1</v>
          </cell>
        </row>
        <row r="495">
          <cell r="L495">
            <v>1</v>
          </cell>
        </row>
        <row r="496">
          <cell r="L496">
            <v>1</v>
          </cell>
        </row>
        <row r="497">
          <cell r="L497">
            <v>1</v>
          </cell>
        </row>
        <row r="498">
          <cell r="L498">
            <v>1</v>
          </cell>
        </row>
        <row r="499">
          <cell r="L499">
            <v>1</v>
          </cell>
        </row>
        <row r="500">
          <cell r="L500">
            <v>1</v>
          </cell>
        </row>
        <row r="501">
          <cell r="L501">
            <v>1</v>
          </cell>
        </row>
        <row r="502">
          <cell r="L502">
            <v>1</v>
          </cell>
        </row>
        <row r="503">
          <cell r="L503">
            <v>1</v>
          </cell>
        </row>
        <row r="504">
          <cell r="L504">
            <v>1</v>
          </cell>
        </row>
        <row r="505">
          <cell r="L505">
            <v>1</v>
          </cell>
        </row>
        <row r="506">
          <cell r="L506">
            <v>1</v>
          </cell>
        </row>
        <row r="507">
          <cell r="L507">
            <v>1</v>
          </cell>
        </row>
        <row r="508">
          <cell r="L508">
            <v>1</v>
          </cell>
        </row>
        <row r="509">
          <cell r="L509">
            <v>1</v>
          </cell>
        </row>
        <row r="510">
          <cell r="L510">
            <v>1</v>
          </cell>
        </row>
        <row r="511">
          <cell r="L511">
            <v>1</v>
          </cell>
        </row>
        <row r="512">
          <cell r="L512">
            <v>1</v>
          </cell>
        </row>
        <row r="513">
          <cell r="L513">
            <v>1</v>
          </cell>
        </row>
        <row r="514">
          <cell r="L514">
            <v>1</v>
          </cell>
        </row>
        <row r="515">
          <cell r="L515">
            <v>1</v>
          </cell>
        </row>
        <row r="516">
          <cell r="L516">
            <v>1</v>
          </cell>
        </row>
        <row r="517">
          <cell r="L517">
            <v>1</v>
          </cell>
        </row>
        <row r="518">
          <cell r="L518">
            <v>1</v>
          </cell>
        </row>
        <row r="519">
          <cell r="L519">
            <v>1</v>
          </cell>
        </row>
        <row r="520">
          <cell r="L520">
            <v>1</v>
          </cell>
        </row>
        <row r="521">
          <cell r="L521">
            <v>1</v>
          </cell>
        </row>
        <row r="522">
          <cell r="L522">
            <v>1</v>
          </cell>
        </row>
        <row r="523">
          <cell r="L523">
            <v>1</v>
          </cell>
        </row>
        <row r="524">
          <cell r="L524">
            <v>1</v>
          </cell>
        </row>
        <row r="525">
          <cell r="L525">
            <v>1</v>
          </cell>
        </row>
        <row r="526">
          <cell r="L526">
            <v>1</v>
          </cell>
        </row>
        <row r="527">
          <cell r="L527">
            <v>1</v>
          </cell>
        </row>
        <row r="528">
          <cell r="L528">
            <v>1</v>
          </cell>
        </row>
        <row r="529">
          <cell r="L529">
            <v>1</v>
          </cell>
        </row>
        <row r="530">
          <cell r="L530">
            <v>1</v>
          </cell>
        </row>
        <row r="531">
          <cell r="L531">
            <v>1</v>
          </cell>
        </row>
        <row r="532">
          <cell r="L532">
            <v>1</v>
          </cell>
        </row>
        <row r="533">
          <cell r="L533">
            <v>1</v>
          </cell>
        </row>
        <row r="534">
          <cell r="L534">
            <v>1</v>
          </cell>
        </row>
        <row r="535">
          <cell r="L535">
            <v>1</v>
          </cell>
        </row>
        <row r="536">
          <cell r="L536">
            <v>1</v>
          </cell>
        </row>
        <row r="537">
          <cell r="L537">
            <v>1</v>
          </cell>
        </row>
        <row r="538">
          <cell r="L538">
            <v>1</v>
          </cell>
        </row>
        <row r="539">
          <cell r="L539">
            <v>1</v>
          </cell>
        </row>
        <row r="540">
          <cell r="L540">
            <v>1</v>
          </cell>
        </row>
        <row r="541">
          <cell r="L541">
            <v>1</v>
          </cell>
        </row>
        <row r="542">
          <cell r="L542">
            <v>1</v>
          </cell>
        </row>
        <row r="543">
          <cell r="L543">
            <v>1</v>
          </cell>
        </row>
        <row r="544">
          <cell r="L544">
            <v>1</v>
          </cell>
        </row>
        <row r="545">
          <cell r="L545">
            <v>1</v>
          </cell>
        </row>
        <row r="546">
          <cell r="L546">
            <v>1</v>
          </cell>
        </row>
        <row r="547">
          <cell r="L547">
            <v>1</v>
          </cell>
        </row>
        <row r="548">
          <cell r="L548">
            <v>1</v>
          </cell>
        </row>
        <row r="549">
          <cell r="L549">
            <v>1</v>
          </cell>
        </row>
        <row r="550">
          <cell r="L550">
            <v>1</v>
          </cell>
        </row>
        <row r="551">
          <cell r="L551">
            <v>1</v>
          </cell>
        </row>
        <row r="552">
          <cell r="L552">
            <v>1</v>
          </cell>
        </row>
        <row r="553">
          <cell r="L553">
            <v>1</v>
          </cell>
        </row>
        <row r="554">
          <cell r="L554">
            <v>1</v>
          </cell>
        </row>
        <row r="555">
          <cell r="L555">
            <v>1</v>
          </cell>
        </row>
        <row r="556">
          <cell r="L556">
            <v>1</v>
          </cell>
        </row>
        <row r="557">
          <cell r="L557">
            <v>1</v>
          </cell>
        </row>
        <row r="558">
          <cell r="L558">
            <v>1</v>
          </cell>
        </row>
        <row r="559">
          <cell r="L559">
            <v>1</v>
          </cell>
        </row>
        <row r="560">
          <cell r="L560">
            <v>1</v>
          </cell>
        </row>
        <row r="561">
          <cell r="L561">
            <v>1</v>
          </cell>
        </row>
        <row r="562">
          <cell r="L562">
            <v>1</v>
          </cell>
        </row>
        <row r="563">
          <cell r="L563">
            <v>1</v>
          </cell>
        </row>
        <row r="564">
          <cell r="L564">
            <v>1</v>
          </cell>
        </row>
        <row r="565">
          <cell r="L565">
            <v>1</v>
          </cell>
        </row>
        <row r="566">
          <cell r="L566">
            <v>1</v>
          </cell>
        </row>
        <row r="567">
          <cell r="L567">
            <v>1</v>
          </cell>
        </row>
        <row r="568">
          <cell r="L568">
            <v>1</v>
          </cell>
        </row>
        <row r="569">
          <cell r="L569">
            <v>1</v>
          </cell>
        </row>
        <row r="570">
          <cell r="L570">
            <v>1</v>
          </cell>
        </row>
        <row r="571">
          <cell r="L571">
            <v>1</v>
          </cell>
        </row>
        <row r="572">
          <cell r="L572">
            <v>1</v>
          </cell>
        </row>
        <row r="573">
          <cell r="L573">
            <v>1</v>
          </cell>
        </row>
        <row r="574">
          <cell r="L574">
            <v>1</v>
          </cell>
        </row>
        <row r="575">
          <cell r="L575">
            <v>1</v>
          </cell>
        </row>
        <row r="576">
          <cell r="L576">
            <v>1</v>
          </cell>
        </row>
        <row r="577">
          <cell r="L577">
            <v>1</v>
          </cell>
        </row>
        <row r="578">
          <cell r="L578">
            <v>1</v>
          </cell>
        </row>
        <row r="579">
          <cell r="L579">
            <v>1</v>
          </cell>
        </row>
        <row r="580">
          <cell r="L580">
            <v>1</v>
          </cell>
        </row>
        <row r="581">
          <cell r="L581">
            <v>1</v>
          </cell>
        </row>
        <row r="582">
          <cell r="L582">
            <v>1</v>
          </cell>
        </row>
        <row r="583">
          <cell r="L583">
            <v>1</v>
          </cell>
        </row>
        <row r="584">
          <cell r="L584">
            <v>1</v>
          </cell>
        </row>
        <row r="585">
          <cell r="L585">
            <v>1</v>
          </cell>
        </row>
        <row r="586">
          <cell r="L586">
            <v>1</v>
          </cell>
        </row>
        <row r="587">
          <cell r="L587">
            <v>1</v>
          </cell>
        </row>
        <row r="588">
          <cell r="L588">
            <v>1</v>
          </cell>
        </row>
        <row r="589">
          <cell r="L589">
            <v>1</v>
          </cell>
        </row>
        <row r="590">
          <cell r="L590">
            <v>1</v>
          </cell>
        </row>
        <row r="591">
          <cell r="L591">
            <v>1</v>
          </cell>
        </row>
        <row r="592">
          <cell r="L592">
            <v>1</v>
          </cell>
        </row>
        <row r="593">
          <cell r="L593">
            <v>1</v>
          </cell>
        </row>
        <row r="594">
          <cell r="L594">
            <v>1</v>
          </cell>
        </row>
        <row r="595">
          <cell r="L595">
            <v>1</v>
          </cell>
        </row>
        <row r="596">
          <cell r="L596">
            <v>1</v>
          </cell>
        </row>
        <row r="597">
          <cell r="L597">
            <v>1</v>
          </cell>
        </row>
        <row r="598">
          <cell r="L598">
            <v>1</v>
          </cell>
        </row>
        <row r="599">
          <cell r="L599">
            <v>1</v>
          </cell>
        </row>
        <row r="600">
          <cell r="L600">
            <v>1</v>
          </cell>
        </row>
        <row r="601">
          <cell r="L601">
            <v>1</v>
          </cell>
        </row>
        <row r="602">
          <cell r="L602">
            <v>1</v>
          </cell>
        </row>
        <row r="603">
          <cell r="L603">
            <v>1</v>
          </cell>
        </row>
        <row r="604">
          <cell r="L604">
            <v>1</v>
          </cell>
        </row>
        <row r="605">
          <cell r="L605">
            <v>1</v>
          </cell>
        </row>
        <row r="606">
          <cell r="L606">
            <v>1</v>
          </cell>
        </row>
        <row r="607">
          <cell r="L607">
            <v>1</v>
          </cell>
        </row>
        <row r="608">
          <cell r="L608">
            <v>1</v>
          </cell>
        </row>
        <row r="609">
          <cell r="L609">
            <v>1</v>
          </cell>
        </row>
        <row r="610">
          <cell r="L610">
            <v>1</v>
          </cell>
        </row>
        <row r="611">
          <cell r="L611">
            <v>1</v>
          </cell>
        </row>
        <row r="612">
          <cell r="L612">
            <v>1</v>
          </cell>
        </row>
        <row r="613">
          <cell r="L613">
            <v>1</v>
          </cell>
        </row>
        <row r="614">
          <cell r="L614">
            <v>1</v>
          </cell>
        </row>
        <row r="615">
          <cell r="L615">
            <v>1</v>
          </cell>
        </row>
        <row r="616">
          <cell r="L616">
            <v>1</v>
          </cell>
        </row>
        <row r="617">
          <cell r="L617">
            <v>1</v>
          </cell>
        </row>
        <row r="618">
          <cell r="L618">
            <v>1</v>
          </cell>
        </row>
        <row r="619">
          <cell r="L619">
            <v>1</v>
          </cell>
        </row>
        <row r="620">
          <cell r="L620">
            <v>1</v>
          </cell>
        </row>
        <row r="621">
          <cell r="L621">
            <v>1</v>
          </cell>
        </row>
        <row r="622">
          <cell r="L622">
            <v>1</v>
          </cell>
        </row>
        <row r="623">
          <cell r="L623">
            <v>1</v>
          </cell>
        </row>
        <row r="624">
          <cell r="L624">
            <v>1</v>
          </cell>
        </row>
        <row r="625">
          <cell r="L625">
            <v>1</v>
          </cell>
        </row>
        <row r="626">
          <cell r="L626">
            <v>1</v>
          </cell>
        </row>
        <row r="627">
          <cell r="L627">
            <v>1</v>
          </cell>
        </row>
        <row r="628">
          <cell r="L628">
            <v>1</v>
          </cell>
        </row>
        <row r="629">
          <cell r="L629">
            <v>1</v>
          </cell>
        </row>
        <row r="630">
          <cell r="L630">
            <v>1</v>
          </cell>
        </row>
        <row r="631">
          <cell r="L631">
            <v>1</v>
          </cell>
        </row>
        <row r="632">
          <cell r="L632">
            <v>1</v>
          </cell>
        </row>
        <row r="633">
          <cell r="L633">
            <v>1</v>
          </cell>
        </row>
        <row r="634">
          <cell r="L634">
            <v>1</v>
          </cell>
        </row>
        <row r="635">
          <cell r="L635">
            <v>1</v>
          </cell>
        </row>
        <row r="636">
          <cell r="L636">
            <v>1</v>
          </cell>
        </row>
        <row r="637">
          <cell r="L637">
            <v>1</v>
          </cell>
        </row>
        <row r="638">
          <cell r="L638">
            <v>1</v>
          </cell>
        </row>
        <row r="639">
          <cell r="L639">
            <v>1</v>
          </cell>
        </row>
        <row r="640">
          <cell r="L640">
            <v>1</v>
          </cell>
        </row>
        <row r="641">
          <cell r="L641">
            <v>1</v>
          </cell>
        </row>
        <row r="642">
          <cell r="L642">
            <v>1</v>
          </cell>
        </row>
        <row r="643">
          <cell r="L643">
            <v>1</v>
          </cell>
        </row>
        <row r="644">
          <cell r="L644">
            <v>1</v>
          </cell>
        </row>
        <row r="645">
          <cell r="L645">
            <v>1</v>
          </cell>
        </row>
        <row r="646">
          <cell r="L646">
            <v>1</v>
          </cell>
        </row>
        <row r="647">
          <cell r="L647">
            <v>1</v>
          </cell>
        </row>
        <row r="648">
          <cell r="L648">
            <v>1</v>
          </cell>
        </row>
        <row r="649">
          <cell r="L649">
            <v>1</v>
          </cell>
        </row>
        <row r="650">
          <cell r="L650">
            <v>1</v>
          </cell>
        </row>
        <row r="651">
          <cell r="L651">
            <v>1</v>
          </cell>
        </row>
        <row r="652">
          <cell r="L652">
            <v>1</v>
          </cell>
        </row>
        <row r="653">
          <cell r="L653">
            <v>1</v>
          </cell>
        </row>
        <row r="654">
          <cell r="L654">
            <v>1</v>
          </cell>
        </row>
        <row r="655">
          <cell r="L655">
            <v>1</v>
          </cell>
        </row>
        <row r="656">
          <cell r="L656">
            <v>1</v>
          </cell>
        </row>
        <row r="657">
          <cell r="L657">
            <v>1</v>
          </cell>
        </row>
        <row r="658">
          <cell r="L658">
            <v>1</v>
          </cell>
        </row>
        <row r="659">
          <cell r="L659">
            <v>1</v>
          </cell>
        </row>
        <row r="660">
          <cell r="L660">
            <v>1</v>
          </cell>
        </row>
        <row r="661">
          <cell r="L661">
            <v>1</v>
          </cell>
        </row>
        <row r="662">
          <cell r="L662">
            <v>1</v>
          </cell>
        </row>
        <row r="663">
          <cell r="L663">
            <v>1</v>
          </cell>
        </row>
        <row r="664">
          <cell r="L664">
            <v>1</v>
          </cell>
        </row>
        <row r="665">
          <cell r="L665">
            <v>1</v>
          </cell>
        </row>
        <row r="666">
          <cell r="L666">
            <v>1</v>
          </cell>
        </row>
        <row r="667">
          <cell r="L667">
            <v>1</v>
          </cell>
        </row>
        <row r="668">
          <cell r="L668">
            <v>1</v>
          </cell>
        </row>
        <row r="669">
          <cell r="L669">
            <v>1</v>
          </cell>
        </row>
        <row r="670">
          <cell r="L670">
            <v>1</v>
          </cell>
        </row>
        <row r="671">
          <cell r="L671">
            <v>1</v>
          </cell>
        </row>
        <row r="672">
          <cell r="L672">
            <v>1</v>
          </cell>
        </row>
        <row r="673">
          <cell r="L673">
            <v>1</v>
          </cell>
        </row>
        <row r="674">
          <cell r="L674">
            <v>1</v>
          </cell>
        </row>
        <row r="675">
          <cell r="L675">
            <v>1</v>
          </cell>
        </row>
        <row r="676">
          <cell r="L676">
            <v>1</v>
          </cell>
        </row>
        <row r="677">
          <cell r="L677">
            <v>1</v>
          </cell>
        </row>
        <row r="678">
          <cell r="L678">
            <v>1</v>
          </cell>
        </row>
        <row r="679">
          <cell r="L679">
            <v>1</v>
          </cell>
        </row>
        <row r="680">
          <cell r="L680">
            <v>1</v>
          </cell>
        </row>
        <row r="681">
          <cell r="L681">
            <v>1</v>
          </cell>
        </row>
        <row r="682">
          <cell r="L682">
            <v>1</v>
          </cell>
        </row>
        <row r="683">
          <cell r="L683">
            <v>1</v>
          </cell>
        </row>
        <row r="684">
          <cell r="L684">
            <v>1</v>
          </cell>
        </row>
        <row r="685">
          <cell r="L685">
            <v>1</v>
          </cell>
        </row>
        <row r="686">
          <cell r="L686">
            <v>1</v>
          </cell>
        </row>
        <row r="687">
          <cell r="L687">
            <v>1</v>
          </cell>
        </row>
        <row r="688">
          <cell r="L688">
            <v>1</v>
          </cell>
        </row>
        <row r="689">
          <cell r="L689">
            <v>1</v>
          </cell>
        </row>
        <row r="690">
          <cell r="L690">
            <v>1</v>
          </cell>
        </row>
        <row r="691">
          <cell r="L691">
            <v>1</v>
          </cell>
        </row>
        <row r="692">
          <cell r="L692">
            <v>1</v>
          </cell>
        </row>
        <row r="693">
          <cell r="L693">
            <v>1</v>
          </cell>
        </row>
        <row r="694">
          <cell r="L694">
            <v>1</v>
          </cell>
        </row>
        <row r="695">
          <cell r="L695">
            <v>1</v>
          </cell>
        </row>
        <row r="696">
          <cell r="L696">
            <v>1</v>
          </cell>
        </row>
        <row r="697">
          <cell r="L697">
            <v>1</v>
          </cell>
        </row>
        <row r="698">
          <cell r="L698">
            <v>1</v>
          </cell>
        </row>
        <row r="699">
          <cell r="L699">
            <v>1</v>
          </cell>
        </row>
        <row r="700">
          <cell r="L700">
            <v>1</v>
          </cell>
        </row>
        <row r="701">
          <cell r="L701">
            <v>1</v>
          </cell>
        </row>
        <row r="702">
          <cell r="L702">
            <v>1</v>
          </cell>
        </row>
        <row r="703">
          <cell r="L703">
            <v>1</v>
          </cell>
        </row>
        <row r="704">
          <cell r="L704">
            <v>1</v>
          </cell>
        </row>
        <row r="705">
          <cell r="L705">
            <v>1</v>
          </cell>
        </row>
        <row r="706">
          <cell r="L706">
            <v>1</v>
          </cell>
        </row>
        <row r="707">
          <cell r="L707">
            <v>1</v>
          </cell>
        </row>
        <row r="708">
          <cell r="L708">
            <v>1</v>
          </cell>
        </row>
        <row r="709">
          <cell r="L709">
            <v>1</v>
          </cell>
        </row>
        <row r="710">
          <cell r="L710">
            <v>1</v>
          </cell>
        </row>
        <row r="711">
          <cell r="L711">
            <v>1</v>
          </cell>
        </row>
        <row r="712">
          <cell r="L712">
            <v>1</v>
          </cell>
        </row>
        <row r="713">
          <cell r="L713">
            <v>1</v>
          </cell>
        </row>
        <row r="714">
          <cell r="L714">
            <v>1</v>
          </cell>
        </row>
        <row r="715">
          <cell r="L715">
            <v>1</v>
          </cell>
        </row>
        <row r="716">
          <cell r="L716">
            <v>1</v>
          </cell>
        </row>
        <row r="717">
          <cell r="L717">
            <v>1</v>
          </cell>
        </row>
        <row r="718">
          <cell r="L718">
            <v>1</v>
          </cell>
        </row>
        <row r="719">
          <cell r="L719">
            <v>1</v>
          </cell>
        </row>
        <row r="720">
          <cell r="L720">
            <v>1</v>
          </cell>
        </row>
        <row r="721">
          <cell r="L721">
            <v>1</v>
          </cell>
        </row>
        <row r="722">
          <cell r="L722">
            <v>1</v>
          </cell>
        </row>
        <row r="723">
          <cell r="L723">
            <v>1</v>
          </cell>
        </row>
        <row r="724">
          <cell r="L724">
            <v>1</v>
          </cell>
        </row>
        <row r="725">
          <cell r="L725">
            <v>1</v>
          </cell>
        </row>
        <row r="726">
          <cell r="L726">
            <v>1</v>
          </cell>
        </row>
        <row r="727">
          <cell r="L727">
            <v>1</v>
          </cell>
        </row>
        <row r="728">
          <cell r="L728">
            <v>1</v>
          </cell>
        </row>
        <row r="729">
          <cell r="L729">
            <v>1</v>
          </cell>
        </row>
        <row r="730">
          <cell r="L730">
            <v>1</v>
          </cell>
        </row>
        <row r="731">
          <cell r="L731">
            <v>1</v>
          </cell>
        </row>
        <row r="732">
          <cell r="L732">
            <v>1</v>
          </cell>
        </row>
        <row r="733">
          <cell r="L733">
            <v>1</v>
          </cell>
        </row>
        <row r="734">
          <cell r="L734">
            <v>1</v>
          </cell>
        </row>
        <row r="735">
          <cell r="L735">
            <v>1</v>
          </cell>
        </row>
        <row r="736">
          <cell r="L736">
            <v>1</v>
          </cell>
        </row>
        <row r="737">
          <cell r="L737">
            <v>1</v>
          </cell>
        </row>
        <row r="738">
          <cell r="L738">
            <v>1</v>
          </cell>
        </row>
        <row r="739">
          <cell r="L739">
            <v>1</v>
          </cell>
        </row>
        <row r="740">
          <cell r="L740">
            <v>1</v>
          </cell>
        </row>
        <row r="741">
          <cell r="L741">
            <v>1</v>
          </cell>
        </row>
        <row r="742">
          <cell r="L742">
            <v>1</v>
          </cell>
        </row>
        <row r="743">
          <cell r="L743">
            <v>1</v>
          </cell>
        </row>
        <row r="744">
          <cell r="L744">
            <v>1</v>
          </cell>
        </row>
        <row r="745">
          <cell r="L745">
            <v>1</v>
          </cell>
        </row>
        <row r="746">
          <cell r="L746">
            <v>1</v>
          </cell>
        </row>
        <row r="747">
          <cell r="L747">
            <v>1</v>
          </cell>
        </row>
        <row r="748">
          <cell r="L748">
            <v>1</v>
          </cell>
        </row>
        <row r="749">
          <cell r="L749">
            <v>1</v>
          </cell>
        </row>
        <row r="750">
          <cell r="L750">
            <v>1</v>
          </cell>
        </row>
        <row r="751">
          <cell r="L751">
            <v>1</v>
          </cell>
        </row>
        <row r="752">
          <cell r="L752">
            <v>1</v>
          </cell>
        </row>
        <row r="753">
          <cell r="L753">
            <v>1</v>
          </cell>
        </row>
        <row r="754">
          <cell r="L754">
            <v>1</v>
          </cell>
        </row>
        <row r="755">
          <cell r="L755">
            <v>1</v>
          </cell>
        </row>
        <row r="756">
          <cell r="L756">
            <v>1</v>
          </cell>
        </row>
        <row r="757">
          <cell r="L757">
            <v>1</v>
          </cell>
        </row>
        <row r="758">
          <cell r="L758">
            <v>1</v>
          </cell>
        </row>
        <row r="759">
          <cell r="L759">
            <v>1</v>
          </cell>
        </row>
        <row r="760">
          <cell r="L760">
            <v>1</v>
          </cell>
        </row>
        <row r="761">
          <cell r="L761">
            <v>1</v>
          </cell>
        </row>
        <row r="762">
          <cell r="L762">
            <v>1</v>
          </cell>
        </row>
        <row r="763">
          <cell r="L763">
            <v>1</v>
          </cell>
        </row>
        <row r="764">
          <cell r="L764">
            <v>1</v>
          </cell>
        </row>
        <row r="765">
          <cell r="L765">
            <v>1</v>
          </cell>
        </row>
        <row r="766">
          <cell r="L766">
            <v>1</v>
          </cell>
        </row>
        <row r="767">
          <cell r="L767">
            <v>1</v>
          </cell>
        </row>
        <row r="768">
          <cell r="L768">
            <v>1</v>
          </cell>
        </row>
        <row r="769">
          <cell r="L769">
            <v>1</v>
          </cell>
        </row>
        <row r="770">
          <cell r="L770">
            <v>1</v>
          </cell>
        </row>
        <row r="771">
          <cell r="L771">
            <v>1</v>
          </cell>
        </row>
        <row r="772">
          <cell r="L772">
            <v>1</v>
          </cell>
        </row>
        <row r="773">
          <cell r="L773">
            <v>1</v>
          </cell>
        </row>
        <row r="774">
          <cell r="L774">
            <v>1</v>
          </cell>
        </row>
        <row r="775">
          <cell r="L775">
            <v>1</v>
          </cell>
        </row>
        <row r="776">
          <cell r="L776">
            <v>1</v>
          </cell>
        </row>
        <row r="777">
          <cell r="L777">
            <v>1</v>
          </cell>
        </row>
        <row r="778">
          <cell r="L778">
            <v>1</v>
          </cell>
        </row>
        <row r="779">
          <cell r="L779">
            <v>1</v>
          </cell>
        </row>
        <row r="780">
          <cell r="L780">
            <v>1</v>
          </cell>
        </row>
        <row r="781">
          <cell r="L781">
            <v>1</v>
          </cell>
        </row>
        <row r="782">
          <cell r="L782">
            <v>1</v>
          </cell>
        </row>
        <row r="783">
          <cell r="L783">
            <v>1</v>
          </cell>
        </row>
        <row r="784">
          <cell r="L784">
            <v>1</v>
          </cell>
        </row>
        <row r="785">
          <cell r="L785">
            <v>1</v>
          </cell>
        </row>
        <row r="786">
          <cell r="L786">
            <v>1</v>
          </cell>
        </row>
        <row r="787">
          <cell r="L787">
            <v>1</v>
          </cell>
        </row>
        <row r="788">
          <cell r="L788">
            <v>1</v>
          </cell>
        </row>
        <row r="789">
          <cell r="L789">
            <v>1</v>
          </cell>
        </row>
        <row r="790">
          <cell r="L790">
            <v>1</v>
          </cell>
        </row>
        <row r="791">
          <cell r="L791">
            <v>1</v>
          </cell>
        </row>
        <row r="792">
          <cell r="L792">
            <v>1</v>
          </cell>
        </row>
        <row r="793">
          <cell r="L793">
            <v>1</v>
          </cell>
        </row>
        <row r="794">
          <cell r="L794">
            <v>1</v>
          </cell>
        </row>
        <row r="795">
          <cell r="L795">
            <v>1</v>
          </cell>
        </row>
        <row r="796">
          <cell r="L796">
            <v>1</v>
          </cell>
        </row>
        <row r="797">
          <cell r="L797">
            <v>1</v>
          </cell>
        </row>
        <row r="798">
          <cell r="L798">
            <v>1</v>
          </cell>
        </row>
        <row r="799">
          <cell r="L799">
            <v>1</v>
          </cell>
        </row>
        <row r="800">
          <cell r="L800">
            <v>1</v>
          </cell>
        </row>
        <row r="801">
          <cell r="L801">
            <v>1</v>
          </cell>
        </row>
        <row r="802">
          <cell r="L802">
            <v>1</v>
          </cell>
        </row>
        <row r="803">
          <cell r="L803">
            <v>1</v>
          </cell>
        </row>
        <row r="804">
          <cell r="L804">
            <v>1</v>
          </cell>
        </row>
        <row r="805">
          <cell r="L805">
            <v>1</v>
          </cell>
        </row>
        <row r="806">
          <cell r="L806">
            <v>1</v>
          </cell>
        </row>
        <row r="807">
          <cell r="L807">
            <v>1</v>
          </cell>
        </row>
        <row r="808">
          <cell r="L808">
            <v>1</v>
          </cell>
        </row>
        <row r="809">
          <cell r="L809">
            <v>1</v>
          </cell>
        </row>
        <row r="810">
          <cell r="L810">
            <v>1</v>
          </cell>
        </row>
        <row r="811">
          <cell r="L811">
            <v>1</v>
          </cell>
        </row>
        <row r="812">
          <cell r="L812">
            <v>1</v>
          </cell>
        </row>
        <row r="813">
          <cell r="L813">
            <v>1</v>
          </cell>
        </row>
        <row r="814">
          <cell r="L814">
            <v>1</v>
          </cell>
        </row>
        <row r="815">
          <cell r="L815">
            <v>1</v>
          </cell>
        </row>
        <row r="816">
          <cell r="L816">
            <v>1</v>
          </cell>
        </row>
        <row r="817">
          <cell r="L817">
            <v>1</v>
          </cell>
        </row>
        <row r="818">
          <cell r="L818">
            <v>1</v>
          </cell>
        </row>
        <row r="819">
          <cell r="L819">
            <v>1</v>
          </cell>
        </row>
        <row r="820">
          <cell r="L820">
            <v>1</v>
          </cell>
        </row>
        <row r="821">
          <cell r="L821">
            <v>1</v>
          </cell>
        </row>
        <row r="822">
          <cell r="L822">
            <v>1</v>
          </cell>
        </row>
        <row r="823">
          <cell r="L823">
            <v>1</v>
          </cell>
        </row>
        <row r="824">
          <cell r="L824">
            <v>1</v>
          </cell>
        </row>
        <row r="825">
          <cell r="L825">
            <v>1</v>
          </cell>
        </row>
        <row r="826">
          <cell r="L826">
            <v>1</v>
          </cell>
        </row>
        <row r="827">
          <cell r="L827">
            <v>1</v>
          </cell>
        </row>
        <row r="828">
          <cell r="L828">
            <v>1</v>
          </cell>
        </row>
        <row r="829">
          <cell r="L829">
            <v>1</v>
          </cell>
        </row>
        <row r="830">
          <cell r="L830">
            <v>1</v>
          </cell>
        </row>
        <row r="831">
          <cell r="L831">
            <v>1</v>
          </cell>
        </row>
        <row r="832">
          <cell r="L832">
            <v>1</v>
          </cell>
        </row>
        <row r="833">
          <cell r="L833">
            <v>1</v>
          </cell>
        </row>
        <row r="834">
          <cell r="L834">
            <v>1</v>
          </cell>
        </row>
        <row r="835">
          <cell r="L835">
            <v>1</v>
          </cell>
        </row>
        <row r="836">
          <cell r="L836">
            <v>1</v>
          </cell>
        </row>
        <row r="837">
          <cell r="L837">
            <v>1</v>
          </cell>
        </row>
        <row r="838">
          <cell r="L838">
            <v>1</v>
          </cell>
        </row>
        <row r="839">
          <cell r="L839">
            <v>1</v>
          </cell>
        </row>
        <row r="840">
          <cell r="L840">
            <v>1</v>
          </cell>
        </row>
        <row r="841">
          <cell r="L841">
            <v>1</v>
          </cell>
        </row>
        <row r="842">
          <cell r="L842">
            <v>1</v>
          </cell>
        </row>
        <row r="843">
          <cell r="L843">
            <v>1</v>
          </cell>
        </row>
        <row r="844">
          <cell r="L844">
            <v>1</v>
          </cell>
        </row>
        <row r="845">
          <cell r="L845">
            <v>1</v>
          </cell>
        </row>
        <row r="846">
          <cell r="L846">
            <v>1</v>
          </cell>
        </row>
        <row r="847">
          <cell r="L847">
            <v>1</v>
          </cell>
        </row>
        <row r="848">
          <cell r="L848">
            <v>1</v>
          </cell>
        </row>
        <row r="849">
          <cell r="L849">
            <v>1</v>
          </cell>
        </row>
        <row r="850">
          <cell r="L850">
            <v>1</v>
          </cell>
        </row>
        <row r="851">
          <cell r="L851">
            <v>1</v>
          </cell>
        </row>
        <row r="852">
          <cell r="L852">
            <v>1</v>
          </cell>
        </row>
        <row r="853">
          <cell r="L853">
            <v>1</v>
          </cell>
        </row>
        <row r="854">
          <cell r="L854">
            <v>1</v>
          </cell>
        </row>
        <row r="855">
          <cell r="L855">
            <v>1</v>
          </cell>
        </row>
        <row r="856">
          <cell r="L856">
            <v>1</v>
          </cell>
        </row>
        <row r="857">
          <cell r="L857">
            <v>1</v>
          </cell>
        </row>
        <row r="858">
          <cell r="L858">
            <v>1</v>
          </cell>
        </row>
        <row r="859">
          <cell r="L859">
            <v>1</v>
          </cell>
        </row>
        <row r="860">
          <cell r="L860">
            <v>1</v>
          </cell>
        </row>
        <row r="861">
          <cell r="L861">
            <v>1</v>
          </cell>
        </row>
        <row r="862">
          <cell r="L862">
            <v>1</v>
          </cell>
        </row>
        <row r="863">
          <cell r="L863">
            <v>1</v>
          </cell>
        </row>
        <row r="864">
          <cell r="L864">
            <v>1</v>
          </cell>
        </row>
        <row r="865">
          <cell r="L865">
            <v>1</v>
          </cell>
        </row>
        <row r="866">
          <cell r="L866">
            <v>1</v>
          </cell>
        </row>
        <row r="867">
          <cell r="L867">
            <v>1</v>
          </cell>
        </row>
        <row r="868">
          <cell r="L868">
            <v>1</v>
          </cell>
        </row>
        <row r="869">
          <cell r="L869">
            <v>1</v>
          </cell>
        </row>
        <row r="870">
          <cell r="L870">
            <v>1</v>
          </cell>
        </row>
        <row r="871">
          <cell r="L871">
            <v>1</v>
          </cell>
        </row>
        <row r="872">
          <cell r="L872">
            <v>1</v>
          </cell>
        </row>
        <row r="873">
          <cell r="L873">
            <v>1</v>
          </cell>
        </row>
        <row r="874">
          <cell r="L874">
            <v>1</v>
          </cell>
        </row>
        <row r="875">
          <cell r="L875">
            <v>1</v>
          </cell>
        </row>
        <row r="876">
          <cell r="L876">
            <v>1</v>
          </cell>
        </row>
        <row r="877">
          <cell r="L877">
            <v>1</v>
          </cell>
        </row>
        <row r="878">
          <cell r="L878">
            <v>1</v>
          </cell>
        </row>
        <row r="879">
          <cell r="L879">
            <v>1</v>
          </cell>
        </row>
        <row r="880">
          <cell r="L880">
            <v>1</v>
          </cell>
        </row>
        <row r="881">
          <cell r="L881">
            <v>1</v>
          </cell>
        </row>
        <row r="882">
          <cell r="L882">
            <v>1</v>
          </cell>
        </row>
        <row r="883">
          <cell r="L883">
            <v>1</v>
          </cell>
        </row>
        <row r="884">
          <cell r="L884">
            <v>1</v>
          </cell>
        </row>
        <row r="885">
          <cell r="L885">
            <v>1</v>
          </cell>
        </row>
        <row r="886">
          <cell r="L886">
            <v>1</v>
          </cell>
        </row>
        <row r="887">
          <cell r="L887">
            <v>1</v>
          </cell>
        </row>
        <row r="888">
          <cell r="L888">
            <v>1</v>
          </cell>
        </row>
        <row r="889">
          <cell r="L889">
            <v>1</v>
          </cell>
        </row>
        <row r="890">
          <cell r="L890">
            <v>1</v>
          </cell>
        </row>
        <row r="891">
          <cell r="L891">
            <v>1</v>
          </cell>
        </row>
        <row r="892">
          <cell r="L892">
            <v>1</v>
          </cell>
        </row>
        <row r="893">
          <cell r="L893">
            <v>1</v>
          </cell>
        </row>
        <row r="894">
          <cell r="L894">
            <v>1</v>
          </cell>
        </row>
        <row r="895">
          <cell r="L895">
            <v>1</v>
          </cell>
        </row>
        <row r="896">
          <cell r="L896">
            <v>1</v>
          </cell>
        </row>
        <row r="897">
          <cell r="L897">
            <v>1</v>
          </cell>
        </row>
        <row r="898">
          <cell r="L898">
            <v>1</v>
          </cell>
        </row>
        <row r="899">
          <cell r="L899">
            <v>1</v>
          </cell>
        </row>
        <row r="900">
          <cell r="L900">
            <v>1</v>
          </cell>
        </row>
        <row r="901">
          <cell r="L901">
            <v>1</v>
          </cell>
        </row>
        <row r="902">
          <cell r="L902">
            <v>1</v>
          </cell>
        </row>
        <row r="903">
          <cell r="L903">
            <v>1</v>
          </cell>
        </row>
        <row r="904">
          <cell r="L904">
            <v>1</v>
          </cell>
        </row>
        <row r="905">
          <cell r="L905">
            <v>1</v>
          </cell>
        </row>
        <row r="906">
          <cell r="L906">
            <v>1</v>
          </cell>
        </row>
        <row r="907">
          <cell r="L907">
            <v>1</v>
          </cell>
        </row>
        <row r="908">
          <cell r="L908">
            <v>1</v>
          </cell>
        </row>
        <row r="909">
          <cell r="L909">
            <v>1</v>
          </cell>
        </row>
        <row r="910">
          <cell r="L910">
            <v>1</v>
          </cell>
        </row>
        <row r="911">
          <cell r="L911">
            <v>1</v>
          </cell>
        </row>
        <row r="912">
          <cell r="L912">
            <v>1</v>
          </cell>
        </row>
        <row r="913">
          <cell r="L913">
            <v>1</v>
          </cell>
        </row>
        <row r="914">
          <cell r="L914">
            <v>1</v>
          </cell>
        </row>
        <row r="915">
          <cell r="L915">
            <v>1</v>
          </cell>
        </row>
        <row r="916">
          <cell r="L916">
            <v>1</v>
          </cell>
        </row>
        <row r="917">
          <cell r="L917">
            <v>1</v>
          </cell>
        </row>
        <row r="918">
          <cell r="L918" t="e">
            <v>#N/A</v>
          </cell>
        </row>
        <row r="919">
          <cell r="L919" t="e">
            <v>#N/A</v>
          </cell>
        </row>
        <row r="920">
          <cell r="L920" t="e">
            <v>#N/A</v>
          </cell>
        </row>
        <row r="921">
          <cell r="L921" t="e">
            <v>#N/A</v>
          </cell>
        </row>
        <row r="922">
          <cell r="L922" t="e">
            <v>#N/A</v>
          </cell>
        </row>
        <row r="923">
          <cell r="L923" t="e">
            <v>#N/A</v>
          </cell>
        </row>
        <row r="924">
          <cell r="L924" t="e">
            <v>#N/A</v>
          </cell>
        </row>
        <row r="925">
          <cell r="L925" t="e">
            <v>#N/A</v>
          </cell>
        </row>
        <row r="926">
          <cell r="L926" t="e">
            <v>#N/A</v>
          </cell>
        </row>
        <row r="927">
          <cell r="L927" t="e">
            <v>#N/A</v>
          </cell>
        </row>
        <row r="928">
          <cell r="L928" t="e">
            <v>#N/A</v>
          </cell>
        </row>
        <row r="929">
          <cell r="L929" t="e">
            <v>#N/A</v>
          </cell>
        </row>
        <row r="930">
          <cell r="L930" t="e">
            <v>#N/A</v>
          </cell>
        </row>
        <row r="931">
          <cell r="L931" t="e">
            <v>#N/A</v>
          </cell>
        </row>
        <row r="932">
          <cell r="L932" t="e">
            <v>#N/A</v>
          </cell>
        </row>
        <row r="933">
          <cell r="L933" t="e">
            <v>#N/A</v>
          </cell>
        </row>
        <row r="934">
          <cell r="L934" t="e">
            <v>#N/A</v>
          </cell>
        </row>
        <row r="935">
          <cell r="L935" t="e">
            <v>#N/A</v>
          </cell>
        </row>
        <row r="936">
          <cell r="L936" t="e">
            <v>#N/A</v>
          </cell>
        </row>
        <row r="937">
          <cell r="L937" t="e">
            <v>#N/A</v>
          </cell>
        </row>
        <row r="938">
          <cell r="L938" t="e">
            <v>#N/A</v>
          </cell>
        </row>
        <row r="939">
          <cell r="L939" t="e">
            <v>#N/A</v>
          </cell>
        </row>
        <row r="940">
          <cell r="L940" t="e">
            <v>#N/A</v>
          </cell>
        </row>
        <row r="941">
          <cell r="L941" t="e">
            <v>#N/A</v>
          </cell>
        </row>
        <row r="942">
          <cell r="L942" t="e">
            <v>#N/A</v>
          </cell>
        </row>
        <row r="943">
          <cell r="L943" t="e">
            <v>#N/A</v>
          </cell>
        </row>
        <row r="944">
          <cell r="L944" t="e">
            <v>#N/A</v>
          </cell>
        </row>
        <row r="945">
          <cell r="L945" t="e">
            <v>#N/A</v>
          </cell>
        </row>
        <row r="946">
          <cell r="L946" t="e">
            <v>#N/A</v>
          </cell>
        </row>
        <row r="947">
          <cell r="L947" t="e">
            <v>#N/A</v>
          </cell>
        </row>
        <row r="948">
          <cell r="L948" t="e">
            <v>#N/A</v>
          </cell>
        </row>
        <row r="949">
          <cell r="L949" t="e">
            <v>#N/A</v>
          </cell>
        </row>
        <row r="950">
          <cell r="L950" t="e">
            <v>#N/A</v>
          </cell>
        </row>
        <row r="951">
          <cell r="L951" t="e">
            <v>#N/A</v>
          </cell>
        </row>
        <row r="952">
          <cell r="L952" t="e">
            <v>#N/A</v>
          </cell>
        </row>
        <row r="953">
          <cell r="L953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 t="str">
            <v>Ongoing</v>
          </cell>
        </row>
        <row r="95">
          <cell r="B95" t="str">
            <v>Argentina:AR:APP:ADM</v>
          </cell>
        </row>
        <row r="96">
          <cell r="B96" t="str">
            <v>Argentina:AR:APP:CMS</v>
          </cell>
        </row>
        <row r="97">
          <cell r="B97" t="str">
            <v>Argentina:AR:BPO:Call Center</v>
          </cell>
        </row>
        <row r="98">
          <cell r="B98" t="str">
            <v>Argentina:AR:ITO:</v>
          </cell>
        </row>
        <row r="99">
          <cell r="B99" t="str">
            <v>Argentina:AR:ITO:GSD Buenos Aires</v>
          </cell>
        </row>
        <row r="100">
          <cell r="B100" t="str">
            <v>Australia:AU:APP:ADM High</v>
          </cell>
        </row>
        <row r="101">
          <cell r="B101" t="str">
            <v>Australia:AU:APP:ADM Low</v>
          </cell>
        </row>
        <row r="102">
          <cell r="B102" t="str">
            <v>Australia:AU:APP:ADM Mphasis Not Sydney Melbourne Brisbane Perth</v>
          </cell>
        </row>
        <row r="103">
          <cell r="B103" t="str">
            <v>Australia:AU:APP:ADM Mphasis Sydney Melbourne Brisbane Perth</v>
          </cell>
        </row>
        <row r="104">
          <cell r="B104" t="str">
            <v>Australia:AU:APP:CMS</v>
          </cell>
        </row>
        <row r="105">
          <cell r="B105" t="str">
            <v>Australia:AU:APP:Pract</v>
          </cell>
        </row>
        <row r="106">
          <cell r="B106" t="str">
            <v>Australia:AU:BPO:</v>
          </cell>
        </row>
        <row r="107">
          <cell r="B107" t="str">
            <v>Australia:AU:BPO:South Aus Credit Serv</v>
          </cell>
        </row>
        <row r="108">
          <cell r="B108" t="str">
            <v>Australia:AU:ITO:GSD Adelaide</v>
          </cell>
        </row>
        <row r="109">
          <cell r="B109" t="str">
            <v>Australia:AU:ITO:High</v>
          </cell>
        </row>
        <row r="110">
          <cell r="B110" t="str">
            <v>Australia:AU:ITO:Low</v>
          </cell>
        </row>
        <row r="111">
          <cell r="B111" t="str">
            <v>Austria:AT:APP:ADM</v>
          </cell>
        </row>
        <row r="112">
          <cell r="B112" t="str">
            <v>Austria:AT:APP:Pract</v>
          </cell>
        </row>
        <row r="113">
          <cell r="B113" t="str">
            <v>Austria:AT:ITO:</v>
          </cell>
        </row>
        <row r="114">
          <cell r="B114" t="str">
            <v>Austria:AT:ITO:GSD Wien MSP</v>
          </cell>
        </row>
        <row r="115">
          <cell r="B115" t="str">
            <v>Bahrain:BH:APP:ADM</v>
          </cell>
        </row>
        <row r="116">
          <cell r="B116" t="str">
            <v>Belgium:BE:APP:ADM</v>
          </cell>
        </row>
        <row r="117">
          <cell r="B117" t="str">
            <v>Belgium:BE:APP:ADM Mphasis</v>
          </cell>
        </row>
        <row r="118">
          <cell r="B118" t="str">
            <v>Belgium:BE:APP:Pract</v>
          </cell>
        </row>
        <row r="119">
          <cell r="B119" t="str">
            <v>Belgium:BE:BPO:</v>
          </cell>
        </row>
        <row r="120">
          <cell r="B120" t="str">
            <v>Belgium:BE:ITO:</v>
          </cell>
        </row>
        <row r="121">
          <cell r="B121" t="str">
            <v>Belgium:BE:ITO:GSD Mechelen</v>
          </cell>
        </row>
        <row r="122">
          <cell r="B122" t="str">
            <v>Belgium:BE:ITO:GSD Mechelen MSP</v>
          </cell>
        </row>
        <row r="123">
          <cell r="B123" t="str">
            <v>Brazil:BR:APP:ADM High</v>
          </cell>
        </row>
        <row r="124">
          <cell r="B124" t="str">
            <v>Brazil:BR:APP:ADM Low</v>
          </cell>
        </row>
        <row r="125">
          <cell r="B125" t="str">
            <v>Brazil:BR:APP:CMS</v>
          </cell>
        </row>
        <row r="126">
          <cell r="B126" t="str">
            <v>Brazil:BR:APP:Pract</v>
          </cell>
        </row>
        <row r="127">
          <cell r="B127" t="str">
            <v>Brazil:BR:BPO:Contact Center</v>
          </cell>
        </row>
        <row r="128">
          <cell r="B128" t="str">
            <v>Brazil:BR:BPO:PA</v>
          </cell>
        </row>
        <row r="129">
          <cell r="B129" t="str">
            <v>Brazil:BR:BPO:Support</v>
          </cell>
        </row>
        <row r="130">
          <cell r="B130" t="str">
            <v>Brazil:BR:ITO:</v>
          </cell>
        </row>
        <row r="131">
          <cell r="B131" t="str">
            <v>Brazil:BR:ITO:GSD Sao Paulo</v>
          </cell>
        </row>
        <row r="132">
          <cell r="B132" t="str">
            <v>Brazil:BR:ITO:SED</v>
          </cell>
        </row>
        <row r="133">
          <cell r="B133" t="str">
            <v>Bulgaria:BG:APP:Pract</v>
          </cell>
        </row>
        <row r="134">
          <cell r="B134" t="str">
            <v>Bulgaria:BG:BPO:</v>
          </cell>
        </row>
        <row r="135">
          <cell r="B135" t="str">
            <v>Bulgaria:BG:ITO:</v>
          </cell>
        </row>
        <row r="136">
          <cell r="B136" t="str">
            <v>Bulgaria:BG:ITO:GSD Sofia</v>
          </cell>
        </row>
        <row r="137">
          <cell r="B137" t="str">
            <v>Bulgaria:BG:ITO:GSD Sofia MSP</v>
          </cell>
        </row>
        <row r="138">
          <cell r="B138" t="str">
            <v>Canada:CA:APP:ADM</v>
          </cell>
        </row>
        <row r="139">
          <cell r="B139" t="str">
            <v>Canada:CA:APP:ADM Mphasis Not Toronto Vancouver</v>
          </cell>
        </row>
        <row r="140">
          <cell r="B140" t="str">
            <v>Canada:CA:APP:ADM Mphasis Toronto Vancouver</v>
          </cell>
        </row>
        <row r="141">
          <cell r="B141" t="str">
            <v>Canada:CA:APP:CMS</v>
          </cell>
        </row>
        <row r="142">
          <cell r="B142" t="str">
            <v>Canada:CA:APP:Pract</v>
          </cell>
        </row>
        <row r="143">
          <cell r="B143" t="str">
            <v>Canada:CA:BPO:</v>
          </cell>
        </row>
        <row r="144">
          <cell r="B144" t="str">
            <v>Canada:CA:BPO:Sydney</v>
          </cell>
        </row>
        <row r="145">
          <cell r="B145" t="str">
            <v>Canada:CA:ITO:</v>
          </cell>
        </row>
        <row r="146">
          <cell r="B146" t="str">
            <v>Canada:CA:ITO:GSD</v>
          </cell>
        </row>
        <row r="147">
          <cell r="B147" t="str">
            <v>Canada:CA:ITO:GSD Calgary MSP</v>
          </cell>
        </row>
        <row r="148">
          <cell r="B148" t="str">
            <v>Canada:CA:ITO:GSD Kanata MSP</v>
          </cell>
        </row>
        <row r="149">
          <cell r="B149" t="str">
            <v>Chile:CL:APP:ADM</v>
          </cell>
        </row>
        <row r="150">
          <cell r="B150" t="str">
            <v>Chile:CL:BPO:</v>
          </cell>
        </row>
        <row r="151">
          <cell r="B151" t="str">
            <v>Chile:CL:ITO:</v>
          </cell>
        </row>
        <row r="152">
          <cell r="B152" t="str">
            <v>Chile:CL:ITO:GSD Santiago</v>
          </cell>
        </row>
        <row r="153">
          <cell r="B153" t="str">
            <v>Chile:CL:ITO:GSD Santiago MSP</v>
          </cell>
        </row>
        <row r="154">
          <cell r="B154" t="str">
            <v>China:CN:APP:ADM Chongqing Wuhan Low</v>
          </cell>
        </row>
        <row r="155">
          <cell r="B155" t="str">
            <v>China:CN:APP:ADM Mphasis</v>
          </cell>
        </row>
        <row r="156">
          <cell r="B156" t="str">
            <v>China:CN:APP:ADM Shanghai Beijing Dalian High</v>
          </cell>
        </row>
        <row r="157">
          <cell r="B157" t="str">
            <v>China:CN:APP:ADM Testing</v>
          </cell>
        </row>
        <row r="158">
          <cell r="B158" t="str">
            <v>China:CN:APP:Australia BAS Fly In</v>
          </cell>
        </row>
        <row r="159">
          <cell r="B159" t="str">
            <v>China:CN:APP:Canada BAS Fly in</v>
          </cell>
        </row>
        <row r="160">
          <cell r="B160" t="str">
            <v>China:CN:APP:CMS</v>
          </cell>
        </row>
        <row r="161">
          <cell r="B161" t="str">
            <v>China:CN:APP:France BAS Fly in</v>
          </cell>
        </row>
        <row r="162">
          <cell r="B162" t="str">
            <v>China:CN:APP:Germany BAS Fly In</v>
          </cell>
        </row>
        <row r="163">
          <cell r="B163" t="str">
            <v>China:CN:APP:Hong Kong BAS Fly in</v>
          </cell>
        </row>
        <row r="164">
          <cell r="B164" t="str">
            <v>China:CN:APP:Indonesia BAS Fly in</v>
          </cell>
        </row>
        <row r="165">
          <cell r="B165" t="str">
            <v>China:CN:APP:Japan BAS Fly in</v>
          </cell>
        </row>
        <row r="166">
          <cell r="B166" t="str">
            <v>China:CN:APP:Malaysia BAS Fly in</v>
          </cell>
        </row>
        <row r="167">
          <cell r="B167" t="str">
            <v>China:CN:APP:New Zealand BAS Fly in</v>
          </cell>
        </row>
        <row r="168">
          <cell r="B168" t="str">
            <v>China:CN:APP:Philippines BAS Fly in</v>
          </cell>
        </row>
        <row r="169">
          <cell r="B169" t="str">
            <v>China:CN:APP:Pract</v>
          </cell>
        </row>
        <row r="170">
          <cell r="B170" t="str">
            <v>China:CN:APP:Singapore BAS Fly In</v>
          </cell>
        </row>
        <row r="171">
          <cell r="B171" t="str">
            <v>China:CN:APP:Switzerland BAS Fly in</v>
          </cell>
        </row>
        <row r="172">
          <cell r="B172" t="str">
            <v>China:CN:APP:Taiwan BAS Fly in</v>
          </cell>
        </row>
        <row r="173">
          <cell r="B173" t="str">
            <v>China:CN:APP:United Kingdom BAS Fly In</v>
          </cell>
        </row>
        <row r="174">
          <cell r="B174" t="str">
            <v>China:CN:APP:United States A BAS Fly in</v>
          </cell>
        </row>
        <row r="175">
          <cell r="B175" t="str">
            <v>China:CN:APP:United States AA BAS Fly in</v>
          </cell>
        </row>
        <row r="176">
          <cell r="B176" t="str">
            <v>China:CN:APP:United States B BAS Fly in</v>
          </cell>
        </row>
        <row r="177">
          <cell r="B177" t="str">
            <v>China:CN:BPO:Dalian</v>
          </cell>
        </row>
        <row r="178">
          <cell r="B178" t="str">
            <v>China:CN:BPO:Dalian Mandarin Only</v>
          </cell>
        </row>
        <row r="179">
          <cell r="B179" t="str">
            <v>China:CN:BPO:Shanghai</v>
          </cell>
        </row>
        <row r="180">
          <cell r="B180" t="str">
            <v>China:CN:BPO:Wuhan</v>
          </cell>
        </row>
        <row r="181">
          <cell r="B181" t="str">
            <v>China:CN:ITO:GSD Beijing</v>
          </cell>
        </row>
        <row r="182">
          <cell r="B182" t="str">
            <v>China:CN:ITO:GSD Beijing MSP</v>
          </cell>
        </row>
        <row r="183">
          <cell r="B183" t="str">
            <v>China:CN:ITO:GSD Dalian</v>
          </cell>
        </row>
        <row r="184">
          <cell r="B184" t="str">
            <v>China:CN:ITO:High</v>
          </cell>
        </row>
        <row r="185">
          <cell r="B185" t="str">
            <v>China:CN:ITO:Low</v>
          </cell>
        </row>
        <row r="186">
          <cell r="B186" t="str">
            <v>China:CN:ITO:Tianjin</v>
          </cell>
        </row>
        <row r="187">
          <cell r="B187" t="str">
            <v>Colombia:CO:APP:ADM</v>
          </cell>
        </row>
        <row r="188">
          <cell r="B188" t="str">
            <v>Colombia:CO:APP:CMS</v>
          </cell>
        </row>
        <row r="189">
          <cell r="B189" t="str">
            <v>Colombia:CO:BPO:</v>
          </cell>
        </row>
        <row r="190">
          <cell r="B190" t="str">
            <v>Colombia:CO:ITO:</v>
          </cell>
        </row>
        <row r="191">
          <cell r="B191" t="str">
            <v>Colombia:CO:ITO:GSD Bogota MSP</v>
          </cell>
        </row>
        <row r="192">
          <cell r="B192" t="str">
            <v>Costa Rica:CR:APP:ADM</v>
          </cell>
        </row>
        <row r="193">
          <cell r="B193" t="str">
            <v>Costa Rica:CR:BPO:</v>
          </cell>
        </row>
        <row r="194">
          <cell r="B194" t="str">
            <v>Costa Rica:CR:ITO:</v>
          </cell>
        </row>
        <row r="195">
          <cell r="B195" t="str">
            <v>Costa Rica:CR:ITO:Capability</v>
          </cell>
        </row>
        <row r="196">
          <cell r="B196" t="str">
            <v>Costa Rica:CR:ITO:GSD San Jose</v>
          </cell>
        </row>
        <row r="197">
          <cell r="B197" t="str">
            <v>Czech Republic:CZ:APP:ADM</v>
          </cell>
        </row>
        <row r="198">
          <cell r="B198" t="str">
            <v>Czech Republic:CZ:APP:Pract</v>
          </cell>
        </row>
        <row r="199">
          <cell r="B199" t="str">
            <v>Czech Republic:CZ:ITO:</v>
          </cell>
        </row>
        <row r="200">
          <cell r="B200" t="str">
            <v>Denmark:DK:APP:ADM</v>
          </cell>
        </row>
        <row r="201">
          <cell r="B201" t="str">
            <v>Denmark:DK:APP:Pract</v>
          </cell>
        </row>
        <row r="202">
          <cell r="B202" t="str">
            <v>Denmark:DK:ITO:</v>
          </cell>
        </row>
        <row r="203">
          <cell r="B203" t="str">
            <v>Ecuador:EC:ITO:</v>
          </cell>
        </row>
        <row r="204">
          <cell r="B204" t="str">
            <v>Egypt:EG:APP:ADM</v>
          </cell>
        </row>
        <row r="205">
          <cell r="B205" t="str">
            <v>Egypt:EG:APP:Germany BAS Fly In</v>
          </cell>
        </row>
        <row r="206">
          <cell r="B206" t="str">
            <v>Egypt:EG:APP:India BAS Fly in</v>
          </cell>
        </row>
        <row r="207">
          <cell r="B207" t="str">
            <v>Egypt:EG:APP:Netherlands BAS Fly In</v>
          </cell>
        </row>
        <row r="208">
          <cell r="B208" t="str">
            <v>Egypt:EG:APP:United Kingdom BAS Fly In</v>
          </cell>
        </row>
        <row r="209">
          <cell r="B209" t="str">
            <v>Egypt:EG:APP:United States A BAS Fly in</v>
          </cell>
        </row>
        <row r="210">
          <cell r="B210" t="str">
            <v>Egypt:EG:APP:United States B BAS Fly in</v>
          </cell>
        </row>
        <row r="211">
          <cell r="B211" t="str">
            <v>Finland:FI:APP:Pract</v>
          </cell>
        </row>
        <row r="212">
          <cell r="B212" t="str">
            <v>Finland:FI:ITO:</v>
          </cell>
        </row>
        <row r="213">
          <cell r="B213" t="str">
            <v>Finland:FI:ITO:GSD Espoo</v>
          </cell>
        </row>
        <row r="214">
          <cell r="B214" t="str">
            <v>Finland:FI:ITO:GSD Espoo MSP</v>
          </cell>
        </row>
        <row r="215">
          <cell r="B215" t="str">
            <v>France:FR:APP:ADM Mphasis</v>
          </cell>
        </row>
        <row r="216">
          <cell r="B216" t="str">
            <v>France:FR:APP:ADM Paris</v>
          </cell>
        </row>
        <row r="217">
          <cell r="B217" t="str">
            <v>France:FR:APP:ADM Regions</v>
          </cell>
        </row>
        <row r="218">
          <cell r="B218" t="str">
            <v>France:FR:APP:Pract</v>
          </cell>
        </row>
        <row r="219">
          <cell r="B219" t="str">
            <v>France:FR:BPO:</v>
          </cell>
        </row>
        <row r="220">
          <cell r="B220" t="str">
            <v>France:FR:ITO:</v>
          </cell>
        </row>
        <row r="221">
          <cell r="B221" t="str">
            <v>France:FR:ITO:GSD Nanterre</v>
          </cell>
        </row>
        <row r="222">
          <cell r="B222" t="str">
            <v>Germany:DE:APP:ADM</v>
          </cell>
        </row>
        <row r="223">
          <cell r="B223" t="str">
            <v>Germany:DE:APP:ADM Mphasis</v>
          </cell>
        </row>
        <row r="224">
          <cell r="B224" t="str">
            <v>Germany:DE:APP:Pract</v>
          </cell>
        </row>
        <row r="225">
          <cell r="B225" t="str">
            <v>Germany:DE:BPO:</v>
          </cell>
        </row>
        <row r="226">
          <cell r="B226" t="str">
            <v>Germany:DE:ITO:</v>
          </cell>
        </row>
        <row r="227">
          <cell r="B227" t="str">
            <v>Germany:DE:ITO:GSD Dusseldorf MSP</v>
          </cell>
        </row>
        <row r="228">
          <cell r="B228" t="str">
            <v>Germany:DE:ITO:GSD Hamburg</v>
          </cell>
        </row>
        <row r="229">
          <cell r="B229" t="str">
            <v>Greece:GR:ITO:</v>
          </cell>
        </row>
        <row r="230">
          <cell r="B230" t="str">
            <v>Guatemala:GT:BPO:</v>
          </cell>
        </row>
        <row r="231">
          <cell r="B231" t="str">
            <v>Hong Kong:HK:APP:ADM</v>
          </cell>
        </row>
        <row r="232">
          <cell r="B232" t="str">
            <v>Hong Kong:HK:APP:Pract</v>
          </cell>
        </row>
        <row r="233">
          <cell r="B233" t="str">
            <v>Hong Kong:HK:ITO:</v>
          </cell>
        </row>
        <row r="234">
          <cell r="B234" t="str">
            <v>Hong Kong:HK:ITO:GSD MSP</v>
          </cell>
        </row>
        <row r="235">
          <cell r="B235" t="str">
            <v>Hungary:HU:APP:ADM</v>
          </cell>
        </row>
        <row r="236">
          <cell r="B236" t="str">
            <v>Hungary:HU:APP:Pract</v>
          </cell>
        </row>
        <row r="237">
          <cell r="B237" t="str">
            <v>Hungary:HU:BPO:ABM</v>
          </cell>
        </row>
        <row r="238">
          <cell r="B238" t="str">
            <v>Hungary:HU:BPO:Budapest</v>
          </cell>
        </row>
        <row r="239">
          <cell r="B239" t="str">
            <v>Hungary:HU:BPO:Vasar PA</v>
          </cell>
        </row>
        <row r="240">
          <cell r="B240" t="str">
            <v>Hungary:HU:ITO:GSD Budapest</v>
          </cell>
        </row>
        <row r="241">
          <cell r="B241" t="str">
            <v>Hungary:HU:ITO:GSD Budapest MSP</v>
          </cell>
        </row>
        <row r="242">
          <cell r="B242" t="str">
            <v>Hungary:HU:ITO:High</v>
          </cell>
        </row>
        <row r="243">
          <cell r="B243" t="str">
            <v>Hungary:HU:ITO:Low</v>
          </cell>
        </row>
        <row r="244">
          <cell r="B244" t="str">
            <v>India:IN:APP:ADM</v>
          </cell>
        </row>
        <row r="245">
          <cell r="B245" t="str">
            <v>India:IN:APP:ADM Mphasis Offshore</v>
          </cell>
        </row>
        <row r="246">
          <cell r="B246" t="str">
            <v>India:IN:APP:ADM Testing Practices</v>
          </cell>
        </row>
        <row r="247">
          <cell r="B247" t="str">
            <v>India:IN:APP:Australia BAS Fly In</v>
          </cell>
        </row>
        <row r="248">
          <cell r="B248" t="str">
            <v>India:IN:APP:Austria BAS Fly in</v>
          </cell>
        </row>
        <row r="249">
          <cell r="B249" t="str">
            <v>India:IN:APP:Belgium BAS Fly in</v>
          </cell>
        </row>
        <row r="250">
          <cell r="B250" t="str">
            <v>India:IN:APP:Canada BAS Fly In</v>
          </cell>
        </row>
        <row r="251">
          <cell r="B251" t="str">
            <v>India:IN:APP:CMS</v>
          </cell>
        </row>
        <row r="252">
          <cell r="B252" t="str">
            <v>India:IN:APP:Egypt BAS Fly in</v>
          </cell>
        </row>
        <row r="253">
          <cell r="B253" t="str">
            <v>India:IN:APP:France BAS Fly in</v>
          </cell>
        </row>
        <row r="254">
          <cell r="B254" t="str">
            <v>India:IN:APP:Germany BAS Fly In</v>
          </cell>
        </row>
        <row r="255">
          <cell r="B255" t="str">
            <v>India:IN:APP:Hong Kong BAS Fly in</v>
          </cell>
        </row>
        <row r="256">
          <cell r="B256" t="str">
            <v>India:IN:APP:Hungary BAS Fly in</v>
          </cell>
        </row>
        <row r="257">
          <cell r="B257" t="str">
            <v>India:IN:APP:Indonesia BAS Fly in</v>
          </cell>
        </row>
        <row r="258">
          <cell r="B258" t="str">
            <v>India:IN:APP:Israel BAS Fly in</v>
          </cell>
        </row>
        <row r="259">
          <cell r="B259" t="str">
            <v>India:IN:APP:Italy BAS Fly in</v>
          </cell>
        </row>
        <row r="260">
          <cell r="B260" t="str">
            <v>India:IN:APP:Japan BAS Fly in</v>
          </cell>
        </row>
        <row r="261">
          <cell r="B261" t="str">
            <v>India:IN:APP:Malaysia BAS Fly in</v>
          </cell>
        </row>
        <row r="262">
          <cell r="B262" t="str">
            <v>India:IN:APP:Netherlands BAS Fly in</v>
          </cell>
        </row>
        <row r="263">
          <cell r="B263" t="str">
            <v>India:IN:APP:New Zealand BAS Fly in</v>
          </cell>
        </row>
        <row r="264">
          <cell r="B264" t="str">
            <v>India:IN:APP:Oman BAS Fly in</v>
          </cell>
        </row>
        <row r="265">
          <cell r="B265" t="str">
            <v>India:IN:APP:Philippines BAS Fly in</v>
          </cell>
        </row>
        <row r="266">
          <cell r="B266" t="str">
            <v>India:IN:APP:Pract</v>
          </cell>
        </row>
        <row r="267">
          <cell r="B267" t="str">
            <v>India:IN:APP:Saudi Arabia BAS Fly in</v>
          </cell>
        </row>
        <row r="268">
          <cell r="B268" t="str">
            <v>India:IN:APP:Singapore BAS Fly In</v>
          </cell>
        </row>
        <row r="269">
          <cell r="B269" t="str">
            <v>India:IN:APP:Sweden BAS Fly in</v>
          </cell>
        </row>
        <row r="270">
          <cell r="B270" t="str">
            <v>India:IN:APP:Switzerland BAS Fly in</v>
          </cell>
        </row>
        <row r="271">
          <cell r="B271" t="str">
            <v>India:IN:APP:Taiwan BAS Fly in</v>
          </cell>
        </row>
        <row r="272">
          <cell r="B272" t="str">
            <v>India:IN:APP:Thailand BAS Fly In</v>
          </cell>
        </row>
        <row r="273">
          <cell r="B273" t="str">
            <v>India:IN:APP:UAE Dubai BAS Fly in</v>
          </cell>
        </row>
        <row r="274">
          <cell r="B274" t="str">
            <v>India:IN:APP:United Kingdom BAS Fly In</v>
          </cell>
        </row>
        <row r="275">
          <cell r="B275" t="str">
            <v>India:IN:APP:United States A BAS Fly in</v>
          </cell>
        </row>
        <row r="276">
          <cell r="B276" t="str">
            <v>India:IN:APP:United States AA BAS Fly in</v>
          </cell>
        </row>
        <row r="277">
          <cell r="B277" t="str">
            <v>India:IN:APP:United States B BAS Fly in</v>
          </cell>
        </row>
        <row r="278">
          <cell r="B278" t="str">
            <v>India:IN:BPO:</v>
          </cell>
        </row>
        <row r="279">
          <cell r="B279" t="str">
            <v>India:IN:ITO:GSD Bangalore</v>
          </cell>
        </row>
        <row r="280">
          <cell r="B280" t="str">
            <v>India:IN:ITO:High</v>
          </cell>
        </row>
        <row r="281">
          <cell r="B281" t="str">
            <v>India:IN:ITO:Low</v>
          </cell>
        </row>
        <row r="282">
          <cell r="B282" t="str">
            <v>India:IN:ITO:Mphasis Offshore</v>
          </cell>
        </row>
        <row r="283">
          <cell r="B283" t="str">
            <v>Indonesia:ID:APP:ADM</v>
          </cell>
        </row>
        <row r="284">
          <cell r="B284" t="str">
            <v>Indonesia:ID:APP:Pract</v>
          </cell>
        </row>
        <row r="285">
          <cell r="B285" t="str">
            <v>Indonesia:ID:BPO:</v>
          </cell>
        </row>
        <row r="286">
          <cell r="B286" t="str">
            <v>Indonesia:ID:ITO:</v>
          </cell>
        </row>
        <row r="287">
          <cell r="B287" t="str">
            <v>Ireland:IE:APP:ADM</v>
          </cell>
        </row>
        <row r="288">
          <cell r="B288" t="str">
            <v>Ireland:IE:APP:Pract</v>
          </cell>
        </row>
        <row r="289">
          <cell r="B289" t="str">
            <v>Ireland:IE:BPO:</v>
          </cell>
        </row>
        <row r="290">
          <cell r="B290" t="str">
            <v>Ireland:IE:ITO:</v>
          </cell>
        </row>
        <row r="291">
          <cell r="B291" t="str">
            <v>Ireland:IE:ITO:GSD Dublin</v>
          </cell>
        </row>
        <row r="292">
          <cell r="B292" t="str">
            <v>Ireland:IE:ITO:GSD Dublin MSP</v>
          </cell>
        </row>
        <row r="293">
          <cell r="B293" t="str">
            <v>Israel:IL:APP:ADM</v>
          </cell>
        </row>
        <row r="294">
          <cell r="B294" t="str">
            <v>Israel:IL:APP:Pract</v>
          </cell>
        </row>
        <row r="295">
          <cell r="B295" t="str">
            <v>Israel:IL:ITO:</v>
          </cell>
        </row>
        <row r="296">
          <cell r="B296" t="str">
            <v>Israel:IL:ITO:GSD</v>
          </cell>
        </row>
        <row r="297">
          <cell r="B297" t="str">
            <v>Italy:IT:APP:ADM High</v>
          </cell>
        </row>
        <row r="298">
          <cell r="B298" t="str">
            <v>Italy:IT:APP:ADM Mphasis</v>
          </cell>
        </row>
        <row r="299">
          <cell r="B299" t="str">
            <v>Italy:IT:APP:EIS Low</v>
          </cell>
        </row>
        <row r="300">
          <cell r="B300" t="str">
            <v>Italy:IT:APP:Pract</v>
          </cell>
        </row>
        <row r="301">
          <cell r="B301" t="str">
            <v>Italy:IT:BPO:</v>
          </cell>
        </row>
        <row r="302">
          <cell r="B302" t="str">
            <v>Italy:IT:ITO:</v>
          </cell>
        </row>
        <row r="303">
          <cell r="B303" t="str">
            <v>Italy:IT:ITO:GSD Bari</v>
          </cell>
        </row>
        <row r="304">
          <cell r="B304" t="str">
            <v>Italy:IT:ITO:GSD Bari MSP</v>
          </cell>
        </row>
        <row r="305">
          <cell r="B305" t="str">
            <v>Japan:JP:APP:ADM</v>
          </cell>
        </row>
        <row r="306">
          <cell r="B306" t="str">
            <v>Japan:JP:APP:ADM Mphasis</v>
          </cell>
        </row>
        <row r="307">
          <cell r="B307" t="str">
            <v>Japan:JP:APP:CMS</v>
          </cell>
        </row>
        <row r="308">
          <cell r="B308" t="str">
            <v>Japan:JP:APP:Pract</v>
          </cell>
        </row>
        <row r="309">
          <cell r="B309" t="str">
            <v>Japan:JP:ITO:</v>
          </cell>
        </row>
        <row r="310">
          <cell r="B310" t="str">
            <v>Japan:JP:ITO:GSD Hachiouji</v>
          </cell>
        </row>
        <row r="311">
          <cell r="B311" t="str">
            <v>Korea:KR:APP:ADM</v>
          </cell>
        </row>
        <row r="312">
          <cell r="B312" t="str">
            <v>Korea:KR:APP:CMS</v>
          </cell>
        </row>
        <row r="313">
          <cell r="B313" t="str">
            <v>Korea:KR:APP:Pract</v>
          </cell>
        </row>
        <row r="314">
          <cell r="B314" t="str">
            <v>Korea:KR:BPO:</v>
          </cell>
        </row>
        <row r="315">
          <cell r="B315" t="str">
            <v>Korea:KR:ITO:</v>
          </cell>
        </row>
        <row r="316">
          <cell r="B316" t="str">
            <v>Lithuania:LT:APP:Pract</v>
          </cell>
        </row>
        <row r="317">
          <cell r="B317" t="str">
            <v>Lithuania:LT:ITO:</v>
          </cell>
        </row>
        <row r="318">
          <cell r="B318" t="str">
            <v>Malaysia:MY:APP:ADM</v>
          </cell>
        </row>
        <row r="319">
          <cell r="B319" t="str">
            <v>Malaysia:MY:APP:CMS</v>
          </cell>
        </row>
        <row r="320">
          <cell r="B320" t="str">
            <v>Malaysia:MY:APP:Pract</v>
          </cell>
        </row>
        <row r="321">
          <cell r="B321" t="str">
            <v>Malaysia:MY:BPO:</v>
          </cell>
        </row>
        <row r="322">
          <cell r="B322" t="str">
            <v>Malaysia:MY:ITO:GSD Cyberjaya</v>
          </cell>
        </row>
        <row r="323">
          <cell r="B323" t="str">
            <v>Malaysia:MY:ITO:High</v>
          </cell>
        </row>
        <row r="324">
          <cell r="B324" t="str">
            <v>Malaysia:MY:ITO:Low</v>
          </cell>
        </row>
        <row r="325">
          <cell r="B325" t="str">
            <v>Mexico:MX:APP:ADM IT Services</v>
          </cell>
        </row>
        <row r="326">
          <cell r="B326" t="str">
            <v>Mexico:MX:APP:CMS</v>
          </cell>
        </row>
        <row r="327">
          <cell r="B327" t="str">
            <v>Mexico:MX:APP:Pract Mex City Mexicana</v>
          </cell>
        </row>
        <row r="328">
          <cell r="B328" t="str">
            <v>Mexico:MX:BPO:IT Services</v>
          </cell>
        </row>
        <row r="329">
          <cell r="B329" t="str">
            <v>Mexico:MX:BPO:Mexicana</v>
          </cell>
        </row>
        <row r="330">
          <cell r="B330" t="str">
            <v>Mexico:MX:ITO:</v>
          </cell>
        </row>
        <row r="331">
          <cell r="B331" t="str">
            <v>Mexico:MX:ITO:GSD Mexicana</v>
          </cell>
        </row>
        <row r="332">
          <cell r="B332" t="str">
            <v>Mexico:MX:ITO:GSD Mexicana MSP</v>
          </cell>
        </row>
        <row r="333">
          <cell r="B333" t="str">
            <v>Morocco:MA:APP:IT Services</v>
          </cell>
        </row>
        <row r="334">
          <cell r="B334" t="str">
            <v>Morocco:MA:ITO:GSD Rabat</v>
          </cell>
        </row>
        <row r="335">
          <cell r="B335" t="str">
            <v>Morocco:MA:ITO:GSD Rabat MSP</v>
          </cell>
        </row>
        <row r="336">
          <cell r="B336" t="str">
            <v>Netherlands:NL:APP:ADM</v>
          </cell>
        </row>
        <row r="337">
          <cell r="B337" t="str">
            <v>Netherlands:NL:APP:ADM ABN Amro</v>
          </cell>
        </row>
        <row r="338">
          <cell r="B338" t="str">
            <v>Netherlands:NL:APP:ADM Mphasis</v>
          </cell>
        </row>
        <row r="339">
          <cell r="B339" t="str">
            <v>Netherlands:NL:APP:Pract</v>
          </cell>
        </row>
        <row r="340">
          <cell r="B340" t="str">
            <v>Netherlands:NL:BPO:</v>
          </cell>
        </row>
        <row r="341">
          <cell r="B341" t="str">
            <v>Netherlands:NL:ITO:</v>
          </cell>
        </row>
        <row r="342">
          <cell r="B342" t="str">
            <v>Netherlands:NL:ITO:GSD Utrecht</v>
          </cell>
        </row>
        <row r="343">
          <cell r="B343" t="str">
            <v>Netherlands:NL:ITO:GSD Utrecht MSP</v>
          </cell>
        </row>
        <row r="344">
          <cell r="B344" t="str">
            <v>New Zealand:NZ:APP:ADM High</v>
          </cell>
        </row>
        <row r="345">
          <cell r="B345" t="str">
            <v>New Zealand:NZ:APP:ADM Low</v>
          </cell>
        </row>
        <row r="346">
          <cell r="B346" t="str">
            <v>New Zealand:NZ:APP:ADM Mphasis</v>
          </cell>
        </row>
        <row r="347">
          <cell r="B347" t="str">
            <v>New Zealand:NZ:APP:Pract</v>
          </cell>
        </row>
        <row r="348">
          <cell r="B348" t="str">
            <v>New Zealand:NZ:BPO:CCO</v>
          </cell>
        </row>
        <row r="349">
          <cell r="B349" t="str">
            <v>New Zealand:NZ:BPO:Output and Payment</v>
          </cell>
        </row>
        <row r="350">
          <cell r="B350" t="str">
            <v>New Zealand:NZ:BPO:Support</v>
          </cell>
        </row>
        <row r="351">
          <cell r="B351" t="str">
            <v>New Zealand:NZ:ITO:</v>
          </cell>
        </row>
        <row r="352">
          <cell r="B352" t="str">
            <v>New Zealand:NZ:ITO:GSD Auckland</v>
          </cell>
        </row>
        <row r="353">
          <cell r="B353" t="str">
            <v>Norway:NO:APP:ADM</v>
          </cell>
        </row>
        <row r="354">
          <cell r="B354" t="str">
            <v>Norway:NO:ITO:</v>
          </cell>
        </row>
        <row r="355">
          <cell r="B355" t="str">
            <v>Panama:PA:APP:ADM</v>
          </cell>
        </row>
        <row r="356">
          <cell r="B356" t="str">
            <v>Panama:PA:ITO:</v>
          </cell>
        </row>
        <row r="357">
          <cell r="B357" t="str">
            <v>Panama:PA:ITO:GSD Panama City</v>
          </cell>
        </row>
        <row r="358">
          <cell r="B358" t="str">
            <v>Peru:PE:APP:ADM</v>
          </cell>
        </row>
        <row r="359">
          <cell r="B359" t="str">
            <v>Peru:PE:BPO:</v>
          </cell>
        </row>
        <row r="360">
          <cell r="B360" t="str">
            <v>Peru:PE:ITO:</v>
          </cell>
        </row>
        <row r="361">
          <cell r="B361" t="str">
            <v>Philippines:PH:APP:ADM</v>
          </cell>
        </row>
        <row r="362">
          <cell r="B362" t="str">
            <v>Philippines:PH:APP:Australia BAS Fly In</v>
          </cell>
        </row>
        <row r="363">
          <cell r="B363" t="str">
            <v>Philippines:PH:APP:Belgium BAS Fly in</v>
          </cell>
        </row>
        <row r="364">
          <cell r="B364" t="str">
            <v>Philippines:PH:APP:France BAS Fly in</v>
          </cell>
        </row>
        <row r="365">
          <cell r="B365" t="str">
            <v>Philippines:PH:APP:Germany BAS Fly In</v>
          </cell>
        </row>
        <row r="366">
          <cell r="B366" t="str">
            <v>Philippines:PH:APP:Indonesia BAS Fly in</v>
          </cell>
        </row>
        <row r="367">
          <cell r="B367" t="str">
            <v>Philippines:PH:APP:Japan BAS Fly in</v>
          </cell>
        </row>
        <row r="368">
          <cell r="B368" t="str">
            <v>Philippines:PH:APP:Malaysia BAS Fly in</v>
          </cell>
        </row>
        <row r="369">
          <cell r="B369" t="str">
            <v>Philippines:PH:APP:New Zealand BAS Fly In</v>
          </cell>
        </row>
        <row r="370">
          <cell r="B370" t="str">
            <v>Philippines:PH:APP:Singapore BAS Fly In</v>
          </cell>
        </row>
        <row r="371">
          <cell r="B371" t="str">
            <v>Philippines:PH:APP:United States A BAS Fly in</v>
          </cell>
        </row>
        <row r="372">
          <cell r="B372" t="str">
            <v>Philippines:PH:APP:United States AA BAS Fly in</v>
          </cell>
        </row>
        <row r="373">
          <cell r="B373" t="str">
            <v>Philippines:PH:APP:United States B BAS Fly in</v>
          </cell>
        </row>
        <row r="374">
          <cell r="B374" t="str">
            <v>Philippines:PH:BPO:</v>
          </cell>
        </row>
        <row r="375">
          <cell r="B375" t="str">
            <v>Philippines:PH:BPO:F and A</v>
          </cell>
        </row>
        <row r="376">
          <cell r="B376" t="str">
            <v>Philippines:PH:ITO:GSD Manila</v>
          </cell>
        </row>
        <row r="377">
          <cell r="B377" t="str">
            <v>Philippines:PH:ITO:High</v>
          </cell>
        </row>
        <row r="378">
          <cell r="B378" t="str">
            <v>Philippines:PH:ITO:Low</v>
          </cell>
        </row>
        <row r="379">
          <cell r="B379" t="str">
            <v>Poland:PL:APP:ADM</v>
          </cell>
        </row>
        <row r="380">
          <cell r="B380" t="str">
            <v>Poland:PL:APP:Pract</v>
          </cell>
        </row>
        <row r="381">
          <cell r="B381" t="str">
            <v>Poland:PL:BPO:</v>
          </cell>
        </row>
        <row r="382">
          <cell r="B382" t="str">
            <v>Poland:PL:ITO:</v>
          </cell>
        </row>
        <row r="383">
          <cell r="B383" t="str">
            <v>Poland:PL:ITO:GSD</v>
          </cell>
        </row>
        <row r="384">
          <cell r="B384" t="str">
            <v>Portugal:PT:APP:ADM</v>
          </cell>
        </row>
        <row r="385">
          <cell r="B385" t="str">
            <v>Portugal:PT:APP:Pract</v>
          </cell>
        </row>
        <row r="386">
          <cell r="B386" t="str">
            <v>Portugal:PT:ITO:</v>
          </cell>
        </row>
        <row r="387">
          <cell r="B387" t="str">
            <v>Puerto Rico:PR:BPO:</v>
          </cell>
        </row>
        <row r="388">
          <cell r="B388" t="str">
            <v>Puerto Rico:PR:ITO:</v>
          </cell>
        </row>
        <row r="389">
          <cell r="B389" t="str">
            <v>Qatar:QA:ITO:</v>
          </cell>
        </row>
        <row r="390">
          <cell r="B390" t="str">
            <v>Romania:RO:APP:Pract</v>
          </cell>
        </row>
        <row r="391">
          <cell r="B391" t="str">
            <v>Romania:RO:ITO:</v>
          </cell>
        </row>
        <row r="392">
          <cell r="B392" t="str">
            <v>Russia:RU:APP:ADM</v>
          </cell>
        </row>
        <row r="393">
          <cell r="B393" t="str">
            <v>Russia:RU:APP:Pract</v>
          </cell>
        </row>
        <row r="394">
          <cell r="B394" t="str">
            <v>Russia:RU:BPO:</v>
          </cell>
        </row>
        <row r="395">
          <cell r="B395" t="str">
            <v>Russia:RU:ITO:</v>
          </cell>
        </row>
        <row r="396">
          <cell r="B396" t="str">
            <v>Saudi Arabia:SA:APP:ADM</v>
          </cell>
        </row>
        <row r="397">
          <cell r="B397" t="str">
            <v>Saudi Arabia:SA:ITO:</v>
          </cell>
        </row>
        <row r="398">
          <cell r="B398" t="str">
            <v>Singapore:SG:APP:ADM</v>
          </cell>
        </row>
        <row r="399">
          <cell r="B399" t="str">
            <v>Singapore:SG:APP:ADM Mphasis</v>
          </cell>
        </row>
        <row r="400">
          <cell r="B400" t="str">
            <v>Singapore:SG:APP:CMS</v>
          </cell>
        </row>
        <row r="401">
          <cell r="B401" t="str">
            <v>Singapore:SG:APP:Pract</v>
          </cell>
        </row>
        <row r="402">
          <cell r="B402" t="str">
            <v>Singapore:SG:ITO:</v>
          </cell>
        </row>
        <row r="403">
          <cell r="B403" t="str">
            <v>Singapore:SG:ITO:GSD Singapore</v>
          </cell>
        </row>
        <row r="404">
          <cell r="B404" t="str">
            <v>Singapore:SG:ITO:GSD Singapore MSP</v>
          </cell>
        </row>
        <row r="405">
          <cell r="B405" t="str">
            <v>Slovakia:SK:APP:ADM</v>
          </cell>
        </row>
        <row r="406">
          <cell r="B406" t="str">
            <v>Slovakia:SK:APP:Pract</v>
          </cell>
        </row>
        <row r="407">
          <cell r="B407" t="str">
            <v>Slovakia:SK:ITO:High</v>
          </cell>
        </row>
        <row r="408">
          <cell r="B408" t="str">
            <v>Slovakia:SK:ITO:Low</v>
          </cell>
        </row>
        <row r="409">
          <cell r="B409" t="str">
            <v>South Africa:ZA:APP:ADM</v>
          </cell>
        </row>
        <row r="410">
          <cell r="B410" t="str">
            <v>South Africa:ZA:ITO:</v>
          </cell>
        </row>
        <row r="411">
          <cell r="B411" t="str">
            <v>South Africa:ZA:ITO:GSD</v>
          </cell>
        </row>
        <row r="412">
          <cell r="B412" t="str">
            <v>Spain:ES:APP:ADM Madrid High</v>
          </cell>
        </row>
        <row r="413">
          <cell r="B413" t="str">
            <v>Spain:ES:APP:ADM Omega Low</v>
          </cell>
        </row>
        <row r="414">
          <cell r="B414" t="str">
            <v>Spain:ES:APP:Pract</v>
          </cell>
        </row>
        <row r="415">
          <cell r="B415" t="str">
            <v>Spain:ES:BPO:High</v>
          </cell>
        </row>
        <row r="416">
          <cell r="B416" t="str">
            <v>Spain:ES:BPO:Low</v>
          </cell>
        </row>
        <row r="417">
          <cell r="B417" t="str">
            <v>Spain:ES:ITO:GSD La Coruna</v>
          </cell>
        </row>
        <row r="418">
          <cell r="B418" t="str">
            <v>Spain:ES:ITO:High</v>
          </cell>
        </row>
        <row r="419">
          <cell r="B419" t="str">
            <v>Spain:ES:ITO:Low</v>
          </cell>
        </row>
        <row r="420">
          <cell r="B420" t="str">
            <v>Sri Lanka:LK:APP:ADM Mphasis</v>
          </cell>
        </row>
        <row r="421">
          <cell r="B421" t="str">
            <v>Sri Lanka:LK:ITO:Mphasis Onsite</v>
          </cell>
        </row>
        <row r="422">
          <cell r="B422" t="str">
            <v>Sweden:SE:APP:ADM</v>
          </cell>
        </row>
        <row r="423">
          <cell r="B423" t="str">
            <v>Sweden:SE:APP:ADM Mphasis</v>
          </cell>
        </row>
        <row r="424">
          <cell r="B424" t="str">
            <v>Sweden:SE:APP:Pract</v>
          </cell>
        </row>
        <row r="425">
          <cell r="B425" t="str">
            <v>Sweden:SE:BPO:</v>
          </cell>
        </row>
        <row r="426">
          <cell r="B426" t="str">
            <v>Sweden:SE:ITO:</v>
          </cell>
        </row>
        <row r="427">
          <cell r="B427" t="str">
            <v>Sweden:SE:ITO:GSD Stockholm</v>
          </cell>
        </row>
        <row r="428">
          <cell r="B428" t="str">
            <v>Sweden:SE:ITO:GSD Stockholm MSP</v>
          </cell>
        </row>
        <row r="429">
          <cell r="B429" t="str">
            <v>Switzerland:CH:APP:ADM</v>
          </cell>
        </row>
        <row r="430">
          <cell r="B430" t="str">
            <v>Switzerland:CH:APP:ADM Mphasis</v>
          </cell>
        </row>
        <row r="431">
          <cell r="B431" t="str">
            <v>Switzerland:CH:APP:Pract</v>
          </cell>
        </row>
        <row r="432">
          <cell r="B432" t="str">
            <v>Switzerland:CH:BPO:</v>
          </cell>
        </row>
        <row r="433">
          <cell r="B433" t="str">
            <v>Switzerland:CH:ITO:</v>
          </cell>
        </row>
        <row r="434">
          <cell r="B434" t="str">
            <v>Taiwan:TW:APP:ADM</v>
          </cell>
        </row>
        <row r="435">
          <cell r="B435" t="str">
            <v>Taiwan:TW:APP:CMS</v>
          </cell>
        </row>
        <row r="436">
          <cell r="B436" t="str">
            <v>Taiwan:TW:APP:Pract</v>
          </cell>
        </row>
        <row r="437">
          <cell r="B437" t="str">
            <v>Taiwan:TW:ITO:</v>
          </cell>
        </row>
        <row r="438">
          <cell r="B438" t="str">
            <v>Thailand:TH:APP:ADM</v>
          </cell>
        </row>
        <row r="439">
          <cell r="B439" t="str">
            <v>Thailand:TH:APP:CMS</v>
          </cell>
        </row>
        <row r="440">
          <cell r="B440" t="str">
            <v>Thailand:TH:ITO:</v>
          </cell>
        </row>
        <row r="441">
          <cell r="B441" t="str">
            <v>Tunisia:TN:ITO:</v>
          </cell>
        </row>
        <row r="442">
          <cell r="B442" t="str">
            <v>Tunisia:TN:ITO:GSD Tunis</v>
          </cell>
        </row>
        <row r="443">
          <cell r="B443" t="str">
            <v>Tunisia:TN:ITO:GSD Tunis MSP</v>
          </cell>
        </row>
        <row r="444">
          <cell r="B444" t="str">
            <v>Turkey:TR:BPO:</v>
          </cell>
        </row>
        <row r="445">
          <cell r="B445" t="str">
            <v>Turkey:TR:ITO:</v>
          </cell>
        </row>
        <row r="446">
          <cell r="B446" t="str">
            <v>UAE:AE:APP:ADM</v>
          </cell>
        </row>
        <row r="447">
          <cell r="B447" t="str">
            <v>UAE:AE:ITO:</v>
          </cell>
        </row>
        <row r="448">
          <cell r="B448" t="str">
            <v>UK:GB:APP:ADM AFPAA</v>
          </cell>
        </row>
        <row r="449">
          <cell r="B449" t="str">
            <v>UK:GB:APP:ADM DefSpec and DLO</v>
          </cell>
        </row>
        <row r="450">
          <cell r="B450" t="str">
            <v>UK:GB:APP:ADM High</v>
          </cell>
        </row>
        <row r="451">
          <cell r="B451" t="str">
            <v>UK:GB:APP:ADM Low</v>
          </cell>
        </row>
        <row r="452">
          <cell r="B452" t="str">
            <v>UK:GB:APP:ADM Mphasis</v>
          </cell>
        </row>
        <row r="453">
          <cell r="B453" t="str">
            <v>UK:GB:APP:Pract</v>
          </cell>
        </row>
        <row r="454">
          <cell r="B454" t="str">
            <v>UK:GB:BPO:</v>
          </cell>
        </row>
        <row r="455">
          <cell r="B455" t="str">
            <v>UK:GB:BPO:FSO</v>
          </cell>
        </row>
        <row r="456">
          <cell r="B456" t="str">
            <v>UK:GB:ITO:DSMC</v>
          </cell>
        </row>
        <row r="457">
          <cell r="B457" t="str">
            <v>UK:GB:ITO:GSD Chester MSP</v>
          </cell>
        </row>
        <row r="458">
          <cell r="B458" t="str">
            <v>UK:GB:ITO:GSD Milton Keynes MSP</v>
          </cell>
        </row>
        <row r="459">
          <cell r="B459" t="str">
            <v>UK:GB:ITO:GSD Peterlee</v>
          </cell>
        </row>
        <row r="460">
          <cell r="B460" t="str">
            <v>UK:GB:ITO:GSD Peterlee MSP</v>
          </cell>
        </row>
        <row r="461">
          <cell r="B461" t="str">
            <v>UK:GB:ITO:High</v>
          </cell>
        </row>
        <row r="462">
          <cell r="B462" t="str">
            <v>UK:GB:ITO:Low</v>
          </cell>
        </row>
        <row r="463">
          <cell r="B463" t="str">
            <v>UK:GB:ITO:SED DII Migration</v>
          </cell>
        </row>
        <row r="464">
          <cell r="B464" t="str">
            <v>USA:US:APP:ADM El Paso Low</v>
          </cell>
        </row>
        <row r="465">
          <cell r="B465" t="str">
            <v>USA:US:APP:ADM High</v>
          </cell>
        </row>
        <row r="466">
          <cell r="B466" t="str">
            <v>USA:US:APP:ADM MphasiS CA NJ NY</v>
          </cell>
        </row>
        <row r="467">
          <cell r="B467" t="str">
            <v>USA:US:APP:ADM MphasiS Not CA NJ NY</v>
          </cell>
        </row>
        <row r="468">
          <cell r="B468" t="str">
            <v>USA:US:APP:CMS</v>
          </cell>
        </row>
        <row r="469">
          <cell r="B469" t="str">
            <v>USA:US:APP:Pract</v>
          </cell>
        </row>
        <row r="470">
          <cell r="B470" t="str">
            <v>USA:US:BPO:</v>
          </cell>
        </row>
        <row r="471">
          <cell r="B471" t="str">
            <v>USA:US:BPO:Contact Center</v>
          </cell>
        </row>
        <row r="472">
          <cell r="B472" t="str">
            <v>USA:US:BPO:GHC Claims and Payment</v>
          </cell>
        </row>
        <row r="473">
          <cell r="B473" t="str">
            <v>USA:US:BPO:GHC Claims and Payment Low</v>
          </cell>
        </row>
        <row r="474">
          <cell r="B474" t="str">
            <v>USA:US:BPO:GHC El Paso</v>
          </cell>
        </row>
        <row r="475">
          <cell r="B475" t="str">
            <v>USA:US:BPO:GHC Eligibility</v>
          </cell>
        </row>
        <row r="476">
          <cell r="B476" t="str">
            <v>USA:US:BPO:GHC Eligibility Low</v>
          </cell>
        </row>
        <row r="477">
          <cell r="B477" t="str">
            <v>USA:US:BPO:GHC Medical Management</v>
          </cell>
        </row>
        <row r="478">
          <cell r="B478" t="str">
            <v>USA:US:BPO:GHC Medical Management Low</v>
          </cell>
        </row>
        <row r="479">
          <cell r="B479" t="str">
            <v>USA:US:BPO:GHC Operations Management</v>
          </cell>
        </row>
        <row r="480">
          <cell r="B480" t="str">
            <v>USA:US:BPO:GHC Operations Management Low</v>
          </cell>
        </row>
        <row r="481">
          <cell r="B481" t="str">
            <v>USA:US:BPO:GHC Provider and Member services</v>
          </cell>
        </row>
        <row r="482">
          <cell r="B482" t="str">
            <v>USA:US:BPO:GHC Provider and Member Services Low</v>
          </cell>
        </row>
        <row r="483">
          <cell r="B483" t="str">
            <v>USA:US:BPO:GHC Technical Analysis</v>
          </cell>
        </row>
        <row r="484">
          <cell r="B484" t="str">
            <v>USA:US:BPO:GHC Technical Analysis Low</v>
          </cell>
        </row>
        <row r="485">
          <cell r="B485" t="str">
            <v>USA:US:BPO:GHC Technical Solutions</v>
          </cell>
        </row>
        <row r="486">
          <cell r="B486" t="str">
            <v>USA:US:BPO:GHC Technical Solutions Low</v>
          </cell>
        </row>
        <row r="487">
          <cell r="B487" t="str">
            <v>USA:US:BPO:HR Services</v>
          </cell>
        </row>
        <row r="488">
          <cell r="B488" t="str">
            <v>USA:US:BPO:PA</v>
          </cell>
        </row>
        <row r="489">
          <cell r="B489" t="str">
            <v>USA:US:ITO:GSD</v>
          </cell>
        </row>
        <row r="490">
          <cell r="B490" t="str">
            <v>USA:US:ITO:High</v>
          </cell>
        </row>
        <row r="491">
          <cell r="B491" t="str">
            <v>USA:US:ITO:IE GM</v>
          </cell>
        </row>
        <row r="492">
          <cell r="B492" t="str">
            <v>USA:US:ITO:Low</v>
          </cell>
        </row>
        <row r="493">
          <cell r="B493" t="str">
            <v>USA:US:Oth:Pract USPS</v>
          </cell>
        </row>
        <row r="494">
          <cell r="B494" t="str">
            <v>USA:US:USPS:Sabre ADM SLG</v>
          </cell>
        </row>
        <row r="495">
          <cell r="B495" t="str">
            <v>USA:US:USPS:SLHHS Leveraged</v>
          </cell>
        </row>
        <row r="496">
          <cell r="B496" t="str">
            <v>Austria:AT:APP:CMS</v>
          </cell>
        </row>
        <row r="497">
          <cell r="B497" t="str">
            <v>Czech Republic:CZ:APP:CMS</v>
          </cell>
        </row>
        <row r="498">
          <cell r="B498" t="str">
            <v>Denmark:DK:APP:CMS</v>
          </cell>
        </row>
        <row r="499">
          <cell r="B499" t="str">
            <v>France:FR:APP:CMS</v>
          </cell>
        </row>
        <row r="500">
          <cell r="B500" t="str">
            <v>Germany:DE:APP:CMS</v>
          </cell>
        </row>
        <row r="501">
          <cell r="B501" t="str">
            <v>India:IN:ITO:GSD Domestic MSP</v>
          </cell>
        </row>
        <row r="502">
          <cell r="B502" t="str">
            <v>India:IN:ITO:Mphasis Service Desk</v>
          </cell>
        </row>
        <row r="503">
          <cell r="B503" t="str">
            <v>Italy:IT:APP:CMS</v>
          </cell>
        </row>
        <row r="504">
          <cell r="B504" t="str">
            <v>Portugal:PT:APP:CMS</v>
          </cell>
        </row>
        <row r="505">
          <cell r="B505" t="str">
            <v>Romania:RO:APP:CMS</v>
          </cell>
        </row>
        <row r="506">
          <cell r="B506" t="str">
            <v>Russia:RU:APP:CMS</v>
          </cell>
        </row>
        <row r="507">
          <cell r="B507" t="str">
            <v>Spain:ES:APP:CMS</v>
          </cell>
        </row>
        <row r="508">
          <cell r="B508" t="str">
            <v>Switzerland:CH:APP:CMS</v>
          </cell>
        </row>
        <row r="509">
          <cell r="B509" t="str">
            <v>Turkey:TR:APP:CMS</v>
          </cell>
        </row>
        <row r="510">
          <cell r="B510" t="str">
            <v>UAE:AE:APP:CMS</v>
          </cell>
        </row>
        <row r="511">
          <cell r="B511" t="str">
            <v>UK:GB:APP:CMS</v>
          </cell>
        </row>
        <row r="512">
          <cell r="B512" t="str">
            <v>UK:GB:ITO:Consulting</v>
          </cell>
        </row>
        <row r="513">
          <cell r="B513" t="str">
            <v>USA:US:ITO:Consulting</v>
          </cell>
        </row>
        <row r="514">
          <cell r="B514" t="str">
            <v>Venezuela:VE:BPO:</v>
          </cell>
        </row>
        <row r="515">
          <cell r="B515" t="str">
            <v>Venezuela:VE:ITO:</v>
          </cell>
        </row>
        <row r="520">
          <cell r="B520" t="str">
            <v>The Country Code is blank</v>
          </cell>
        </row>
        <row r="570">
          <cell r="B570" t="str">
            <v>HPES Applications Services</v>
          </cell>
          <cell r="F570" t="str">
            <v>SO_Apps_Serv</v>
          </cell>
        </row>
        <row r="571">
          <cell r="B571" t="str">
            <v>HPES Applications Development Services</v>
          </cell>
          <cell r="F571" t="str">
            <v>SO_Apps_Dev</v>
          </cell>
        </row>
        <row r="572">
          <cell r="B572" t="str">
            <v>HPES Applications Management Services</v>
          </cell>
          <cell r="F572" t="str">
            <v>SO_Apps_Mgmt</v>
          </cell>
        </row>
        <row r="573">
          <cell r="B573" t="str">
            <v>HPES Applications Services Cloud and Mobility</v>
          </cell>
          <cell r="F573" t="str">
            <v>SO_Apps_Cloud</v>
          </cell>
        </row>
        <row r="574">
          <cell r="B574" t="str">
            <v>HPES Enterprise Information Solutions (EIS)</v>
          </cell>
          <cell r="F574" t="str">
            <v>SO_Apps_EIS</v>
          </cell>
        </row>
        <row r="575">
          <cell r="B575" t="str">
            <v>HPES Enterprise Applications (Applications Practices)</v>
          </cell>
          <cell r="F575" t="str">
            <v>SO_Apps_Enterprise_Apps</v>
          </cell>
        </row>
        <row r="576">
          <cell r="B576" t="str">
            <v>HPES Apps Product Pass Through</v>
          </cell>
          <cell r="F576" t="str">
            <v>SO_Apps_Product_Pass</v>
          </cell>
        </row>
        <row r="577">
          <cell r="B577" t="str">
            <v>HPES Communications Solutions</v>
          </cell>
          <cell r="F577" t="str">
            <v>SO_CMS</v>
          </cell>
        </row>
        <row r="578">
          <cell r="B578" t="str">
            <v>HPES Finance and Administration</v>
          </cell>
          <cell r="F578" t="str">
            <v>SO_BPO_Finance_Admin</v>
          </cell>
        </row>
        <row r="579">
          <cell r="B579" t="str">
            <v>HPES BPO HR and Payroll</v>
          </cell>
          <cell r="F579" t="str">
            <v>SO_BPO_HR_Payroll</v>
          </cell>
        </row>
        <row r="580">
          <cell r="B580" t="str">
            <v>HPES BPO CRM</v>
          </cell>
          <cell r="F580" t="str">
            <v>SO_BPO_CRM</v>
          </cell>
        </row>
        <row r="581">
          <cell r="B581" t="str">
            <v>HPES BPO Fulfillment and Logistics</v>
          </cell>
          <cell r="F581" t="str">
            <v>SO_BPO_Fulfill_Log</v>
          </cell>
        </row>
        <row r="582">
          <cell r="B582" t="str">
            <v>HPES BPO Document Processing</v>
          </cell>
          <cell r="F582" t="str">
            <v>SO_BPO_Doc_Proc</v>
          </cell>
        </row>
        <row r="583">
          <cell r="B583" t="str">
            <v>HPES IS Financial Services</v>
          </cell>
          <cell r="F583" t="str">
            <v>SO_IS_Financial_Serv</v>
          </cell>
        </row>
        <row r="584">
          <cell r="B584" t="str">
            <v>HPES IS Public Sector Services</v>
          </cell>
          <cell r="F584" t="str">
            <v>SO_IS_Public</v>
          </cell>
        </row>
        <row r="585">
          <cell r="B585" t="str">
            <v>HPES IS Healthcare Services</v>
          </cell>
          <cell r="F585" t="str">
            <v>SO_IS_Health_Serv</v>
          </cell>
        </row>
        <row r="586">
          <cell r="B586" t="str">
            <v>HPES IS Transportation Services</v>
          </cell>
          <cell r="F586" t="str">
            <v>SO_IS_Transportation_Serv</v>
          </cell>
        </row>
        <row r="587">
          <cell r="B587" t="str">
            <v>HPES BPO Product Pass Through</v>
          </cell>
          <cell r="F587" t="str">
            <v>SO_BPO_Product_Pass</v>
          </cell>
        </row>
        <row r="588">
          <cell r="B588" t="str">
            <v>HPES Data Center Services</v>
          </cell>
          <cell r="F588" t="str">
            <v>SO_ITO_Data_Center</v>
          </cell>
        </row>
        <row r="589">
          <cell r="B589" t="str">
            <v>HPES Enterprise Service Management</v>
          </cell>
          <cell r="F589" t="str">
            <v>SO_ITO_Enterprise_Serv_Mgmt</v>
          </cell>
        </row>
        <row r="590">
          <cell r="B590" t="str">
            <v>HPES Network Services</v>
          </cell>
          <cell r="F590" t="str">
            <v>SO_ITO_Network_Serv</v>
          </cell>
        </row>
        <row r="591">
          <cell r="B591" t="str">
            <v>HPES Security Services</v>
          </cell>
          <cell r="F591" t="str">
            <v>SO_ITO_Security_Serv</v>
          </cell>
        </row>
        <row r="592">
          <cell r="B592" t="str">
            <v>HPES Workplace Services</v>
          </cell>
          <cell r="F592" t="str">
            <v>SO_ITO_Workplace_Serv</v>
          </cell>
        </row>
        <row r="593">
          <cell r="B593" t="str">
            <v>HPES ITO Product Pass Through</v>
          </cell>
          <cell r="F593" t="str">
            <v>SO_ITO_Product_Pass</v>
          </cell>
        </row>
        <row r="594">
          <cell r="B594" t="str">
            <v>Integration Services</v>
          </cell>
          <cell r="F594" t="str">
            <v>SO_Integraion_Serv</v>
          </cell>
        </row>
        <row r="595">
          <cell r="B595" t="str">
            <v>Cross Functional</v>
          </cell>
          <cell r="F595" t="str">
            <v>SO_Cross_Functional</v>
          </cell>
        </row>
        <row r="632">
          <cell r="B632" t="str">
            <v>SO_Apps_Dev</v>
          </cell>
        </row>
        <row r="633">
          <cell r="B633" t="str">
            <v>HPES Applications Development Services</v>
          </cell>
        </row>
        <row r="634">
          <cell r="B634" t="str">
            <v>HPES Testing and Quality Assurance Services</v>
          </cell>
        </row>
        <row r="635">
          <cell r="B635" t="str">
            <v>HPES SAP Testing</v>
          </cell>
        </row>
        <row r="636">
          <cell r="B636" t="str">
            <v>HPES Application Industry Solutions</v>
          </cell>
        </row>
        <row r="637">
          <cell r="B637" t="str">
            <v>HPES Comprehensive Applications Threat Analysis for USPS</v>
          </cell>
        </row>
        <row r="638">
          <cell r="B638" t="str">
            <v>HPES Assured Identity for USPS</v>
          </cell>
        </row>
        <row r="639">
          <cell r="B639" t="str">
            <v>HPES Assured Identity Plus for USPS</v>
          </cell>
        </row>
        <row r="640">
          <cell r="B640" t="str">
            <v>HPES Integrated Manufacturing Operations Solution</v>
          </cell>
        </row>
        <row r="641">
          <cell r="B641" t="str">
            <v>HPES International Material Data System (IDMS) Material Management Solution</v>
          </cell>
        </row>
        <row r="642">
          <cell r="B642" t="str">
            <v>HPES Warehouse Management System (SILO)</v>
          </cell>
        </row>
        <row r="643">
          <cell r="B643" t="str">
            <v>HPES Order to Cash Solution</v>
          </cell>
        </row>
        <row r="644">
          <cell r="B644" t="str">
            <v>HPES Advanced Meter Infrastructure Solution</v>
          </cell>
        </row>
        <row r="645">
          <cell r="B645" t="str">
            <v>HPES Communications IT Excellence (Diagnostic) Solution</v>
          </cell>
        </row>
        <row r="646">
          <cell r="B646" t="str">
            <v>HPES Dealer Management System (CARLO)</v>
          </cell>
        </row>
        <row r="647">
          <cell r="B647" t="str">
            <v>HPES Product Lifecycle Management Solution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 t="str">
            <v>SO_Apps_Mgmt</v>
          </cell>
        </row>
        <row r="651">
          <cell r="B651" t="str">
            <v>HPES Applications Management Services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 t="str">
            <v>SO_Apps_Cloud</v>
          </cell>
        </row>
        <row r="655">
          <cell r="B655" t="str">
            <v>HPES Applications Development for Cloud</v>
          </cell>
        </row>
        <row r="656">
          <cell r="B656" t="str">
            <v>HPES Applications Modernization Services</v>
          </cell>
        </row>
        <row r="657">
          <cell r="B657" t="str">
            <v>HPES Mobile Applications Services</v>
          </cell>
        </row>
        <row r="658">
          <cell r="B658" t="str">
            <v>HPES Testing for Mobility</v>
          </cell>
        </row>
        <row r="659">
          <cell r="B659" t="str">
            <v>HPES Transformation Consulting Services</v>
          </cell>
        </row>
        <row r="660">
          <cell r="B660" t="str">
            <v>HPES SOA and Integration Services</v>
          </cell>
        </row>
        <row r="661">
          <cell r="B661" t="str">
            <v>HPES Applications Transformation to the Cloud</v>
          </cell>
        </row>
        <row r="662">
          <cell r="B662" t="str">
            <v>HPES Testing for Cloud</v>
          </cell>
        </row>
        <row r="663">
          <cell r="B663" t="str">
            <v>HPES Enterprise Applications Services Cloud for SAP</v>
          </cell>
        </row>
        <row r="664">
          <cell r="B664" t="str">
            <v>HPES Enterprise Applications Services Cloud for Oracle</v>
          </cell>
        </row>
        <row r="665">
          <cell r="B665" t="str">
            <v>HPES Enterprise Applications Services Cloud for Microsoft Dynamics CRM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 t="str">
            <v>SO_Apps_EIS</v>
          </cell>
        </row>
        <row r="669">
          <cell r="B669" t="str">
            <v>HPES Information Strategy &amp; Organization Services</v>
          </cell>
        </row>
        <row r="670">
          <cell r="B670" t="str">
            <v>HPES Information Management &amp; Architecture Services</v>
          </cell>
        </row>
        <row r="671">
          <cell r="B671" t="str">
            <v>HPES Business Analytics &amp; Information Delivery Services</v>
          </cell>
        </row>
        <row r="672">
          <cell r="B672" t="str">
            <v>HPES Advanced Information Services for HP</v>
          </cell>
        </row>
        <row r="673">
          <cell r="B673" t="str">
            <v>HPES Advanced Information Services for SAP</v>
          </cell>
        </row>
        <row r="674">
          <cell r="B674" t="str">
            <v>HPES Advanced Information Services for Microsoft</v>
          </cell>
        </row>
        <row r="675">
          <cell r="B675" t="str">
            <v>HPES Business Solutions- Social Intelligence</v>
          </cell>
        </row>
        <row r="676">
          <cell r="B676" t="str">
            <v>HPES Hosted Delivery- Managed Services, Cloud, Hybrid</v>
          </cell>
        </row>
        <row r="677">
          <cell r="B677" t="str">
            <v>HPES All 3rd Party SW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 t="str">
            <v>SO_Apps_Enterprise_Apps</v>
          </cell>
        </row>
        <row r="681">
          <cell r="B681" t="str">
            <v>HPES Applications Management Services – Enterprise for SAP</v>
          </cell>
        </row>
        <row r="682">
          <cell r="B682" t="str">
            <v>HPES Applications Management Services - Enterprise for Microsoft Dynamics CRM</v>
          </cell>
        </row>
        <row r="683">
          <cell r="B683" t="str">
            <v>HPES Applications Management Services – Enterprise for Oracle</v>
          </cell>
        </row>
        <row r="684">
          <cell r="B684" t="str">
            <v>HPES Enterprise Applications Services for Microsoft</v>
          </cell>
        </row>
        <row r="685">
          <cell r="B685" t="str">
            <v>HPES Enterprise Applications Services for Oracle</v>
          </cell>
        </row>
        <row r="686">
          <cell r="B686" t="str">
            <v>HPES Enterprise Applications Services for SAP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 t="str">
            <v>SO_Apps_Product_Pass</v>
          </cell>
        </row>
        <row r="690">
          <cell r="B690" t="str">
            <v>Apps Embedded Leases</v>
          </cell>
        </row>
        <row r="691">
          <cell r="B691" t="str">
            <v>Apps HP Hardware</v>
          </cell>
        </row>
        <row r="692">
          <cell r="B692" t="str">
            <v>Apps HP ICOEM Services</v>
          </cell>
        </row>
        <row r="693">
          <cell r="B693" t="str">
            <v>Apps HP Software</v>
          </cell>
        </row>
        <row r="694">
          <cell r="B694" t="str">
            <v>Microsoft Products</v>
          </cell>
        </row>
        <row r="695">
          <cell r="B695" t="str">
            <v>Third Party Apps Professional Services</v>
          </cell>
        </row>
        <row r="696">
          <cell r="B696" t="str">
            <v>Third Party Apps Software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 t="str">
            <v>SO_CMS</v>
          </cell>
        </row>
        <row r="700">
          <cell r="B700" t="str">
            <v>HPES CMS Assurance Solutions</v>
          </cell>
        </row>
        <row r="701">
          <cell r="B701" t="str">
            <v>HPES CMS Fulfillment Solutions</v>
          </cell>
        </row>
        <row r="702">
          <cell r="B702" t="str">
            <v>HPES CMS Service Delivery Platform Solutions</v>
          </cell>
        </row>
        <row r="703">
          <cell r="B703" t="str">
            <v>HPES CMS Cloud Services Enablement Solutions</v>
          </cell>
        </row>
        <row r="704">
          <cell r="B704" t="str">
            <v>HPES CMS Network Applications Solutions</v>
          </cell>
        </row>
        <row r="705">
          <cell r="B705" t="str">
            <v>HPES CMS Mobility Management Solutions</v>
          </cell>
        </row>
        <row r="706">
          <cell r="B706" t="str">
            <v>HPES CMS Unified User Profile Solutions</v>
          </cell>
        </row>
        <row r="707">
          <cell r="B707" t="str">
            <v>HPES CMS Location Solutions</v>
          </cell>
        </row>
        <row r="708">
          <cell r="B708" t="str">
            <v>HPES CMS Mediation, Policy &amp; Charging Solutions</v>
          </cell>
        </row>
        <row r="709">
          <cell r="B709" t="str">
            <v>HPES CMS Management of Devices Solutions</v>
          </cell>
        </row>
        <row r="710">
          <cell r="B710" t="str">
            <v>HPES CMS Network Platforms Solutions IN / Call Management</v>
          </cell>
        </row>
        <row r="711">
          <cell r="B711" t="str">
            <v>HPES CMS Network Platforms Solutions Signaling Platform</v>
          </cell>
        </row>
        <row r="712">
          <cell r="B712" t="str">
            <v>HPES CMS Investigation Solutions</v>
          </cell>
        </row>
        <row r="713">
          <cell r="B713" t="str">
            <v>HPES CMS Revenue Intelligence Solutions</v>
          </cell>
        </row>
        <row r="714">
          <cell r="B714" t="str">
            <v>HPES CMS Smart Grid Solutions</v>
          </cell>
        </row>
        <row r="715">
          <cell r="B715" t="str">
            <v>HPES CMS Consulting Services</v>
          </cell>
        </row>
        <row r="716">
          <cell r="B716" t="str">
            <v>HPES CMS Outsourcing Services</v>
          </cell>
        </row>
        <row r="717">
          <cell r="B717" t="str">
            <v>HPES CMS Implementation Services</v>
          </cell>
        </row>
        <row r="718">
          <cell r="B718" t="str">
            <v>HPES CMS Management Services</v>
          </cell>
        </row>
        <row r="719">
          <cell r="B719" t="str">
            <v>HPES Content Delivery Network</v>
          </cell>
        </row>
        <row r="720">
          <cell r="B720" t="str">
            <v>HPES Telco Express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 t="str">
            <v>SO_BPO_Finance_Admin</v>
          </cell>
        </row>
        <row r="724">
          <cell r="B724" t="str">
            <v>HPES Finance and Administration Services</v>
          </cell>
        </row>
        <row r="725">
          <cell r="B725" t="str">
            <v>HPES Procurement Services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 t="str">
            <v>SO_BPO_HR_Payroll</v>
          </cell>
        </row>
        <row r="729">
          <cell r="B729" t="str">
            <v>HPES Payroll Services</v>
          </cell>
        </row>
        <row r="730">
          <cell r="B730" t="str">
            <v>HPES Human Resource Services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 t="str">
            <v>SO_BPO_CRM</v>
          </cell>
        </row>
        <row r="734">
          <cell r="B734" t="str">
            <v>HPES CRM Managed Services</v>
          </cell>
        </row>
        <row r="735">
          <cell r="B735" t="str">
            <v>HPES Transformation Services - Customer Engagement Management</v>
          </cell>
        </row>
        <row r="736">
          <cell r="B736" t="str">
            <v>HPES Enterprise Cloud Services - Customer Engagement Management Services</v>
          </cell>
        </row>
        <row r="737">
          <cell r="B737" t="str">
            <v>HPES Social Enterprise Services</v>
          </cell>
        </row>
        <row r="738">
          <cell r="B738" t="str">
            <v>HPES Warranty Services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 t="str">
            <v>SO_BPO_Fulfill_Log</v>
          </cell>
        </row>
        <row r="742">
          <cell r="B742" t="str">
            <v>HPES Consumer Direct Services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 t="str">
            <v>SO_BPO_Doc_Proc</v>
          </cell>
        </row>
        <row r="746">
          <cell r="B746" t="str">
            <v>HPES Customer Communications Management Services</v>
          </cell>
        </row>
        <row r="747">
          <cell r="B747" t="str">
            <v>HPES Inbound Document Processing Services</v>
          </cell>
        </row>
        <row r="748">
          <cell r="B748" t="str">
            <v>HPES Outbound Document Processing Services</v>
          </cell>
        </row>
        <row r="749">
          <cell r="B749" t="str">
            <v>HPES Repository Services</v>
          </cell>
        </row>
        <row r="750">
          <cell r="B750" t="str">
            <v>HPES Software Publishing Services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 t="str">
            <v>SO_IS_Financial_Serv</v>
          </cell>
        </row>
        <row r="754">
          <cell r="B754" t="str">
            <v>HPES Business Exchange Services</v>
          </cell>
        </row>
        <row r="755">
          <cell r="B755" t="str">
            <v>HPES Business Networking Services</v>
          </cell>
        </row>
        <row r="756">
          <cell r="B756" t="str">
            <v>HPES Check Processing Services</v>
          </cell>
        </row>
        <row r="757">
          <cell r="B757" t="str">
            <v>HPES Commercial Card Services</v>
          </cell>
        </row>
        <row r="758">
          <cell r="B758" t="str">
            <v>HPES Consumer Card Services</v>
          </cell>
        </row>
        <row r="759">
          <cell r="B759" t="str">
            <v>HPES Consumer Loan Services</v>
          </cell>
        </row>
        <row r="760">
          <cell r="B760" t="str">
            <v>HPES Convenience Pay Services</v>
          </cell>
        </row>
        <row r="761">
          <cell r="B761" t="str">
            <v>HPES Core Banking Services</v>
          </cell>
        </row>
        <row r="762">
          <cell r="B762" t="str">
            <v>HPES Flood Insurance Services</v>
          </cell>
        </row>
        <row r="763">
          <cell r="B763" t="str">
            <v>HPES Fraud Management Services</v>
          </cell>
        </row>
        <row r="764">
          <cell r="B764" t="str">
            <v>HPES Insurance Notification Clearinghouse Services</v>
          </cell>
        </row>
        <row r="765">
          <cell r="B765" t="str">
            <v>HPES Insurance Services</v>
          </cell>
        </row>
        <row r="766">
          <cell r="B766" t="str">
            <v>HPES Loss Mitigation Services</v>
          </cell>
        </row>
        <row r="767">
          <cell r="B767" t="str">
            <v>HPES Merchant Acquirer Services</v>
          </cell>
        </row>
        <row r="768">
          <cell r="B768" t="str">
            <v>HPES Mobile Payment Services</v>
          </cell>
        </row>
        <row r="769">
          <cell r="B769" t="str">
            <v>HPES Mortgage Loan Services</v>
          </cell>
        </row>
        <row r="770">
          <cell r="B770" t="str">
            <v>HPES Origination Services</v>
          </cell>
        </row>
        <row r="771">
          <cell r="B771" t="str">
            <v>HPES Prepaid Card Services</v>
          </cell>
        </row>
        <row r="772">
          <cell r="B772" t="str">
            <v>HPES Regional Card Utility Services</v>
          </cell>
        </row>
        <row r="773">
          <cell r="B773" t="str">
            <v>HPES Secure Payment Services</v>
          </cell>
        </row>
        <row r="774">
          <cell r="B774" t="str">
            <v>HPES Switching Services</v>
          </cell>
        </row>
        <row r="775">
          <cell r="B775" t="str">
            <v>HPES Tokenization Services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 t="str">
            <v>SO_IS_Public</v>
          </cell>
        </row>
        <row r="779">
          <cell r="B779" t="str">
            <v>HPES Assured Identity</v>
          </cell>
        </row>
        <row r="780">
          <cell r="B780" t="str">
            <v>HPES Assured Identity Plus</v>
          </cell>
        </row>
        <row r="781">
          <cell r="B781" t="str">
            <v>HPES Campaign Finance Information Systems</v>
          </cell>
        </row>
        <row r="782">
          <cell r="B782" t="str">
            <v>HPES Child Care Enforcement Solution Suite</v>
          </cell>
        </row>
        <row r="783">
          <cell r="B783" t="str">
            <v>HPES Child Care Solution Suite</v>
          </cell>
        </row>
        <row r="784">
          <cell r="B784" t="str">
            <v>HPES Comprehensive Applications Threat Analysis Services</v>
          </cell>
        </row>
        <row r="785">
          <cell r="B785" t="str">
            <v>HPES Comprehensive Motor Vehicles Enabling Technology (COMET) Solution</v>
          </cell>
        </row>
        <row r="786">
          <cell r="B786" t="str">
            <v>HPES Duplicate Voter Exchange Services</v>
          </cell>
        </row>
        <row r="787">
          <cell r="B787" t="str">
            <v>HPES E-Courtroom Solution</v>
          </cell>
        </row>
        <row r="788">
          <cell r="B788" t="str">
            <v>HPES Elections Management Services - Electus</v>
          </cell>
        </row>
        <row r="789">
          <cell r="B789" t="str">
            <v>HPES Eligibility Solution</v>
          </cell>
        </row>
        <row r="790">
          <cell r="B790" t="str">
            <v>HPES Emergency Management Response Services</v>
          </cell>
        </row>
        <row r="791">
          <cell r="B791" t="str">
            <v>HPES Enterprise Tax and Benefits Solution</v>
          </cell>
        </row>
        <row r="792">
          <cell r="B792" t="str">
            <v>HPES Homeland Security Solutions</v>
          </cell>
        </row>
        <row r="793">
          <cell r="B793" t="str">
            <v>HPES Identity Card Management</v>
          </cell>
        </row>
        <row r="794">
          <cell r="B794" t="str">
            <v>HPES Mass Transit Services</v>
          </cell>
        </row>
        <row r="795">
          <cell r="B795" t="str">
            <v>HPES Offender Management Solution</v>
          </cell>
        </row>
        <row r="796">
          <cell r="B796" t="str">
            <v>HPES Public Retirement Benefit Administration Solutions - Clarety</v>
          </cell>
        </row>
        <row r="797">
          <cell r="B797" t="str">
            <v>HPES Virtual Hearings Solution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 t="str">
            <v>SO_IS_Health_Serv</v>
          </cell>
        </row>
        <row r="801">
          <cell r="B801" t="str">
            <v>HPES Atlantes Solution</v>
          </cell>
        </row>
        <row r="802">
          <cell r="B802" t="str">
            <v>HPES Care Management Solution</v>
          </cell>
        </row>
        <row r="803">
          <cell r="B803" t="str">
            <v>HPES Care Network Solution</v>
          </cell>
        </row>
        <row r="804">
          <cell r="B804" t="str">
            <v>HPES Customer Relationship Management Services for Healthcare</v>
          </cell>
        </row>
        <row r="805">
          <cell r="B805" t="str">
            <v>HPES Government Healthcare BPO Services</v>
          </cell>
        </row>
        <row r="806">
          <cell r="B806" t="str">
            <v>HPES Healthcare Eligibility</v>
          </cell>
        </row>
        <row r="807">
          <cell r="B807" t="str">
            <v>HPES Healthcare Payer Administrative Services</v>
          </cell>
        </row>
        <row r="808">
          <cell r="B808" t="str">
            <v>HPES Healthcare Portal Solutions</v>
          </cell>
        </row>
        <row r="809">
          <cell r="B809" t="str">
            <v>HPES ICD-10 Remediation Services</v>
          </cell>
        </row>
        <row r="810">
          <cell r="B810" t="str">
            <v>HPES Medical Management Services Solution</v>
          </cell>
        </row>
        <row r="811">
          <cell r="B811" t="str">
            <v>HPES MetaVance Solution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 t="str">
            <v>SO_IS_Transportation_Serv</v>
          </cell>
        </row>
        <row r="815">
          <cell r="B815" t="str">
            <v>HPES Agilaire Flight Operations Solution</v>
          </cell>
        </row>
        <row r="816">
          <cell r="B816" t="str">
            <v>HPES Agilaire Flight Planning</v>
          </cell>
        </row>
        <row r="817">
          <cell r="B817" t="str">
            <v>HPES Agilaire Passenger Service Solution</v>
          </cell>
        </row>
        <row r="818">
          <cell r="B818" t="str">
            <v>HPES Aircraft Movement</v>
          </cell>
        </row>
        <row r="819">
          <cell r="B819" t="str">
            <v>HPES Air-to-Ground Messaging</v>
          </cell>
        </row>
        <row r="820">
          <cell r="B820" t="str">
            <v>HPES axsDCS</v>
          </cell>
        </row>
        <row r="821">
          <cell r="B821" t="str">
            <v>HPES axsRes</v>
          </cell>
        </row>
        <row r="822">
          <cell r="B822" t="str">
            <v>HPES Electronic Fares Services</v>
          </cell>
        </row>
        <row r="823">
          <cell r="B823" t="str">
            <v>HPES SHARES</v>
          </cell>
        </row>
        <row r="824">
          <cell r="B824" t="str">
            <v>HPES TravelView Central Reservation Solution</v>
          </cell>
        </row>
        <row r="825">
          <cell r="B825" t="str">
            <v>HPES TravelView Channel Connect Solution</v>
          </cell>
        </row>
        <row r="826">
          <cell r="B826" t="str">
            <v>HPES TravelView Guest Management Solution</v>
          </cell>
        </row>
        <row r="827">
          <cell r="B827" t="str">
            <v>HPES TravelView Property Management Solution</v>
          </cell>
        </row>
        <row r="828">
          <cell r="B828" t="str">
            <v>HPES TravelView Revenue Management Solution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 t="str">
            <v>SO_BPO_Product_Pass</v>
          </cell>
        </row>
        <row r="832">
          <cell r="B832" t="str">
            <v>3rd Party BPO Consumables</v>
          </cell>
        </row>
        <row r="833">
          <cell r="B833" t="str">
            <v>3rd Party BPO Postage</v>
          </cell>
        </row>
        <row r="834">
          <cell r="B834" t="str">
            <v>3rd Party BPO Professional Services</v>
          </cell>
        </row>
        <row r="835">
          <cell r="B835" t="str">
            <v>3rd Party BPO Software</v>
          </cell>
        </row>
        <row r="836">
          <cell r="B836" t="str">
            <v>3rd Party BPO Telco / Network</v>
          </cell>
        </row>
        <row r="837">
          <cell r="B837" t="str">
            <v>BPO Embedded Leases</v>
          </cell>
        </row>
        <row r="838">
          <cell r="B838" t="str">
            <v>BPO HP Hardware</v>
          </cell>
        </row>
        <row r="839">
          <cell r="B839" t="str">
            <v>BPO HP ICOEM Services</v>
          </cell>
        </row>
        <row r="840">
          <cell r="B840" t="str">
            <v>BPO HP Software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 t="str">
            <v>SO_ITO_Data_Center</v>
          </cell>
        </row>
        <row r="844">
          <cell r="B844" t="str">
            <v>HPES Archive and Compliance Services</v>
          </cell>
        </row>
        <row r="845">
          <cell r="B845" t="str">
            <v>HPES Backup and Restore Services</v>
          </cell>
        </row>
        <row r="846">
          <cell r="B846" t="str">
            <v>HPES Continuity Services</v>
          </cell>
        </row>
        <row r="847">
          <cell r="B847" t="str">
            <v>HPES Data Center Modernization Services</v>
          </cell>
        </row>
        <row r="848">
          <cell r="B848" t="str">
            <v>HPES Enterprise Application Hosting Services</v>
          </cell>
        </row>
        <row r="849">
          <cell r="B849" t="str">
            <v>HPES Enterprise Cloud Services - Compute</v>
          </cell>
        </row>
        <row r="850">
          <cell r="B850" t="str">
            <v>HPES Enterprise Cloud Services - Continuity</v>
          </cell>
        </row>
        <row r="851">
          <cell r="B851" t="str">
            <v>HPES Enterprise Cloud Services - Private Cloud</v>
          </cell>
        </row>
        <row r="852">
          <cell r="B852" t="str">
            <v>HPES Enterprise Cloud Services - Storage</v>
          </cell>
        </row>
        <row r="853">
          <cell r="B853" t="str">
            <v>HP Utility Services</v>
          </cell>
        </row>
        <row r="854">
          <cell r="B854" t="str">
            <v>HPES Managed Mainframe Services</v>
          </cell>
        </row>
        <row r="855">
          <cell r="B855" t="str">
            <v>HPES Server Management Services</v>
          </cell>
        </row>
        <row r="856">
          <cell r="B856" t="str">
            <v>HPES Storage Management Services</v>
          </cell>
        </row>
        <row r="857">
          <cell r="B857" t="str">
            <v>HPES Web Hosting Services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 t="str">
            <v>SO_ITO_Enterprise_Serv_Mgmt</v>
          </cell>
        </row>
        <row r="861">
          <cell r="B861" t="str">
            <v>HPES Enterprise Service Management Cross Functional Services</v>
          </cell>
        </row>
        <row r="862">
          <cell r="B862" t="str">
            <v>HPES Multisupplier Integration and Management Services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 t="str">
            <v>SO_ITO_Network_Serv</v>
          </cell>
        </row>
        <row r="866">
          <cell r="B866" t="str">
            <v>HPES Carrier Management Services</v>
          </cell>
        </row>
        <row r="867">
          <cell r="B867" t="str">
            <v>HPES Enterprise Cloud Services - Unified Communications</v>
          </cell>
        </row>
        <row r="868">
          <cell r="B868" t="str">
            <v>HPES Network Application Services</v>
          </cell>
        </row>
        <row r="869">
          <cell r="B869" t="str">
            <v>HPES Network Management Services</v>
          </cell>
        </row>
        <row r="870">
          <cell r="B870" t="str">
            <v>HPES Network Security Services</v>
          </cell>
        </row>
        <row r="871">
          <cell r="B871" t="str">
            <v>HPES Network Transformation Services</v>
          </cell>
        </row>
        <row r="872">
          <cell r="B872" t="str">
            <v>HPES Unified Communications Services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 t="str">
            <v>SO_ITO_Security_Serv</v>
          </cell>
        </row>
        <row r="876">
          <cell r="B876" t="str">
            <v>HPES Managed Security Services</v>
          </cell>
        </row>
        <row r="877">
          <cell r="B877" t="str">
            <v>HPES Security Consulting</v>
          </cell>
        </row>
        <row r="878">
          <cell r="B878" t="str">
            <v>HPES Security Governance Services</v>
          </cell>
        </row>
        <row r="879">
          <cell r="B879" t="str">
            <v>HPES Security Technology Services/Support (Renewable)</v>
          </cell>
        </row>
        <row r="880">
          <cell r="B880" t="str">
            <v>HPES Security Technology (Non-Renewable)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 t="str">
            <v>SO_ITO_Workplace_Serv</v>
          </cell>
        </row>
        <row r="884">
          <cell r="B884" t="str">
            <v>HPES Asset Management Services</v>
          </cell>
        </row>
        <row r="885">
          <cell r="B885" t="str">
            <v>HPES Client Virtualization Services</v>
          </cell>
        </row>
        <row r="886">
          <cell r="B886" t="str">
            <v>HPES Collaboration Services</v>
          </cell>
        </row>
        <row r="887">
          <cell r="B887" t="str">
            <v>HPES Enterprise Cloud Services - Collaboration</v>
          </cell>
        </row>
        <row r="888">
          <cell r="B888" t="str">
            <v>HPES Enterprise Cloud Services - Messaging</v>
          </cell>
        </row>
        <row r="889">
          <cell r="B889" t="str">
            <v>HPES Enterprise Cloud Services – Real-Time Collaboration</v>
          </cell>
        </row>
        <row r="890">
          <cell r="B890" t="str">
            <v>HPES License Management Services</v>
          </cell>
        </row>
        <row r="891">
          <cell r="B891" t="str">
            <v>HPES Managed Messaging Services</v>
          </cell>
        </row>
        <row r="892">
          <cell r="B892" t="str">
            <v>HPES Managed Print Services</v>
          </cell>
        </row>
        <row r="893">
          <cell r="B893" t="str">
            <v>HPES Mobile Workplace Services</v>
          </cell>
        </row>
        <row r="894">
          <cell r="B894" t="str">
            <v>HPES Service Desk Services</v>
          </cell>
        </row>
        <row r="895">
          <cell r="B895" t="str">
            <v>HPES Site Support Services</v>
          </cell>
        </row>
        <row r="896">
          <cell r="B896" t="str">
            <v>HPES Software License Consulting</v>
          </cell>
        </row>
        <row r="897">
          <cell r="B897" t="str">
            <v>HPES Software Licensing and Management Solutions</v>
          </cell>
        </row>
        <row r="898">
          <cell r="B898" t="str">
            <v>HPES Software Licensing Reselling Services</v>
          </cell>
        </row>
        <row r="899">
          <cell r="B899" t="str">
            <v>HPES Workplace Server Management Services</v>
          </cell>
        </row>
        <row r="900">
          <cell r="B900" t="str">
            <v>HPES Workplace Software Management Services</v>
          </cell>
        </row>
        <row r="901">
          <cell r="B901" t="str">
            <v>HPES Workplace360 Services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 t="str">
            <v>SO_ITO_Product_Pass</v>
          </cell>
        </row>
        <row r="905">
          <cell r="B905" t="str">
            <v>ITO Embedded Leases</v>
          </cell>
        </row>
        <row r="906">
          <cell r="B906" t="str">
            <v>ITO HP Hardware</v>
          </cell>
        </row>
        <row r="907">
          <cell r="B907" t="str">
            <v>ITO HP ICOEM Services</v>
          </cell>
        </row>
        <row r="908">
          <cell r="B908" t="str">
            <v>ITO HP Software</v>
          </cell>
        </row>
        <row r="909">
          <cell r="B909" t="str">
            <v>Third Party ITO Carrier and Network</v>
          </cell>
        </row>
        <row r="910">
          <cell r="B910" t="str">
            <v>Third Party ITO Consumables</v>
          </cell>
        </row>
        <row r="911">
          <cell r="B911" t="str">
            <v>Third Party ITO Network Hardware</v>
          </cell>
        </row>
        <row r="912">
          <cell r="B912" t="str">
            <v>Third Party ITO PC Hardware</v>
          </cell>
        </row>
        <row r="913">
          <cell r="B913" t="str">
            <v>Third Party ITO Print and Imaging Hardware</v>
          </cell>
        </row>
        <row r="914">
          <cell r="B914" t="str">
            <v>Third Party ITO Professional Services</v>
          </cell>
        </row>
        <row r="915">
          <cell r="B915" t="str">
            <v>Third Party ITO Server Hardware</v>
          </cell>
        </row>
        <row r="916">
          <cell r="B916" t="str">
            <v>Third Party ITO Software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 t="str">
            <v>SO_Integration_Serv</v>
          </cell>
        </row>
        <row r="920">
          <cell r="B920" t="str">
            <v>Integration Services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 t="str">
            <v>SO_Cross_Functional</v>
          </cell>
        </row>
        <row r="924">
          <cell r="B924" t="str">
            <v>Account Management</v>
          </cell>
        </row>
        <row r="925">
          <cell r="B925" t="str">
            <v>Administration</v>
          </cell>
        </row>
        <row r="926">
          <cell r="B926" t="str">
            <v>Overheads</v>
          </cell>
        </row>
      </sheetData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3">
          <cell r="B23" t="str">
            <v>10/9/2002 05:05:50</v>
          </cell>
        </row>
        <row r="38">
          <cell r="B38" t="str">
            <v>EDSED114211</v>
          </cell>
        </row>
        <row r="39">
          <cell r="B39" t="str">
            <v>AM - CANADA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>
        <row r="2">
          <cell r="K2" t="str">
            <v>HP - Canada</v>
          </cell>
        </row>
        <row r="3">
          <cell r="K3" t="str">
            <v>HP - Costa Rica</v>
          </cell>
        </row>
        <row r="4">
          <cell r="K4" t="str">
            <v>Sierra</v>
          </cell>
        </row>
        <row r="5">
          <cell r="K5" t="str">
            <v>Cenovus</v>
          </cell>
        </row>
        <row r="6">
          <cell r="K6" t="str">
            <v>Full Circle</v>
          </cell>
        </row>
        <row r="7">
          <cell r="K7" t="str">
            <v>FIRM</v>
          </cell>
        </row>
        <row r="8">
          <cell r="K8" t="str">
            <v>HP - USA</v>
          </cell>
        </row>
        <row r="9">
          <cell r="K9" t="str">
            <v>HP - USA (Pract)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Sch B"/>
      <sheetName val="New Servers"/>
      <sheetName val="New Rack Servers"/>
      <sheetName val="Server Rack"/>
    </sheetNames>
    <sheetDataSet>
      <sheetData sheetId="0"/>
      <sheetData sheetId="1">
        <row r="1">
          <cell r="I1">
            <v>0.63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>
        <row r="427">
          <cell r="U427">
            <v>0</v>
          </cell>
        </row>
      </sheetData>
      <sheetData sheetId="2"/>
      <sheetData sheetId="3">
        <row r="39">
          <cell r="E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Organization</v>
          </cell>
          <cell r="B1" t="str">
            <v>Hrs/mth</v>
          </cell>
        </row>
        <row r="2">
          <cell r="A2" t="str">
            <v>Cenovus</v>
          </cell>
          <cell r="B2">
            <v>150</v>
          </cell>
        </row>
        <row r="3">
          <cell r="A3" t="str">
            <v>FIRM</v>
          </cell>
          <cell r="B3">
            <v>150</v>
          </cell>
        </row>
        <row r="4">
          <cell r="A4" t="str">
            <v>Full Circle</v>
          </cell>
          <cell r="B4">
            <v>150</v>
          </cell>
        </row>
        <row r="5">
          <cell r="A5" t="str">
            <v>HP - Canada</v>
          </cell>
          <cell r="B5">
            <v>140.6</v>
          </cell>
        </row>
        <row r="6">
          <cell r="A6" t="str">
            <v>HP - Costa Rica</v>
          </cell>
          <cell r="B6">
            <v>153.58000000000001</v>
          </cell>
        </row>
        <row r="7">
          <cell r="A7" t="str">
            <v>HP - USA</v>
          </cell>
          <cell r="B7">
            <v>140.88999999999999</v>
          </cell>
        </row>
        <row r="8">
          <cell r="A8" t="str">
            <v>Sierra</v>
          </cell>
          <cell r="B8">
            <v>150</v>
          </cell>
        </row>
        <row r="9">
          <cell r="A9" t="str">
            <v>Other</v>
          </cell>
          <cell r="B9">
            <v>150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>
        <row r="2">
          <cell r="C2" t="str">
            <v>Western Canada</v>
          </cell>
        </row>
        <row r="4">
          <cell r="C4" t="str">
            <v>Jun (6 + 6) Flash</v>
          </cell>
        </row>
        <row r="7">
          <cell r="C7">
            <v>2010</v>
          </cell>
        </row>
      </sheetData>
      <sheetData sheetId="1"/>
      <sheetData sheetId="2"/>
      <sheetData sheetId="3">
        <row r="6">
          <cell r="D6" t="str">
            <v>Commercial Alberta / BC</v>
          </cell>
        </row>
      </sheetData>
      <sheetData sheetId="4">
        <row r="6">
          <cell r="D6" t="str">
            <v>Saskatchewan PS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Dynamic Key_Rev_COL</v>
          </cell>
        </row>
      </sheetData>
      <sheetData sheetId="11">
        <row r="2">
          <cell r="R2" t="str">
            <v>Comm'l AB - BC Small Contracts</v>
          </cell>
        </row>
      </sheetData>
      <sheetData sheetId="12">
        <row r="3">
          <cell r="I3" t="str">
            <v>Dec (0 + 12) Flash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8102Buschlen, Morgan</v>
          </cell>
          <cell r="B2" t="str">
            <v>Buschlen, Morgan</v>
          </cell>
          <cell r="C2">
            <v>8102</v>
          </cell>
          <cell r="D2" t="str">
            <v>OUTPUT &amp; SCHEDULING</v>
          </cell>
          <cell r="E2" t="str">
            <v>H2</v>
          </cell>
          <cell r="F2">
            <v>80702</v>
          </cell>
        </row>
        <row r="3">
          <cell r="A3" t="str">
            <v>8102Dowling, Bob</v>
          </cell>
          <cell r="B3" t="str">
            <v>Dowling, Bob</v>
          </cell>
          <cell r="C3" t="str">
            <v>8102</v>
          </cell>
          <cell r="D3" t="str">
            <v>TAPE</v>
          </cell>
          <cell r="E3" t="str">
            <v>H1</v>
          </cell>
          <cell r="F3" t="str">
            <v>80702</v>
          </cell>
        </row>
        <row r="4">
          <cell r="A4" t="str">
            <v>8102Dowling, Robert</v>
          </cell>
          <cell r="B4" t="str">
            <v>Dowling, Robert</v>
          </cell>
          <cell r="C4" t="str">
            <v>8102</v>
          </cell>
          <cell r="D4" t="str">
            <v>TAPE</v>
          </cell>
          <cell r="E4" t="str">
            <v>H1</v>
          </cell>
          <cell r="F4" t="str">
            <v>80702</v>
          </cell>
        </row>
        <row r="5">
          <cell r="A5" t="str">
            <v>8102Fitzgerald, Barb</v>
          </cell>
          <cell r="B5" t="str">
            <v>Fitzgerald, Barb</v>
          </cell>
          <cell r="C5" t="str">
            <v>8102</v>
          </cell>
          <cell r="D5" t="str">
            <v>TAPE-Mgmt</v>
          </cell>
          <cell r="E5" t="str">
            <v>H2</v>
          </cell>
          <cell r="F5" t="str">
            <v>80702</v>
          </cell>
        </row>
        <row r="6">
          <cell r="A6" t="str">
            <v>8102Henderson, James</v>
          </cell>
          <cell r="B6" t="str">
            <v>Henderson, James</v>
          </cell>
          <cell r="C6">
            <v>8102</v>
          </cell>
          <cell r="D6" t="str">
            <v>OUTPUT &amp; SCHEDULING</v>
          </cell>
          <cell r="E6" t="str">
            <v>H1</v>
          </cell>
          <cell r="F6">
            <v>80702</v>
          </cell>
        </row>
        <row r="7">
          <cell r="A7" t="str">
            <v>8102MacAskill, Alice</v>
          </cell>
          <cell r="B7" t="str">
            <v>MacAskill, Alice</v>
          </cell>
          <cell r="C7" t="str">
            <v>8102</v>
          </cell>
          <cell r="D7" t="str">
            <v>TAPE</v>
          </cell>
          <cell r="E7" t="str">
            <v>H2</v>
          </cell>
          <cell r="F7" t="str">
            <v>80702</v>
          </cell>
        </row>
        <row r="8">
          <cell r="A8" t="str">
            <v>8102Panacci, Joseph</v>
          </cell>
          <cell r="B8" t="str">
            <v>Panacci, Joseph</v>
          </cell>
          <cell r="C8" t="str">
            <v>8102</v>
          </cell>
          <cell r="D8" t="str">
            <v>OUTPUT &amp; SCHEDULING</v>
          </cell>
          <cell r="E8" t="str">
            <v>HS</v>
          </cell>
          <cell r="F8" t="str">
            <v>80702</v>
          </cell>
        </row>
        <row r="9">
          <cell r="A9" t="str">
            <v>8102Vallena, Rolando</v>
          </cell>
          <cell r="B9" t="str">
            <v>Vallena, Rolando</v>
          </cell>
          <cell r="C9" t="str">
            <v>8102</v>
          </cell>
          <cell r="D9" t="str">
            <v>TAPE</v>
          </cell>
          <cell r="E9" t="str">
            <v>H2</v>
          </cell>
          <cell r="F9" t="str">
            <v>80702</v>
          </cell>
        </row>
        <row r="10">
          <cell r="A10" t="str">
            <v>8102Zheng, Li</v>
          </cell>
          <cell r="B10" t="str">
            <v>Zheng, Li</v>
          </cell>
          <cell r="C10" t="str">
            <v>8102</v>
          </cell>
          <cell r="D10" t="str">
            <v>OUTPUT &amp; SCHEDULING</v>
          </cell>
          <cell r="E10" t="str">
            <v>H2</v>
          </cell>
          <cell r="F10" t="str">
            <v>80702</v>
          </cell>
        </row>
        <row r="11">
          <cell r="A11" t="str">
            <v>8104Kulasingam, Sandaram</v>
          </cell>
          <cell r="B11" t="str">
            <v>Kulasingam, Sandaram</v>
          </cell>
          <cell r="C11" t="str">
            <v>8104</v>
          </cell>
          <cell r="D11" t="str">
            <v>TAPE</v>
          </cell>
          <cell r="E11" t="str">
            <v>H1</v>
          </cell>
          <cell r="F11" t="str">
            <v>80704</v>
          </cell>
        </row>
        <row r="12">
          <cell r="A12" t="str">
            <v>8104Kulasingam, Sundaram</v>
          </cell>
          <cell r="B12" t="str">
            <v>Kulasingam, Sundaram</v>
          </cell>
          <cell r="C12" t="str">
            <v>8104</v>
          </cell>
          <cell r="D12" t="str">
            <v>TAPE</v>
          </cell>
          <cell r="E12" t="str">
            <v>H1</v>
          </cell>
          <cell r="F12" t="str">
            <v>80704</v>
          </cell>
        </row>
        <row r="13">
          <cell r="A13" t="str">
            <v>8104Li, Andy</v>
          </cell>
          <cell r="B13" t="str">
            <v>Li, Andy</v>
          </cell>
          <cell r="C13" t="str">
            <v>8104</v>
          </cell>
          <cell r="D13" t="str">
            <v>TAPE</v>
          </cell>
          <cell r="E13" t="str">
            <v>H1</v>
          </cell>
          <cell r="F13" t="str">
            <v>80704</v>
          </cell>
        </row>
        <row r="14">
          <cell r="A14" t="str">
            <v>8104Reyna, Ryan</v>
          </cell>
          <cell r="B14" t="str">
            <v>Reyna, Ryan</v>
          </cell>
          <cell r="C14" t="str">
            <v>8104</v>
          </cell>
          <cell r="D14" t="str">
            <v>TAPE</v>
          </cell>
          <cell r="E14" t="str">
            <v>H1</v>
          </cell>
          <cell r="F14" t="str">
            <v>80704</v>
          </cell>
        </row>
        <row r="15">
          <cell r="A15" t="str">
            <v>8104Shepherd-Cushnie, Sandra</v>
          </cell>
          <cell r="B15" t="str">
            <v>Shepherd-Cushnie, Sandra</v>
          </cell>
          <cell r="C15" t="str">
            <v>8104</v>
          </cell>
          <cell r="D15" t="str">
            <v>TAPE</v>
          </cell>
          <cell r="E15" t="str">
            <v>H2</v>
          </cell>
          <cell r="F15" t="str">
            <v>80704</v>
          </cell>
        </row>
        <row r="16">
          <cell r="A16" t="str">
            <v>8107Arning, Kenneth</v>
          </cell>
          <cell r="B16" t="str">
            <v>Arning, Kenneth</v>
          </cell>
          <cell r="C16">
            <v>8107</v>
          </cell>
          <cell r="D16" t="str">
            <v>NT</v>
          </cell>
          <cell r="E16" t="str">
            <v>H4</v>
          </cell>
          <cell r="F16">
            <v>80707</v>
          </cell>
        </row>
        <row r="17">
          <cell r="A17" t="str">
            <v>8107Dorey, Joseph</v>
          </cell>
          <cell r="B17" t="str">
            <v>Dorey, Joseph</v>
          </cell>
          <cell r="C17">
            <v>8107</v>
          </cell>
          <cell r="D17" t="str">
            <v>NT</v>
          </cell>
          <cell r="E17" t="str">
            <v>H2</v>
          </cell>
          <cell r="F17">
            <v>80707</v>
          </cell>
        </row>
        <row r="18">
          <cell r="A18" t="str">
            <v>8107Eastabrook, Jamie</v>
          </cell>
          <cell r="B18" t="str">
            <v>Eastabrook, Jamie</v>
          </cell>
          <cell r="C18">
            <v>8107</v>
          </cell>
          <cell r="D18" t="str">
            <v>NT</v>
          </cell>
          <cell r="E18" t="str">
            <v>H2</v>
          </cell>
          <cell r="F18">
            <v>80707</v>
          </cell>
        </row>
        <row r="19">
          <cell r="A19" t="str">
            <v>8107Kumarasamy, Nathan</v>
          </cell>
          <cell r="B19" t="str">
            <v>Kumarasamy, Nathan</v>
          </cell>
          <cell r="C19">
            <v>8107</v>
          </cell>
          <cell r="D19" t="str">
            <v>NT</v>
          </cell>
          <cell r="E19" t="str">
            <v>H2</v>
          </cell>
          <cell r="F19">
            <v>80707</v>
          </cell>
        </row>
        <row r="20">
          <cell r="A20" t="str">
            <v>8107Lee, Rune</v>
          </cell>
          <cell r="B20" t="str">
            <v>Lee, Rune</v>
          </cell>
          <cell r="C20">
            <v>8107</v>
          </cell>
          <cell r="D20" t="str">
            <v>NT</v>
          </cell>
          <cell r="E20" t="str">
            <v>H2</v>
          </cell>
          <cell r="F20">
            <v>80707</v>
          </cell>
        </row>
        <row r="21">
          <cell r="A21" t="str">
            <v>8107Liu, Chris</v>
          </cell>
          <cell r="B21" t="str">
            <v>Liu, Chris</v>
          </cell>
          <cell r="C21">
            <v>8107</v>
          </cell>
          <cell r="D21" t="str">
            <v>NT</v>
          </cell>
          <cell r="E21" t="str">
            <v>H3</v>
          </cell>
          <cell r="F21">
            <v>80707</v>
          </cell>
        </row>
        <row r="22">
          <cell r="A22" t="str">
            <v>8107Martin, Kelvin</v>
          </cell>
          <cell r="B22" t="str">
            <v>Martin, Kelvin</v>
          </cell>
          <cell r="C22">
            <v>8107</v>
          </cell>
          <cell r="D22" t="str">
            <v>NT</v>
          </cell>
          <cell r="E22" t="str">
            <v>H3</v>
          </cell>
          <cell r="F22">
            <v>80707</v>
          </cell>
        </row>
        <row r="23">
          <cell r="A23" t="str">
            <v>8107Perreault, Norman</v>
          </cell>
          <cell r="B23" t="str">
            <v>Perreault, Norman</v>
          </cell>
          <cell r="C23">
            <v>8107</v>
          </cell>
          <cell r="D23" t="str">
            <v>NT</v>
          </cell>
          <cell r="E23" t="str">
            <v>H3</v>
          </cell>
          <cell r="F23">
            <v>80707</v>
          </cell>
        </row>
        <row r="24">
          <cell r="A24" t="str">
            <v>8107Savich, Colleen</v>
          </cell>
          <cell r="B24" t="str">
            <v>Savich, Colleen</v>
          </cell>
          <cell r="C24">
            <v>8107</v>
          </cell>
          <cell r="D24" t="str">
            <v>NT</v>
          </cell>
          <cell r="E24" t="str">
            <v>H2</v>
          </cell>
          <cell r="F24">
            <v>80707</v>
          </cell>
        </row>
        <row r="25">
          <cell r="A25" t="str">
            <v>8107Zhu, Julia</v>
          </cell>
          <cell r="B25" t="str">
            <v>Zhu, Julia</v>
          </cell>
          <cell r="C25">
            <v>8107</v>
          </cell>
          <cell r="D25" t="str">
            <v>UNIX</v>
          </cell>
          <cell r="E25" t="str">
            <v>H3</v>
          </cell>
          <cell r="F25">
            <v>80707</v>
          </cell>
        </row>
        <row r="26">
          <cell r="A26" t="str">
            <v>8136Drugescu, Cezar</v>
          </cell>
          <cell r="B26" t="str">
            <v>Drugescu, Cezar</v>
          </cell>
          <cell r="C26">
            <v>8136</v>
          </cell>
          <cell r="D26" t="str">
            <v>SECURITY MANAGEMENT</v>
          </cell>
          <cell r="E26" t="str">
            <v>H3</v>
          </cell>
          <cell r="F26">
            <v>85136</v>
          </cell>
        </row>
        <row r="27">
          <cell r="A27" t="str">
            <v>8139Bautista, Allan</v>
          </cell>
          <cell r="B27" t="str">
            <v>Bautista, Allan</v>
          </cell>
          <cell r="C27">
            <v>8139</v>
          </cell>
          <cell r="D27" t="str">
            <v>OUTPUT &amp; SCHEDULING</v>
          </cell>
          <cell r="E27" t="str">
            <v>H2</v>
          </cell>
          <cell r="F27">
            <v>80739</v>
          </cell>
        </row>
        <row r="28">
          <cell r="A28" t="str">
            <v>8139Hip Loy Lee, Nick</v>
          </cell>
          <cell r="B28" t="str">
            <v>Hip Loy Lee, Nick</v>
          </cell>
          <cell r="C28" t="str">
            <v>8139</v>
          </cell>
          <cell r="D28" t="str">
            <v>OUTPUT &amp; SCHEDULING</v>
          </cell>
          <cell r="E28" t="str">
            <v>H3</v>
          </cell>
          <cell r="F28" t="str">
            <v>80739</v>
          </cell>
        </row>
        <row r="29">
          <cell r="A29" t="str">
            <v>8139Midena, Christine</v>
          </cell>
          <cell r="B29" t="str">
            <v>Midena, Christine</v>
          </cell>
          <cell r="C29">
            <v>8139</v>
          </cell>
          <cell r="D29" t="str">
            <v>OUTPUT &amp; SCHEDULING</v>
          </cell>
          <cell r="E29" t="str">
            <v>H2</v>
          </cell>
          <cell r="F29">
            <v>80739</v>
          </cell>
        </row>
        <row r="30">
          <cell r="A30" t="str">
            <v>8139St Denis, Wayne</v>
          </cell>
          <cell r="B30" t="str">
            <v>St Denis, Wayne</v>
          </cell>
          <cell r="C30" t="str">
            <v>8139</v>
          </cell>
          <cell r="D30" t="str">
            <v>OUTPUT &amp; SCHEDULING</v>
          </cell>
          <cell r="E30" t="str">
            <v>H3</v>
          </cell>
          <cell r="F30" t="str">
            <v>80739</v>
          </cell>
        </row>
        <row r="31">
          <cell r="A31" t="str">
            <v>8139St. Denis, Wayne</v>
          </cell>
          <cell r="B31" t="str">
            <v>St. Denis, Wayne</v>
          </cell>
          <cell r="C31">
            <v>8139</v>
          </cell>
          <cell r="D31" t="str">
            <v>OUTPUT &amp; SCHEDULING</v>
          </cell>
          <cell r="E31" t="str">
            <v>H3</v>
          </cell>
          <cell r="F31">
            <v>80739</v>
          </cell>
        </row>
        <row r="32">
          <cell r="A32" t="str">
            <v>8142Abraham, Elizabeth</v>
          </cell>
          <cell r="B32" t="str">
            <v>Abraham, Elizabeth</v>
          </cell>
          <cell r="C32" t="str">
            <v>8142</v>
          </cell>
          <cell r="D32" t="str">
            <v>PBM</v>
          </cell>
          <cell r="E32" t="str">
            <v>H3</v>
          </cell>
          <cell r="F32" t="str">
            <v>80642</v>
          </cell>
        </row>
        <row r="33">
          <cell r="A33" t="str">
            <v>8142Albornoz, Arsenio</v>
          </cell>
          <cell r="B33" t="str">
            <v>Albornoz, Arsenio</v>
          </cell>
          <cell r="C33" t="str">
            <v>8142</v>
          </cell>
          <cell r="D33" t="str">
            <v>PBM</v>
          </cell>
          <cell r="E33" t="str">
            <v>H2</v>
          </cell>
          <cell r="F33" t="str">
            <v>80642</v>
          </cell>
        </row>
        <row r="34">
          <cell r="A34" t="str">
            <v>8142Bell, David A.</v>
          </cell>
          <cell r="B34" t="str">
            <v>Bell, David A.</v>
          </cell>
          <cell r="C34" t="str">
            <v>8142</v>
          </cell>
          <cell r="D34" t="str">
            <v>PBM</v>
          </cell>
          <cell r="E34" t="str">
            <v>H2</v>
          </cell>
          <cell r="F34" t="str">
            <v>80642</v>
          </cell>
        </row>
        <row r="35">
          <cell r="A35" t="str">
            <v>8142Biju, Fiji</v>
          </cell>
          <cell r="B35" t="str">
            <v>Biju, Fiji</v>
          </cell>
          <cell r="C35" t="str">
            <v>8142</v>
          </cell>
          <cell r="D35" t="str">
            <v>PBM</v>
          </cell>
          <cell r="E35" t="str">
            <v>H2</v>
          </cell>
          <cell r="F35" t="str">
            <v>80642</v>
          </cell>
        </row>
        <row r="36">
          <cell r="A36" t="str">
            <v>8142Bronilla, Minda</v>
          </cell>
          <cell r="B36" t="str">
            <v>Bronilla, Minda</v>
          </cell>
          <cell r="C36" t="str">
            <v>8142</v>
          </cell>
          <cell r="D36" t="str">
            <v>PBM</v>
          </cell>
          <cell r="E36" t="str">
            <v>H2</v>
          </cell>
          <cell r="F36" t="str">
            <v>80642</v>
          </cell>
        </row>
        <row r="37">
          <cell r="A37" t="str">
            <v>8142Brzuchacz, Chet</v>
          </cell>
          <cell r="B37" t="str">
            <v>Brzuchacz, Chet</v>
          </cell>
          <cell r="C37" t="str">
            <v>8142</v>
          </cell>
          <cell r="D37" t="str">
            <v>PBM</v>
          </cell>
          <cell r="E37" t="str">
            <v>H3</v>
          </cell>
          <cell r="F37" t="str">
            <v>80642</v>
          </cell>
        </row>
        <row r="38">
          <cell r="A38" t="str">
            <v>8142Castellvi, Alberto</v>
          </cell>
          <cell r="B38" t="str">
            <v>Castellvi, Alberto</v>
          </cell>
          <cell r="C38" t="str">
            <v>8142</v>
          </cell>
          <cell r="D38" t="str">
            <v>PBM</v>
          </cell>
          <cell r="E38" t="str">
            <v>H2</v>
          </cell>
          <cell r="F38" t="str">
            <v>80642</v>
          </cell>
        </row>
        <row r="39">
          <cell r="A39" t="str">
            <v>8142Connelly, Jennifer</v>
          </cell>
          <cell r="B39" t="str">
            <v>Connelly, Jennifer</v>
          </cell>
          <cell r="C39" t="str">
            <v>8142</v>
          </cell>
          <cell r="D39" t="str">
            <v>PBM</v>
          </cell>
          <cell r="E39" t="str">
            <v>H2</v>
          </cell>
          <cell r="F39" t="str">
            <v>80642</v>
          </cell>
        </row>
        <row r="40">
          <cell r="A40" t="str">
            <v>8142Furdek, Antonio</v>
          </cell>
          <cell r="B40" t="str">
            <v>Furdek, Antonio</v>
          </cell>
          <cell r="C40" t="str">
            <v>8142</v>
          </cell>
          <cell r="D40" t="str">
            <v>PBM</v>
          </cell>
          <cell r="E40" t="str">
            <v>H2</v>
          </cell>
          <cell r="F40" t="str">
            <v>80642</v>
          </cell>
        </row>
        <row r="41">
          <cell r="A41" t="str">
            <v>8142Ip, Hedy</v>
          </cell>
          <cell r="B41" t="str">
            <v>Ip, Hedy</v>
          </cell>
          <cell r="C41" t="str">
            <v>8142</v>
          </cell>
          <cell r="D41" t="str">
            <v>PBM</v>
          </cell>
          <cell r="E41" t="str">
            <v>H2</v>
          </cell>
          <cell r="F41" t="str">
            <v>80642</v>
          </cell>
        </row>
        <row r="42">
          <cell r="A42" t="str">
            <v>8142Khan, Dean</v>
          </cell>
          <cell r="B42" t="str">
            <v>Khan, Dean</v>
          </cell>
          <cell r="C42" t="str">
            <v>8142</v>
          </cell>
          <cell r="D42" t="str">
            <v>PBM</v>
          </cell>
          <cell r="E42" t="str">
            <v>H3</v>
          </cell>
          <cell r="F42" t="str">
            <v>80642</v>
          </cell>
        </row>
        <row r="43">
          <cell r="A43" t="str">
            <v>8142Khan, Niaz</v>
          </cell>
          <cell r="B43" t="str">
            <v>Khan, Niaz</v>
          </cell>
          <cell r="C43" t="str">
            <v>8142</v>
          </cell>
          <cell r="D43" t="str">
            <v>PBM</v>
          </cell>
          <cell r="E43" t="str">
            <v>H2</v>
          </cell>
          <cell r="F43" t="str">
            <v>80642</v>
          </cell>
        </row>
        <row r="44">
          <cell r="A44" t="str">
            <v>8142Lee, So</v>
          </cell>
          <cell r="B44" t="str">
            <v>Lee, So</v>
          </cell>
          <cell r="C44" t="str">
            <v>8142</v>
          </cell>
          <cell r="D44" t="str">
            <v>PBM</v>
          </cell>
          <cell r="E44" t="str">
            <v>H2</v>
          </cell>
          <cell r="F44" t="str">
            <v>80642</v>
          </cell>
        </row>
        <row r="45">
          <cell r="A45" t="str">
            <v>8142Lee, So Li</v>
          </cell>
          <cell r="B45" t="str">
            <v>Lee, So Li</v>
          </cell>
          <cell r="C45" t="str">
            <v>8142</v>
          </cell>
          <cell r="D45" t="str">
            <v>PBM</v>
          </cell>
          <cell r="E45" t="str">
            <v>H2</v>
          </cell>
          <cell r="F45" t="str">
            <v>80642</v>
          </cell>
        </row>
        <row r="46">
          <cell r="A46" t="str">
            <v>8142Lee, Yong</v>
          </cell>
          <cell r="B46" t="str">
            <v>Lee, Yong</v>
          </cell>
          <cell r="C46" t="str">
            <v>8142</v>
          </cell>
          <cell r="D46" t="str">
            <v>PBM</v>
          </cell>
          <cell r="E46" t="str">
            <v>H2</v>
          </cell>
          <cell r="F46" t="str">
            <v>80642</v>
          </cell>
        </row>
        <row r="47">
          <cell r="A47" t="str">
            <v>8142Lee, Yong K</v>
          </cell>
          <cell r="B47" t="str">
            <v>Lee, Yong K</v>
          </cell>
          <cell r="C47" t="str">
            <v>8142</v>
          </cell>
          <cell r="D47" t="str">
            <v>PBM</v>
          </cell>
          <cell r="E47" t="str">
            <v>H2</v>
          </cell>
          <cell r="F47" t="str">
            <v>80642</v>
          </cell>
        </row>
        <row r="48">
          <cell r="A48" t="str">
            <v>8142O'Neill, Jennifer</v>
          </cell>
          <cell r="B48" t="str">
            <v>O'Neill, Jennifer</v>
          </cell>
          <cell r="C48" t="str">
            <v>8142</v>
          </cell>
          <cell r="D48" t="str">
            <v>PBM</v>
          </cell>
          <cell r="E48" t="str">
            <v>H2</v>
          </cell>
          <cell r="F48" t="str">
            <v>80642</v>
          </cell>
        </row>
        <row r="49">
          <cell r="A49" t="str">
            <v>8142Ramnath, Sheila</v>
          </cell>
          <cell r="B49" t="str">
            <v>Ramnath, Sheila</v>
          </cell>
          <cell r="C49" t="str">
            <v>8142</v>
          </cell>
          <cell r="D49" t="str">
            <v>PBM</v>
          </cell>
          <cell r="E49" t="str">
            <v>H2</v>
          </cell>
          <cell r="F49" t="str">
            <v>80642</v>
          </cell>
        </row>
        <row r="50">
          <cell r="A50" t="str">
            <v>8142Snicler, Leo</v>
          </cell>
          <cell r="B50" t="str">
            <v>Snicler, Leo</v>
          </cell>
          <cell r="C50" t="str">
            <v>8142</v>
          </cell>
          <cell r="D50" t="str">
            <v>PBM</v>
          </cell>
          <cell r="E50" t="str">
            <v>HS</v>
          </cell>
          <cell r="F50" t="str">
            <v>80642</v>
          </cell>
        </row>
        <row r="51">
          <cell r="A51" t="str">
            <v>8142Talukder, Krishna</v>
          </cell>
          <cell r="B51" t="str">
            <v>Talukder, Krishna</v>
          </cell>
          <cell r="C51" t="str">
            <v>8142</v>
          </cell>
          <cell r="D51" t="str">
            <v>PBM</v>
          </cell>
          <cell r="E51" t="str">
            <v>H2</v>
          </cell>
          <cell r="F51" t="str">
            <v>80642</v>
          </cell>
        </row>
        <row r="52">
          <cell r="A52" t="str">
            <v>8142Talukder, Ram</v>
          </cell>
          <cell r="B52" t="str">
            <v>Talukder, Ram</v>
          </cell>
          <cell r="C52" t="str">
            <v>8142</v>
          </cell>
          <cell r="D52" t="str">
            <v>PBM</v>
          </cell>
          <cell r="E52" t="str">
            <v>H2</v>
          </cell>
          <cell r="F52" t="str">
            <v>80642</v>
          </cell>
        </row>
        <row r="53">
          <cell r="A53" t="str">
            <v>8142Winand, Douglas</v>
          </cell>
          <cell r="B53" t="str">
            <v>Winand, Douglas</v>
          </cell>
          <cell r="C53" t="str">
            <v>8142</v>
          </cell>
          <cell r="D53" t="str">
            <v>PBM</v>
          </cell>
          <cell r="E53" t="str">
            <v>H2</v>
          </cell>
          <cell r="F53" t="str">
            <v>80642</v>
          </cell>
        </row>
        <row r="54">
          <cell r="A54" t="str">
            <v>8152Baird, Debbie</v>
          </cell>
          <cell r="B54" t="str">
            <v>Baird, Debbie</v>
          </cell>
          <cell r="C54" t="str">
            <v>8152</v>
          </cell>
          <cell r="D54" t="str">
            <v>TAPE</v>
          </cell>
          <cell r="E54" t="str">
            <v>H1</v>
          </cell>
          <cell r="F54" t="str">
            <v>80652</v>
          </cell>
        </row>
        <row r="55">
          <cell r="A55" t="str">
            <v>8152Guerrero, Roderick</v>
          </cell>
          <cell r="B55" t="str">
            <v>Guerrero, Roderick</v>
          </cell>
          <cell r="C55" t="str">
            <v>8152</v>
          </cell>
          <cell r="D55" t="str">
            <v>TAPE</v>
          </cell>
          <cell r="E55" t="str">
            <v>H1</v>
          </cell>
          <cell r="F55" t="str">
            <v>80652</v>
          </cell>
        </row>
        <row r="56">
          <cell r="A56" t="str">
            <v>8152Jose, San Jose</v>
          </cell>
          <cell r="B56" t="str">
            <v>Jose, San Jose</v>
          </cell>
          <cell r="C56" t="str">
            <v>8152</v>
          </cell>
          <cell r="D56" t="str">
            <v>TAPE</v>
          </cell>
          <cell r="E56" t="str">
            <v>H1</v>
          </cell>
          <cell r="F56" t="str">
            <v>80652</v>
          </cell>
        </row>
        <row r="57">
          <cell r="A57" t="str">
            <v>8152Khan, Dean</v>
          </cell>
          <cell r="B57" t="str">
            <v>Khan, Dean</v>
          </cell>
          <cell r="C57">
            <v>8152</v>
          </cell>
          <cell r="D57" t="str">
            <v>TAPE</v>
          </cell>
          <cell r="E57" t="str">
            <v>H3</v>
          </cell>
          <cell r="F57">
            <v>80652</v>
          </cell>
        </row>
        <row r="58">
          <cell r="A58" t="str">
            <v>8152Mackie, Michele</v>
          </cell>
          <cell r="B58" t="str">
            <v>Mackie, Michele</v>
          </cell>
          <cell r="C58" t="str">
            <v>8152</v>
          </cell>
          <cell r="D58" t="str">
            <v>TAPE</v>
          </cell>
          <cell r="E58" t="str">
            <v>H1</v>
          </cell>
          <cell r="F58" t="str">
            <v>80652</v>
          </cell>
        </row>
        <row r="59">
          <cell r="A59" t="str">
            <v>8152Silva, Antonio</v>
          </cell>
          <cell r="B59" t="str">
            <v>Silva, Antonio</v>
          </cell>
          <cell r="C59" t="str">
            <v>8152</v>
          </cell>
          <cell r="D59" t="str">
            <v>TAPE</v>
          </cell>
          <cell r="E59" t="str">
            <v>H1</v>
          </cell>
          <cell r="F59" t="str">
            <v>80652</v>
          </cell>
        </row>
        <row r="60">
          <cell r="A60" t="str">
            <v>8152Silva, Tony</v>
          </cell>
          <cell r="B60" t="str">
            <v>Silva, Tony</v>
          </cell>
          <cell r="C60" t="str">
            <v>8152</v>
          </cell>
          <cell r="D60" t="str">
            <v>TAPE</v>
          </cell>
          <cell r="E60" t="str">
            <v>H1</v>
          </cell>
          <cell r="F60" t="str">
            <v>80652</v>
          </cell>
        </row>
        <row r="61">
          <cell r="A61" t="str">
            <v>8153Agustin, George</v>
          </cell>
          <cell r="B61" t="str">
            <v>Agustin, George</v>
          </cell>
          <cell r="C61" t="str">
            <v>8153</v>
          </cell>
          <cell r="D61" t="str">
            <v>TAPE</v>
          </cell>
          <cell r="E61" t="str">
            <v>H1</v>
          </cell>
          <cell r="F61" t="str">
            <v>80653</v>
          </cell>
        </row>
        <row r="62">
          <cell r="A62" t="str">
            <v>8153Datu, Emmanuel</v>
          </cell>
          <cell r="B62" t="str">
            <v>Datu, Emmanuel</v>
          </cell>
          <cell r="C62" t="str">
            <v>8153</v>
          </cell>
          <cell r="D62" t="str">
            <v>TAPE</v>
          </cell>
          <cell r="E62" t="str">
            <v>H2</v>
          </cell>
          <cell r="F62" t="str">
            <v>80653</v>
          </cell>
        </row>
        <row r="63">
          <cell r="A63" t="str">
            <v>8153Datu, Manny</v>
          </cell>
          <cell r="B63" t="str">
            <v>Datu, Manny</v>
          </cell>
          <cell r="C63" t="str">
            <v>8153</v>
          </cell>
          <cell r="D63" t="str">
            <v>TAPE</v>
          </cell>
          <cell r="E63" t="str">
            <v>H2</v>
          </cell>
          <cell r="F63" t="str">
            <v>80653</v>
          </cell>
        </row>
        <row r="64">
          <cell r="A64" t="str">
            <v>8153Hoy, Kevin</v>
          </cell>
          <cell r="B64" t="str">
            <v>Hoy, Kevin</v>
          </cell>
          <cell r="C64" t="str">
            <v>8153</v>
          </cell>
          <cell r="D64" t="str">
            <v>TAPE</v>
          </cell>
          <cell r="E64" t="str">
            <v>H2</v>
          </cell>
          <cell r="F64" t="str">
            <v>80653</v>
          </cell>
        </row>
        <row r="65">
          <cell r="A65" t="str">
            <v>8153Lamasan, Emmanuel</v>
          </cell>
          <cell r="B65" t="str">
            <v>Lamasan, Emmanuel</v>
          </cell>
          <cell r="C65" t="str">
            <v>8153</v>
          </cell>
          <cell r="D65" t="str">
            <v>TAPE</v>
          </cell>
          <cell r="E65" t="str">
            <v>H1</v>
          </cell>
          <cell r="F65" t="str">
            <v>80653</v>
          </cell>
        </row>
        <row r="66">
          <cell r="A66" t="str">
            <v>8153Ramnath, Sheila</v>
          </cell>
          <cell r="B66" t="str">
            <v>Ramnath, Sheila</v>
          </cell>
          <cell r="C66">
            <v>8153</v>
          </cell>
          <cell r="D66" t="str">
            <v>PBM</v>
          </cell>
          <cell r="E66" t="str">
            <v>H2</v>
          </cell>
          <cell r="F66">
            <v>80653</v>
          </cell>
        </row>
        <row r="67">
          <cell r="A67" t="str">
            <v>8155Cadaba, Remedios</v>
          </cell>
          <cell r="B67" t="str">
            <v>Cadaba, Remedios</v>
          </cell>
          <cell r="C67" t="str">
            <v>8155</v>
          </cell>
          <cell r="D67" t="str">
            <v>TAPE</v>
          </cell>
          <cell r="E67" t="str">
            <v>H1</v>
          </cell>
          <cell r="F67" t="str">
            <v>80655</v>
          </cell>
        </row>
        <row r="68">
          <cell r="A68" t="str">
            <v>8155Cadaba, Remy</v>
          </cell>
          <cell r="B68" t="str">
            <v>Cadaba, Remy</v>
          </cell>
          <cell r="C68" t="str">
            <v>8155</v>
          </cell>
          <cell r="D68" t="str">
            <v>TAPE</v>
          </cell>
          <cell r="E68" t="str">
            <v>H1</v>
          </cell>
          <cell r="F68" t="str">
            <v>80655</v>
          </cell>
        </row>
        <row r="69">
          <cell r="A69" t="str">
            <v>8155Khazanchi, Raj</v>
          </cell>
          <cell r="B69" t="str">
            <v>Khazanchi, Raj</v>
          </cell>
          <cell r="C69" t="str">
            <v>8155</v>
          </cell>
          <cell r="D69" t="str">
            <v>TAPE</v>
          </cell>
          <cell r="E69" t="str">
            <v>H2</v>
          </cell>
          <cell r="F69" t="str">
            <v>80655</v>
          </cell>
        </row>
        <row r="70">
          <cell r="A70" t="str">
            <v>8155Menezes, Jason</v>
          </cell>
          <cell r="B70" t="str">
            <v>Menezes, Jason</v>
          </cell>
          <cell r="C70" t="str">
            <v>8155</v>
          </cell>
          <cell r="D70" t="str">
            <v>TAPE</v>
          </cell>
          <cell r="E70" t="str">
            <v>H2</v>
          </cell>
          <cell r="F70" t="str">
            <v>80655</v>
          </cell>
        </row>
        <row r="71">
          <cell r="A71" t="str">
            <v>8155Mercurio, Salvatore</v>
          </cell>
          <cell r="B71" t="str">
            <v>Mercurio, Salvatore</v>
          </cell>
          <cell r="C71" t="str">
            <v>8155</v>
          </cell>
          <cell r="D71" t="str">
            <v>TAPE</v>
          </cell>
          <cell r="E71" t="str">
            <v>H1</v>
          </cell>
          <cell r="F71" t="str">
            <v>80655</v>
          </cell>
        </row>
        <row r="72">
          <cell r="A72" t="str">
            <v>8155Tolentino, Tess</v>
          </cell>
          <cell r="B72" t="str">
            <v>Tolentino, Tess</v>
          </cell>
          <cell r="C72" t="str">
            <v>8155</v>
          </cell>
          <cell r="D72" t="str">
            <v>TAPE</v>
          </cell>
          <cell r="E72" t="str">
            <v>H1</v>
          </cell>
          <cell r="F72" t="str">
            <v>80655</v>
          </cell>
        </row>
        <row r="73">
          <cell r="A73" t="str">
            <v>8162Fereidooni, Ramesh</v>
          </cell>
          <cell r="B73" t="str">
            <v>Fereidooni, Ramesh</v>
          </cell>
          <cell r="C73" t="str">
            <v>8162</v>
          </cell>
          <cell r="D73" t="str">
            <v>UNIX-Mgmt</v>
          </cell>
          <cell r="E73" t="str">
            <v>H4</v>
          </cell>
          <cell r="F73" t="str">
            <v>80662</v>
          </cell>
        </row>
        <row r="74">
          <cell r="A74" t="str">
            <v>8163Clouthier, Dan</v>
          </cell>
          <cell r="B74" t="str">
            <v>Clouthier, Dan</v>
          </cell>
          <cell r="C74" t="str">
            <v>8163</v>
          </cell>
          <cell r="D74" t="str">
            <v>REPORTING</v>
          </cell>
          <cell r="E74" t="str">
            <v>H3</v>
          </cell>
          <cell r="F74" t="str">
            <v>80663</v>
          </cell>
        </row>
        <row r="75">
          <cell r="A75" t="str">
            <v>8163Forestall, Mary Ann</v>
          </cell>
          <cell r="B75" t="str">
            <v>Forestall, Mary Ann</v>
          </cell>
          <cell r="C75">
            <v>8163</v>
          </cell>
          <cell r="D75" t="str">
            <v>TAPE</v>
          </cell>
          <cell r="E75" t="str">
            <v>H3</v>
          </cell>
          <cell r="F75">
            <v>80663</v>
          </cell>
        </row>
        <row r="76">
          <cell r="A76" t="str">
            <v>8163Forestall, Mary-Ann</v>
          </cell>
          <cell r="B76" t="str">
            <v>Forestall, Mary-Ann</v>
          </cell>
          <cell r="C76" t="str">
            <v>8163</v>
          </cell>
          <cell r="D76" t="str">
            <v>REPORTING-Mgmt</v>
          </cell>
          <cell r="E76" t="str">
            <v>H3</v>
          </cell>
          <cell r="F76" t="str">
            <v>80663</v>
          </cell>
        </row>
        <row r="77">
          <cell r="A77" t="str">
            <v>8163Wilson, Richard</v>
          </cell>
          <cell r="B77" t="str">
            <v>Wilson, Richard</v>
          </cell>
          <cell r="C77" t="str">
            <v>8163</v>
          </cell>
          <cell r="D77" t="str">
            <v>REPORTING</v>
          </cell>
          <cell r="E77" t="str">
            <v>H3</v>
          </cell>
          <cell r="F77" t="str">
            <v>80663</v>
          </cell>
        </row>
        <row r="78">
          <cell r="A78" t="str">
            <v>8171Au, Frances</v>
          </cell>
          <cell r="B78" t="str">
            <v>Au, Frances</v>
          </cell>
          <cell r="C78" t="str">
            <v>8171</v>
          </cell>
          <cell r="D78" t="str">
            <v>OUTPUT &amp; SCHEDULING</v>
          </cell>
          <cell r="E78" t="str">
            <v>H3</v>
          </cell>
          <cell r="F78" t="str">
            <v>80671</v>
          </cell>
        </row>
        <row r="79">
          <cell r="A79" t="str">
            <v>8171Bautista, Allan</v>
          </cell>
          <cell r="B79" t="str">
            <v>Bautista, Allan</v>
          </cell>
          <cell r="C79" t="str">
            <v>8171</v>
          </cell>
          <cell r="D79" t="str">
            <v>OUTPUT &amp; SCHEDULING</v>
          </cell>
          <cell r="E79" t="str">
            <v>H2</v>
          </cell>
          <cell r="F79" t="str">
            <v>80671</v>
          </cell>
        </row>
        <row r="80">
          <cell r="A80" t="str">
            <v>8171Bigg, Andrew</v>
          </cell>
          <cell r="B80" t="str">
            <v>Bigg, Andrew</v>
          </cell>
          <cell r="C80" t="str">
            <v>8171</v>
          </cell>
          <cell r="D80" t="str">
            <v>OUTPUT &amp; SCHEDULING</v>
          </cell>
          <cell r="E80" t="str">
            <v>H3</v>
          </cell>
          <cell r="F80" t="str">
            <v>80671</v>
          </cell>
        </row>
        <row r="81">
          <cell r="A81" t="str">
            <v>8171Bigg, Andy</v>
          </cell>
          <cell r="B81" t="str">
            <v>Bigg, Andy</v>
          </cell>
          <cell r="C81" t="str">
            <v>8171</v>
          </cell>
          <cell r="D81" t="str">
            <v>OUTPUT &amp; SCHEDULING</v>
          </cell>
          <cell r="E81" t="str">
            <v>H3</v>
          </cell>
          <cell r="F81" t="str">
            <v>80671</v>
          </cell>
        </row>
        <row r="82">
          <cell r="A82" t="str">
            <v>8171Fournier, Bill</v>
          </cell>
          <cell r="B82" t="str">
            <v>Fournier, Bill</v>
          </cell>
          <cell r="C82" t="str">
            <v>8171</v>
          </cell>
          <cell r="D82" t="str">
            <v>OUTPUT &amp; SCHEDULING-Mgmt</v>
          </cell>
          <cell r="E82" t="str">
            <v>H3</v>
          </cell>
          <cell r="F82" t="str">
            <v>80671</v>
          </cell>
        </row>
        <row r="83">
          <cell r="A83" t="str">
            <v>8171Fournier, William</v>
          </cell>
          <cell r="B83" t="str">
            <v>Fournier, William</v>
          </cell>
          <cell r="C83" t="str">
            <v>8171</v>
          </cell>
          <cell r="D83" t="str">
            <v>OUTPUT &amp; SCHEDULING</v>
          </cell>
          <cell r="E83" t="str">
            <v>H3</v>
          </cell>
          <cell r="F83" t="str">
            <v>80671</v>
          </cell>
        </row>
        <row r="84">
          <cell r="A84" t="str">
            <v>8171Ghouchkhani, Kourosh</v>
          </cell>
          <cell r="B84" t="str">
            <v>Ghouchkhani, Kourosh</v>
          </cell>
          <cell r="C84" t="str">
            <v>8171</v>
          </cell>
          <cell r="D84" t="str">
            <v>OUTPUT &amp; SCHEDULING</v>
          </cell>
          <cell r="E84" t="str">
            <v>H2</v>
          </cell>
          <cell r="F84" t="str">
            <v>80671</v>
          </cell>
        </row>
        <row r="85">
          <cell r="A85" t="str">
            <v>8171Midena, Christine</v>
          </cell>
          <cell r="B85" t="str">
            <v>Midena, Christine</v>
          </cell>
          <cell r="C85" t="str">
            <v>8171</v>
          </cell>
          <cell r="D85" t="str">
            <v>OUTPUT &amp; SCHEDULING</v>
          </cell>
          <cell r="E85" t="str">
            <v>H2</v>
          </cell>
          <cell r="F85" t="str">
            <v>80671</v>
          </cell>
        </row>
        <row r="86">
          <cell r="A86" t="str">
            <v>8171St. Denis, Wayne</v>
          </cell>
          <cell r="B86" t="str">
            <v>St. Denis, Wayne</v>
          </cell>
          <cell r="C86" t="str">
            <v>8171</v>
          </cell>
          <cell r="D86" t="str">
            <v>OUTPUT &amp; SCHEDULING</v>
          </cell>
          <cell r="E86" t="str">
            <v>H3</v>
          </cell>
          <cell r="F86" t="str">
            <v>80671</v>
          </cell>
        </row>
        <row r="87">
          <cell r="A87" t="str">
            <v>8171Villafranca, Rafael</v>
          </cell>
          <cell r="B87" t="str">
            <v>Villafranca, Rafael</v>
          </cell>
          <cell r="C87" t="str">
            <v>8171</v>
          </cell>
          <cell r="D87" t="str">
            <v>OUTPUT &amp; SCHEDULING</v>
          </cell>
          <cell r="E87" t="str">
            <v>H3</v>
          </cell>
          <cell r="F87" t="str">
            <v>80671</v>
          </cell>
        </row>
        <row r="88">
          <cell r="A88" t="str">
            <v>8171Wenger, Michael</v>
          </cell>
          <cell r="B88" t="str">
            <v>Wenger, Michael</v>
          </cell>
          <cell r="C88" t="str">
            <v>8171</v>
          </cell>
          <cell r="D88" t="str">
            <v>OUTPUT &amp; SCHEDULING</v>
          </cell>
          <cell r="E88" t="str">
            <v>H2</v>
          </cell>
          <cell r="F88" t="str">
            <v>80671</v>
          </cell>
        </row>
        <row r="89">
          <cell r="A89" t="str">
            <v>8173Anderson, Yvonne</v>
          </cell>
          <cell r="B89" t="str">
            <v>Anderson, Yvonne</v>
          </cell>
          <cell r="C89" t="str">
            <v>8173</v>
          </cell>
          <cell r="D89" t="str">
            <v>SAP</v>
          </cell>
          <cell r="E89" t="str">
            <v>H3</v>
          </cell>
          <cell r="F89" t="str">
            <v>80673</v>
          </cell>
        </row>
        <row r="90">
          <cell r="A90" t="str">
            <v>8173Cochrane, Steve</v>
          </cell>
          <cell r="B90" t="str">
            <v>Cochrane, Steve</v>
          </cell>
          <cell r="C90" t="str">
            <v>8173</v>
          </cell>
          <cell r="D90" t="str">
            <v>SAP</v>
          </cell>
          <cell r="E90" t="str">
            <v>H2</v>
          </cell>
          <cell r="F90" t="str">
            <v>80673</v>
          </cell>
        </row>
        <row r="91">
          <cell r="A91" t="str">
            <v>8173Kampitan, Letty</v>
          </cell>
          <cell r="B91" t="str">
            <v>Kampitan, Letty</v>
          </cell>
          <cell r="C91" t="str">
            <v>8173</v>
          </cell>
          <cell r="D91" t="str">
            <v>SAP</v>
          </cell>
          <cell r="E91" t="str">
            <v>H2</v>
          </cell>
          <cell r="F91" t="str">
            <v>80673</v>
          </cell>
        </row>
        <row r="92">
          <cell r="A92" t="str">
            <v>8173Mitchell, Cameron</v>
          </cell>
          <cell r="B92" t="str">
            <v>Mitchell, Cameron</v>
          </cell>
          <cell r="C92" t="str">
            <v>8173</v>
          </cell>
          <cell r="D92" t="str">
            <v>IISS</v>
          </cell>
          <cell r="E92" t="str">
            <v>H3</v>
          </cell>
          <cell r="F92" t="str">
            <v>80673</v>
          </cell>
        </row>
        <row r="93">
          <cell r="A93" t="str">
            <v>8173Sadat, Sima</v>
          </cell>
          <cell r="B93" t="str">
            <v>Sadat, Sima</v>
          </cell>
          <cell r="C93" t="str">
            <v>8173</v>
          </cell>
          <cell r="D93" t="str">
            <v>SAP</v>
          </cell>
          <cell r="E93" t="str">
            <v>H2</v>
          </cell>
          <cell r="F93" t="str">
            <v>80673</v>
          </cell>
        </row>
        <row r="94">
          <cell r="A94" t="str">
            <v>8173Sadat, Sima (F)</v>
          </cell>
          <cell r="B94" t="str">
            <v>Sadat, Sima (F)</v>
          </cell>
          <cell r="C94" t="str">
            <v>8173</v>
          </cell>
          <cell r="D94" t="str">
            <v>IISS</v>
          </cell>
          <cell r="E94" t="str">
            <v>H2</v>
          </cell>
          <cell r="F94" t="str">
            <v>80673</v>
          </cell>
        </row>
        <row r="95">
          <cell r="A95" t="str">
            <v>8173Tan, Bee</v>
          </cell>
          <cell r="B95" t="str">
            <v>Tan, Bee</v>
          </cell>
          <cell r="C95">
            <v>8173</v>
          </cell>
          <cell r="D95" t="str">
            <v>SECURITY MANAGEMENT</v>
          </cell>
          <cell r="E95" t="str">
            <v>H2</v>
          </cell>
          <cell r="F95">
            <v>80673</v>
          </cell>
        </row>
        <row r="96">
          <cell r="A96" t="str">
            <v>8173Tan, Suzanne</v>
          </cell>
          <cell r="B96" t="str">
            <v>Tan, Suzanne</v>
          </cell>
          <cell r="C96" t="str">
            <v>8173</v>
          </cell>
          <cell r="D96" t="str">
            <v>IISS</v>
          </cell>
          <cell r="E96" t="str">
            <v>H3</v>
          </cell>
          <cell r="F96" t="str">
            <v>80673</v>
          </cell>
        </row>
        <row r="97">
          <cell r="A97" t="str">
            <v>8173Wong, Anna</v>
          </cell>
          <cell r="B97" t="str">
            <v>Wong, Anna</v>
          </cell>
          <cell r="C97" t="str">
            <v>8173</v>
          </cell>
          <cell r="D97" t="str">
            <v>IISS</v>
          </cell>
          <cell r="E97" t="str">
            <v>H2</v>
          </cell>
          <cell r="F97" t="str">
            <v>80673</v>
          </cell>
        </row>
        <row r="98">
          <cell r="A98" t="str">
            <v>8174Baboolal, Chan</v>
          </cell>
          <cell r="B98" t="str">
            <v>Baboolal, Chan</v>
          </cell>
          <cell r="C98" t="str">
            <v>8174</v>
          </cell>
          <cell r="D98" t="str">
            <v>IISS</v>
          </cell>
          <cell r="E98" t="str">
            <v>H3</v>
          </cell>
          <cell r="F98" t="str">
            <v>80674</v>
          </cell>
        </row>
        <row r="99">
          <cell r="A99" t="str">
            <v>8174Kozarevich, Karen</v>
          </cell>
          <cell r="B99" t="str">
            <v>Kozarevich, Karen</v>
          </cell>
          <cell r="C99" t="str">
            <v>8174</v>
          </cell>
          <cell r="D99" t="str">
            <v>UNIX</v>
          </cell>
          <cell r="E99" t="str">
            <v>H3</v>
          </cell>
          <cell r="F99" t="str">
            <v>80674</v>
          </cell>
        </row>
        <row r="100">
          <cell r="A100" t="str">
            <v>8174Seepersad, Ruthven</v>
          </cell>
          <cell r="B100" t="str">
            <v>Seepersad, Ruthven</v>
          </cell>
          <cell r="C100" t="str">
            <v>8174</v>
          </cell>
          <cell r="D100" t="str">
            <v>IISS</v>
          </cell>
          <cell r="E100" t="str">
            <v>H3</v>
          </cell>
          <cell r="F100" t="str">
            <v>80674</v>
          </cell>
        </row>
        <row r="101">
          <cell r="A101" t="str">
            <v>8175Poplawski, Maribel</v>
          </cell>
          <cell r="B101" t="str">
            <v>Poplawski, Maribel</v>
          </cell>
          <cell r="C101" t="str">
            <v>8175</v>
          </cell>
          <cell r="D101" t="str">
            <v>UNIX</v>
          </cell>
          <cell r="E101" t="str">
            <v>H4</v>
          </cell>
          <cell r="F101" t="str">
            <v>80725</v>
          </cell>
        </row>
        <row r="102">
          <cell r="A102" t="str">
            <v>8189Abaoag, Rowela</v>
          </cell>
          <cell r="B102" t="str">
            <v>Abaoag, Rowela</v>
          </cell>
          <cell r="C102">
            <v>8189</v>
          </cell>
          <cell r="D102" t="str">
            <v>EAD</v>
          </cell>
          <cell r="E102" t="str">
            <v>H2</v>
          </cell>
          <cell r="F102">
            <v>80689</v>
          </cell>
        </row>
        <row r="103">
          <cell r="A103" t="str">
            <v>8189Godak, John</v>
          </cell>
          <cell r="B103" t="str">
            <v>Godak, John</v>
          </cell>
          <cell r="C103">
            <v>8189</v>
          </cell>
          <cell r="D103" t="str">
            <v>EAD</v>
          </cell>
          <cell r="E103" t="str">
            <v>H3</v>
          </cell>
          <cell r="F103">
            <v>80689</v>
          </cell>
        </row>
        <row r="104">
          <cell r="A104" t="str">
            <v>8197Lerner, Sean</v>
          </cell>
          <cell r="B104" t="str">
            <v>Lerner, Sean</v>
          </cell>
          <cell r="C104" t="str">
            <v>8197</v>
          </cell>
          <cell r="D104" t="str">
            <v>CHANGE</v>
          </cell>
          <cell r="E104" t="str">
            <v>H3</v>
          </cell>
          <cell r="F104" t="str">
            <v>80697</v>
          </cell>
        </row>
        <row r="105">
          <cell r="A105" t="str">
            <v>8199Lerner, Sean</v>
          </cell>
          <cell r="B105" t="str">
            <v>Lerner, Sean</v>
          </cell>
          <cell r="C105">
            <v>8199</v>
          </cell>
          <cell r="D105" t="str">
            <v>CHANGE</v>
          </cell>
          <cell r="E105" t="str">
            <v>H3</v>
          </cell>
          <cell r="F105">
            <v>80699</v>
          </cell>
        </row>
        <row r="106">
          <cell r="A106" t="str">
            <v>8215Lin, James</v>
          </cell>
          <cell r="B106" t="str">
            <v>Lin, James</v>
          </cell>
          <cell r="C106">
            <v>8215</v>
          </cell>
          <cell r="D106" t="str">
            <v>UNIX</v>
          </cell>
          <cell r="E106" t="str">
            <v>H3</v>
          </cell>
          <cell r="F106">
            <v>87315</v>
          </cell>
        </row>
        <row r="107">
          <cell r="A107" t="str">
            <v>8216Ju, Ning</v>
          </cell>
          <cell r="B107" t="str">
            <v>Ju, Ning</v>
          </cell>
          <cell r="C107" t="str">
            <v>8216</v>
          </cell>
          <cell r="D107" t="str">
            <v>UNIX</v>
          </cell>
          <cell r="E107" t="str">
            <v>H3</v>
          </cell>
          <cell r="F107" t="str">
            <v>87316</v>
          </cell>
        </row>
        <row r="108">
          <cell r="A108" t="str">
            <v>8216Lavu, Narasimha</v>
          </cell>
          <cell r="B108" t="str">
            <v>Lavu, Narasimha</v>
          </cell>
          <cell r="C108" t="str">
            <v>8216</v>
          </cell>
          <cell r="D108" t="str">
            <v>UNIX</v>
          </cell>
          <cell r="E108" t="str">
            <v>H3</v>
          </cell>
          <cell r="F108" t="str">
            <v>87316</v>
          </cell>
        </row>
        <row r="109">
          <cell r="A109" t="str">
            <v>8216Parmar, Manmohan</v>
          </cell>
          <cell r="B109" t="str">
            <v>Parmar, Manmohan</v>
          </cell>
          <cell r="C109" t="str">
            <v>8216</v>
          </cell>
          <cell r="D109" t="str">
            <v>UNIX</v>
          </cell>
          <cell r="E109" t="str">
            <v>H3</v>
          </cell>
          <cell r="F109" t="str">
            <v>87316</v>
          </cell>
        </row>
        <row r="110">
          <cell r="A110" t="str">
            <v>8216Ramasubramaniam, Narayan</v>
          </cell>
          <cell r="B110" t="str">
            <v>Ramasubramaniam, Narayan</v>
          </cell>
          <cell r="C110" t="str">
            <v>8216</v>
          </cell>
          <cell r="D110" t="str">
            <v>UNIX</v>
          </cell>
          <cell r="E110" t="str">
            <v>H3</v>
          </cell>
          <cell r="F110" t="str">
            <v>87316</v>
          </cell>
        </row>
        <row r="111">
          <cell r="A111" t="str">
            <v>8218Ali, Zulfiqar</v>
          </cell>
          <cell r="B111" t="str">
            <v>Ali, Zulfiqar</v>
          </cell>
          <cell r="C111" t="str">
            <v>8218</v>
          </cell>
          <cell r="D111" t="str">
            <v>UNIX-Mgmt</v>
          </cell>
          <cell r="E111" t="str">
            <v>H3</v>
          </cell>
          <cell r="F111" t="str">
            <v>87318</v>
          </cell>
        </row>
        <row r="112">
          <cell r="A112" t="str">
            <v>8218Ashraf, Irfan</v>
          </cell>
          <cell r="B112" t="str">
            <v>Ashraf, Irfan</v>
          </cell>
          <cell r="C112" t="str">
            <v>8218</v>
          </cell>
          <cell r="D112" t="str">
            <v>UNIX</v>
          </cell>
          <cell r="E112" t="str">
            <v>H3</v>
          </cell>
          <cell r="F112" t="str">
            <v>87318</v>
          </cell>
        </row>
        <row r="113">
          <cell r="A113" t="str">
            <v>8218Ashraf, Syed</v>
          </cell>
          <cell r="B113" t="str">
            <v>Ashraf, Syed</v>
          </cell>
          <cell r="C113" t="str">
            <v>8218</v>
          </cell>
          <cell r="D113" t="str">
            <v>UNIX</v>
          </cell>
          <cell r="E113" t="str">
            <v>H3</v>
          </cell>
          <cell r="F113" t="str">
            <v>87318</v>
          </cell>
        </row>
        <row r="114">
          <cell r="A114" t="str">
            <v>8218Hon, Ricky</v>
          </cell>
          <cell r="B114" t="str">
            <v>Hon, Ricky</v>
          </cell>
          <cell r="C114" t="str">
            <v>8218</v>
          </cell>
          <cell r="D114" t="str">
            <v>UNIX</v>
          </cell>
          <cell r="E114" t="str">
            <v>H3</v>
          </cell>
          <cell r="F114" t="str">
            <v>87318</v>
          </cell>
        </row>
        <row r="115">
          <cell r="A115" t="str">
            <v>8218Khan, Arshad</v>
          </cell>
          <cell r="B115" t="str">
            <v>Khan, Arshad</v>
          </cell>
          <cell r="C115">
            <v>8218</v>
          </cell>
          <cell r="D115" t="str">
            <v>UNIX</v>
          </cell>
          <cell r="E115" t="str">
            <v>H3</v>
          </cell>
          <cell r="F115">
            <v>87318</v>
          </cell>
        </row>
        <row r="116">
          <cell r="A116" t="str">
            <v>8218Lu, Raymond</v>
          </cell>
          <cell r="B116" t="str">
            <v>Lu, Raymond</v>
          </cell>
          <cell r="C116" t="str">
            <v>8218</v>
          </cell>
          <cell r="D116" t="str">
            <v>UNIX</v>
          </cell>
          <cell r="E116" t="str">
            <v>H3</v>
          </cell>
          <cell r="F116" t="str">
            <v>87318</v>
          </cell>
        </row>
        <row r="117">
          <cell r="A117" t="str">
            <v>8218Naciu, Alin</v>
          </cell>
          <cell r="B117" t="str">
            <v>Naciu, Alin</v>
          </cell>
          <cell r="C117" t="str">
            <v>8218</v>
          </cell>
          <cell r="D117" t="str">
            <v>UNIX</v>
          </cell>
          <cell r="E117" t="str">
            <v>H3</v>
          </cell>
          <cell r="F117" t="str">
            <v>87318</v>
          </cell>
        </row>
        <row r="118">
          <cell r="A118" t="str">
            <v>8218Qasmi, Kashif</v>
          </cell>
          <cell r="B118" t="str">
            <v>Qasmi, Kashif</v>
          </cell>
          <cell r="C118">
            <v>8218</v>
          </cell>
          <cell r="D118" t="str">
            <v>UNIX</v>
          </cell>
          <cell r="E118" t="str">
            <v>H3</v>
          </cell>
          <cell r="F118">
            <v>87318</v>
          </cell>
        </row>
        <row r="119">
          <cell r="A119" t="str">
            <v>8218Raskumar, Raj</v>
          </cell>
          <cell r="B119" t="str">
            <v>Raskumar, Raj</v>
          </cell>
          <cell r="C119" t="str">
            <v>8218</v>
          </cell>
          <cell r="D119" t="str">
            <v>UNIX</v>
          </cell>
          <cell r="E119" t="str">
            <v>H3</v>
          </cell>
          <cell r="F119" t="str">
            <v>87318</v>
          </cell>
        </row>
        <row r="120">
          <cell r="A120" t="str">
            <v>8218Saeed, Shafaat</v>
          </cell>
          <cell r="B120" t="str">
            <v>Saeed, Shafaat</v>
          </cell>
          <cell r="C120" t="str">
            <v>8218</v>
          </cell>
          <cell r="D120" t="str">
            <v>UNIX</v>
          </cell>
          <cell r="E120" t="str">
            <v>H3</v>
          </cell>
          <cell r="F120" t="str">
            <v>87318</v>
          </cell>
        </row>
        <row r="121">
          <cell r="A121" t="str">
            <v>8218Yu, Pascal</v>
          </cell>
          <cell r="B121" t="str">
            <v>Yu, Pascal</v>
          </cell>
          <cell r="C121">
            <v>8218</v>
          </cell>
          <cell r="D121" t="str">
            <v>UNIX</v>
          </cell>
          <cell r="E121" t="str">
            <v>H3</v>
          </cell>
          <cell r="F121">
            <v>87318</v>
          </cell>
        </row>
        <row r="122">
          <cell r="A122" t="str">
            <v>8218Zafar, Muhammad</v>
          </cell>
          <cell r="B122" t="str">
            <v>Zafar, Muhammad</v>
          </cell>
          <cell r="C122" t="str">
            <v>8218</v>
          </cell>
          <cell r="D122" t="str">
            <v>UNIX</v>
          </cell>
          <cell r="E122" t="str">
            <v>H3</v>
          </cell>
          <cell r="F122" t="str">
            <v>87318</v>
          </cell>
        </row>
        <row r="123">
          <cell r="A123" t="str">
            <v>8219Arning, Ken</v>
          </cell>
          <cell r="B123" t="str">
            <v>Arning, Ken</v>
          </cell>
          <cell r="C123" t="str">
            <v>8219</v>
          </cell>
          <cell r="D123" t="str">
            <v>NT</v>
          </cell>
          <cell r="E123" t="str">
            <v>H4</v>
          </cell>
          <cell r="F123" t="str">
            <v>87319</v>
          </cell>
        </row>
        <row r="124">
          <cell r="A124" t="str">
            <v>8219Arning, Kenneth</v>
          </cell>
          <cell r="B124" t="str">
            <v>Arning, Kenneth</v>
          </cell>
          <cell r="C124" t="str">
            <v>8219</v>
          </cell>
          <cell r="D124" t="str">
            <v>NT</v>
          </cell>
          <cell r="E124" t="str">
            <v>H4</v>
          </cell>
          <cell r="F124" t="str">
            <v>87319</v>
          </cell>
        </row>
        <row r="125">
          <cell r="A125" t="str">
            <v>8219Dorey, Joseph</v>
          </cell>
          <cell r="B125" t="str">
            <v>Dorey, Joseph</v>
          </cell>
          <cell r="C125" t="str">
            <v>8219</v>
          </cell>
          <cell r="D125" t="str">
            <v>NT</v>
          </cell>
          <cell r="E125" t="str">
            <v>H2</v>
          </cell>
          <cell r="F125" t="str">
            <v>87319</v>
          </cell>
        </row>
        <row r="126">
          <cell r="A126" t="str">
            <v>8219Eastabrook, Jamie</v>
          </cell>
          <cell r="B126" t="str">
            <v>Eastabrook, Jamie</v>
          </cell>
          <cell r="C126" t="str">
            <v>8219</v>
          </cell>
          <cell r="D126" t="str">
            <v>NT</v>
          </cell>
          <cell r="E126" t="str">
            <v>H2</v>
          </cell>
          <cell r="F126" t="str">
            <v>87319</v>
          </cell>
        </row>
        <row r="127">
          <cell r="A127" t="str">
            <v>8219Kumarasamy, Nathan</v>
          </cell>
          <cell r="B127" t="str">
            <v>Kumarasamy, Nathan</v>
          </cell>
          <cell r="C127" t="str">
            <v>8219</v>
          </cell>
          <cell r="D127" t="str">
            <v>NT</v>
          </cell>
          <cell r="E127" t="str">
            <v>H2</v>
          </cell>
          <cell r="F127" t="str">
            <v>87319</v>
          </cell>
        </row>
        <row r="128">
          <cell r="A128" t="str">
            <v>8219Lee, Rune</v>
          </cell>
          <cell r="B128" t="str">
            <v>Lee, Rune</v>
          </cell>
          <cell r="C128" t="str">
            <v>8219</v>
          </cell>
          <cell r="D128" t="str">
            <v>NT</v>
          </cell>
          <cell r="E128" t="str">
            <v>H2</v>
          </cell>
          <cell r="F128" t="str">
            <v>87319</v>
          </cell>
        </row>
        <row r="129">
          <cell r="A129" t="str">
            <v>8219Liu, Chris</v>
          </cell>
          <cell r="B129" t="str">
            <v>Liu, Chris</v>
          </cell>
          <cell r="C129" t="str">
            <v>8219</v>
          </cell>
          <cell r="D129" t="str">
            <v>NT</v>
          </cell>
          <cell r="E129" t="str">
            <v>H3</v>
          </cell>
          <cell r="F129" t="str">
            <v>87319</v>
          </cell>
        </row>
        <row r="130">
          <cell r="A130" t="str">
            <v>8219Martin, Kelvin</v>
          </cell>
          <cell r="B130" t="str">
            <v>Martin, Kelvin</v>
          </cell>
          <cell r="C130" t="str">
            <v>8219</v>
          </cell>
          <cell r="D130" t="str">
            <v>NT</v>
          </cell>
          <cell r="E130" t="str">
            <v>H3</v>
          </cell>
          <cell r="F130" t="str">
            <v>87319</v>
          </cell>
        </row>
        <row r="131">
          <cell r="A131" t="str">
            <v>8219Perreault, Norm</v>
          </cell>
          <cell r="B131" t="str">
            <v>Perreault, Norm</v>
          </cell>
          <cell r="C131" t="str">
            <v>8219</v>
          </cell>
          <cell r="D131" t="str">
            <v>NT</v>
          </cell>
          <cell r="E131" t="str">
            <v>H3</v>
          </cell>
          <cell r="F131" t="str">
            <v>87319</v>
          </cell>
        </row>
        <row r="132">
          <cell r="A132" t="str">
            <v>8219Perreault, Norman</v>
          </cell>
          <cell r="B132" t="str">
            <v>Perreault, Norman</v>
          </cell>
          <cell r="C132" t="str">
            <v>8219</v>
          </cell>
          <cell r="D132" t="str">
            <v>NT</v>
          </cell>
          <cell r="E132" t="str">
            <v>H3</v>
          </cell>
          <cell r="F132" t="str">
            <v>87319</v>
          </cell>
        </row>
        <row r="133">
          <cell r="A133" t="str">
            <v>8219Savich, Colleen</v>
          </cell>
          <cell r="B133" t="str">
            <v>Savich, Colleen</v>
          </cell>
          <cell r="C133" t="str">
            <v>8219</v>
          </cell>
          <cell r="D133" t="str">
            <v>NT</v>
          </cell>
          <cell r="E133" t="str">
            <v>H2</v>
          </cell>
          <cell r="F133" t="str">
            <v>87319</v>
          </cell>
        </row>
        <row r="134">
          <cell r="A134" t="str">
            <v>8220Betts, Sean</v>
          </cell>
          <cell r="B134" t="str">
            <v>Betts, Sean</v>
          </cell>
          <cell r="C134" t="str">
            <v>8220</v>
          </cell>
          <cell r="D134" t="str">
            <v>CHANGE</v>
          </cell>
          <cell r="E134" t="str">
            <v>H2</v>
          </cell>
          <cell r="F134" t="str">
            <v>87320</v>
          </cell>
        </row>
        <row r="135">
          <cell r="A135" t="str">
            <v>8220Bhoohe, Jasbir</v>
          </cell>
          <cell r="B135" t="str">
            <v>Bhoohe, Jasbir</v>
          </cell>
          <cell r="C135" t="str">
            <v>8220</v>
          </cell>
          <cell r="D135" t="str">
            <v>CHANGE</v>
          </cell>
          <cell r="E135" t="str">
            <v>H3</v>
          </cell>
          <cell r="F135" t="str">
            <v>87320</v>
          </cell>
        </row>
        <row r="136">
          <cell r="A136" t="str">
            <v>8220Kuzenko, Allison</v>
          </cell>
          <cell r="B136" t="str">
            <v>Kuzenko, Allison</v>
          </cell>
          <cell r="C136" t="str">
            <v>8220</v>
          </cell>
          <cell r="D136" t="str">
            <v>CHANGE</v>
          </cell>
          <cell r="E136" t="str">
            <v>H2</v>
          </cell>
          <cell r="F136" t="str">
            <v>87320</v>
          </cell>
        </row>
        <row r="137">
          <cell r="A137" t="str">
            <v>8220Kuzenko, Allison (InActive-Mat)</v>
          </cell>
          <cell r="B137" t="str">
            <v>Kuzenko, Allison (InActive-Mat)</v>
          </cell>
          <cell r="C137">
            <v>8220</v>
          </cell>
          <cell r="D137" t="str">
            <v>CHANGE</v>
          </cell>
          <cell r="E137" t="str">
            <v>H2</v>
          </cell>
          <cell r="F137">
            <v>87320</v>
          </cell>
        </row>
        <row r="138">
          <cell r="A138" t="str">
            <v>8220Ross, Darryl</v>
          </cell>
          <cell r="B138" t="str">
            <v>Ross, Darryl</v>
          </cell>
          <cell r="C138" t="str">
            <v>8220</v>
          </cell>
          <cell r="D138" t="str">
            <v>CHANGE</v>
          </cell>
          <cell r="E138" t="str">
            <v>H3</v>
          </cell>
          <cell r="F138" t="str">
            <v>87320</v>
          </cell>
        </row>
        <row r="139">
          <cell r="A139" t="str">
            <v>8220Sornabala, Rossetta</v>
          </cell>
          <cell r="B139" t="str">
            <v>Sornabala, Rossetta</v>
          </cell>
          <cell r="C139" t="str">
            <v>8220</v>
          </cell>
          <cell r="D139" t="str">
            <v>CHANGE</v>
          </cell>
          <cell r="E139" t="str">
            <v>H3</v>
          </cell>
          <cell r="F139" t="str">
            <v>87320</v>
          </cell>
        </row>
        <row r="140">
          <cell r="A140" t="str">
            <v>8220Wilson, Scott</v>
          </cell>
          <cell r="B140" t="str">
            <v>Wilson, Scott</v>
          </cell>
          <cell r="C140" t="str">
            <v>8220</v>
          </cell>
          <cell r="D140" t="str">
            <v>CHANGE</v>
          </cell>
          <cell r="E140" t="str">
            <v>H2</v>
          </cell>
          <cell r="F140" t="str">
            <v>87320</v>
          </cell>
        </row>
        <row r="141">
          <cell r="A141" t="str">
            <v>8236Carman, Patty</v>
          </cell>
          <cell r="B141" t="str">
            <v>Carman, Patty</v>
          </cell>
          <cell r="C141" t="str">
            <v>8236</v>
          </cell>
          <cell r="D141" t="str">
            <v>OUTPUT &amp; SCHEDULING-Mgmt</v>
          </cell>
          <cell r="E141" t="str">
            <v>H4</v>
          </cell>
          <cell r="F141" t="str">
            <v>80736</v>
          </cell>
        </row>
        <row r="142">
          <cell r="A142" t="str">
            <v>8236Tudor, Horia</v>
          </cell>
          <cell r="B142" t="str">
            <v>Tudor, Horia</v>
          </cell>
          <cell r="C142" t="str">
            <v>8236</v>
          </cell>
          <cell r="D142" t="str">
            <v>SAP</v>
          </cell>
          <cell r="E142" t="str">
            <v>H3</v>
          </cell>
          <cell r="F142" t="str">
            <v>80736</v>
          </cell>
        </row>
        <row r="143">
          <cell r="A143" t="str">
            <v>8240Alvarez, Leonardo</v>
          </cell>
          <cell r="B143" t="str">
            <v>Alvarez, Leonardo</v>
          </cell>
          <cell r="C143" t="str">
            <v>8240</v>
          </cell>
          <cell r="D143" t="str">
            <v>DBA</v>
          </cell>
          <cell r="E143" t="str">
            <v>H3</v>
          </cell>
          <cell r="F143" t="str">
            <v>80740</v>
          </cell>
        </row>
        <row r="144">
          <cell r="A144" t="str">
            <v>8240Kroutiakov, Serguei</v>
          </cell>
          <cell r="B144" t="str">
            <v>Kroutiakov, Serguei</v>
          </cell>
          <cell r="C144" t="str">
            <v>8240</v>
          </cell>
          <cell r="D144" t="str">
            <v>DBA</v>
          </cell>
          <cell r="E144" t="str">
            <v>H3</v>
          </cell>
          <cell r="F144" t="str">
            <v>80740</v>
          </cell>
        </row>
        <row r="145">
          <cell r="A145" t="str">
            <v>8248Betts, Sean</v>
          </cell>
          <cell r="B145" t="str">
            <v>Betts, Sean</v>
          </cell>
          <cell r="C145">
            <v>8248</v>
          </cell>
          <cell r="D145" t="str">
            <v>CHANGE</v>
          </cell>
          <cell r="E145" t="str">
            <v>H2</v>
          </cell>
          <cell r="F145">
            <v>80948</v>
          </cell>
        </row>
        <row r="146">
          <cell r="A146" t="str">
            <v>8248Bhoohe, Jasbir</v>
          </cell>
          <cell r="B146" t="str">
            <v>Bhoohe, Jasbir</v>
          </cell>
          <cell r="C146">
            <v>8248</v>
          </cell>
          <cell r="D146" t="str">
            <v>CHANGE</v>
          </cell>
          <cell r="E146" t="str">
            <v>H3</v>
          </cell>
          <cell r="F146">
            <v>80948</v>
          </cell>
        </row>
        <row r="147">
          <cell r="A147" t="str">
            <v>8248Kuzenko, Allison</v>
          </cell>
          <cell r="B147" t="str">
            <v>Kuzenko, Allison</v>
          </cell>
          <cell r="C147">
            <v>8248</v>
          </cell>
          <cell r="D147" t="str">
            <v>CHANGE</v>
          </cell>
          <cell r="E147" t="str">
            <v>H2</v>
          </cell>
          <cell r="F147">
            <v>80948</v>
          </cell>
        </row>
        <row r="148">
          <cell r="A148" t="str">
            <v>8248Ross, Darryl</v>
          </cell>
          <cell r="B148" t="str">
            <v>Ross, Darryl</v>
          </cell>
          <cell r="C148">
            <v>8248</v>
          </cell>
          <cell r="D148" t="str">
            <v>CHANGE</v>
          </cell>
          <cell r="E148" t="str">
            <v>H3</v>
          </cell>
          <cell r="F148">
            <v>80948</v>
          </cell>
        </row>
        <row r="149">
          <cell r="A149" t="str">
            <v>8248Sornabala, Rossetta</v>
          </cell>
          <cell r="B149" t="str">
            <v>Sornabala, Rossetta</v>
          </cell>
          <cell r="C149">
            <v>8248</v>
          </cell>
          <cell r="D149" t="str">
            <v>CHANGE</v>
          </cell>
          <cell r="E149" t="str">
            <v>H3</v>
          </cell>
          <cell r="F149">
            <v>80948</v>
          </cell>
        </row>
        <row r="150">
          <cell r="A150" t="str">
            <v>8248Wilson, Scott</v>
          </cell>
          <cell r="B150" t="str">
            <v>Wilson, Scott</v>
          </cell>
          <cell r="C150">
            <v>8248</v>
          </cell>
          <cell r="D150" t="str">
            <v>CHANGE</v>
          </cell>
          <cell r="E150" t="str">
            <v>H2</v>
          </cell>
          <cell r="F150">
            <v>80948</v>
          </cell>
        </row>
        <row r="151">
          <cell r="A151" t="str">
            <v>8248Zhou, Julie</v>
          </cell>
          <cell r="B151" t="str">
            <v>Zhou, Julie</v>
          </cell>
          <cell r="C151">
            <v>8248</v>
          </cell>
          <cell r="D151" t="str">
            <v>REPORTING</v>
          </cell>
          <cell r="E151" t="str">
            <v>H3</v>
          </cell>
          <cell r="F151">
            <v>80948</v>
          </cell>
        </row>
        <row r="152">
          <cell r="A152" t="str">
            <v>8249Feng, Larry</v>
          </cell>
          <cell r="B152" t="str">
            <v>Feng, Larry</v>
          </cell>
          <cell r="C152">
            <v>8249</v>
          </cell>
          <cell r="D152" t="str">
            <v>EAD</v>
          </cell>
          <cell r="E152" t="str">
            <v>H3</v>
          </cell>
          <cell r="F152">
            <v>80649</v>
          </cell>
        </row>
        <row r="153">
          <cell r="A153" t="str">
            <v>8249Pan, Kevin</v>
          </cell>
          <cell r="B153" t="str">
            <v>Pan, Kevin</v>
          </cell>
          <cell r="C153">
            <v>8249</v>
          </cell>
          <cell r="D153" t="str">
            <v>EAD</v>
          </cell>
          <cell r="E153" t="str">
            <v>H3</v>
          </cell>
          <cell r="F153">
            <v>80649</v>
          </cell>
        </row>
        <row r="154">
          <cell r="A154" t="str">
            <v>8249Zhang, Howard</v>
          </cell>
          <cell r="B154" t="str">
            <v>Zhang, Howard</v>
          </cell>
          <cell r="C154">
            <v>8249</v>
          </cell>
          <cell r="D154" t="str">
            <v>EAD</v>
          </cell>
          <cell r="E154" t="str">
            <v>H3</v>
          </cell>
          <cell r="F154">
            <v>80649</v>
          </cell>
        </row>
        <row r="155">
          <cell r="A155" t="str">
            <v>8250Feng, Larry</v>
          </cell>
          <cell r="B155" t="str">
            <v>Feng, Larry</v>
          </cell>
          <cell r="C155" t="str">
            <v>8250</v>
          </cell>
          <cell r="D155" t="str">
            <v>EAD</v>
          </cell>
          <cell r="E155" t="str">
            <v>H3</v>
          </cell>
          <cell r="F155" t="str">
            <v>80650</v>
          </cell>
        </row>
        <row r="156">
          <cell r="A156" t="str">
            <v>8250Godak, John</v>
          </cell>
          <cell r="B156" t="str">
            <v>Godak, John</v>
          </cell>
          <cell r="C156" t="str">
            <v>8250</v>
          </cell>
          <cell r="D156" t="str">
            <v>EAD</v>
          </cell>
          <cell r="E156" t="str">
            <v>H3</v>
          </cell>
          <cell r="F156" t="str">
            <v>80650</v>
          </cell>
        </row>
        <row r="157">
          <cell r="A157" t="str">
            <v>8250Pan, Kevin</v>
          </cell>
          <cell r="B157" t="str">
            <v>Pan, Kevin</v>
          </cell>
          <cell r="C157" t="str">
            <v>8250</v>
          </cell>
          <cell r="D157" t="str">
            <v>EAD</v>
          </cell>
          <cell r="E157" t="str">
            <v>H3</v>
          </cell>
          <cell r="F157" t="str">
            <v>80650</v>
          </cell>
        </row>
        <row r="158">
          <cell r="A158" t="str">
            <v>8250Pan, Rong</v>
          </cell>
          <cell r="B158" t="str">
            <v>Pan, Rong</v>
          </cell>
          <cell r="C158" t="str">
            <v>8250</v>
          </cell>
          <cell r="D158" t="str">
            <v>EAD</v>
          </cell>
          <cell r="E158" t="str">
            <v>H3</v>
          </cell>
          <cell r="F158" t="str">
            <v>80650</v>
          </cell>
        </row>
        <row r="159">
          <cell r="A159" t="str">
            <v>8250Zhang, Howard</v>
          </cell>
          <cell r="B159" t="str">
            <v>Zhang, Howard</v>
          </cell>
          <cell r="C159" t="str">
            <v>8250</v>
          </cell>
          <cell r="D159" t="str">
            <v>EAD</v>
          </cell>
          <cell r="E159" t="str">
            <v>H3</v>
          </cell>
          <cell r="F159" t="str">
            <v>80650</v>
          </cell>
        </row>
        <row r="160">
          <cell r="A160" t="str">
            <v>8259An, Jillian</v>
          </cell>
          <cell r="B160" t="str">
            <v>An, Jillian</v>
          </cell>
          <cell r="C160" t="str">
            <v>8259</v>
          </cell>
          <cell r="D160" t="str">
            <v>UNIX</v>
          </cell>
          <cell r="E160" t="str">
            <v>H2</v>
          </cell>
          <cell r="F160" t="str">
            <v>85159</v>
          </cell>
        </row>
        <row r="161">
          <cell r="A161" t="str">
            <v>8259Bighiu, Mihaita</v>
          </cell>
          <cell r="B161" t="str">
            <v>Bighiu, Mihaita</v>
          </cell>
          <cell r="C161" t="str">
            <v>8259</v>
          </cell>
          <cell r="D161" t="str">
            <v>UNIX</v>
          </cell>
          <cell r="E161" t="str">
            <v>H2</v>
          </cell>
          <cell r="F161" t="str">
            <v>85159</v>
          </cell>
        </row>
        <row r="162">
          <cell r="A162" t="str">
            <v>8259Gallagher, Shayne</v>
          </cell>
          <cell r="B162" t="str">
            <v>Gallagher, Shayne</v>
          </cell>
          <cell r="C162" t="str">
            <v>8259</v>
          </cell>
          <cell r="D162" t="str">
            <v>UNIX-Mgmt</v>
          </cell>
          <cell r="E162" t="str">
            <v>H3</v>
          </cell>
          <cell r="F162" t="str">
            <v>85159</v>
          </cell>
        </row>
        <row r="163">
          <cell r="A163" t="str">
            <v>8259Gunawan, Hendra</v>
          </cell>
          <cell r="B163" t="str">
            <v>Gunawan, Hendra</v>
          </cell>
          <cell r="C163" t="str">
            <v>8259</v>
          </cell>
          <cell r="D163" t="str">
            <v>UNIX</v>
          </cell>
          <cell r="E163" t="str">
            <v>H3</v>
          </cell>
          <cell r="F163" t="str">
            <v>85159</v>
          </cell>
        </row>
        <row r="164">
          <cell r="A164" t="str">
            <v>8259Kotecha, Mitesh</v>
          </cell>
          <cell r="B164" t="str">
            <v>Kotecha, Mitesh</v>
          </cell>
          <cell r="C164" t="str">
            <v>8259</v>
          </cell>
          <cell r="D164" t="str">
            <v>UNIX</v>
          </cell>
          <cell r="E164" t="str">
            <v>H2</v>
          </cell>
          <cell r="F164" t="str">
            <v>85159</v>
          </cell>
        </row>
        <row r="165">
          <cell r="A165" t="str">
            <v>8259Kotecha, Mitesh (InActive)</v>
          </cell>
          <cell r="B165" t="str">
            <v>Kotecha, Mitesh (InActive)</v>
          </cell>
          <cell r="C165" t="str">
            <v>8259</v>
          </cell>
          <cell r="D165" t="str">
            <v>UNIX</v>
          </cell>
          <cell r="E165" t="str">
            <v>H2</v>
          </cell>
          <cell r="F165" t="str">
            <v>85159</v>
          </cell>
        </row>
        <row r="166">
          <cell r="A166" t="str">
            <v>8259Lazar, Mihai</v>
          </cell>
          <cell r="B166" t="str">
            <v>Lazar, Mihai</v>
          </cell>
          <cell r="C166" t="str">
            <v>8259</v>
          </cell>
          <cell r="D166" t="str">
            <v>UNIX</v>
          </cell>
          <cell r="E166" t="str">
            <v>H3</v>
          </cell>
          <cell r="F166" t="str">
            <v>85159</v>
          </cell>
        </row>
        <row r="167">
          <cell r="A167" t="str">
            <v>8259Liu, DavidXin</v>
          </cell>
          <cell r="B167" t="str">
            <v>Liu, DavidXin</v>
          </cell>
          <cell r="C167" t="str">
            <v>8259</v>
          </cell>
          <cell r="D167" t="str">
            <v>UNIX</v>
          </cell>
          <cell r="E167" t="str">
            <v>H3</v>
          </cell>
          <cell r="F167" t="str">
            <v>85159</v>
          </cell>
        </row>
        <row r="168">
          <cell r="A168" t="str">
            <v>8259Liu, Xin</v>
          </cell>
          <cell r="B168" t="str">
            <v>Liu, Xin</v>
          </cell>
          <cell r="C168" t="str">
            <v>8259</v>
          </cell>
          <cell r="D168" t="str">
            <v>UNIX</v>
          </cell>
          <cell r="E168" t="str">
            <v>H3</v>
          </cell>
          <cell r="F168" t="str">
            <v>85159</v>
          </cell>
        </row>
        <row r="169">
          <cell r="A169" t="str">
            <v>8259Moisescu, Bogdan</v>
          </cell>
          <cell r="B169" t="str">
            <v>Moisescu, Bogdan</v>
          </cell>
          <cell r="C169" t="str">
            <v>8259</v>
          </cell>
          <cell r="D169" t="str">
            <v>UNIX</v>
          </cell>
          <cell r="E169" t="str">
            <v>H2</v>
          </cell>
          <cell r="F169" t="str">
            <v>85159</v>
          </cell>
        </row>
        <row r="170">
          <cell r="A170" t="str">
            <v>8259Sharma, Swayambhu</v>
          </cell>
          <cell r="B170" t="str">
            <v>Sharma, Swayambhu</v>
          </cell>
          <cell r="C170" t="str">
            <v>8259</v>
          </cell>
          <cell r="D170" t="str">
            <v>UNIX</v>
          </cell>
          <cell r="E170" t="str">
            <v>H2</v>
          </cell>
          <cell r="F170" t="str">
            <v>85159</v>
          </cell>
        </row>
        <row r="171">
          <cell r="A171" t="str">
            <v>8259Zhou, Fei</v>
          </cell>
          <cell r="B171" t="str">
            <v>Zhou, Fei</v>
          </cell>
          <cell r="C171" t="str">
            <v>8259</v>
          </cell>
          <cell r="D171" t="str">
            <v>UNIX</v>
          </cell>
          <cell r="E171" t="str">
            <v>H2</v>
          </cell>
          <cell r="F171" t="str">
            <v>85159</v>
          </cell>
        </row>
        <row r="172">
          <cell r="A172" t="str">
            <v>8259Zhou, Frank</v>
          </cell>
          <cell r="B172" t="str">
            <v>Zhou, Frank</v>
          </cell>
          <cell r="C172" t="str">
            <v>8259</v>
          </cell>
          <cell r="D172" t="str">
            <v>UNIX</v>
          </cell>
          <cell r="E172" t="str">
            <v>H2</v>
          </cell>
          <cell r="F172" t="str">
            <v>85159</v>
          </cell>
        </row>
        <row r="173">
          <cell r="A173" t="str">
            <v>8272Bartz, Peter</v>
          </cell>
          <cell r="B173" t="str">
            <v>Bartz, Peter</v>
          </cell>
          <cell r="C173">
            <v>8272</v>
          </cell>
          <cell r="D173" t="str">
            <v>DBA</v>
          </cell>
          <cell r="E173" t="str">
            <v>H3</v>
          </cell>
          <cell r="F173">
            <v>81072</v>
          </cell>
        </row>
        <row r="174">
          <cell r="A174" t="str">
            <v>8272Fong, Joseph</v>
          </cell>
          <cell r="B174" t="str">
            <v>Fong, Joseph</v>
          </cell>
          <cell r="C174" t="str">
            <v>8272</v>
          </cell>
          <cell r="D174" t="str">
            <v>DBA</v>
          </cell>
          <cell r="E174" t="str">
            <v>H3</v>
          </cell>
          <cell r="F174" t="str">
            <v>81072</v>
          </cell>
        </row>
        <row r="175">
          <cell r="A175" t="str">
            <v>8272Gao, Yiqun</v>
          </cell>
          <cell r="B175" t="str">
            <v>Gao, Yiqun</v>
          </cell>
          <cell r="C175">
            <v>8272</v>
          </cell>
          <cell r="D175" t="str">
            <v>REPORTING</v>
          </cell>
          <cell r="E175" t="str">
            <v>H2</v>
          </cell>
          <cell r="F175">
            <v>81072</v>
          </cell>
        </row>
        <row r="176">
          <cell r="A176" t="str">
            <v>8272Malik, Usman</v>
          </cell>
          <cell r="B176" t="str">
            <v>Malik, Usman</v>
          </cell>
          <cell r="C176">
            <v>8272</v>
          </cell>
          <cell r="D176" t="str">
            <v>UNIX</v>
          </cell>
          <cell r="E176" t="str">
            <v>H3</v>
          </cell>
          <cell r="F176">
            <v>81072</v>
          </cell>
        </row>
        <row r="177">
          <cell r="A177" t="str">
            <v>8272Tran, Linh</v>
          </cell>
          <cell r="B177" t="str">
            <v>Tran, Linh</v>
          </cell>
          <cell r="C177">
            <v>8272</v>
          </cell>
          <cell r="D177" t="str">
            <v>DBA</v>
          </cell>
          <cell r="E177" t="str">
            <v>H3</v>
          </cell>
          <cell r="F177">
            <v>81072</v>
          </cell>
        </row>
        <row r="178">
          <cell r="A178" t="str">
            <v>8272Wienburg, Rob</v>
          </cell>
          <cell r="B178" t="str">
            <v>Wienburg, Rob</v>
          </cell>
          <cell r="C178">
            <v>8272</v>
          </cell>
          <cell r="D178" t="str">
            <v>DBA</v>
          </cell>
          <cell r="E178" t="str">
            <v>H3</v>
          </cell>
          <cell r="F178">
            <v>81072</v>
          </cell>
        </row>
        <row r="179">
          <cell r="A179" t="str">
            <v>8272Wu, Alan</v>
          </cell>
          <cell r="B179" t="str">
            <v>Wu, Alan</v>
          </cell>
          <cell r="C179">
            <v>8272</v>
          </cell>
          <cell r="D179" t="str">
            <v>REPORTING</v>
          </cell>
          <cell r="E179" t="str">
            <v>H3</v>
          </cell>
          <cell r="F179">
            <v>81072</v>
          </cell>
        </row>
        <row r="180">
          <cell r="A180" t="str">
            <v>8349Fedosoff, Brad</v>
          </cell>
          <cell r="B180" t="str">
            <v>Fedosoff, Brad</v>
          </cell>
          <cell r="C180" t="str">
            <v>8349</v>
          </cell>
          <cell r="D180" t="str">
            <v>NETWORK</v>
          </cell>
          <cell r="E180" t="str">
            <v>H4</v>
          </cell>
          <cell r="F180" t="str">
            <v>81049</v>
          </cell>
        </row>
        <row r="181">
          <cell r="A181" t="str">
            <v>8350Cabrera, Emily</v>
          </cell>
          <cell r="B181" t="str">
            <v>Cabrera, Emily</v>
          </cell>
          <cell r="C181" t="str">
            <v>8350</v>
          </cell>
          <cell r="D181" t="str">
            <v>NT</v>
          </cell>
          <cell r="E181" t="str">
            <v>H3</v>
          </cell>
          <cell r="F181" t="str">
            <v>81050</v>
          </cell>
        </row>
        <row r="182">
          <cell r="A182" t="str">
            <v>8350Chai-Onn, Jason</v>
          </cell>
          <cell r="B182" t="str">
            <v>Chai-Onn, Jason</v>
          </cell>
          <cell r="C182" t="str">
            <v>8350</v>
          </cell>
          <cell r="D182" t="str">
            <v>NT</v>
          </cell>
          <cell r="E182" t="str">
            <v>H3</v>
          </cell>
          <cell r="F182" t="str">
            <v>81050</v>
          </cell>
        </row>
        <row r="183">
          <cell r="A183" t="str">
            <v>8350Gao, Jenny</v>
          </cell>
          <cell r="B183" t="str">
            <v>Gao, Jenny</v>
          </cell>
          <cell r="C183" t="str">
            <v>8350</v>
          </cell>
          <cell r="D183" t="str">
            <v>UNIX</v>
          </cell>
          <cell r="E183" t="str">
            <v>H3</v>
          </cell>
          <cell r="F183" t="str">
            <v>81050</v>
          </cell>
        </row>
        <row r="184">
          <cell r="A184" t="str">
            <v>8350He, Yang</v>
          </cell>
          <cell r="B184" t="str">
            <v>He, Yang</v>
          </cell>
          <cell r="C184" t="str">
            <v>8350</v>
          </cell>
          <cell r="D184" t="str">
            <v>NETWORK</v>
          </cell>
          <cell r="E184" t="str">
            <v>H3</v>
          </cell>
          <cell r="F184" t="str">
            <v>81050</v>
          </cell>
        </row>
        <row r="185">
          <cell r="A185" t="str">
            <v>8350Kanapathipillai, Muthukumar</v>
          </cell>
          <cell r="B185" t="str">
            <v>Kanapathipillai, Muthukumar</v>
          </cell>
          <cell r="C185" t="str">
            <v>8350</v>
          </cell>
          <cell r="D185" t="str">
            <v>UNIX</v>
          </cell>
          <cell r="E185" t="str">
            <v>H3</v>
          </cell>
          <cell r="F185" t="str">
            <v>81050</v>
          </cell>
        </row>
        <row r="186">
          <cell r="A186" t="str">
            <v>8350Khan, Feroze</v>
          </cell>
          <cell r="B186" t="str">
            <v>Khan, Feroze</v>
          </cell>
          <cell r="C186" t="str">
            <v>8350</v>
          </cell>
          <cell r="D186" t="str">
            <v>UNIX</v>
          </cell>
          <cell r="E186" t="str">
            <v>H3</v>
          </cell>
          <cell r="F186" t="str">
            <v>81050</v>
          </cell>
        </row>
        <row r="187">
          <cell r="A187" t="str">
            <v>8350Lam, Anthony</v>
          </cell>
          <cell r="B187" t="str">
            <v>Lam, Anthony</v>
          </cell>
          <cell r="C187" t="str">
            <v>8350</v>
          </cell>
          <cell r="D187" t="str">
            <v>NT</v>
          </cell>
          <cell r="E187" t="str">
            <v>H3</v>
          </cell>
          <cell r="F187" t="str">
            <v>81050</v>
          </cell>
        </row>
        <row r="188">
          <cell r="A188" t="str">
            <v>8350San Pedro, Cris</v>
          </cell>
          <cell r="B188" t="str">
            <v>San Pedro, Cris</v>
          </cell>
          <cell r="C188" t="str">
            <v>8350</v>
          </cell>
          <cell r="D188" t="str">
            <v>SAP</v>
          </cell>
          <cell r="E188" t="str">
            <v>H3</v>
          </cell>
          <cell r="F188" t="str">
            <v>81050</v>
          </cell>
        </row>
        <row r="189">
          <cell r="A189" t="str">
            <v>8350Singh, Darshan</v>
          </cell>
          <cell r="B189" t="str">
            <v>Singh, Darshan</v>
          </cell>
          <cell r="C189" t="str">
            <v>8350</v>
          </cell>
          <cell r="D189" t="str">
            <v>NT</v>
          </cell>
          <cell r="E189" t="str">
            <v>H3</v>
          </cell>
          <cell r="F189" t="str">
            <v>81050</v>
          </cell>
        </row>
        <row r="190">
          <cell r="A190" t="str">
            <v>8350Zeng, Brian</v>
          </cell>
          <cell r="B190" t="str">
            <v>Zeng, Brian</v>
          </cell>
          <cell r="C190" t="str">
            <v>8350</v>
          </cell>
          <cell r="D190" t="str">
            <v>UNIX</v>
          </cell>
          <cell r="E190" t="str">
            <v>H3</v>
          </cell>
          <cell r="F190" t="str">
            <v>81050</v>
          </cell>
        </row>
        <row r="191">
          <cell r="A191" t="str">
            <v>8350Zhu, David</v>
          </cell>
          <cell r="B191" t="str">
            <v>Zhu, David</v>
          </cell>
          <cell r="C191">
            <v>8350</v>
          </cell>
          <cell r="D191" t="str">
            <v>NETWORK</v>
          </cell>
          <cell r="E191" t="str">
            <v>H3</v>
          </cell>
          <cell r="F191">
            <v>81050</v>
          </cell>
        </row>
        <row r="192">
          <cell r="A192" t="str">
            <v>8351Hristov, Martin</v>
          </cell>
          <cell r="B192" t="str">
            <v>Hristov, Martin</v>
          </cell>
          <cell r="C192">
            <v>8351</v>
          </cell>
          <cell r="D192" t="str">
            <v>DBA</v>
          </cell>
          <cell r="E192" t="str">
            <v>H2</v>
          </cell>
          <cell r="F192">
            <v>81051</v>
          </cell>
        </row>
        <row r="193">
          <cell r="A193" t="str">
            <v>8352Amog, Joven</v>
          </cell>
          <cell r="B193" t="str">
            <v>Amog, Joven</v>
          </cell>
          <cell r="C193" t="str">
            <v>8352</v>
          </cell>
          <cell r="D193" t="str">
            <v>REPORTING</v>
          </cell>
          <cell r="E193" t="str">
            <v>H3</v>
          </cell>
          <cell r="F193" t="str">
            <v>81052</v>
          </cell>
        </row>
        <row r="194">
          <cell r="A194" t="str">
            <v>8352Amog, Jovy</v>
          </cell>
          <cell r="B194" t="str">
            <v>Amog, Jovy</v>
          </cell>
          <cell r="C194" t="str">
            <v>8352</v>
          </cell>
          <cell r="D194" t="str">
            <v>REPORTING</v>
          </cell>
          <cell r="E194" t="str">
            <v>H3</v>
          </cell>
          <cell r="F194" t="str">
            <v>81052</v>
          </cell>
        </row>
        <row r="195">
          <cell r="A195" t="str">
            <v>8352DeMedeiros, Anthony</v>
          </cell>
          <cell r="B195" t="str">
            <v>DeMedeiros, Anthony</v>
          </cell>
          <cell r="C195">
            <v>8352</v>
          </cell>
          <cell r="D195" t="str">
            <v>REPORTING</v>
          </cell>
          <cell r="E195" t="str">
            <v>H3</v>
          </cell>
          <cell r="F195">
            <v>81052</v>
          </cell>
        </row>
        <row r="196">
          <cell r="A196" t="str">
            <v>8352Forgrave, Mark</v>
          </cell>
          <cell r="B196" t="str">
            <v>Forgrave, Mark</v>
          </cell>
          <cell r="C196" t="str">
            <v>8352</v>
          </cell>
          <cell r="D196" t="str">
            <v>REPORTING</v>
          </cell>
          <cell r="E196" t="str">
            <v>H2</v>
          </cell>
          <cell r="F196" t="str">
            <v>81052</v>
          </cell>
        </row>
        <row r="197">
          <cell r="A197" t="str">
            <v>8352Lam, Dionne</v>
          </cell>
          <cell r="B197" t="str">
            <v>Lam, Dionne</v>
          </cell>
          <cell r="C197" t="str">
            <v>8352</v>
          </cell>
          <cell r="D197" t="str">
            <v>REPORTING</v>
          </cell>
          <cell r="E197" t="str">
            <v>H2</v>
          </cell>
          <cell r="F197" t="str">
            <v>81052</v>
          </cell>
        </row>
        <row r="198">
          <cell r="A198" t="str">
            <v>8352Petti, Elena</v>
          </cell>
          <cell r="B198" t="str">
            <v>Petti, Elena</v>
          </cell>
          <cell r="C198" t="str">
            <v>8352</v>
          </cell>
          <cell r="D198" t="str">
            <v>REPORTING</v>
          </cell>
          <cell r="E198" t="str">
            <v>H2</v>
          </cell>
          <cell r="F198" t="str">
            <v>81052</v>
          </cell>
        </row>
        <row r="199">
          <cell r="A199" t="str">
            <v>8352Rueter, Lucas</v>
          </cell>
          <cell r="B199" t="str">
            <v>Rueter, Lucas</v>
          </cell>
          <cell r="C199" t="str">
            <v>8352</v>
          </cell>
          <cell r="D199" t="str">
            <v>REPORTING</v>
          </cell>
          <cell r="E199" t="str">
            <v>H2</v>
          </cell>
          <cell r="F199" t="str">
            <v>81052</v>
          </cell>
        </row>
        <row r="200">
          <cell r="A200" t="str">
            <v>8360Ahmad, Bashir</v>
          </cell>
          <cell r="B200" t="str">
            <v>Ahmad, Bashir</v>
          </cell>
          <cell r="C200" t="str">
            <v>8360</v>
          </cell>
          <cell r="D200" t="str">
            <v>DBA</v>
          </cell>
          <cell r="E200" t="str">
            <v>H2</v>
          </cell>
          <cell r="F200" t="str">
            <v>85160</v>
          </cell>
        </row>
        <row r="201">
          <cell r="A201" t="str">
            <v>8360Ahmed, Kamran</v>
          </cell>
          <cell r="B201" t="str">
            <v>Ahmed, Kamran</v>
          </cell>
          <cell r="C201" t="str">
            <v>8360</v>
          </cell>
          <cell r="D201" t="str">
            <v>DBA</v>
          </cell>
          <cell r="E201" t="str">
            <v>H2</v>
          </cell>
          <cell r="F201" t="str">
            <v>85160</v>
          </cell>
        </row>
        <row r="202">
          <cell r="A202" t="str">
            <v>8360Aslam, Nadeem</v>
          </cell>
          <cell r="B202" t="str">
            <v>Aslam, Nadeem</v>
          </cell>
          <cell r="C202" t="str">
            <v>8360</v>
          </cell>
          <cell r="D202" t="str">
            <v>DBA-Mgmt</v>
          </cell>
          <cell r="E202" t="str">
            <v>H3</v>
          </cell>
          <cell r="F202" t="str">
            <v>85160</v>
          </cell>
        </row>
        <row r="203">
          <cell r="A203" t="str">
            <v>8360Balakrishnan, Vijay</v>
          </cell>
          <cell r="B203" t="str">
            <v>Balakrishnan, Vijay</v>
          </cell>
          <cell r="C203" t="str">
            <v>8360</v>
          </cell>
          <cell r="D203" t="str">
            <v>DBA</v>
          </cell>
          <cell r="E203" t="str">
            <v>H3</v>
          </cell>
          <cell r="F203" t="str">
            <v>85160</v>
          </cell>
        </row>
        <row r="204">
          <cell r="A204" t="str">
            <v>8360Bonilla, Kathleen</v>
          </cell>
          <cell r="B204" t="str">
            <v>Bonilla, Kathleen</v>
          </cell>
          <cell r="C204" t="str">
            <v>8360</v>
          </cell>
          <cell r="D204" t="str">
            <v>SAP</v>
          </cell>
          <cell r="E204" t="str">
            <v>H2</v>
          </cell>
          <cell r="F204" t="str">
            <v>85160</v>
          </cell>
        </row>
        <row r="205">
          <cell r="A205" t="str">
            <v>8360Casaccia, Rosemary</v>
          </cell>
          <cell r="B205" t="str">
            <v>Casaccia, Rosemary</v>
          </cell>
          <cell r="C205" t="str">
            <v>8360</v>
          </cell>
          <cell r="D205" t="str">
            <v>SAP-Mgmt</v>
          </cell>
          <cell r="E205" t="str">
            <v>H3</v>
          </cell>
          <cell r="F205" t="str">
            <v>85160</v>
          </cell>
        </row>
        <row r="206">
          <cell r="A206" t="str">
            <v>8360Chandra, Raji</v>
          </cell>
          <cell r="B206" t="str">
            <v>Chandra, Raji</v>
          </cell>
          <cell r="C206" t="str">
            <v>8360</v>
          </cell>
          <cell r="D206" t="str">
            <v>SAP</v>
          </cell>
          <cell r="E206" t="str">
            <v>H2</v>
          </cell>
          <cell r="F206" t="str">
            <v>85160</v>
          </cell>
        </row>
        <row r="207">
          <cell r="A207" t="str">
            <v>8360Cho, James</v>
          </cell>
          <cell r="B207" t="str">
            <v>Cho, James</v>
          </cell>
          <cell r="C207" t="str">
            <v>8360</v>
          </cell>
          <cell r="D207" t="str">
            <v>DBA</v>
          </cell>
          <cell r="E207" t="str">
            <v>H3</v>
          </cell>
          <cell r="F207" t="str">
            <v>85160</v>
          </cell>
        </row>
        <row r="208">
          <cell r="A208" t="str">
            <v>8360Ennes, Gabrielle</v>
          </cell>
          <cell r="B208" t="str">
            <v>Ennes, Gabrielle</v>
          </cell>
          <cell r="C208" t="str">
            <v>8360</v>
          </cell>
          <cell r="D208" t="str">
            <v>SAP</v>
          </cell>
          <cell r="E208" t="str">
            <v>H2</v>
          </cell>
          <cell r="F208" t="str">
            <v>85160</v>
          </cell>
        </row>
        <row r="209">
          <cell r="A209" t="str">
            <v>8360Evans, Eddie</v>
          </cell>
          <cell r="B209" t="str">
            <v>Evans, Eddie</v>
          </cell>
          <cell r="C209" t="str">
            <v>8360</v>
          </cell>
          <cell r="D209" t="str">
            <v>SAP</v>
          </cell>
          <cell r="E209" t="str">
            <v>H2</v>
          </cell>
          <cell r="F209" t="str">
            <v>85160</v>
          </cell>
        </row>
        <row r="210">
          <cell r="A210" t="str">
            <v>8360Greene, Trina</v>
          </cell>
          <cell r="B210" t="str">
            <v>Greene, Trina</v>
          </cell>
          <cell r="C210" t="str">
            <v>8360</v>
          </cell>
          <cell r="D210" t="str">
            <v>SAP</v>
          </cell>
          <cell r="E210" t="str">
            <v>H3</v>
          </cell>
          <cell r="F210" t="str">
            <v>85160</v>
          </cell>
        </row>
        <row r="211">
          <cell r="A211" t="str">
            <v>8360Hall, Darren</v>
          </cell>
          <cell r="B211" t="str">
            <v>Hall, Darren</v>
          </cell>
          <cell r="C211" t="str">
            <v>8360</v>
          </cell>
          <cell r="D211" t="str">
            <v>SAP</v>
          </cell>
          <cell r="E211" t="str">
            <v>H2</v>
          </cell>
          <cell r="F211" t="str">
            <v>85160</v>
          </cell>
        </row>
        <row r="212">
          <cell r="A212" t="str">
            <v>8360Hillis, David</v>
          </cell>
          <cell r="B212" t="str">
            <v>Hillis, David</v>
          </cell>
          <cell r="C212" t="str">
            <v>8360</v>
          </cell>
          <cell r="D212" t="str">
            <v>SAP</v>
          </cell>
          <cell r="E212" t="str">
            <v>H2</v>
          </cell>
          <cell r="F212" t="str">
            <v>85160</v>
          </cell>
        </row>
        <row r="213">
          <cell r="A213" t="str">
            <v>8360Khan, Salman</v>
          </cell>
          <cell r="B213" t="str">
            <v>Khan, Salman</v>
          </cell>
          <cell r="C213" t="str">
            <v>8360</v>
          </cell>
          <cell r="D213" t="str">
            <v>DBA</v>
          </cell>
          <cell r="E213" t="str">
            <v>H2</v>
          </cell>
          <cell r="F213" t="str">
            <v>85160</v>
          </cell>
        </row>
        <row r="214">
          <cell r="A214" t="str">
            <v>8360Kundrat, Robert</v>
          </cell>
          <cell r="B214" t="str">
            <v>Kundrat, Robert</v>
          </cell>
          <cell r="C214" t="str">
            <v>8360</v>
          </cell>
          <cell r="D214" t="str">
            <v>SAP</v>
          </cell>
          <cell r="E214" t="str">
            <v>H2</v>
          </cell>
          <cell r="F214" t="str">
            <v>85160</v>
          </cell>
        </row>
        <row r="215">
          <cell r="A215" t="str">
            <v>8360Liu, Jim</v>
          </cell>
          <cell r="B215" t="str">
            <v>Liu, Jim</v>
          </cell>
          <cell r="C215" t="str">
            <v>8360</v>
          </cell>
          <cell r="D215" t="str">
            <v>DBA</v>
          </cell>
          <cell r="E215" t="str">
            <v>H3</v>
          </cell>
          <cell r="F215" t="str">
            <v>85160</v>
          </cell>
        </row>
        <row r="216">
          <cell r="A216" t="str">
            <v>8360Pan, Xiaogang</v>
          </cell>
          <cell r="B216" t="str">
            <v>Pan, Xiaogang</v>
          </cell>
          <cell r="C216" t="str">
            <v>8360</v>
          </cell>
          <cell r="D216" t="str">
            <v>SAP</v>
          </cell>
          <cell r="E216" t="str">
            <v>H3</v>
          </cell>
          <cell r="F216" t="str">
            <v>85160</v>
          </cell>
        </row>
        <row r="217">
          <cell r="A217" t="str">
            <v>8360Peters, Robert</v>
          </cell>
          <cell r="B217" t="str">
            <v>Peters, Robert</v>
          </cell>
          <cell r="C217" t="str">
            <v>8360</v>
          </cell>
          <cell r="D217" t="str">
            <v>SAP-Mgmt</v>
          </cell>
          <cell r="E217" t="str">
            <v>H3</v>
          </cell>
          <cell r="F217" t="str">
            <v>85160</v>
          </cell>
        </row>
        <row r="218">
          <cell r="A218" t="str">
            <v>8360Pricoiu, Virgil</v>
          </cell>
          <cell r="B218" t="str">
            <v>Pricoiu, Virgil</v>
          </cell>
          <cell r="C218" t="str">
            <v>8360</v>
          </cell>
          <cell r="D218" t="str">
            <v>SAP</v>
          </cell>
          <cell r="E218" t="str">
            <v>H3</v>
          </cell>
          <cell r="F218" t="str">
            <v>85160</v>
          </cell>
        </row>
        <row r="219">
          <cell r="A219" t="str">
            <v>8360Sabri, Zahir</v>
          </cell>
          <cell r="B219" t="str">
            <v>Sabri, Zahir</v>
          </cell>
          <cell r="C219">
            <v>8360</v>
          </cell>
          <cell r="D219" t="str">
            <v>SAP</v>
          </cell>
          <cell r="E219" t="str">
            <v>H2</v>
          </cell>
          <cell r="F219">
            <v>85160</v>
          </cell>
        </row>
        <row r="220">
          <cell r="A220" t="str">
            <v>8360Szolomicki, Yarek</v>
          </cell>
          <cell r="B220" t="str">
            <v>Szolomicki, Yarek</v>
          </cell>
          <cell r="C220" t="str">
            <v>8360</v>
          </cell>
          <cell r="D220" t="str">
            <v>DBA</v>
          </cell>
          <cell r="E220" t="str">
            <v>H2</v>
          </cell>
          <cell r="F220" t="str">
            <v>85160</v>
          </cell>
        </row>
        <row r="221">
          <cell r="A221" t="str">
            <v>8360Tudor, Horia</v>
          </cell>
          <cell r="B221" t="str">
            <v>Tudor, Horia</v>
          </cell>
          <cell r="C221">
            <v>8360</v>
          </cell>
          <cell r="D221" t="str">
            <v>DBA</v>
          </cell>
          <cell r="E221" t="str">
            <v>H3</v>
          </cell>
          <cell r="F221">
            <v>85160</v>
          </cell>
        </row>
        <row r="222">
          <cell r="A222" t="str">
            <v>8360Verma, Sabhash</v>
          </cell>
          <cell r="B222" t="str">
            <v>Verma, Sabhash</v>
          </cell>
          <cell r="C222" t="str">
            <v>8360</v>
          </cell>
          <cell r="D222" t="str">
            <v>SAP</v>
          </cell>
          <cell r="E222" t="str">
            <v>H2</v>
          </cell>
          <cell r="F222" t="str">
            <v>85160</v>
          </cell>
        </row>
        <row r="223">
          <cell r="A223" t="str">
            <v>8360Verma, Subhash</v>
          </cell>
          <cell r="B223" t="str">
            <v>Verma, Subhash</v>
          </cell>
          <cell r="C223" t="str">
            <v>8360</v>
          </cell>
          <cell r="D223" t="str">
            <v>SAP</v>
          </cell>
          <cell r="E223" t="str">
            <v>H2</v>
          </cell>
          <cell r="F223" t="str">
            <v>85160</v>
          </cell>
        </row>
        <row r="224">
          <cell r="A224" t="str">
            <v>8360Warsi, Tasneem</v>
          </cell>
          <cell r="B224" t="str">
            <v>Warsi, Tasneem</v>
          </cell>
          <cell r="C224" t="str">
            <v>8360</v>
          </cell>
          <cell r="D224" t="str">
            <v>SAP</v>
          </cell>
          <cell r="E224" t="str">
            <v>H2</v>
          </cell>
          <cell r="F224" t="str">
            <v>85160</v>
          </cell>
        </row>
        <row r="225">
          <cell r="A225" t="str">
            <v>8360Young, Gary</v>
          </cell>
          <cell r="B225" t="str">
            <v>Young, Gary</v>
          </cell>
          <cell r="C225" t="str">
            <v>8360</v>
          </cell>
          <cell r="D225" t="str">
            <v>SAP</v>
          </cell>
          <cell r="E225" t="str">
            <v>H4</v>
          </cell>
          <cell r="F225" t="str">
            <v>85160</v>
          </cell>
        </row>
        <row r="226">
          <cell r="A226" t="str">
            <v>8439Gujral, Jagdeep</v>
          </cell>
          <cell r="B226" t="str">
            <v>Gujral, Jagdeep</v>
          </cell>
          <cell r="C226">
            <v>8439</v>
          </cell>
          <cell r="D226" t="str">
            <v>NETWORK</v>
          </cell>
          <cell r="E226" t="str">
            <v>H2</v>
          </cell>
          <cell r="F226">
            <v>87339</v>
          </cell>
        </row>
        <row r="227">
          <cell r="A227" t="str">
            <v>8451Aydinli, Senol</v>
          </cell>
          <cell r="B227" t="str">
            <v>Aydinli, Senol</v>
          </cell>
          <cell r="C227" t="str">
            <v>8451</v>
          </cell>
          <cell r="D227" t="str">
            <v>NETWORK</v>
          </cell>
          <cell r="E227" t="str">
            <v>H3</v>
          </cell>
          <cell r="F227" t="str">
            <v>85451</v>
          </cell>
        </row>
        <row r="228">
          <cell r="A228" t="str">
            <v>8451Beck, Michael W</v>
          </cell>
          <cell r="B228" t="str">
            <v>Beck, Michael W</v>
          </cell>
          <cell r="C228" t="str">
            <v>8451</v>
          </cell>
          <cell r="D228" t="str">
            <v>NETWORK</v>
          </cell>
          <cell r="E228" t="str">
            <v>H2</v>
          </cell>
          <cell r="F228" t="str">
            <v>85451</v>
          </cell>
        </row>
        <row r="229">
          <cell r="A229" t="str">
            <v>8451Finan, Nigel</v>
          </cell>
          <cell r="B229" t="str">
            <v>Finan, Nigel</v>
          </cell>
          <cell r="C229" t="str">
            <v>8451</v>
          </cell>
          <cell r="D229" t="str">
            <v>NETWORK-Mgmt</v>
          </cell>
          <cell r="E229" t="str">
            <v>H3</v>
          </cell>
          <cell r="F229" t="str">
            <v>85451</v>
          </cell>
        </row>
        <row r="230">
          <cell r="A230" t="str">
            <v>8451Gao, Patrick</v>
          </cell>
          <cell r="B230" t="str">
            <v>Gao, Patrick</v>
          </cell>
          <cell r="C230" t="str">
            <v>8451</v>
          </cell>
          <cell r="D230" t="str">
            <v>NETWORK</v>
          </cell>
          <cell r="E230" t="str">
            <v>H3</v>
          </cell>
          <cell r="F230" t="str">
            <v>85451</v>
          </cell>
        </row>
        <row r="231">
          <cell r="A231" t="str">
            <v>8451Grant, Rob</v>
          </cell>
          <cell r="B231" t="str">
            <v>Grant, Rob</v>
          </cell>
          <cell r="C231" t="str">
            <v>8451</v>
          </cell>
          <cell r="D231" t="str">
            <v>NETWORK</v>
          </cell>
          <cell r="E231" t="str">
            <v>H3</v>
          </cell>
          <cell r="F231" t="str">
            <v>85451</v>
          </cell>
        </row>
        <row r="232">
          <cell r="A232" t="str">
            <v>8451Grant, Robert</v>
          </cell>
          <cell r="B232" t="str">
            <v>Grant, Robert</v>
          </cell>
          <cell r="C232" t="str">
            <v>8451</v>
          </cell>
          <cell r="D232" t="str">
            <v>NETWORK</v>
          </cell>
          <cell r="E232" t="str">
            <v>H3</v>
          </cell>
          <cell r="F232" t="str">
            <v>85451</v>
          </cell>
        </row>
        <row r="233">
          <cell r="A233" t="str">
            <v>8451Lovric, Joe</v>
          </cell>
          <cell r="B233" t="str">
            <v>Lovric, Joe</v>
          </cell>
          <cell r="C233" t="str">
            <v>8451</v>
          </cell>
          <cell r="D233" t="str">
            <v>NETWORK</v>
          </cell>
          <cell r="E233" t="str">
            <v>H3</v>
          </cell>
          <cell r="F233" t="str">
            <v>85451</v>
          </cell>
        </row>
        <row r="234">
          <cell r="A234" t="str">
            <v>8451Milojevic, Igor</v>
          </cell>
          <cell r="B234" t="str">
            <v>Milojevic, Igor</v>
          </cell>
          <cell r="C234" t="str">
            <v>8451</v>
          </cell>
          <cell r="D234" t="str">
            <v>NETWORK</v>
          </cell>
          <cell r="E234" t="str">
            <v>H3</v>
          </cell>
          <cell r="F234" t="str">
            <v>85451</v>
          </cell>
        </row>
        <row r="235">
          <cell r="A235" t="str">
            <v>8451Thomas, Eric</v>
          </cell>
          <cell r="B235" t="str">
            <v>Thomas, Eric</v>
          </cell>
          <cell r="C235" t="str">
            <v>8451</v>
          </cell>
          <cell r="D235" t="str">
            <v>NETWORK</v>
          </cell>
          <cell r="E235" t="str">
            <v>H3</v>
          </cell>
          <cell r="F235" t="str">
            <v>85451</v>
          </cell>
        </row>
        <row r="236">
          <cell r="A236" t="str">
            <v>8452Hou, Deming</v>
          </cell>
          <cell r="B236" t="str">
            <v>Hou, Deming</v>
          </cell>
          <cell r="C236" t="str">
            <v>8452</v>
          </cell>
          <cell r="D236" t="str">
            <v>UNIX</v>
          </cell>
          <cell r="E236" t="str">
            <v>H3</v>
          </cell>
          <cell r="F236" t="str">
            <v>85452</v>
          </cell>
        </row>
        <row r="237">
          <cell r="A237" t="str">
            <v>8452Lalonde, Sam</v>
          </cell>
          <cell r="B237" t="str">
            <v>Lalonde, Sam</v>
          </cell>
          <cell r="C237" t="str">
            <v>8452</v>
          </cell>
          <cell r="D237" t="str">
            <v>UNIX</v>
          </cell>
          <cell r="E237" t="str">
            <v>H2</v>
          </cell>
          <cell r="F237" t="str">
            <v>85452</v>
          </cell>
        </row>
        <row r="238">
          <cell r="A238" t="str">
            <v>8452LeRoy, Stephane</v>
          </cell>
          <cell r="B238" t="str">
            <v>LeRoy, Stephane</v>
          </cell>
          <cell r="C238" t="str">
            <v>8452</v>
          </cell>
          <cell r="D238" t="str">
            <v>UNIX</v>
          </cell>
          <cell r="E238" t="str">
            <v>H3</v>
          </cell>
          <cell r="F238" t="str">
            <v>85452</v>
          </cell>
        </row>
        <row r="239">
          <cell r="A239" t="str">
            <v>8452Mistry, Paresh</v>
          </cell>
          <cell r="B239" t="str">
            <v>Mistry, Paresh</v>
          </cell>
          <cell r="C239" t="str">
            <v>8452</v>
          </cell>
          <cell r="D239" t="str">
            <v>UNIX</v>
          </cell>
          <cell r="E239" t="str">
            <v>H2</v>
          </cell>
          <cell r="F239" t="str">
            <v>85452</v>
          </cell>
        </row>
        <row r="240">
          <cell r="A240" t="str">
            <v>8452Ordinario, Oji</v>
          </cell>
          <cell r="B240" t="str">
            <v>Ordinario, Oji</v>
          </cell>
          <cell r="C240" t="str">
            <v>8452</v>
          </cell>
          <cell r="D240" t="str">
            <v>UNIX</v>
          </cell>
          <cell r="E240" t="str">
            <v>H3</v>
          </cell>
          <cell r="F240" t="str">
            <v>85452</v>
          </cell>
        </row>
        <row r="241">
          <cell r="A241" t="str">
            <v>8452Ordinario, Rogelio</v>
          </cell>
          <cell r="B241" t="str">
            <v>Ordinario, Rogelio</v>
          </cell>
          <cell r="C241" t="str">
            <v>8452</v>
          </cell>
          <cell r="D241" t="str">
            <v>UNIX</v>
          </cell>
          <cell r="E241" t="str">
            <v>H3</v>
          </cell>
          <cell r="F241" t="str">
            <v>85452</v>
          </cell>
        </row>
        <row r="242">
          <cell r="A242" t="str">
            <v>8452Qasmi, Kashif</v>
          </cell>
          <cell r="B242" t="str">
            <v>Qasmi, Kashif</v>
          </cell>
          <cell r="C242" t="str">
            <v>8452</v>
          </cell>
          <cell r="D242" t="str">
            <v>UNIX</v>
          </cell>
          <cell r="E242" t="str">
            <v>H3</v>
          </cell>
          <cell r="F242" t="str">
            <v>85452</v>
          </cell>
        </row>
        <row r="243">
          <cell r="A243" t="str">
            <v>8452Raita, Daniela</v>
          </cell>
          <cell r="B243" t="str">
            <v>Raita, Daniela</v>
          </cell>
          <cell r="C243" t="str">
            <v>8452</v>
          </cell>
          <cell r="D243" t="str">
            <v>UNIX</v>
          </cell>
          <cell r="E243" t="str">
            <v>H2</v>
          </cell>
          <cell r="F243" t="str">
            <v>85452</v>
          </cell>
        </row>
        <row r="244">
          <cell r="A244" t="str">
            <v>8452Toor, Jaspal</v>
          </cell>
          <cell r="B244" t="str">
            <v>Toor, Jaspal</v>
          </cell>
          <cell r="C244" t="str">
            <v>8452</v>
          </cell>
          <cell r="D244" t="str">
            <v>UNIX</v>
          </cell>
          <cell r="E244" t="str">
            <v>H3</v>
          </cell>
          <cell r="F244" t="str">
            <v>85452</v>
          </cell>
        </row>
        <row r="245">
          <cell r="A245" t="str">
            <v>8452Vezos, Dino</v>
          </cell>
          <cell r="B245" t="str">
            <v>Vezos, Dino</v>
          </cell>
          <cell r="C245">
            <v>8452</v>
          </cell>
          <cell r="D245" t="str">
            <v>UNIX</v>
          </cell>
          <cell r="E245" t="str">
            <v>H3</v>
          </cell>
          <cell r="F245">
            <v>85452</v>
          </cell>
        </row>
        <row r="246">
          <cell r="A246" t="str">
            <v>8452Ye, Bill</v>
          </cell>
          <cell r="B246" t="str">
            <v>Ye, Bill</v>
          </cell>
          <cell r="C246" t="str">
            <v>8452</v>
          </cell>
          <cell r="D246" t="str">
            <v>UNIX</v>
          </cell>
          <cell r="E246" t="str">
            <v>H3</v>
          </cell>
          <cell r="F246" t="str">
            <v>85452</v>
          </cell>
        </row>
        <row r="247">
          <cell r="A247" t="str">
            <v>8452Zhao, Ming</v>
          </cell>
          <cell r="B247" t="str">
            <v>Zhao, Ming</v>
          </cell>
          <cell r="C247" t="str">
            <v>8452</v>
          </cell>
          <cell r="D247" t="str">
            <v>UNIX</v>
          </cell>
          <cell r="E247" t="str">
            <v>H3</v>
          </cell>
          <cell r="F247" t="str">
            <v>85452</v>
          </cell>
        </row>
        <row r="248">
          <cell r="A248" t="str">
            <v>8551Abaoag, Rowela</v>
          </cell>
          <cell r="B248" t="str">
            <v>Abaoag, Rowela</v>
          </cell>
          <cell r="C248" t="str">
            <v>8551</v>
          </cell>
          <cell r="D248" t="str">
            <v>EAD</v>
          </cell>
          <cell r="E248" t="str">
            <v>H2</v>
          </cell>
          <cell r="F248" t="str">
            <v>89151</v>
          </cell>
        </row>
        <row r="249">
          <cell r="A249" t="str">
            <v>8551John, Cameron</v>
          </cell>
          <cell r="B249" t="str">
            <v>John, Cameron</v>
          </cell>
          <cell r="C249" t="str">
            <v>8551</v>
          </cell>
          <cell r="D249" t="str">
            <v>IISS</v>
          </cell>
          <cell r="E249" t="str">
            <v>H3</v>
          </cell>
          <cell r="F249" t="str">
            <v>89151</v>
          </cell>
        </row>
        <row r="250">
          <cell r="A250" t="str">
            <v>8551Lam, Yan</v>
          </cell>
          <cell r="B250" t="str">
            <v>Lam, Yan</v>
          </cell>
          <cell r="C250" t="str">
            <v>8551</v>
          </cell>
          <cell r="D250" t="str">
            <v>REPORTING</v>
          </cell>
          <cell r="E250" t="str">
            <v>H3</v>
          </cell>
          <cell r="F250" t="str">
            <v>89151</v>
          </cell>
        </row>
        <row r="251">
          <cell r="A251" t="str">
            <v>8104Wagner, Stephen</v>
          </cell>
          <cell r="B251" t="str">
            <v>Wagner, Stephen</v>
          </cell>
          <cell r="C251">
            <v>8104</v>
          </cell>
          <cell r="D251" t="str">
            <v>CHANGE</v>
          </cell>
          <cell r="E251" t="str">
            <v>H3</v>
          </cell>
          <cell r="F251">
            <v>80704</v>
          </cell>
        </row>
        <row r="252">
          <cell r="A252" t="str">
            <v>8189Castro, Javier</v>
          </cell>
          <cell r="B252" t="str">
            <v>Castro, Javier</v>
          </cell>
          <cell r="C252">
            <v>8189</v>
          </cell>
          <cell r="D252" t="str">
            <v>EAD</v>
          </cell>
          <cell r="E252" t="str">
            <v>H2</v>
          </cell>
          <cell r="F252">
            <v>80689</v>
          </cell>
        </row>
        <row r="253">
          <cell r="A253" t="str">
            <v>8153Ramnath, Sheila</v>
          </cell>
          <cell r="B253" t="str">
            <v>Ramnath, Sheila</v>
          </cell>
          <cell r="C253">
            <v>8153</v>
          </cell>
          <cell r="D253" t="str">
            <v>PBM</v>
          </cell>
          <cell r="E253" t="str">
            <v>H2</v>
          </cell>
          <cell r="F253">
            <v>80653</v>
          </cell>
        </row>
        <row r="254">
          <cell r="A254" t="str">
            <v>8350Kumar, Kanapathipillai, Muthu</v>
          </cell>
          <cell r="B254" t="str">
            <v>Kumar, Kanapathipillai, Muthu</v>
          </cell>
          <cell r="C254">
            <v>8350</v>
          </cell>
          <cell r="D254" t="str">
            <v>UNIX</v>
          </cell>
          <cell r="E254" t="str">
            <v>H3</v>
          </cell>
          <cell r="F254">
            <v>81050</v>
          </cell>
        </row>
        <row r="255">
          <cell r="A255" t="str">
            <v>8144Souza, Fabio</v>
          </cell>
          <cell r="B255" t="str">
            <v>Souza, Fabio</v>
          </cell>
          <cell r="C255">
            <v>8144</v>
          </cell>
          <cell r="D255" t="str">
            <v>SAP</v>
          </cell>
          <cell r="E255" t="str">
            <v>H3</v>
          </cell>
          <cell r="F255">
            <v>80944</v>
          </cell>
        </row>
        <row r="256">
          <cell r="A256" t="str">
            <v>8360Zillman, Martin</v>
          </cell>
          <cell r="B256" t="str">
            <v>Zillman, Martin</v>
          </cell>
          <cell r="C256">
            <v>8360</v>
          </cell>
          <cell r="D256" t="str">
            <v>SAP</v>
          </cell>
          <cell r="E256" t="str">
            <v>H4</v>
          </cell>
          <cell r="F256">
            <v>85160</v>
          </cell>
        </row>
        <row r="257">
          <cell r="A257" t="str">
            <v>8152Eufthimiou, Nick</v>
          </cell>
          <cell r="B257" t="str">
            <v>Eufthimiou, Nick</v>
          </cell>
          <cell r="C257">
            <v>8152</v>
          </cell>
          <cell r="D257" t="str">
            <v>FROPS</v>
          </cell>
          <cell r="E257" t="str">
            <v>H3</v>
          </cell>
          <cell r="F257">
            <v>80652</v>
          </cell>
        </row>
        <row r="258">
          <cell r="A258" t="str">
            <v>8152Pryke, Andrew</v>
          </cell>
          <cell r="B258" t="str">
            <v>Pryke, Andrew</v>
          </cell>
          <cell r="C258">
            <v>8152</v>
          </cell>
          <cell r="D258" t="str">
            <v>FROPS</v>
          </cell>
          <cell r="E258" t="str">
            <v>H2</v>
          </cell>
          <cell r="F258">
            <v>80652</v>
          </cell>
        </row>
        <row r="259">
          <cell r="A259" t="str">
            <v>7586MacDiarmid, Jon</v>
          </cell>
          <cell r="B259" t="str">
            <v>MacDiarmid, Jon</v>
          </cell>
          <cell r="C259">
            <v>7586</v>
          </cell>
          <cell r="D259" t="str">
            <v>DCMS</v>
          </cell>
          <cell r="E259" t="str">
            <v>H3</v>
          </cell>
          <cell r="F259">
            <v>80656</v>
          </cell>
        </row>
        <row r="260">
          <cell r="A260" t="str">
            <v>7586MacDiarmid, Jon</v>
          </cell>
          <cell r="B260" t="str">
            <v>MacDiarmid, Jon</v>
          </cell>
          <cell r="C260">
            <v>7586</v>
          </cell>
          <cell r="D260" t="str">
            <v>DCMS</v>
          </cell>
          <cell r="E260" t="str">
            <v>H3</v>
          </cell>
          <cell r="F260">
            <v>80656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1">
          <cell r="D41" t="str">
            <v>Secured</v>
          </cell>
          <cell r="F41" t="str">
            <v>01 Oper'nl changes to Sec. Baseline</v>
          </cell>
        </row>
        <row r="42">
          <cell r="F42" t="str">
            <v>02 Acct'g changes to Secured Baseline</v>
          </cell>
        </row>
        <row r="43">
          <cell r="F43" t="str">
            <v>03 Oper'nl changes to Sec. Volumetric</v>
          </cell>
        </row>
        <row r="44">
          <cell r="F44" t="str">
            <v>04 Sold AIB ; moved into Secured</v>
          </cell>
        </row>
        <row r="45">
          <cell r="F45" t="str">
            <v>05 Cancelled / Delayed AIB</v>
          </cell>
        </row>
        <row r="46">
          <cell r="F46" t="str">
            <v>06 Incremental AIB since Prior Flash</v>
          </cell>
        </row>
      </sheetData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A4" t="str">
            <v>Revenue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Financial Process Mgmt</v>
          </cell>
          <cell r="B5">
            <v>178866.07199999999</v>
          </cell>
          <cell r="C5">
            <v>181735.07</v>
          </cell>
          <cell r="D5">
            <v>250233.753</v>
          </cell>
          <cell r="E5">
            <v>197717.399</v>
          </cell>
          <cell r="F5">
            <v>0</v>
          </cell>
          <cell r="G5">
            <v>0</v>
          </cell>
        </row>
        <row r="6">
          <cell r="A6" t="str">
            <v>Admin Process Mgmt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Cust Relationship Mgmt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Enterprise Shared Svcs</v>
          </cell>
          <cell r="B8">
            <v>18176.135999999999</v>
          </cell>
          <cell r="C8">
            <v>17217.057000000001</v>
          </cell>
          <cell r="D8">
            <v>19185.473999999998</v>
          </cell>
          <cell r="E8">
            <v>19705.983</v>
          </cell>
          <cell r="F8">
            <v>0</v>
          </cell>
          <cell r="G8">
            <v>0</v>
          </cell>
        </row>
        <row r="9">
          <cell r="A9" t="str">
            <v>Hosting Svcs</v>
          </cell>
          <cell r="B9">
            <v>403.49099999999999</v>
          </cell>
          <cell r="C9">
            <v>81.125</v>
          </cell>
          <cell r="D9">
            <v>174.328</v>
          </cell>
          <cell r="E9">
            <v>9989.43</v>
          </cell>
          <cell r="F9">
            <v>0</v>
          </cell>
          <cell r="G9">
            <v>0</v>
          </cell>
        </row>
        <row r="10">
          <cell r="A10" t="str">
            <v>Communications Svcs</v>
          </cell>
          <cell r="B10">
            <v>141.96600000000001</v>
          </cell>
          <cell r="C10">
            <v>133.76</v>
          </cell>
          <cell r="D10">
            <v>0</v>
          </cell>
          <cell r="E10">
            <v>175681.17600000001</v>
          </cell>
          <cell r="F10">
            <v>0</v>
          </cell>
          <cell r="G10">
            <v>0</v>
          </cell>
        </row>
        <row r="11">
          <cell r="A11" t="str">
            <v>Workplace Svcs</v>
          </cell>
          <cell r="B11">
            <v>31071.7</v>
          </cell>
          <cell r="C11">
            <v>29726.84</v>
          </cell>
          <cell r="D11">
            <v>31047.203000000001</v>
          </cell>
          <cell r="E11">
            <v>41362.012999999999</v>
          </cell>
          <cell r="F11">
            <v>0</v>
          </cell>
          <cell r="G11">
            <v>0</v>
          </cell>
        </row>
        <row r="12">
          <cell r="A12" t="str">
            <v>Applications Development</v>
          </cell>
          <cell r="B12">
            <v>312789.125</v>
          </cell>
          <cell r="C12">
            <v>318040.90999999997</v>
          </cell>
          <cell r="D12">
            <v>372530.125</v>
          </cell>
          <cell r="E12">
            <v>354970.78100000002</v>
          </cell>
          <cell r="F12">
            <v>0</v>
          </cell>
          <cell r="G12">
            <v>0</v>
          </cell>
        </row>
        <row r="13">
          <cell r="A13" t="str">
            <v>Enterprise Applications Svcs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Industry Solutions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Integrated Applications Svcs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Applications Mgmt</v>
          </cell>
          <cell r="B16">
            <v>45741.453999999998</v>
          </cell>
          <cell r="C16">
            <v>40904.875</v>
          </cell>
          <cell r="D16">
            <v>96597.402000000002</v>
          </cell>
          <cell r="E16">
            <v>65330.749000000003</v>
          </cell>
          <cell r="F16">
            <v>824206.10800000001</v>
          </cell>
          <cell r="G16">
            <v>824206.10800000001</v>
          </cell>
        </row>
        <row r="17">
          <cell r="A17" t="str">
            <v>Enterprise Solution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Info Tech/Sales Suppt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Document Mgmt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Uncommitted Relief - Identified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23835.492999999999</v>
          </cell>
          <cell r="G20">
            <v>23835.492999999999</v>
          </cell>
        </row>
        <row r="21">
          <cell r="A21" t="str">
            <v>Uncommitted Relief - Unidentified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29766.065999999999</v>
          </cell>
          <cell r="G21">
            <v>29766.065999999999</v>
          </cell>
        </row>
        <row r="22">
          <cell r="A22" t="str">
            <v xml:space="preserve">   Service Line Relief</v>
          </cell>
          <cell r="B22">
            <v>587189.94400000002</v>
          </cell>
          <cell r="C22">
            <v>587839.63699999999</v>
          </cell>
          <cell r="D22">
            <v>769768.28500000003</v>
          </cell>
          <cell r="E22">
            <v>864757.53099999996</v>
          </cell>
          <cell r="F22">
            <v>877807.66700000002</v>
          </cell>
          <cell r="G22">
            <v>877807.66700000002</v>
          </cell>
        </row>
        <row r="23">
          <cell r="A23" t="str">
            <v>Compensation Relief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Empl Related Relief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Travel / Relo Relief</v>
          </cell>
          <cell r="B25">
            <v>0</v>
          </cell>
          <cell r="C25">
            <v>0</v>
          </cell>
          <cell r="D25">
            <v>3328.3359999999998</v>
          </cell>
          <cell r="E25">
            <v>2489.4209999999998</v>
          </cell>
          <cell r="F25">
            <v>0</v>
          </cell>
          <cell r="G25">
            <v>0</v>
          </cell>
        </row>
        <row r="26">
          <cell r="A26" t="str">
            <v>Comp Related Relief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Space Relief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OL/Consulting Relief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Administrative Relief</v>
          </cell>
          <cell r="B29">
            <v>389686.81400000001</v>
          </cell>
          <cell r="C29">
            <v>402297.09299999999</v>
          </cell>
          <cell r="D29">
            <v>544288.89899999998</v>
          </cell>
          <cell r="E29">
            <v>172883.96400000001</v>
          </cell>
          <cell r="F29">
            <v>0</v>
          </cell>
          <cell r="G29">
            <v>0</v>
          </cell>
        </row>
        <row r="30">
          <cell r="A30" t="str">
            <v>SLCT Relief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GM SD Relief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 AD Relief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 xml:space="preserve">   Other Relief</v>
          </cell>
          <cell r="B33">
            <v>389686.81400000001</v>
          </cell>
          <cell r="C33">
            <v>402297.09299999999</v>
          </cell>
          <cell r="D33">
            <v>547617.23499999999</v>
          </cell>
          <cell r="E33">
            <v>175373.38500000001</v>
          </cell>
          <cell r="F33">
            <v>0</v>
          </cell>
          <cell r="G33">
            <v>0</v>
          </cell>
        </row>
        <row r="34">
          <cell r="A34" t="str">
            <v xml:space="preserve">      Total Relief</v>
          </cell>
          <cell r="B34">
            <v>976876.75800000003</v>
          </cell>
          <cell r="C34">
            <v>990136.73</v>
          </cell>
          <cell r="D34">
            <v>1317385.52</v>
          </cell>
          <cell r="E34">
            <v>1040130.916</v>
          </cell>
          <cell r="F34">
            <v>877807.66700000002</v>
          </cell>
          <cell r="G34">
            <v>877807.66700000002</v>
          </cell>
        </row>
        <row r="35">
          <cell r="A35" t="str">
            <v xml:space="preserve">         Total Revenue and Relief</v>
          </cell>
          <cell r="B35">
            <v>976876.75800000003</v>
          </cell>
          <cell r="C35">
            <v>990136.73</v>
          </cell>
          <cell r="D35">
            <v>1317385.52</v>
          </cell>
          <cell r="E35">
            <v>1040130.916</v>
          </cell>
          <cell r="F35">
            <v>877807.66700000002</v>
          </cell>
          <cell r="G35">
            <v>877807.66700000002</v>
          </cell>
        </row>
        <row r="36">
          <cell r="A36" t="str">
            <v>Salary</v>
          </cell>
          <cell r="B36">
            <v>400646.44400000002</v>
          </cell>
          <cell r="C36">
            <v>397867.01899999997</v>
          </cell>
          <cell r="D36">
            <v>396412.66499999998</v>
          </cell>
          <cell r="E36">
            <v>457349.02399999998</v>
          </cell>
          <cell r="F36">
            <v>433866.80699999997</v>
          </cell>
          <cell r="G36">
            <v>433866.80699999997</v>
          </cell>
        </row>
        <row r="37">
          <cell r="A37" t="str">
            <v>Fringe</v>
          </cell>
          <cell r="B37">
            <v>64524.383000000002</v>
          </cell>
          <cell r="C37">
            <v>60573.457999999999</v>
          </cell>
          <cell r="D37">
            <v>53992.256999999998</v>
          </cell>
          <cell r="E37">
            <v>83588.548999999999</v>
          </cell>
          <cell r="F37">
            <v>76472.66</v>
          </cell>
          <cell r="G37">
            <v>76472.66</v>
          </cell>
        </row>
        <row r="38">
          <cell r="A38" t="str">
            <v>Bonus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Sale &amp; Bus Dev Bonus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Unit Project/Performance Bonus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Contractual/Regulatory Bonus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Commissions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Corporate (Leadership) Bonus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Corporate Project/Performance Plan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 Total Bonus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Employee Related</v>
          </cell>
          <cell r="B46">
            <v>1746.4369999999999</v>
          </cell>
          <cell r="C46">
            <v>644.798</v>
          </cell>
          <cell r="D46">
            <v>424.09399999999999</v>
          </cell>
          <cell r="E46">
            <v>1791.5260000000001</v>
          </cell>
          <cell r="F46">
            <v>4290</v>
          </cell>
          <cell r="G46">
            <v>4290</v>
          </cell>
        </row>
        <row r="47">
          <cell r="A47" t="str">
            <v>Travel / Relocation</v>
          </cell>
          <cell r="B47">
            <v>421.43200000000002</v>
          </cell>
          <cell r="C47">
            <v>1660.318</v>
          </cell>
          <cell r="D47">
            <v>1755.5119999999999</v>
          </cell>
          <cell r="E47">
            <v>697.89499999999998</v>
          </cell>
          <cell r="F47">
            <v>2145</v>
          </cell>
          <cell r="G47">
            <v>2145</v>
          </cell>
        </row>
        <row r="48">
          <cell r="A48" t="str">
            <v>Computer Hardware</v>
          </cell>
          <cell r="B48">
            <v>4385.6009999999997</v>
          </cell>
          <cell r="C48">
            <v>4346.7709999999997</v>
          </cell>
          <cell r="D48">
            <v>4652.098</v>
          </cell>
          <cell r="E48">
            <v>6557.3639999999996</v>
          </cell>
          <cell r="F48">
            <v>6533.8019999999997</v>
          </cell>
          <cell r="G48">
            <v>6533.8019999999997</v>
          </cell>
        </row>
        <row r="49">
          <cell r="A49" t="str">
            <v>Computer Software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Computer Maintenance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COGS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Network</v>
          </cell>
          <cell r="B52">
            <v>64.295000000000002</v>
          </cell>
          <cell r="C52">
            <v>64.284000000000006</v>
          </cell>
          <cell r="D52">
            <v>192.33500000000001</v>
          </cell>
          <cell r="E52">
            <v>349.91</v>
          </cell>
          <cell r="F52">
            <v>0</v>
          </cell>
          <cell r="G52">
            <v>0</v>
          </cell>
        </row>
        <row r="53">
          <cell r="A53" t="str">
            <v>Communication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Computer Related Other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 Computer Related</v>
          </cell>
          <cell r="B55">
            <v>4449.8959999999997</v>
          </cell>
          <cell r="C55">
            <v>4411.0550000000003</v>
          </cell>
          <cell r="D55">
            <v>4844.433</v>
          </cell>
          <cell r="E55">
            <v>6907.2740000000003</v>
          </cell>
          <cell r="F55">
            <v>6533.8019999999997</v>
          </cell>
          <cell r="G55">
            <v>6533.8019999999997</v>
          </cell>
        </row>
        <row r="56">
          <cell r="A56" t="str">
            <v>Space Related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OL / Consulting</v>
          </cell>
          <cell r="B57">
            <v>352610.962</v>
          </cell>
          <cell r="C57">
            <v>429293.00699999998</v>
          </cell>
          <cell r="D57">
            <v>422624.35600000003</v>
          </cell>
          <cell r="E57">
            <v>587010.10499999998</v>
          </cell>
          <cell r="F57">
            <v>505142.75900000002</v>
          </cell>
          <cell r="G57">
            <v>505142.75900000002</v>
          </cell>
        </row>
        <row r="58">
          <cell r="A58" t="str">
            <v>Administrative</v>
          </cell>
          <cell r="B58">
            <v>205.93100000000001</v>
          </cell>
          <cell r="C58">
            <v>156.66200000000001</v>
          </cell>
          <cell r="D58">
            <v>213.37799999999999</v>
          </cell>
          <cell r="E58">
            <v>299.596</v>
          </cell>
          <cell r="F58">
            <v>1029.5999999999999</v>
          </cell>
          <cell r="G58">
            <v>1029.5999999999999</v>
          </cell>
        </row>
        <row r="59">
          <cell r="A59" t="str">
            <v xml:space="preserve">  Direct Expense</v>
          </cell>
          <cell r="B59">
            <v>824605.48499999999</v>
          </cell>
          <cell r="C59">
            <v>894606.31700000004</v>
          </cell>
          <cell r="D59">
            <v>880266.69499999995</v>
          </cell>
          <cell r="E59">
            <v>1137643.969</v>
          </cell>
          <cell r="F59">
            <v>1029480.628</v>
          </cell>
          <cell r="G59">
            <v>1029480.628</v>
          </cell>
        </row>
        <row r="60">
          <cell r="A60" t="str">
            <v>Service Line</v>
          </cell>
          <cell r="B60">
            <v>26752.901999999998</v>
          </cell>
          <cell r="C60">
            <v>24054.425999999999</v>
          </cell>
          <cell r="D60">
            <v>27084.398000000001</v>
          </cell>
          <cell r="E60">
            <v>27535.331999999999</v>
          </cell>
          <cell r="F60">
            <v>22906.993999999999</v>
          </cell>
          <cell r="G60">
            <v>22906.993999999999</v>
          </cell>
        </row>
        <row r="61">
          <cell r="A61" t="str">
            <v>TI - SLCT Expense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Salary  </v>
          </cell>
          <cell r="B62">
            <v>0</v>
          </cell>
          <cell r="C62">
            <v>0</v>
          </cell>
          <cell r="D62">
            <v>-628.27599999999995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 xml:space="preserve">Employee Related  </v>
          </cell>
          <cell r="B63">
            <v>0</v>
          </cell>
          <cell r="C63">
            <v>0</v>
          </cell>
          <cell r="D63">
            <v>176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Travel / Relocation  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 xml:space="preserve">Computer Related 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 xml:space="preserve">Space Related  </v>
          </cell>
          <cell r="B66">
            <v>26875.958999999999</v>
          </cell>
          <cell r="C66">
            <v>24828.276000000002</v>
          </cell>
          <cell r="D66">
            <v>24828.276000000002</v>
          </cell>
          <cell r="E66">
            <v>25929.002</v>
          </cell>
          <cell r="F66">
            <v>30855</v>
          </cell>
          <cell r="G66">
            <v>30855</v>
          </cell>
        </row>
        <row r="67">
          <cell r="A67" t="str">
            <v xml:space="preserve">OL / Consulting 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 xml:space="preserve">Administrative  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GM SD Expense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GM AD Expense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 xml:space="preserve">  Other Indirect Expense</v>
          </cell>
          <cell r="B71">
            <v>26875.958999999999</v>
          </cell>
          <cell r="C71">
            <v>24828.276000000002</v>
          </cell>
          <cell r="D71">
            <v>24376</v>
          </cell>
          <cell r="E71">
            <v>25929.002</v>
          </cell>
          <cell r="F71">
            <v>30855</v>
          </cell>
          <cell r="G71">
            <v>30855</v>
          </cell>
        </row>
        <row r="72">
          <cell r="A72" t="str">
            <v xml:space="preserve">    Indirect Expense</v>
          </cell>
          <cell r="B72">
            <v>53628.860999999997</v>
          </cell>
          <cell r="C72">
            <v>48882.701999999997</v>
          </cell>
          <cell r="D72">
            <v>51460.398000000001</v>
          </cell>
          <cell r="E72">
            <v>53464.334000000003</v>
          </cell>
          <cell r="F72">
            <v>53761.993999999999</v>
          </cell>
          <cell r="G72">
            <v>53761.993999999999</v>
          </cell>
        </row>
        <row r="73">
          <cell r="A73" t="str">
            <v xml:space="preserve">       Existing Gross Expense</v>
          </cell>
          <cell r="B73">
            <v>878234.34600000002</v>
          </cell>
          <cell r="C73">
            <v>943489.01899999997</v>
          </cell>
          <cell r="D73">
            <v>931727.09299999999</v>
          </cell>
          <cell r="E73">
            <v>1191108.3030000001</v>
          </cell>
          <cell r="F73">
            <v>1083242.622</v>
          </cell>
          <cell r="G73">
            <v>1083242.622</v>
          </cell>
        </row>
        <row r="74">
          <cell r="A74" t="str">
            <v>Growth/USNB Expense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Residual</v>
          </cell>
          <cell r="B75">
            <v>98642.411999999997</v>
          </cell>
          <cell r="C75">
            <v>46647.711000000003</v>
          </cell>
          <cell r="D75">
            <v>385658.42700000003</v>
          </cell>
          <cell r="E75">
            <v>-150977.38699999999</v>
          </cell>
          <cell r="F75">
            <v>-205434.95499999999</v>
          </cell>
          <cell r="G75">
            <v>-205434.95499999999</v>
          </cell>
        </row>
        <row r="76">
          <cell r="A76" t="str">
            <v>Interest &amp; Other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Metric:  Comp+OL / Total Rev and Relief</v>
          </cell>
          <cell r="B77">
            <v>0.83699999999999997</v>
          </cell>
          <cell r="C77">
            <v>0.89700000000000002</v>
          </cell>
          <cell r="D77">
            <v>0.66200000000000003</v>
          </cell>
          <cell r="E77">
            <v>1.0840000000000001</v>
          </cell>
          <cell r="F77">
            <v>1.157</v>
          </cell>
          <cell r="G77">
            <v>1.157</v>
          </cell>
        </row>
        <row r="78">
          <cell r="A78" t="str">
            <v xml:space="preserve">             Utilization of Net Assets (UNA)</v>
          </cell>
          <cell r="B78">
            <v>-29.8</v>
          </cell>
          <cell r="C78">
            <v>-28.6</v>
          </cell>
          <cell r="D78">
            <v>-34.299999999999997</v>
          </cell>
          <cell r="E78">
            <v>-19.5</v>
          </cell>
          <cell r="F78">
            <v>-42.5</v>
          </cell>
          <cell r="G78">
            <v>-42.5</v>
          </cell>
        </row>
      </sheetData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>
        <row r="5">
          <cell r="B5">
            <v>143427</v>
          </cell>
        </row>
      </sheetData>
      <sheetData sheetId="3">
        <row r="5">
          <cell r="B5">
            <v>59760</v>
          </cell>
        </row>
      </sheetData>
      <sheetData sheetId="4">
        <row r="5">
          <cell r="B5">
            <v>115308</v>
          </cell>
        </row>
      </sheetData>
      <sheetData sheetId="5">
        <row r="5">
          <cell r="B5">
            <v>117903</v>
          </cell>
        </row>
      </sheetData>
      <sheetData sheetId="6">
        <row r="5">
          <cell r="B5">
            <v>50818</v>
          </cell>
        </row>
      </sheetData>
      <sheetData sheetId="7">
        <row r="5">
          <cell r="B5">
            <v>79240</v>
          </cell>
        </row>
      </sheetData>
      <sheetData sheetId="8">
        <row r="5">
          <cell r="B5">
            <v>46454</v>
          </cell>
        </row>
      </sheetData>
      <sheetData sheetId="9">
        <row r="5">
          <cell r="B5">
            <v>96039</v>
          </cell>
        </row>
      </sheetData>
      <sheetData sheetId="10">
        <row r="5">
          <cell r="B5">
            <v>52686</v>
          </cell>
        </row>
      </sheetData>
      <sheetData sheetId="11">
        <row r="5">
          <cell r="B5">
            <v>71895</v>
          </cell>
        </row>
      </sheetData>
      <sheetData sheetId="12">
        <row r="5">
          <cell r="B5">
            <v>57209</v>
          </cell>
        </row>
      </sheetData>
      <sheetData sheetId="13">
        <row r="5">
          <cell r="B5">
            <v>81363</v>
          </cell>
        </row>
      </sheetData>
      <sheetData sheetId="14">
        <row r="5">
          <cell r="B5">
            <v>44772</v>
          </cell>
        </row>
      </sheetData>
      <sheetData sheetId="15">
        <row r="5">
          <cell r="B5">
            <v>20097</v>
          </cell>
        </row>
      </sheetData>
      <sheetData sheetId="16">
        <row r="5">
          <cell r="B5">
            <v>60347</v>
          </cell>
        </row>
      </sheetData>
      <sheetData sheetId="17">
        <row r="5">
          <cell r="B5">
            <v>76243</v>
          </cell>
        </row>
      </sheetData>
      <sheetData sheetId="18">
        <row r="5">
          <cell r="B5">
            <v>70930</v>
          </cell>
        </row>
      </sheetData>
      <sheetData sheetId="19">
        <row r="5">
          <cell r="B5">
            <v>47602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11" dT="2021-01-27T17:53:30.92" personId="{3577532D-8FE3-4BC2-B3B5-67547A517027}" id="{AB0DE203-B07F-4D5D-8160-9C07AAB4CB3C}">
    <text>El Dorado has not opted in to GA/GR</text>
  </threadedComment>
  <threadedComment ref="AE38" dT="2021-01-27T17:53:30.92" personId="{3577532D-8FE3-4BC2-B3B5-67547A517027}" id="{BBF597D0-EBA7-4C92-979D-9DBE9DC41CAA}">
    <text>San Bernardino has not opted in to GA/GR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</sheetPr>
  <dimension ref="A1:F23"/>
  <sheetViews>
    <sheetView tabSelected="1" workbookViewId="0"/>
  </sheetViews>
  <sheetFormatPr defaultRowHeight="15" x14ac:dyDescent="0.25"/>
  <cols>
    <col min="1" max="1" width="9.140625" style="170"/>
    <col min="2" max="2" width="46.85546875" style="171" customWidth="1"/>
    <col min="3" max="3" width="78.140625" style="172" customWidth="1"/>
    <col min="4" max="16384" width="9.140625" style="161"/>
  </cols>
  <sheetData>
    <row r="1" spans="1:3" x14ac:dyDescent="0.25">
      <c r="A1" s="158" t="s">
        <v>117</v>
      </c>
      <c r="B1" s="159" t="s">
        <v>118</v>
      </c>
      <c r="C1" s="160" t="s">
        <v>119</v>
      </c>
    </row>
    <row r="2" spans="1:3" x14ac:dyDescent="0.25">
      <c r="A2" s="162" t="s">
        <v>120</v>
      </c>
      <c r="B2" s="258" t="s">
        <v>121</v>
      </c>
      <c r="C2" s="164" t="s">
        <v>122</v>
      </c>
    </row>
    <row r="3" spans="1:3" x14ac:dyDescent="0.25">
      <c r="A3" s="162" t="s">
        <v>120</v>
      </c>
      <c r="B3" s="163" t="s">
        <v>123</v>
      </c>
      <c r="C3" s="164" t="s">
        <v>124</v>
      </c>
    </row>
    <row r="4" spans="1:3" ht="27" x14ac:dyDescent="0.25">
      <c r="A4" s="162" t="s">
        <v>120</v>
      </c>
      <c r="B4" s="163" t="s">
        <v>125</v>
      </c>
      <c r="C4" s="164" t="s">
        <v>126</v>
      </c>
    </row>
    <row r="5" spans="1:3" x14ac:dyDescent="0.25">
      <c r="A5" s="165" t="s">
        <v>127</v>
      </c>
      <c r="B5" s="163" t="s">
        <v>238</v>
      </c>
      <c r="C5" s="164" t="s">
        <v>218</v>
      </c>
    </row>
    <row r="6" spans="1:3" x14ac:dyDescent="0.25">
      <c r="A6" s="166" t="s">
        <v>128</v>
      </c>
      <c r="B6" s="163" t="s">
        <v>223</v>
      </c>
      <c r="C6" s="164" t="s">
        <v>219</v>
      </c>
    </row>
    <row r="7" spans="1:3" x14ac:dyDescent="0.25">
      <c r="A7" s="166" t="s">
        <v>212</v>
      </c>
      <c r="B7" s="163" t="s">
        <v>224</v>
      </c>
      <c r="C7" s="164" t="s">
        <v>220</v>
      </c>
    </row>
    <row r="8" spans="1:3" x14ac:dyDescent="0.25">
      <c r="A8" s="166" t="s">
        <v>213</v>
      </c>
      <c r="B8" s="163" t="s">
        <v>225</v>
      </c>
      <c r="C8" s="164" t="s">
        <v>221</v>
      </c>
    </row>
    <row r="9" spans="1:3" x14ac:dyDescent="0.25">
      <c r="A9" s="167" t="s">
        <v>129</v>
      </c>
      <c r="B9" s="163" t="s">
        <v>226</v>
      </c>
      <c r="C9" s="164" t="s">
        <v>222</v>
      </c>
    </row>
    <row r="10" spans="1:3" x14ac:dyDescent="0.25">
      <c r="A10" s="168" t="s">
        <v>130</v>
      </c>
      <c r="B10" s="163" t="s">
        <v>242</v>
      </c>
      <c r="C10" s="164" t="s">
        <v>131</v>
      </c>
    </row>
    <row r="11" spans="1:3" x14ac:dyDescent="0.25">
      <c r="A11" s="169" t="s">
        <v>132</v>
      </c>
      <c r="B11" s="258" t="s">
        <v>133</v>
      </c>
      <c r="C11" s="259" t="s">
        <v>202</v>
      </c>
    </row>
    <row r="14" spans="1:3" x14ac:dyDescent="0.25">
      <c r="A14" s="161"/>
      <c r="B14" s="161"/>
      <c r="C14" s="161"/>
    </row>
    <row r="15" spans="1:3" x14ac:dyDescent="0.25">
      <c r="A15" s="161"/>
      <c r="B15"/>
      <c r="C15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</sheetData>
  <phoneticPr fontId="6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sheetPr>
    <tabColor theme="2"/>
  </sheetPr>
  <dimension ref="A1:P107"/>
  <sheetViews>
    <sheetView zoomScale="90" zoomScaleNormal="90" workbookViewId="0">
      <pane xSplit="12" ySplit="3" topLeftCell="M22" activePane="bottomRight" state="frozen"/>
      <selection pane="topRight"/>
      <selection pane="bottomLeft"/>
      <selection pane="bottomRight" activeCell="A2" sqref="A2:L2"/>
    </sheetView>
  </sheetViews>
  <sheetFormatPr defaultColWidth="9.140625" defaultRowHeight="12.75" x14ac:dyDescent="0.2"/>
  <cols>
    <col min="1" max="2" width="15.42578125" style="8" customWidth="1"/>
    <col min="3" max="5" width="15.7109375" style="8" customWidth="1"/>
    <col min="6" max="6" width="15.85546875" style="8" customWidth="1"/>
    <col min="7" max="12" width="15.7109375" style="8" customWidth="1"/>
    <col min="13" max="16384" width="9.140625" style="8"/>
  </cols>
  <sheetData>
    <row r="1" spans="1:16" ht="15.75" x14ac:dyDescent="0.25">
      <c r="A1" s="295" t="s">
        <v>227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6" ht="33" customHeight="1" x14ac:dyDescent="0.2">
      <c r="A2" s="296" t="s">
        <v>106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152"/>
    </row>
    <row r="3" spans="1:16" ht="38.25" x14ac:dyDescent="0.2">
      <c r="A3" s="141" t="s">
        <v>63</v>
      </c>
      <c r="B3" s="141" t="s">
        <v>2</v>
      </c>
      <c r="C3" s="141" t="s">
        <v>3</v>
      </c>
      <c r="D3" s="141" t="s">
        <v>4</v>
      </c>
      <c r="E3" s="141" t="s">
        <v>5</v>
      </c>
      <c r="F3" s="142" t="s">
        <v>206</v>
      </c>
      <c r="G3" s="141" t="s">
        <v>7</v>
      </c>
      <c r="H3" s="141" t="s">
        <v>8</v>
      </c>
      <c r="I3" s="141" t="s">
        <v>9</v>
      </c>
      <c r="J3" s="141" t="s">
        <v>10</v>
      </c>
      <c r="K3" s="142" t="s">
        <v>107</v>
      </c>
      <c r="L3" s="142" t="s">
        <v>65</v>
      </c>
    </row>
    <row r="4" spans="1:16" x14ac:dyDescent="0.2">
      <c r="A4" s="54" t="s">
        <v>15</v>
      </c>
      <c r="B4" s="25">
        <f>'SFY 21-22 Q4 Share by Project'!T4</f>
        <v>5155</v>
      </c>
      <c r="C4" s="25">
        <f>'SFY 21-22 Q4 Share by Project'!U4</f>
        <v>72442</v>
      </c>
      <c r="D4" s="25">
        <f>'SFY 21-22 Q4 Share by Project'!V4</f>
        <v>34</v>
      </c>
      <c r="E4" s="25">
        <f>'SFY 21-22 Q4 Share by Project'!W4</f>
        <v>5422</v>
      </c>
      <c r="F4" s="25">
        <f>'SFY 21-22 Q4 Share by Project'!X4</f>
        <v>514</v>
      </c>
      <c r="G4" s="25">
        <f>'SFY 21-22 Q4 Share by Project'!Y4</f>
        <v>1849</v>
      </c>
      <c r="H4" s="25">
        <f>'SFY 21-22 Q4 Share by Project'!Z4</f>
        <v>2</v>
      </c>
      <c r="I4" s="25">
        <f>'SFY 21-22 Q4 Share by Project'!AA4</f>
        <v>13</v>
      </c>
      <c r="J4" s="25">
        <f>'SFY 21-22 Q4 Share by Project'!AB4</f>
        <v>22</v>
      </c>
      <c r="K4" s="25">
        <f>'SFY 21-22 Q4 Share by Project'!AC4</f>
        <v>23944</v>
      </c>
      <c r="L4" s="78">
        <f>SUM(B4:K4)</f>
        <v>109397</v>
      </c>
      <c r="P4" s="62"/>
    </row>
    <row r="5" spans="1:16" x14ac:dyDescent="0.2">
      <c r="A5" s="54" t="s">
        <v>66</v>
      </c>
      <c r="B5" s="25">
        <f>'SFY 21-22 Q4 Share by Project'!T5</f>
        <v>0</v>
      </c>
      <c r="C5" s="25">
        <f>'SFY 21-22 Q4 Share by Project'!U5</f>
        <v>2</v>
      </c>
      <c r="D5" s="25">
        <f>'SFY 21-22 Q4 Share by Project'!V5</f>
        <v>0</v>
      </c>
      <c r="E5" s="25">
        <f>'SFY 21-22 Q4 Share by Project'!W5</f>
        <v>0</v>
      </c>
      <c r="F5" s="25">
        <f>'SFY 21-22 Q4 Share by Project'!X5</f>
        <v>0</v>
      </c>
      <c r="G5" s="25">
        <f>'SFY 21-22 Q4 Share by Project'!Y5</f>
        <v>0</v>
      </c>
      <c r="H5" s="25">
        <f>'SFY 21-22 Q4 Share by Project'!Z5</f>
        <v>0</v>
      </c>
      <c r="I5" s="25">
        <f>'SFY 21-22 Q4 Share by Project'!AA5</f>
        <v>0</v>
      </c>
      <c r="J5" s="25">
        <f>'SFY 21-22 Q4 Share by Project'!AB5</f>
        <v>0</v>
      </c>
      <c r="K5" s="25">
        <f>'SFY 21-22 Q4 Share by Project'!AC5</f>
        <v>0</v>
      </c>
      <c r="L5" s="78">
        <f t="shared" ref="L5:L61" si="0">SUM(B5:K5)</f>
        <v>2</v>
      </c>
      <c r="P5" s="62"/>
    </row>
    <row r="6" spans="1:16" x14ac:dyDescent="0.2">
      <c r="A6" s="54" t="s">
        <v>67</v>
      </c>
      <c r="B6" s="25">
        <f>'SFY 21-22 Q4 Share by Project'!T6</f>
        <v>101</v>
      </c>
      <c r="C6" s="25">
        <f>'SFY 21-22 Q4 Share by Project'!U6</f>
        <v>1420</v>
      </c>
      <c r="D6" s="25">
        <f>'SFY 21-22 Q4 Share by Project'!V6</f>
        <v>1</v>
      </c>
      <c r="E6" s="25">
        <f>'SFY 21-22 Q4 Share by Project'!W6</f>
        <v>107</v>
      </c>
      <c r="F6" s="25">
        <f>'SFY 21-22 Q4 Share by Project'!X6</f>
        <v>10</v>
      </c>
      <c r="G6" s="25">
        <f>'SFY 21-22 Q4 Share by Project'!Y6</f>
        <v>41</v>
      </c>
      <c r="H6" s="25">
        <f>'SFY 21-22 Q4 Share by Project'!Z6</f>
        <v>0</v>
      </c>
      <c r="I6" s="25">
        <f>'SFY 21-22 Q4 Share by Project'!AA6</f>
        <v>1</v>
      </c>
      <c r="J6" s="25">
        <f>'SFY 21-22 Q4 Share by Project'!AB6</f>
        <v>0</v>
      </c>
      <c r="K6" s="25">
        <f>'SFY 21-22 Q4 Share by Project'!AC6</f>
        <v>590</v>
      </c>
      <c r="L6" s="78">
        <f t="shared" si="0"/>
        <v>2271</v>
      </c>
      <c r="P6" s="62"/>
    </row>
    <row r="7" spans="1:16" x14ac:dyDescent="0.2">
      <c r="A7" s="54" t="s">
        <v>16</v>
      </c>
      <c r="B7" s="25">
        <f>'SFY 21-22 Q4 Share by Project'!T7</f>
        <v>1082</v>
      </c>
      <c r="C7" s="25">
        <f>'SFY 21-22 Q4 Share by Project'!U7</f>
        <v>15080</v>
      </c>
      <c r="D7" s="25">
        <f>'SFY 21-22 Q4 Share by Project'!V7</f>
        <v>8</v>
      </c>
      <c r="E7" s="25">
        <f>'SFY 21-22 Q4 Share by Project'!W7</f>
        <v>1138</v>
      </c>
      <c r="F7" s="25">
        <f>'SFY 21-22 Q4 Share by Project'!X7</f>
        <v>108</v>
      </c>
      <c r="G7" s="25">
        <f>'SFY 21-22 Q4 Share by Project'!Y7</f>
        <v>433</v>
      </c>
      <c r="H7" s="25">
        <f>'SFY 21-22 Q4 Share by Project'!Z7</f>
        <v>0</v>
      </c>
      <c r="I7" s="25">
        <f>'SFY 21-22 Q4 Share by Project'!AA7</f>
        <v>3</v>
      </c>
      <c r="J7" s="25">
        <f>'SFY 21-22 Q4 Share by Project'!AB7</f>
        <v>5</v>
      </c>
      <c r="K7" s="25">
        <f>'SFY 21-22 Q4 Share by Project'!AC7</f>
        <v>6224</v>
      </c>
      <c r="L7" s="78">
        <f t="shared" si="0"/>
        <v>24081</v>
      </c>
      <c r="P7" s="62"/>
    </row>
    <row r="8" spans="1:16" x14ac:dyDescent="0.2">
      <c r="A8" s="54" t="s">
        <v>68</v>
      </c>
      <c r="B8" s="25">
        <f>'SFY 21-22 Q4 Share by Project'!T8</f>
        <v>169</v>
      </c>
      <c r="C8" s="25">
        <f>'SFY 21-22 Q4 Share by Project'!U8</f>
        <v>2283</v>
      </c>
      <c r="D8" s="25">
        <f>'SFY 21-22 Q4 Share by Project'!V8</f>
        <v>1</v>
      </c>
      <c r="E8" s="25">
        <f>'SFY 21-22 Q4 Share by Project'!W8</f>
        <v>178</v>
      </c>
      <c r="F8" s="25">
        <f>'SFY 21-22 Q4 Share by Project'!X8</f>
        <v>17</v>
      </c>
      <c r="G8" s="25">
        <f>'SFY 21-22 Q4 Share by Project'!Y8</f>
        <v>65</v>
      </c>
      <c r="H8" s="25">
        <f>'SFY 21-22 Q4 Share by Project'!Z8</f>
        <v>0</v>
      </c>
      <c r="I8" s="25">
        <f>'SFY 21-22 Q4 Share by Project'!AA8</f>
        <v>0</v>
      </c>
      <c r="J8" s="25">
        <f>'SFY 21-22 Q4 Share by Project'!AB8</f>
        <v>1</v>
      </c>
      <c r="K8" s="25">
        <f>'SFY 21-22 Q4 Share by Project'!AC8</f>
        <v>952</v>
      </c>
      <c r="L8" s="78">
        <f t="shared" si="0"/>
        <v>3666</v>
      </c>
      <c r="P8" s="62"/>
    </row>
    <row r="9" spans="1:16" x14ac:dyDescent="0.2">
      <c r="A9" s="54" t="s">
        <v>69</v>
      </c>
      <c r="B9" s="25">
        <f>'SFY 21-22 Q4 Share by Project'!T9</f>
        <v>118</v>
      </c>
      <c r="C9" s="25">
        <f>'SFY 21-22 Q4 Share by Project'!U9</f>
        <v>1559</v>
      </c>
      <c r="D9" s="25">
        <f>'SFY 21-22 Q4 Share by Project'!V9</f>
        <v>1</v>
      </c>
      <c r="E9" s="25">
        <f>'SFY 21-22 Q4 Share by Project'!W9</f>
        <v>124</v>
      </c>
      <c r="F9" s="25">
        <f>'SFY 21-22 Q4 Share by Project'!X9</f>
        <v>12</v>
      </c>
      <c r="G9" s="25">
        <f>'SFY 21-22 Q4 Share by Project'!Y9</f>
        <v>45</v>
      </c>
      <c r="H9" s="25">
        <f>'SFY 21-22 Q4 Share by Project'!Z9</f>
        <v>0</v>
      </c>
      <c r="I9" s="25">
        <f>'SFY 21-22 Q4 Share by Project'!AA9</f>
        <v>1</v>
      </c>
      <c r="J9" s="25">
        <f>'SFY 21-22 Q4 Share by Project'!AB9</f>
        <v>1</v>
      </c>
      <c r="K9" s="25">
        <f>'SFY 21-22 Q4 Share by Project'!AC9</f>
        <v>653</v>
      </c>
      <c r="L9" s="78">
        <f t="shared" si="0"/>
        <v>2514</v>
      </c>
      <c r="P9" s="62"/>
    </row>
    <row r="10" spans="1:16" x14ac:dyDescent="0.2">
      <c r="A10" s="54" t="s">
        <v>17</v>
      </c>
      <c r="B10" s="25">
        <f>'SFY 21-22 Q4 Share by Project'!T10</f>
        <v>3194</v>
      </c>
      <c r="C10" s="25">
        <f>'SFY 21-22 Q4 Share by Project'!U10</f>
        <v>38084</v>
      </c>
      <c r="D10" s="25">
        <f>'SFY 21-22 Q4 Share by Project'!V10</f>
        <v>21</v>
      </c>
      <c r="E10" s="25">
        <f>'SFY 21-22 Q4 Share by Project'!W10</f>
        <v>3360</v>
      </c>
      <c r="F10" s="25">
        <f>'SFY 21-22 Q4 Share by Project'!X10</f>
        <v>319</v>
      </c>
      <c r="G10" s="25">
        <f>'SFY 21-22 Q4 Share by Project'!Y10</f>
        <v>1033</v>
      </c>
      <c r="H10" s="25">
        <f>'SFY 21-22 Q4 Share by Project'!Z10</f>
        <v>1</v>
      </c>
      <c r="I10" s="25">
        <f>'SFY 21-22 Q4 Share by Project'!AA10</f>
        <v>8</v>
      </c>
      <c r="J10" s="25">
        <f>'SFY 21-22 Q4 Share by Project'!AB10</f>
        <v>14</v>
      </c>
      <c r="K10" s="25">
        <f>'SFY 21-22 Q4 Share by Project'!AC10</f>
        <v>13662</v>
      </c>
      <c r="L10" s="78">
        <f t="shared" si="0"/>
        <v>59696</v>
      </c>
      <c r="P10" s="62"/>
    </row>
    <row r="11" spans="1:16" x14ac:dyDescent="0.2">
      <c r="A11" s="54" t="s">
        <v>70</v>
      </c>
      <c r="B11" s="25">
        <f>'SFY 21-22 Q4 Share by Project'!T11</f>
        <v>169</v>
      </c>
      <c r="C11" s="25">
        <f>'SFY 21-22 Q4 Share by Project'!U11</f>
        <v>2415</v>
      </c>
      <c r="D11" s="25">
        <f>'SFY 21-22 Q4 Share by Project'!V11</f>
        <v>1</v>
      </c>
      <c r="E11" s="25">
        <f>'SFY 21-22 Q4 Share by Project'!W11</f>
        <v>178</v>
      </c>
      <c r="F11" s="25">
        <f>'SFY 21-22 Q4 Share by Project'!X11</f>
        <v>17</v>
      </c>
      <c r="G11" s="25">
        <f>'SFY 21-22 Q4 Share by Project'!Y11</f>
        <v>68</v>
      </c>
      <c r="H11" s="25">
        <f>'SFY 21-22 Q4 Share by Project'!Z11</f>
        <v>0</v>
      </c>
      <c r="I11" s="25">
        <f>'SFY 21-22 Q4 Share by Project'!AA11</f>
        <v>0</v>
      </c>
      <c r="J11" s="25">
        <f>'SFY 21-22 Q4 Share by Project'!AB11</f>
        <v>1</v>
      </c>
      <c r="K11" s="25">
        <f>'SFY 21-22 Q4 Share by Project'!AC11</f>
        <v>987</v>
      </c>
      <c r="L11" s="78">
        <f t="shared" si="0"/>
        <v>3836</v>
      </c>
      <c r="P11" s="62"/>
    </row>
    <row r="12" spans="1:16" x14ac:dyDescent="0.2">
      <c r="A12" s="54" t="s">
        <v>18</v>
      </c>
      <c r="B12" s="25">
        <f>'SFY 21-22 Q4 Share by Project'!T12</f>
        <v>473</v>
      </c>
      <c r="C12" s="25">
        <f>'SFY 21-22 Q4 Share by Project'!U12</f>
        <v>6664</v>
      </c>
      <c r="D12" s="25">
        <f>'SFY 21-22 Q4 Share by Project'!V12</f>
        <v>3</v>
      </c>
      <c r="E12" s="25">
        <f>'SFY 21-22 Q4 Share by Project'!W12</f>
        <v>498</v>
      </c>
      <c r="F12" s="25">
        <f>'SFY 21-22 Q4 Share by Project'!X12</f>
        <v>47</v>
      </c>
      <c r="G12" s="25">
        <f>'SFY 21-22 Q4 Share by Project'!Y12</f>
        <v>191</v>
      </c>
      <c r="H12" s="25">
        <f>'SFY 21-22 Q4 Share by Project'!Z12</f>
        <v>0</v>
      </c>
      <c r="I12" s="25">
        <f>'SFY 21-22 Q4 Share by Project'!AA12</f>
        <v>1</v>
      </c>
      <c r="J12" s="25">
        <f>'SFY 21-22 Q4 Share by Project'!AB12</f>
        <v>2</v>
      </c>
      <c r="K12" s="25">
        <f>'SFY 21-22 Q4 Share by Project'!AC12</f>
        <v>2750</v>
      </c>
      <c r="L12" s="78">
        <f t="shared" si="0"/>
        <v>10629</v>
      </c>
      <c r="P12" s="62"/>
    </row>
    <row r="13" spans="1:16" x14ac:dyDescent="0.2">
      <c r="A13" s="54" t="s">
        <v>19</v>
      </c>
      <c r="B13" s="25">
        <f>'SFY 21-22 Q4 Share by Project'!T13</f>
        <v>7065</v>
      </c>
      <c r="C13" s="25">
        <f>'SFY 21-22 Q4 Share by Project'!U13</f>
        <v>66389</v>
      </c>
      <c r="D13" s="25">
        <f>'SFY 21-22 Q4 Share by Project'!V13</f>
        <v>46</v>
      </c>
      <c r="E13" s="25">
        <f>'SFY 21-22 Q4 Share by Project'!W13</f>
        <v>7432</v>
      </c>
      <c r="F13" s="25">
        <f>'SFY 21-22 Q4 Share by Project'!X13</f>
        <v>704</v>
      </c>
      <c r="G13" s="25">
        <f>'SFY 21-22 Q4 Share by Project'!Y13</f>
        <v>1983</v>
      </c>
      <c r="H13" s="25">
        <f>'SFY 21-22 Q4 Share by Project'!Z13</f>
        <v>2</v>
      </c>
      <c r="I13" s="25">
        <f>'SFY 21-22 Q4 Share by Project'!AA13</f>
        <v>18</v>
      </c>
      <c r="J13" s="25">
        <f>'SFY 21-22 Q4 Share by Project'!AB13</f>
        <v>30</v>
      </c>
      <c r="K13" s="25">
        <f>'SFY 21-22 Q4 Share by Project'!AC13</f>
        <v>27071</v>
      </c>
      <c r="L13" s="78">
        <f t="shared" si="0"/>
        <v>110740</v>
      </c>
      <c r="P13" s="62"/>
    </row>
    <row r="14" spans="1:16" x14ac:dyDescent="0.2">
      <c r="A14" s="54" t="s">
        <v>71</v>
      </c>
      <c r="B14" s="25">
        <f>'SFY 21-22 Q4 Share by Project'!T14</f>
        <v>152</v>
      </c>
      <c r="C14" s="25">
        <f>'SFY 21-22 Q4 Share by Project'!U14</f>
        <v>2258</v>
      </c>
      <c r="D14" s="25">
        <f>'SFY 21-22 Q4 Share by Project'!V14</f>
        <v>1</v>
      </c>
      <c r="E14" s="25">
        <f>'SFY 21-22 Q4 Share by Project'!W14</f>
        <v>160</v>
      </c>
      <c r="F14" s="25">
        <f>'SFY 21-22 Q4 Share by Project'!X14</f>
        <v>15</v>
      </c>
      <c r="G14" s="25">
        <f>'SFY 21-22 Q4 Share by Project'!Y14</f>
        <v>64</v>
      </c>
      <c r="H14" s="25">
        <f>'SFY 21-22 Q4 Share by Project'!Z14</f>
        <v>0</v>
      </c>
      <c r="I14" s="25">
        <f>'SFY 21-22 Q4 Share by Project'!AA14</f>
        <v>0</v>
      </c>
      <c r="J14" s="25">
        <f>'SFY 21-22 Q4 Share by Project'!AB14</f>
        <v>1</v>
      </c>
      <c r="K14" s="25">
        <f>'SFY 21-22 Q4 Share by Project'!AC14</f>
        <v>916</v>
      </c>
      <c r="L14" s="78">
        <f t="shared" si="0"/>
        <v>3567</v>
      </c>
      <c r="P14" s="62"/>
    </row>
    <row r="15" spans="1:16" x14ac:dyDescent="0.2">
      <c r="A15" s="54" t="s">
        <v>20</v>
      </c>
      <c r="B15" s="25">
        <f>'SFY 21-22 Q4 Share by Project'!T15</f>
        <v>761</v>
      </c>
      <c r="C15" s="25">
        <f>'SFY 21-22 Q4 Share by Project'!U15</f>
        <v>10659</v>
      </c>
      <c r="D15" s="25">
        <f>'SFY 21-22 Q4 Share by Project'!V15</f>
        <v>5</v>
      </c>
      <c r="E15" s="25">
        <f>'SFY 21-22 Q4 Share by Project'!W15</f>
        <v>800</v>
      </c>
      <c r="F15" s="25">
        <f>'SFY 21-22 Q4 Share by Project'!X15</f>
        <v>76</v>
      </c>
      <c r="G15" s="25">
        <f>'SFY 21-22 Q4 Share by Project'!Y15</f>
        <v>306</v>
      </c>
      <c r="H15" s="25">
        <f>'SFY 21-22 Q4 Share by Project'!Z15</f>
        <v>0</v>
      </c>
      <c r="I15" s="25">
        <f>'SFY 21-22 Q4 Share by Project'!AA15</f>
        <v>2</v>
      </c>
      <c r="J15" s="25">
        <f>'SFY 21-22 Q4 Share by Project'!AB15</f>
        <v>3</v>
      </c>
      <c r="K15" s="25">
        <f>'SFY 21-22 Q4 Share by Project'!AC15</f>
        <v>4398</v>
      </c>
      <c r="L15" s="78">
        <f t="shared" si="0"/>
        <v>17010</v>
      </c>
      <c r="P15" s="62"/>
    </row>
    <row r="16" spans="1:16" x14ac:dyDescent="0.2">
      <c r="A16" s="54" t="s">
        <v>21</v>
      </c>
      <c r="B16" s="25">
        <f>'SFY 21-22 Q4 Share by Project'!T16</f>
        <v>1335</v>
      </c>
      <c r="C16" s="25">
        <f>'SFY 21-22 Q4 Share by Project'!U16</f>
        <v>18785</v>
      </c>
      <c r="D16" s="25">
        <f>'SFY 21-22 Q4 Share by Project'!V16</f>
        <v>9</v>
      </c>
      <c r="E16" s="25">
        <f>'SFY 21-22 Q4 Share by Project'!W16</f>
        <v>1405</v>
      </c>
      <c r="F16" s="25">
        <f>'SFY 21-22 Q4 Share by Project'!X16</f>
        <v>133</v>
      </c>
      <c r="G16" s="25">
        <f>'SFY 21-22 Q4 Share by Project'!Y16</f>
        <v>537</v>
      </c>
      <c r="H16" s="25">
        <f>'SFY 21-22 Q4 Share by Project'!Z16</f>
        <v>0</v>
      </c>
      <c r="I16" s="25">
        <f>'SFY 21-22 Q4 Share by Project'!AA16</f>
        <v>3</v>
      </c>
      <c r="J16" s="25">
        <f>'SFY 21-22 Q4 Share by Project'!AB16</f>
        <v>6</v>
      </c>
      <c r="K16" s="25">
        <f>'SFY 21-22 Q4 Share by Project'!AC16</f>
        <v>7739</v>
      </c>
      <c r="L16" s="78">
        <f t="shared" si="0"/>
        <v>29952</v>
      </c>
      <c r="P16" s="62"/>
    </row>
    <row r="17" spans="1:16" x14ac:dyDescent="0.2">
      <c r="A17" s="54" t="s">
        <v>22</v>
      </c>
      <c r="B17" s="25">
        <f>'SFY 21-22 Q4 Share by Project'!T17</f>
        <v>67</v>
      </c>
      <c r="C17" s="25">
        <f>'SFY 21-22 Q4 Share by Project'!U17</f>
        <v>992</v>
      </c>
      <c r="D17" s="25">
        <f>'SFY 21-22 Q4 Share by Project'!V17</f>
        <v>0</v>
      </c>
      <c r="E17" s="25">
        <f>'SFY 21-22 Q4 Share by Project'!W17</f>
        <v>71</v>
      </c>
      <c r="F17" s="25">
        <f>'SFY 21-22 Q4 Share by Project'!X17</f>
        <v>7</v>
      </c>
      <c r="G17" s="25">
        <f>'SFY 21-22 Q4 Share by Project'!Y17</f>
        <v>28</v>
      </c>
      <c r="H17" s="25">
        <f>'SFY 21-22 Q4 Share by Project'!Z17</f>
        <v>0</v>
      </c>
      <c r="I17" s="25">
        <f>'SFY 21-22 Q4 Share by Project'!AA17</f>
        <v>1</v>
      </c>
      <c r="J17" s="25">
        <f>'SFY 21-22 Q4 Share by Project'!AB17</f>
        <v>0</v>
      </c>
      <c r="K17" s="25">
        <f>'SFY 21-22 Q4 Share by Project'!AC17</f>
        <v>406</v>
      </c>
      <c r="L17" s="78">
        <f t="shared" si="0"/>
        <v>1572</v>
      </c>
      <c r="P17" s="62"/>
    </row>
    <row r="18" spans="1:16" x14ac:dyDescent="0.2">
      <c r="A18" s="54" t="s">
        <v>23</v>
      </c>
      <c r="B18" s="25">
        <f>'SFY 21-22 Q4 Share by Project'!T18</f>
        <v>5763</v>
      </c>
      <c r="C18" s="25">
        <f>'SFY 21-22 Q4 Share by Project'!U18</f>
        <v>80591</v>
      </c>
      <c r="D18" s="25">
        <f>'SFY 21-22 Q4 Share by Project'!V18</f>
        <v>38</v>
      </c>
      <c r="E18" s="25">
        <f>'SFY 21-22 Q4 Share by Project'!W18</f>
        <v>6063</v>
      </c>
      <c r="F18" s="25">
        <f>'SFY 21-22 Q4 Share by Project'!X18</f>
        <v>575</v>
      </c>
      <c r="G18" s="25">
        <f>'SFY 21-22 Q4 Share by Project'!Y18</f>
        <v>2313</v>
      </c>
      <c r="H18" s="25">
        <f>'SFY 21-22 Q4 Share by Project'!Z18</f>
        <v>2</v>
      </c>
      <c r="I18" s="25">
        <f>'SFY 21-22 Q4 Share by Project'!AA18</f>
        <v>15</v>
      </c>
      <c r="J18" s="25">
        <f>'SFY 21-22 Q4 Share by Project'!AB18</f>
        <v>24</v>
      </c>
      <c r="K18" s="25">
        <f>'SFY 21-22 Q4 Share by Project'!AC18</f>
        <v>33278</v>
      </c>
      <c r="L18" s="78">
        <f t="shared" si="0"/>
        <v>128662</v>
      </c>
      <c r="P18" s="62"/>
    </row>
    <row r="19" spans="1:16" x14ac:dyDescent="0.2">
      <c r="A19" s="54" t="s">
        <v>24</v>
      </c>
      <c r="B19" s="25">
        <f>'SFY 21-22 Q4 Share by Project'!T19</f>
        <v>845</v>
      </c>
      <c r="C19" s="25">
        <f>'SFY 21-22 Q4 Share by Project'!U19</f>
        <v>11936</v>
      </c>
      <c r="D19" s="25">
        <f>'SFY 21-22 Q4 Share by Project'!V19</f>
        <v>6</v>
      </c>
      <c r="E19" s="25">
        <f>'SFY 21-22 Q4 Share by Project'!W19</f>
        <v>889</v>
      </c>
      <c r="F19" s="25">
        <f>'SFY 21-22 Q4 Share by Project'!X19</f>
        <v>84</v>
      </c>
      <c r="G19" s="25">
        <f>'SFY 21-22 Q4 Share by Project'!Y19</f>
        <v>341</v>
      </c>
      <c r="H19" s="25">
        <f>'SFY 21-22 Q4 Share by Project'!Z19</f>
        <v>0</v>
      </c>
      <c r="I19" s="25">
        <f>'SFY 21-22 Q4 Share by Project'!AA19</f>
        <v>2</v>
      </c>
      <c r="J19" s="25">
        <f>'SFY 21-22 Q4 Share by Project'!AB19</f>
        <v>4</v>
      </c>
      <c r="K19" s="25">
        <f>'SFY 21-22 Q4 Share by Project'!AC19</f>
        <v>4909</v>
      </c>
      <c r="L19" s="78">
        <f t="shared" si="0"/>
        <v>19016</v>
      </c>
      <c r="P19" s="62"/>
    </row>
    <row r="20" spans="1:16" x14ac:dyDescent="0.2">
      <c r="A20" s="54" t="s">
        <v>25</v>
      </c>
      <c r="B20" s="25">
        <f>'SFY 21-22 Q4 Share by Project'!T20</f>
        <v>439</v>
      </c>
      <c r="C20" s="25">
        <f>'SFY 21-22 Q4 Share by Project'!U20</f>
        <v>6114</v>
      </c>
      <c r="D20" s="25">
        <f>'SFY 21-22 Q4 Share by Project'!V20</f>
        <v>3</v>
      </c>
      <c r="E20" s="25">
        <f>'SFY 21-22 Q4 Share by Project'!W20</f>
        <v>462</v>
      </c>
      <c r="F20" s="25">
        <f>'SFY 21-22 Q4 Share by Project'!X20</f>
        <v>44</v>
      </c>
      <c r="G20" s="25">
        <f>'SFY 21-22 Q4 Share by Project'!Y20</f>
        <v>176</v>
      </c>
      <c r="H20" s="25">
        <f>'SFY 21-22 Q4 Share by Project'!Z20</f>
        <v>0</v>
      </c>
      <c r="I20" s="25">
        <f>'SFY 21-22 Q4 Share by Project'!AA20</f>
        <v>1</v>
      </c>
      <c r="J20" s="25">
        <f>'SFY 21-22 Q4 Share by Project'!AB20</f>
        <v>2</v>
      </c>
      <c r="K20" s="25">
        <f>'SFY 21-22 Q4 Share by Project'!AC20</f>
        <v>2530</v>
      </c>
      <c r="L20" s="78">
        <f t="shared" si="0"/>
        <v>9771</v>
      </c>
      <c r="P20" s="62"/>
    </row>
    <row r="21" spans="1:16" x14ac:dyDescent="0.2">
      <c r="A21" s="54" t="s">
        <v>26</v>
      </c>
      <c r="B21" s="25">
        <f>'SFY 21-22 Q4 Share by Project'!T21</f>
        <v>135</v>
      </c>
      <c r="C21" s="25">
        <f>'SFY 21-22 Q4 Share by Project'!U21</f>
        <v>1846</v>
      </c>
      <c r="D21" s="25">
        <f>'SFY 21-22 Q4 Share by Project'!V21</f>
        <v>1</v>
      </c>
      <c r="E21" s="25">
        <f>'SFY 21-22 Q4 Share by Project'!W21</f>
        <v>142</v>
      </c>
      <c r="F21" s="25">
        <f>'SFY 21-22 Q4 Share by Project'!X21</f>
        <v>13</v>
      </c>
      <c r="G21" s="25">
        <f>'SFY 21-22 Q4 Share by Project'!Y21</f>
        <v>54</v>
      </c>
      <c r="H21" s="25">
        <f>'SFY 21-22 Q4 Share by Project'!Z21</f>
        <v>0</v>
      </c>
      <c r="I21" s="25">
        <f>'SFY 21-22 Q4 Share by Project'!AA21</f>
        <v>0</v>
      </c>
      <c r="J21" s="25">
        <f>'SFY 21-22 Q4 Share by Project'!AB21</f>
        <v>1</v>
      </c>
      <c r="K21" s="25">
        <f>'SFY 21-22 Q4 Share by Project'!AC21</f>
        <v>767</v>
      </c>
      <c r="L21" s="78">
        <f t="shared" si="0"/>
        <v>2959</v>
      </c>
      <c r="P21" s="62"/>
    </row>
    <row r="22" spans="1:16" x14ac:dyDescent="0.2">
      <c r="A22" s="54" t="s">
        <v>27</v>
      </c>
      <c r="B22" s="25">
        <f>'SFY 21-22 Q4 Share by Project'!T22</f>
        <v>50095</v>
      </c>
      <c r="C22" s="25">
        <f>'SFY 21-22 Q4 Share by Project'!U22</f>
        <v>699212</v>
      </c>
      <c r="D22" s="25">
        <f>'SFY 21-22 Q4 Share by Project'!V22</f>
        <v>328</v>
      </c>
      <c r="E22" s="25">
        <f>'SFY 21-22 Q4 Share by Project'!W22</f>
        <v>52698</v>
      </c>
      <c r="F22" s="25">
        <f>'SFY 21-22 Q4 Share by Project'!X22</f>
        <v>4995</v>
      </c>
      <c r="G22" s="25">
        <f>'SFY 21-22 Q4 Share by Project'!Y22</f>
        <v>20110</v>
      </c>
      <c r="H22" s="25">
        <f>'SFY 21-22 Q4 Share by Project'!Z22</f>
        <v>17</v>
      </c>
      <c r="I22" s="25">
        <f>'SFY 21-22 Q4 Share by Project'!AA22</f>
        <v>131</v>
      </c>
      <c r="J22" s="25">
        <f>'SFY 21-22 Q4 Share by Project'!AB22</f>
        <v>212</v>
      </c>
      <c r="K22" s="25">
        <f>'SFY 21-22 Q4 Share by Project'!AC22</f>
        <v>253201</v>
      </c>
      <c r="L22" s="78">
        <f t="shared" si="0"/>
        <v>1080999</v>
      </c>
      <c r="P22" s="62"/>
    </row>
    <row r="23" spans="1:16" x14ac:dyDescent="0.2">
      <c r="A23" s="54" t="s">
        <v>28</v>
      </c>
      <c r="B23" s="25">
        <f>'SFY 21-22 Q4 Share by Project'!T23</f>
        <v>997</v>
      </c>
      <c r="C23" s="25">
        <f>'SFY 21-22 Q4 Share by Project'!U23</f>
        <v>13928</v>
      </c>
      <c r="D23" s="25">
        <f>'SFY 21-22 Q4 Share by Project'!V23</f>
        <v>7</v>
      </c>
      <c r="E23" s="25">
        <f>'SFY 21-22 Q4 Share by Project'!W23</f>
        <v>1049</v>
      </c>
      <c r="F23" s="25">
        <f>'SFY 21-22 Q4 Share by Project'!X23</f>
        <v>99</v>
      </c>
      <c r="G23" s="25">
        <f>'SFY 21-22 Q4 Share by Project'!Y23</f>
        <v>400</v>
      </c>
      <c r="H23" s="25">
        <f>'SFY 21-22 Q4 Share by Project'!Z23</f>
        <v>0</v>
      </c>
      <c r="I23" s="25">
        <f>'SFY 21-22 Q4 Share by Project'!AA23</f>
        <v>3</v>
      </c>
      <c r="J23" s="25">
        <f>'SFY 21-22 Q4 Share by Project'!AB23</f>
        <v>4</v>
      </c>
      <c r="K23" s="25">
        <f>'SFY 21-22 Q4 Share by Project'!AC23</f>
        <v>5756</v>
      </c>
      <c r="L23" s="78">
        <f t="shared" si="0"/>
        <v>22243</v>
      </c>
      <c r="P23" s="62"/>
    </row>
    <row r="24" spans="1:16" x14ac:dyDescent="0.2">
      <c r="A24" s="54" t="s">
        <v>72</v>
      </c>
      <c r="B24" s="25">
        <f>'SFY 21-22 Q4 Share by Project'!T24</f>
        <v>541</v>
      </c>
      <c r="C24" s="25">
        <f>'SFY 21-22 Q4 Share by Project'!U24</f>
        <v>7634</v>
      </c>
      <c r="D24" s="25">
        <f>'SFY 21-22 Q4 Share by Project'!V24</f>
        <v>4</v>
      </c>
      <c r="E24" s="25">
        <f>'SFY 21-22 Q4 Share by Project'!W24</f>
        <v>569</v>
      </c>
      <c r="F24" s="25">
        <f>'SFY 21-22 Q4 Share by Project'!X24</f>
        <v>54</v>
      </c>
      <c r="G24" s="25">
        <f>'SFY 21-22 Q4 Share by Project'!Y24</f>
        <v>219</v>
      </c>
      <c r="H24" s="25">
        <f>'SFY 21-22 Q4 Share by Project'!Z24</f>
        <v>0</v>
      </c>
      <c r="I24" s="25">
        <f>'SFY 21-22 Q4 Share by Project'!AA24</f>
        <v>1</v>
      </c>
      <c r="J24" s="25">
        <f>'SFY 21-22 Q4 Share by Project'!AB24</f>
        <v>2</v>
      </c>
      <c r="K24" s="25">
        <f>'SFY 21-22 Q4 Share by Project'!AC24</f>
        <v>3156</v>
      </c>
      <c r="L24" s="78">
        <f t="shared" si="0"/>
        <v>12180</v>
      </c>
      <c r="P24" s="62"/>
    </row>
    <row r="25" spans="1:16" x14ac:dyDescent="0.2">
      <c r="A25" s="54" t="s">
        <v>29</v>
      </c>
      <c r="B25" s="25">
        <f>'SFY 21-22 Q4 Share by Project'!T25</f>
        <v>68</v>
      </c>
      <c r="C25" s="25">
        <f>'SFY 21-22 Q4 Share by Project'!U25</f>
        <v>992</v>
      </c>
      <c r="D25" s="25">
        <f>'SFY 21-22 Q4 Share by Project'!V25</f>
        <v>0</v>
      </c>
      <c r="E25" s="25">
        <f>'SFY 21-22 Q4 Share by Project'!W25</f>
        <v>71</v>
      </c>
      <c r="F25" s="25">
        <f>'SFY 21-22 Q4 Share by Project'!X25</f>
        <v>7</v>
      </c>
      <c r="G25" s="25">
        <f>'SFY 21-22 Q4 Share by Project'!Y25</f>
        <v>28</v>
      </c>
      <c r="H25" s="25">
        <f>'SFY 21-22 Q4 Share by Project'!Z25</f>
        <v>0</v>
      </c>
      <c r="I25" s="25">
        <f>'SFY 21-22 Q4 Share by Project'!AA25</f>
        <v>0</v>
      </c>
      <c r="J25" s="25">
        <f>'SFY 21-22 Q4 Share by Project'!AB25</f>
        <v>0</v>
      </c>
      <c r="K25" s="25">
        <f>'SFY 21-22 Q4 Share by Project'!AC25</f>
        <v>406</v>
      </c>
      <c r="L25" s="78">
        <f t="shared" si="0"/>
        <v>1572</v>
      </c>
      <c r="P25" s="62"/>
    </row>
    <row r="26" spans="1:16" x14ac:dyDescent="0.2">
      <c r="A26" s="54" t="s">
        <v>73</v>
      </c>
      <c r="B26" s="25">
        <f>'SFY 21-22 Q4 Share by Project'!T26</f>
        <v>507</v>
      </c>
      <c r="C26" s="25">
        <f>'SFY 21-22 Q4 Share by Project'!U26</f>
        <v>7091</v>
      </c>
      <c r="D26" s="25">
        <f>'SFY 21-22 Q4 Share by Project'!V26</f>
        <v>3</v>
      </c>
      <c r="E26" s="25">
        <f>'SFY 21-22 Q4 Share by Project'!W26</f>
        <v>533</v>
      </c>
      <c r="F26" s="25">
        <f>'SFY 21-22 Q4 Share by Project'!X26</f>
        <v>51</v>
      </c>
      <c r="G26" s="25">
        <f>'SFY 21-22 Q4 Share by Project'!Y26</f>
        <v>203</v>
      </c>
      <c r="H26" s="25">
        <f>'SFY 21-22 Q4 Share by Project'!Z26</f>
        <v>0</v>
      </c>
      <c r="I26" s="25">
        <f>'SFY 21-22 Q4 Share by Project'!AA26</f>
        <v>1</v>
      </c>
      <c r="J26" s="25">
        <f>'SFY 21-22 Q4 Share by Project'!AB26</f>
        <v>2</v>
      </c>
      <c r="K26" s="25">
        <f>'SFY 21-22 Q4 Share by Project'!AC26</f>
        <v>2935</v>
      </c>
      <c r="L26" s="78">
        <f t="shared" si="0"/>
        <v>11326</v>
      </c>
      <c r="P26" s="62"/>
    </row>
    <row r="27" spans="1:16" x14ac:dyDescent="0.2">
      <c r="A27" s="54" t="s">
        <v>30</v>
      </c>
      <c r="B27" s="25">
        <f>'SFY 21-22 Q4 Share by Project'!T27</f>
        <v>1859</v>
      </c>
      <c r="C27" s="25">
        <f>'SFY 21-22 Q4 Share by Project'!U27</f>
        <v>26156</v>
      </c>
      <c r="D27" s="25">
        <f>'SFY 21-22 Q4 Share by Project'!V27</f>
        <v>12</v>
      </c>
      <c r="E27" s="25">
        <f>'SFY 21-22 Q4 Share by Project'!W27</f>
        <v>1956</v>
      </c>
      <c r="F27" s="25">
        <f>'SFY 21-22 Q4 Share by Project'!X27</f>
        <v>185</v>
      </c>
      <c r="G27" s="25">
        <f>'SFY 21-22 Q4 Share by Project'!Y27</f>
        <v>749</v>
      </c>
      <c r="H27" s="25">
        <f>'SFY 21-22 Q4 Share by Project'!Z27</f>
        <v>1</v>
      </c>
      <c r="I27" s="25">
        <f>'SFY 21-22 Q4 Share by Project'!AA27</f>
        <v>5</v>
      </c>
      <c r="J27" s="25">
        <f>'SFY 21-22 Q4 Share by Project'!AB27</f>
        <v>8</v>
      </c>
      <c r="K27" s="25">
        <f>'SFY 21-22 Q4 Share by Project'!AC27</f>
        <v>10781</v>
      </c>
      <c r="L27" s="78">
        <f t="shared" si="0"/>
        <v>41712</v>
      </c>
      <c r="P27" s="62"/>
    </row>
    <row r="28" spans="1:16" x14ac:dyDescent="0.2">
      <c r="A28" s="54" t="s">
        <v>74</v>
      </c>
      <c r="B28" s="25">
        <f>'SFY 21-22 Q4 Share by Project'!T28</f>
        <v>51</v>
      </c>
      <c r="C28" s="25">
        <f>'SFY 21-22 Q4 Share by Project'!U28</f>
        <v>710</v>
      </c>
      <c r="D28" s="25">
        <f>'SFY 21-22 Q4 Share by Project'!V28</f>
        <v>0</v>
      </c>
      <c r="E28" s="25">
        <f>'SFY 21-22 Q4 Share by Project'!W28</f>
        <v>53</v>
      </c>
      <c r="F28" s="25">
        <f>'SFY 21-22 Q4 Share by Project'!X28</f>
        <v>5</v>
      </c>
      <c r="G28" s="25">
        <f>'SFY 21-22 Q4 Share by Project'!Y28</f>
        <v>20</v>
      </c>
      <c r="H28" s="25">
        <f>'SFY 21-22 Q4 Share by Project'!Z28</f>
        <v>0</v>
      </c>
      <c r="I28" s="25">
        <f>'SFY 21-22 Q4 Share by Project'!AA28</f>
        <v>0</v>
      </c>
      <c r="J28" s="25">
        <f>'SFY 21-22 Q4 Share by Project'!AB28</f>
        <v>0</v>
      </c>
      <c r="K28" s="25">
        <f>'SFY 21-22 Q4 Share by Project'!AC28</f>
        <v>291</v>
      </c>
      <c r="L28" s="78">
        <f t="shared" si="0"/>
        <v>1130</v>
      </c>
      <c r="P28" s="62"/>
    </row>
    <row r="29" spans="1:16" x14ac:dyDescent="0.2">
      <c r="A29" s="54" t="s">
        <v>75</v>
      </c>
      <c r="B29" s="25">
        <f>'SFY 21-22 Q4 Share by Project'!T29</f>
        <v>34</v>
      </c>
      <c r="C29" s="25">
        <f>'SFY 21-22 Q4 Share by Project'!U29</f>
        <v>560</v>
      </c>
      <c r="D29" s="25">
        <f>'SFY 21-22 Q4 Share by Project'!V29</f>
        <v>0</v>
      </c>
      <c r="E29" s="25">
        <f>'SFY 21-22 Q4 Share by Project'!W29</f>
        <v>36</v>
      </c>
      <c r="F29" s="25">
        <f>'SFY 21-22 Q4 Share by Project'!X29</f>
        <v>3</v>
      </c>
      <c r="G29" s="25">
        <f>'SFY 21-22 Q4 Share by Project'!Y29</f>
        <v>16</v>
      </c>
      <c r="H29" s="25">
        <f>'SFY 21-22 Q4 Share by Project'!Z29</f>
        <v>0</v>
      </c>
      <c r="I29" s="25">
        <f>'SFY 21-22 Q4 Share by Project'!AA29</f>
        <v>0</v>
      </c>
      <c r="J29" s="25">
        <f>'SFY 21-22 Q4 Share by Project'!AB29</f>
        <v>0</v>
      </c>
      <c r="K29" s="25">
        <f>'SFY 21-22 Q4 Share by Project'!AC29</f>
        <v>220</v>
      </c>
      <c r="L29" s="78">
        <f t="shared" si="0"/>
        <v>869</v>
      </c>
      <c r="P29" s="62"/>
    </row>
    <row r="30" spans="1:16" x14ac:dyDescent="0.2">
      <c r="A30" s="54" t="s">
        <v>31</v>
      </c>
      <c r="B30" s="25">
        <f>'SFY 21-22 Q4 Share by Project'!T30</f>
        <v>2197</v>
      </c>
      <c r="C30" s="25">
        <f>'SFY 21-22 Q4 Share by Project'!U30</f>
        <v>30583</v>
      </c>
      <c r="D30" s="25">
        <f>'SFY 21-22 Q4 Share by Project'!V30</f>
        <v>14</v>
      </c>
      <c r="E30" s="25">
        <f>'SFY 21-22 Q4 Share by Project'!W30</f>
        <v>2311</v>
      </c>
      <c r="F30" s="25">
        <f>'SFY 21-22 Q4 Share by Project'!X30</f>
        <v>219</v>
      </c>
      <c r="G30" s="25">
        <f>'SFY 21-22 Q4 Share by Project'!Y30</f>
        <v>881</v>
      </c>
      <c r="H30" s="25">
        <f>'SFY 21-22 Q4 Share by Project'!Z30</f>
        <v>1</v>
      </c>
      <c r="I30" s="25">
        <f>'SFY 21-22 Q4 Share by Project'!AA30</f>
        <v>6</v>
      </c>
      <c r="J30" s="25">
        <f>'SFY 21-22 Q4 Share by Project'!AB30</f>
        <v>9</v>
      </c>
      <c r="K30" s="25">
        <f>'SFY 21-22 Q4 Share by Project'!AC30</f>
        <v>12685</v>
      </c>
      <c r="L30" s="78">
        <f t="shared" si="0"/>
        <v>48906</v>
      </c>
      <c r="P30" s="62"/>
    </row>
    <row r="31" spans="1:16" x14ac:dyDescent="0.2">
      <c r="A31" s="54" t="s">
        <v>32</v>
      </c>
      <c r="B31" s="25">
        <f>'SFY 21-22 Q4 Share by Project'!T31</f>
        <v>372</v>
      </c>
      <c r="C31" s="25">
        <f>'SFY 21-22 Q4 Share by Project'!U31</f>
        <v>5094</v>
      </c>
      <c r="D31" s="25">
        <f>'SFY 21-22 Q4 Share by Project'!V31</f>
        <v>2</v>
      </c>
      <c r="E31" s="25">
        <f>'SFY 21-22 Q4 Share by Project'!W31</f>
        <v>391</v>
      </c>
      <c r="F31" s="25">
        <f>'SFY 21-22 Q4 Share by Project'!X31</f>
        <v>37</v>
      </c>
      <c r="G31" s="25">
        <f>'SFY 21-22 Q4 Share by Project'!Y31</f>
        <v>148</v>
      </c>
      <c r="H31" s="25">
        <f>'SFY 21-22 Q4 Share by Project'!Z31</f>
        <v>0</v>
      </c>
      <c r="I31" s="25">
        <f>'SFY 21-22 Q4 Share by Project'!AA31</f>
        <v>1</v>
      </c>
      <c r="J31" s="25">
        <f>'SFY 21-22 Q4 Share by Project'!AB31</f>
        <v>2</v>
      </c>
      <c r="K31" s="25">
        <f>'SFY 21-22 Q4 Share by Project'!AC31</f>
        <v>2125</v>
      </c>
      <c r="L31" s="78">
        <f t="shared" si="0"/>
        <v>8172</v>
      </c>
      <c r="P31" s="62"/>
    </row>
    <row r="32" spans="1:16" x14ac:dyDescent="0.2">
      <c r="A32" s="54" t="s">
        <v>33</v>
      </c>
      <c r="B32" s="25">
        <f>'SFY 21-22 Q4 Share by Project'!T32</f>
        <v>321</v>
      </c>
      <c r="C32" s="25">
        <f>'SFY 21-22 Q4 Share by Project'!U32</f>
        <v>4536</v>
      </c>
      <c r="D32" s="25">
        <f>'SFY 21-22 Q4 Share by Project'!V32</f>
        <v>2</v>
      </c>
      <c r="E32" s="25">
        <f>'SFY 21-22 Q4 Share by Project'!W32</f>
        <v>338</v>
      </c>
      <c r="F32" s="25">
        <f>'SFY 21-22 Q4 Share by Project'!X32</f>
        <v>32</v>
      </c>
      <c r="G32" s="25">
        <f>'SFY 21-22 Q4 Share by Project'!Y32</f>
        <v>130</v>
      </c>
      <c r="H32" s="25">
        <f>'SFY 21-22 Q4 Share by Project'!Z32</f>
        <v>0</v>
      </c>
      <c r="I32" s="25">
        <f>'SFY 21-22 Q4 Share by Project'!AA32</f>
        <v>1</v>
      </c>
      <c r="J32" s="25">
        <f>'SFY 21-22 Q4 Share by Project'!AB32</f>
        <v>1</v>
      </c>
      <c r="K32" s="25">
        <f>'SFY 21-22 Q4 Share by Project'!AC32</f>
        <v>1869</v>
      </c>
      <c r="L32" s="78">
        <f t="shared" si="0"/>
        <v>7230</v>
      </c>
      <c r="P32" s="62"/>
    </row>
    <row r="33" spans="1:16" x14ac:dyDescent="0.2">
      <c r="A33" s="54" t="s">
        <v>34</v>
      </c>
      <c r="B33" s="25">
        <f>'SFY 21-22 Q4 Share by Project'!T33</f>
        <v>10445</v>
      </c>
      <c r="C33" s="25">
        <f>'SFY 21-22 Q4 Share by Project'!U33</f>
        <v>100294</v>
      </c>
      <c r="D33" s="25">
        <f>'SFY 21-22 Q4 Share by Project'!V33</f>
        <v>68</v>
      </c>
      <c r="E33" s="25">
        <f>'SFY 21-22 Q4 Share by Project'!W33</f>
        <v>10988</v>
      </c>
      <c r="F33" s="25">
        <f>'SFY 21-22 Q4 Share by Project'!X33</f>
        <v>1041</v>
      </c>
      <c r="G33" s="25">
        <f>'SFY 21-22 Q4 Share by Project'!Y33</f>
        <v>2967</v>
      </c>
      <c r="H33" s="25">
        <f>'SFY 21-22 Q4 Share by Project'!Z33</f>
        <v>3</v>
      </c>
      <c r="I33" s="25">
        <f>'SFY 21-22 Q4 Share by Project'!AA33</f>
        <v>27</v>
      </c>
      <c r="J33" s="25">
        <f>'SFY 21-22 Q4 Share by Project'!AB33</f>
        <v>44</v>
      </c>
      <c r="K33" s="25">
        <f>'SFY 21-22 Q4 Share by Project'!AC33</f>
        <v>40408</v>
      </c>
      <c r="L33" s="78">
        <f t="shared" si="0"/>
        <v>166285</v>
      </c>
      <c r="P33" s="62"/>
    </row>
    <row r="34" spans="1:16" x14ac:dyDescent="0.2">
      <c r="A34" s="54" t="s">
        <v>35</v>
      </c>
      <c r="B34" s="25">
        <f>'SFY 21-22 Q4 Share by Project'!T34</f>
        <v>744</v>
      </c>
      <c r="C34" s="25">
        <f>'SFY 21-22 Q4 Share by Project'!U34</f>
        <v>10698</v>
      </c>
      <c r="D34" s="25">
        <f>'SFY 21-22 Q4 Share by Project'!V34</f>
        <v>5</v>
      </c>
      <c r="E34" s="25">
        <f>'SFY 21-22 Q4 Share by Project'!W34</f>
        <v>782</v>
      </c>
      <c r="F34" s="25">
        <f>'SFY 21-22 Q4 Share by Project'!X34</f>
        <v>74</v>
      </c>
      <c r="G34" s="25">
        <f>'SFY 21-22 Q4 Share by Project'!Y34</f>
        <v>272</v>
      </c>
      <c r="H34" s="25">
        <f>'SFY 21-22 Q4 Share by Project'!Z34</f>
        <v>0</v>
      </c>
      <c r="I34" s="25">
        <f>'SFY 21-22 Q4 Share by Project'!AA34</f>
        <v>2</v>
      </c>
      <c r="J34" s="25">
        <f>'SFY 21-22 Q4 Share by Project'!AB34</f>
        <v>3</v>
      </c>
      <c r="K34" s="25">
        <f>'SFY 21-22 Q4 Share by Project'!AC34</f>
        <v>3491</v>
      </c>
      <c r="L34" s="78">
        <f t="shared" si="0"/>
        <v>16071</v>
      </c>
      <c r="P34" s="62"/>
    </row>
    <row r="35" spans="1:16" x14ac:dyDescent="0.2">
      <c r="A35" s="54" t="s">
        <v>76</v>
      </c>
      <c r="B35" s="25">
        <f>'SFY 21-22 Q4 Share by Project'!T35</f>
        <v>85</v>
      </c>
      <c r="C35" s="25">
        <f>'SFY 21-22 Q4 Share by Project'!U35</f>
        <v>1139</v>
      </c>
      <c r="D35" s="25">
        <f>'SFY 21-22 Q4 Share by Project'!V35</f>
        <v>1</v>
      </c>
      <c r="E35" s="25">
        <f>'SFY 21-22 Q4 Share by Project'!W35</f>
        <v>89</v>
      </c>
      <c r="F35" s="25">
        <f>'SFY 21-22 Q4 Share by Project'!X35</f>
        <v>8</v>
      </c>
      <c r="G35" s="25">
        <f>'SFY 21-22 Q4 Share by Project'!Y35</f>
        <v>33</v>
      </c>
      <c r="H35" s="25">
        <f>'SFY 21-22 Q4 Share by Project'!Z35</f>
        <v>0</v>
      </c>
      <c r="I35" s="25">
        <f>'SFY 21-22 Q4 Share by Project'!AA35</f>
        <v>0</v>
      </c>
      <c r="J35" s="25">
        <f>'SFY 21-22 Q4 Share by Project'!AB35</f>
        <v>0</v>
      </c>
      <c r="K35" s="25">
        <f>'SFY 21-22 Q4 Share by Project'!AC35</f>
        <v>476</v>
      </c>
      <c r="L35" s="78">
        <f t="shared" si="0"/>
        <v>1831</v>
      </c>
      <c r="P35" s="62"/>
    </row>
    <row r="36" spans="1:16" x14ac:dyDescent="0.2">
      <c r="A36" s="54" t="s">
        <v>36</v>
      </c>
      <c r="B36" s="25">
        <f>'SFY 21-22 Q4 Share by Project'!T36</f>
        <v>10901</v>
      </c>
      <c r="C36" s="25">
        <f>'SFY 21-22 Q4 Share by Project'!U36</f>
        <v>152223</v>
      </c>
      <c r="D36" s="25">
        <f>'SFY 21-22 Q4 Share by Project'!V36</f>
        <v>71</v>
      </c>
      <c r="E36" s="25">
        <f>'SFY 21-22 Q4 Share by Project'!W36</f>
        <v>11468</v>
      </c>
      <c r="F36" s="25">
        <f>'SFY 21-22 Q4 Share by Project'!X36</f>
        <v>1087</v>
      </c>
      <c r="G36" s="25">
        <f>'SFY 21-22 Q4 Share by Project'!Y36</f>
        <v>4376</v>
      </c>
      <c r="H36" s="25">
        <f>'SFY 21-22 Q4 Share by Project'!Z36</f>
        <v>4</v>
      </c>
      <c r="I36" s="25">
        <f>'SFY 21-22 Q4 Share by Project'!AA36</f>
        <v>29</v>
      </c>
      <c r="J36" s="25">
        <f>'SFY 21-22 Q4 Share by Project'!AB36</f>
        <v>46</v>
      </c>
      <c r="K36" s="25">
        <f>'SFY 21-22 Q4 Share by Project'!AC36</f>
        <v>62976</v>
      </c>
      <c r="L36" s="78">
        <f t="shared" si="0"/>
        <v>243181</v>
      </c>
      <c r="P36" s="62"/>
    </row>
    <row r="37" spans="1:16" x14ac:dyDescent="0.2">
      <c r="A37" s="54" t="s">
        <v>37</v>
      </c>
      <c r="B37" s="25">
        <f>'SFY 21-22 Q4 Share by Project'!T37</f>
        <v>7470</v>
      </c>
      <c r="C37" s="25">
        <f>'SFY 21-22 Q4 Share by Project'!U37</f>
        <v>90724</v>
      </c>
      <c r="D37" s="25">
        <f>'SFY 21-22 Q4 Share by Project'!V37</f>
        <v>49</v>
      </c>
      <c r="E37" s="25">
        <f>'SFY 21-22 Q4 Share by Project'!W37</f>
        <v>7858</v>
      </c>
      <c r="F37" s="25">
        <f>'SFY 21-22 Q4 Share by Project'!X37</f>
        <v>745</v>
      </c>
      <c r="G37" s="25">
        <f>'SFY 21-22 Q4 Share by Project'!Y37</f>
        <v>2441</v>
      </c>
      <c r="H37" s="25">
        <f>'SFY 21-22 Q4 Share by Project'!Z37</f>
        <v>2</v>
      </c>
      <c r="I37" s="25">
        <f>'SFY 21-22 Q4 Share by Project'!AA37</f>
        <v>20</v>
      </c>
      <c r="J37" s="25">
        <f>'SFY 21-22 Q4 Share by Project'!AB37</f>
        <v>32</v>
      </c>
      <c r="K37" s="25">
        <f>'SFY 21-22 Q4 Share by Project'!AC37</f>
        <v>32208</v>
      </c>
      <c r="L37" s="78">
        <f t="shared" si="0"/>
        <v>141549</v>
      </c>
      <c r="P37" s="62"/>
    </row>
    <row r="38" spans="1:16" x14ac:dyDescent="0.2">
      <c r="A38" s="54" t="s">
        <v>38</v>
      </c>
      <c r="B38" s="25">
        <f>'SFY 21-22 Q4 Share by Project'!T38</f>
        <v>219</v>
      </c>
      <c r="C38" s="25">
        <f>'SFY 21-22 Q4 Share by Project'!U38</f>
        <v>3114</v>
      </c>
      <c r="D38" s="25">
        <f>'SFY 21-22 Q4 Share by Project'!V38</f>
        <v>1</v>
      </c>
      <c r="E38" s="25">
        <f>'SFY 21-22 Q4 Share by Project'!W38</f>
        <v>231</v>
      </c>
      <c r="F38" s="25">
        <f>'SFY 21-22 Q4 Share by Project'!X38</f>
        <v>22</v>
      </c>
      <c r="G38" s="25">
        <f>'SFY 21-22 Q4 Share by Project'!Y38</f>
        <v>90</v>
      </c>
      <c r="H38" s="25">
        <f>'SFY 21-22 Q4 Share by Project'!Z38</f>
        <v>0</v>
      </c>
      <c r="I38" s="25">
        <f>'SFY 21-22 Q4 Share by Project'!AA38</f>
        <v>1</v>
      </c>
      <c r="J38" s="25">
        <f>'SFY 21-22 Q4 Share by Project'!AB38</f>
        <v>1</v>
      </c>
      <c r="K38" s="25">
        <f>'SFY 21-22 Q4 Share by Project'!AC38</f>
        <v>1287</v>
      </c>
      <c r="L38" s="78">
        <f t="shared" si="0"/>
        <v>4966</v>
      </c>
      <c r="P38" s="62"/>
    </row>
    <row r="39" spans="1:16" x14ac:dyDescent="0.2">
      <c r="A39" s="54" t="s">
        <v>39</v>
      </c>
      <c r="B39" s="25">
        <f>'SFY 21-22 Q4 Share by Project'!T39</f>
        <v>12034</v>
      </c>
      <c r="C39" s="25">
        <f>'SFY 21-22 Q4 Share by Project'!U39</f>
        <v>168501</v>
      </c>
      <c r="D39" s="25">
        <f>'SFY 21-22 Q4 Share by Project'!V39</f>
        <v>79</v>
      </c>
      <c r="E39" s="25">
        <f>'SFY 21-22 Q4 Share by Project'!W39</f>
        <v>12659</v>
      </c>
      <c r="F39" s="25">
        <f>'SFY 21-22 Q4 Share by Project'!X39</f>
        <v>1200</v>
      </c>
      <c r="G39" s="25">
        <f>'SFY 21-22 Q4 Share by Project'!Y39</f>
        <v>4831</v>
      </c>
      <c r="H39" s="25">
        <f>'SFY 21-22 Q4 Share by Project'!Z39</f>
        <v>4</v>
      </c>
      <c r="I39" s="25">
        <f>'SFY 21-22 Q4 Share by Project'!AA39</f>
        <v>31</v>
      </c>
      <c r="J39" s="25">
        <f>'SFY 21-22 Q4 Share by Project'!AB39</f>
        <v>51</v>
      </c>
      <c r="K39" s="25">
        <f>'SFY 21-22 Q4 Share by Project'!AC39</f>
        <v>69534</v>
      </c>
      <c r="L39" s="78">
        <f t="shared" si="0"/>
        <v>268924</v>
      </c>
      <c r="P39" s="62"/>
    </row>
    <row r="40" spans="1:16" x14ac:dyDescent="0.2">
      <c r="A40" s="54" t="s">
        <v>40</v>
      </c>
      <c r="B40" s="25">
        <f>'SFY 21-22 Q4 Share by Project'!T40</f>
        <v>10850</v>
      </c>
      <c r="C40" s="25">
        <f>'SFY 21-22 Q4 Share by Project'!U40</f>
        <v>112779</v>
      </c>
      <c r="D40" s="25">
        <f>'SFY 21-22 Q4 Share by Project'!V40</f>
        <v>71</v>
      </c>
      <c r="E40" s="25">
        <f>'SFY 21-22 Q4 Share by Project'!W40</f>
        <v>11414</v>
      </c>
      <c r="F40" s="25">
        <f>'SFY 21-22 Q4 Share by Project'!X40</f>
        <v>1082</v>
      </c>
      <c r="G40" s="25">
        <f>'SFY 21-22 Q4 Share by Project'!Y40</f>
        <v>3225</v>
      </c>
      <c r="H40" s="25">
        <f>'SFY 21-22 Q4 Share by Project'!Z40</f>
        <v>4</v>
      </c>
      <c r="I40" s="25">
        <f>'SFY 21-22 Q4 Share by Project'!AA40</f>
        <v>28</v>
      </c>
      <c r="J40" s="25">
        <f>'SFY 21-22 Q4 Share by Project'!AB40</f>
        <v>46</v>
      </c>
      <c r="K40" s="25">
        <f>'SFY 21-22 Q4 Share by Project'!AC40</f>
        <v>43481</v>
      </c>
      <c r="L40" s="78">
        <f t="shared" si="0"/>
        <v>182980</v>
      </c>
      <c r="P40" s="62"/>
    </row>
    <row r="41" spans="1:16" x14ac:dyDescent="0.2">
      <c r="A41" s="54" t="s">
        <v>41</v>
      </c>
      <c r="B41" s="25">
        <f>'SFY 21-22 Q4 Share by Project'!T41</f>
        <v>2552</v>
      </c>
      <c r="C41" s="25">
        <f>'SFY 21-22 Q4 Share by Project'!U41</f>
        <v>32901</v>
      </c>
      <c r="D41" s="25">
        <f>'SFY 21-22 Q4 Share by Project'!V41</f>
        <v>17</v>
      </c>
      <c r="E41" s="25">
        <f>'SFY 21-22 Q4 Share by Project'!W41</f>
        <v>2685</v>
      </c>
      <c r="F41" s="25">
        <f>'SFY 21-22 Q4 Share by Project'!X41</f>
        <v>254</v>
      </c>
      <c r="G41" s="25">
        <f>'SFY 21-22 Q4 Share by Project'!Y41</f>
        <v>866</v>
      </c>
      <c r="H41" s="25">
        <f>'SFY 21-22 Q4 Share by Project'!Z41</f>
        <v>1</v>
      </c>
      <c r="I41" s="25">
        <f>'SFY 21-22 Q4 Share by Project'!AA41</f>
        <v>7</v>
      </c>
      <c r="J41" s="25">
        <f>'SFY 21-22 Q4 Share by Project'!AB41</f>
        <v>11</v>
      </c>
      <c r="K41" s="25">
        <f>'SFY 21-22 Q4 Share by Project'!AC41</f>
        <v>11340</v>
      </c>
      <c r="L41" s="78">
        <f t="shared" si="0"/>
        <v>50634</v>
      </c>
      <c r="P41" s="62"/>
    </row>
    <row r="42" spans="1:16" x14ac:dyDescent="0.2">
      <c r="A42" s="54" t="s">
        <v>77</v>
      </c>
      <c r="B42" s="25">
        <f>'SFY 21-22 Q4 Share by Project'!T42</f>
        <v>3837</v>
      </c>
      <c r="C42" s="25">
        <f>'SFY 21-22 Q4 Share by Project'!U42</f>
        <v>53684</v>
      </c>
      <c r="D42" s="25">
        <f>'SFY 21-22 Q4 Share by Project'!V42</f>
        <v>25</v>
      </c>
      <c r="E42" s="25">
        <f>'SFY 21-22 Q4 Share by Project'!W42</f>
        <v>4036</v>
      </c>
      <c r="F42" s="25">
        <f>'SFY 21-22 Q4 Share by Project'!X42</f>
        <v>383</v>
      </c>
      <c r="G42" s="25">
        <f>'SFY 21-22 Q4 Share by Project'!Y42</f>
        <v>1541</v>
      </c>
      <c r="H42" s="25">
        <f>'SFY 21-22 Q4 Share by Project'!Z42</f>
        <v>1</v>
      </c>
      <c r="I42" s="25">
        <f>'SFY 21-22 Q4 Share by Project'!AA42</f>
        <v>10</v>
      </c>
      <c r="J42" s="25">
        <f>'SFY 21-22 Q4 Share by Project'!AB42</f>
        <v>16</v>
      </c>
      <c r="K42" s="25">
        <f>'SFY 21-22 Q4 Share by Project'!AC42</f>
        <v>22170</v>
      </c>
      <c r="L42" s="78">
        <f t="shared" si="0"/>
        <v>85703</v>
      </c>
      <c r="P42" s="62"/>
    </row>
    <row r="43" spans="1:16" x14ac:dyDescent="0.2">
      <c r="A43" s="54" t="s">
        <v>42</v>
      </c>
      <c r="B43" s="25">
        <f>'SFY 21-22 Q4 Share by Project'!T43</f>
        <v>727</v>
      </c>
      <c r="C43" s="25">
        <f>'SFY 21-22 Q4 Share by Project'!U43</f>
        <v>16038</v>
      </c>
      <c r="D43" s="25">
        <f>'SFY 21-22 Q4 Share by Project'!V43</f>
        <v>5</v>
      </c>
      <c r="E43" s="25">
        <f>'SFY 21-22 Q4 Share by Project'!W43</f>
        <v>765</v>
      </c>
      <c r="F43" s="25">
        <f>'SFY 21-22 Q4 Share by Project'!X43</f>
        <v>72</v>
      </c>
      <c r="G43" s="25">
        <f>'SFY 21-22 Q4 Share by Project'!Y43</f>
        <v>358</v>
      </c>
      <c r="H43" s="25">
        <f>'SFY 21-22 Q4 Share by Project'!Z43</f>
        <v>0</v>
      </c>
      <c r="I43" s="25">
        <f>'SFY 21-22 Q4 Share by Project'!AA43</f>
        <v>2</v>
      </c>
      <c r="J43" s="25">
        <f>'SFY 21-22 Q4 Share by Project'!AB43</f>
        <v>3</v>
      </c>
      <c r="K43" s="25">
        <f>'SFY 21-22 Q4 Share by Project'!AC43</f>
        <v>4389</v>
      </c>
      <c r="L43" s="78">
        <f t="shared" si="0"/>
        <v>22359</v>
      </c>
      <c r="P43" s="62"/>
    </row>
    <row r="44" spans="1:16" x14ac:dyDescent="0.2">
      <c r="A44" s="54" t="s">
        <v>43</v>
      </c>
      <c r="B44" s="25">
        <f>'SFY 21-22 Q4 Share by Project'!T44</f>
        <v>1589</v>
      </c>
      <c r="C44" s="25">
        <f>'SFY 21-22 Q4 Share by Project'!U44</f>
        <v>18148</v>
      </c>
      <c r="D44" s="25">
        <f>'SFY 21-22 Q4 Share by Project'!V44</f>
        <v>10</v>
      </c>
      <c r="E44" s="25">
        <f>'SFY 21-22 Q4 Share by Project'!W44</f>
        <v>1671</v>
      </c>
      <c r="F44" s="25">
        <f>'SFY 21-22 Q4 Share by Project'!X44</f>
        <v>158</v>
      </c>
      <c r="G44" s="25">
        <f>'SFY 21-22 Q4 Share by Project'!Y44</f>
        <v>499</v>
      </c>
      <c r="H44" s="25">
        <f>'SFY 21-22 Q4 Share by Project'!Z44</f>
        <v>1</v>
      </c>
      <c r="I44" s="25">
        <f>'SFY 21-22 Q4 Share by Project'!AA44</f>
        <v>5</v>
      </c>
      <c r="J44" s="25">
        <f>'SFY 21-22 Q4 Share by Project'!AB44</f>
        <v>7</v>
      </c>
      <c r="K44" s="25">
        <f>'SFY 21-22 Q4 Share by Project'!AC44</f>
        <v>6646</v>
      </c>
      <c r="L44" s="78">
        <f t="shared" si="0"/>
        <v>28734</v>
      </c>
      <c r="P44" s="62"/>
    </row>
    <row r="45" spans="1:16" x14ac:dyDescent="0.2">
      <c r="A45" s="54" t="s">
        <v>44</v>
      </c>
      <c r="B45" s="25">
        <f>'SFY 21-22 Q4 Share by Project'!T45</f>
        <v>1842</v>
      </c>
      <c r="C45" s="25">
        <f>'SFY 21-22 Q4 Share by Project'!U45</f>
        <v>24254</v>
      </c>
      <c r="D45" s="25">
        <f>'SFY 21-22 Q4 Share by Project'!V45</f>
        <v>12</v>
      </c>
      <c r="E45" s="25">
        <f>'SFY 21-22 Q4 Share by Project'!W45</f>
        <v>1937</v>
      </c>
      <c r="F45" s="25">
        <f>'SFY 21-22 Q4 Share by Project'!X45</f>
        <v>184</v>
      </c>
      <c r="G45" s="25">
        <f>'SFY 21-22 Q4 Share by Project'!Y45</f>
        <v>633</v>
      </c>
      <c r="H45" s="25">
        <f>'SFY 21-22 Q4 Share by Project'!Z45</f>
        <v>1</v>
      </c>
      <c r="I45" s="25">
        <f>'SFY 21-22 Q4 Share by Project'!AA45</f>
        <v>5</v>
      </c>
      <c r="J45" s="25">
        <f>'SFY 21-22 Q4 Share by Project'!AB45</f>
        <v>8</v>
      </c>
      <c r="K45" s="25">
        <f>'SFY 21-22 Q4 Share by Project'!AC45</f>
        <v>8271</v>
      </c>
      <c r="L45" s="78">
        <f t="shared" si="0"/>
        <v>37147</v>
      </c>
      <c r="P45" s="62"/>
    </row>
    <row r="46" spans="1:16" x14ac:dyDescent="0.2">
      <c r="A46" s="54" t="s">
        <v>45</v>
      </c>
      <c r="B46" s="25">
        <f>'SFY 21-22 Q4 Share by Project'!T46</f>
        <v>4648</v>
      </c>
      <c r="C46" s="25">
        <f>'SFY 21-22 Q4 Share by Project'!U46</f>
        <v>64445</v>
      </c>
      <c r="D46" s="25">
        <f>'SFY 21-22 Q4 Share by Project'!V46</f>
        <v>30</v>
      </c>
      <c r="E46" s="25">
        <f>'SFY 21-22 Q4 Share by Project'!W46</f>
        <v>4889</v>
      </c>
      <c r="F46" s="25">
        <f>'SFY 21-22 Q4 Share by Project'!X46</f>
        <v>463</v>
      </c>
      <c r="G46" s="25">
        <f>'SFY 21-22 Q4 Share by Project'!Y46</f>
        <v>1653</v>
      </c>
      <c r="H46" s="25">
        <f>'SFY 21-22 Q4 Share by Project'!Z46</f>
        <v>2</v>
      </c>
      <c r="I46" s="25">
        <f>'SFY 21-22 Q4 Share by Project'!AA46</f>
        <v>12</v>
      </c>
      <c r="J46" s="25">
        <f>'SFY 21-22 Q4 Share by Project'!AB46</f>
        <v>20</v>
      </c>
      <c r="K46" s="25">
        <f>'SFY 21-22 Q4 Share by Project'!AC46</f>
        <v>21425</v>
      </c>
      <c r="L46" s="78">
        <f t="shared" si="0"/>
        <v>97587</v>
      </c>
      <c r="P46" s="62"/>
    </row>
    <row r="47" spans="1:16" x14ac:dyDescent="0.2">
      <c r="A47" s="54" t="s">
        <v>46</v>
      </c>
      <c r="B47" s="25">
        <f>'SFY 21-22 Q4 Share by Project'!T47</f>
        <v>963</v>
      </c>
      <c r="C47" s="25">
        <f>'SFY 21-22 Q4 Share by Project'!U47</f>
        <v>13844</v>
      </c>
      <c r="D47" s="25">
        <f>'SFY 21-22 Q4 Share by Project'!V47</f>
        <v>6</v>
      </c>
      <c r="E47" s="25">
        <f>'SFY 21-22 Q4 Share by Project'!W47</f>
        <v>1013</v>
      </c>
      <c r="F47" s="25">
        <f>'SFY 21-22 Q4 Share by Project'!X47</f>
        <v>96</v>
      </c>
      <c r="G47" s="25">
        <f>'SFY 21-22 Q4 Share by Project'!Y47</f>
        <v>351</v>
      </c>
      <c r="H47" s="25">
        <f>'SFY 21-22 Q4 Share by Project'!Z47</f>
        <v>0</v>
      </c>
      <c r="I47" s="25">
        <f>'SFY 21-22 Q4 Share by Project'!AA47</f>
        <v>3</v>
      </c>
      <c r="J47" s="25">
        <f>'SFY 21-22 Q4 Share by Project'!AB47</f>
        <v>4</v>
      </c>
      <c r="K47" s="25">
        <f>'SFY 21-22 Q4 Share by Project'!AC47</f>
        <v>4527</v>
      </c>
      <c r="L47" s="78">
        <f t="shared" si="0"/>
        <v>20807</v>
      </c>
      <c r="P47" s="62"/>
    </row>
    <row r="48" spans="1:16" x14ac:dyDescent="0.2">
      <c r="A48" s="143" t="s">
        <v>47</v>
      </c>
      <c r="B48" s="25">
        <f>'SFY 21-22 Q4 Share by Project'!T48</f>
        <v>862</v>
      </c>
      <c r="C48" s="25">
        <f>'SFY 21-22 Q4 Share by Project'!U48</f>
        <v>12085</v>
      </c>
      <c r="D48" s="25">
        <f>'SFY 21-22 Q4 Share by Project'!V48</f>
        <v>6</v>
      </c>
      <c r="E48" s="25">
        <f>'SFY 21-22 Q4 Share by Project'!W48</f>
        <v>907</v>
      </c>
      <c r="F48" s="25">
        <f>'SFY 21-22 Q4 Share by Project'!X48</f>
        <v>86</v>
      </c>
      <c r="G48" s="25">
        <f>'SFY 21-22 Q4 Share by Project'!Y48</f>
        <v>346</v>
      </c>
      <c r="H48" s="25">
        <f>'SFY 21-22 Q4 Share by Project'!Z48</f>
        <v>0</v>
      </c>
      <c r="I48" s="25">
        <f>'SFY 21-22 Q4 Share by Project'!AA48</f>
        <v>2</v>
      </c>
      <c r="J48" s="25">
        <f>'SFY 21-22 Q4 Share by Project'!AB48</f>
        <v>4</v>
      </c>
      <c r="K48" s="25">
        <f>'SFY 21-22 Q4 Share by Project'!AC48</f>
        <v>4989</v>
      </c>
      <c r="L48" s="78">
        <f t="shared" si="0"/>
        <v>19287</v>
      </c>
      <c r="P48" s="62"/>
    </row>
    <row r="49" spans="1:16" x14ac:dyDescent="0.2">
      <c r="A49" s="143" t="s">
        <v>78</v>
      </c>
      <c r="B49" s="25">
        <f>'SFY 21-22 Q4 Share by Project'!T49</f>
        <v>17</v>
      </c>
      <c r="C49" s="25">
        <f>'SFY 21-22 Q4 Share by Project'!U49</f>
        <v>149</v>
      </c>
      <c r="D49" s="25">
        <f>'SFY 21-22 Q4 Share by Project'!V49</f>
        <v>0</v>
      </c>
      <c r="E49" s="25">
        <f>'SFY 21-22 Q4 Share by Project'!W49</f>
        <v>18</v>
      </c>
      <c r="F49" s="25">
        <f>'SFY 21-22 Q4 Share by Project'!X49</f>
        <v>2</v>
      </c>
      <c r="G49" s="25">
        <f>'SFY 21-22 Q4 Share by Project'!Y49</f>
        <v>5</v>
      </c>
      <c r="H49" s="25">
        <f>'SFY 21-22 Q4 Share by Project'!Z49</f>
        <v>1</v>
      </c>
      <c r="I49" s="25">
        <f>'SFY 21-22 Q4 Share by Project'!AA49</f>
        <v>0</v>
      </c>
      <c r="J49" s="25">
        <f>'SFY 21-22 Q4 Share by Project'!AB49</f>
        <v>0</v>
      </c>
      <c r="K49" s="25">
        <f>'SFY 21-22 Q4 Share by Project'!AC49</f>
        <v>71</v>
      </c>
      <c r="L49" s="78">
        <f t="shared" si="0"/>
        <v>263</v>
      </c>
      <c r="P49" s="62"/>
    </row>
    <row r="50" spans="1:16" x14ac:dyDescent="0.2">
      <c r="A50" s="143" t="s">
        <v>48</v>
      </c>
      <c r="B50" s="25">
        <f>'SFY 21-22 Q4 Share by Project'!T50</f>
        <v>254</v>
      </c>
      <c r="C50" s="25">
        <f>'SFY 21-22 Q4 Share by Project'!U50</f>
        <v>3421</v>
      </c>
      <c r="D50" s="25">
        <f>'SFY 21-22 Q4 Share by Project'!V50</f>
        <v>2</v>
      </c>
      <c r="E50" s="25">
        <f>'SFY 21-22 Q4 Share by Project'!W50</f>
        <v>267</v>
      </c>
      <c r="F50" s="25">
        <f>'SFY 21-22 Q4 Share by Project'!X50</f>
        <v>25</v>
      </c>
      <c r="G50" s="25">
        <f>'SFY 21-22 Q4 Share by Project'!Y50</f>
        <v>99</v>
      </c>
      <c r="H50" s="25">
        <f>'SFY 21-22 Q4 Share by Project'!Z50</f>
        <v>0</v>
      </c>
      <c r="I50" s="25">
        <f>'SFY 21-22 Q4 Share by Project'!AA50</f>
        <v>1</v>
      </c>
      <c r="J50" s="25">
        <f>'SFY 21-22 Q4 Share by Project'!AB50</f>
        <v>1</v>
      </c>
      <c r="K50" s="25">
        <f>'SFY 21-22 Q4 Share by Project'!AC50</f>
        <v>1429</v>
      </c>
      <c r="L50" s="78">
        <f t="shared" si="0"/>
        <v>5499</v>
      </c>
      <c r="P50" s="62"/>
    </row>
    <row r="51" spans="1:16" x14ac:dyDescent="0.2">
      <c r="A51" s="143" t="s">
        <v>49</v>
      </c>
      <c r="B51" s="25">
        <f>'SFY 21-22 Q4 Share by Project'!T51</f>
        <v>1538</v>
      </c>
      <c r="C51" s="25">
        <f>'SFY 21-22 Q4 Share by Project'!U51</f>
        <v>22954</v>
      </c>
      <c r="D51" s="25">
        <f>'SFY 21-22 Q4 Share by Project'!V51</f>
        <v>10</v>
      </c>
      <c r="E51" s="25">
        <f>'SFY 21-22 Q4 Share by Project'!W51</f>
        <v>1618</v>
      </c>
      <c r="F51" s="25">
        <f>'SFY 21-22 Q4 Share by Project'!X51</f>
        <v>153</v>
      </c>
      <c r="G51" s="25">
        <f>'SFY 21-22 Q4 Share by Project'!Y51</f>
        <v>574</v>
      </c>
      <c r="H51" s="25">
        <f>'SFY 21-22 Q4 Share by Project'!Z51</f>
        <v>1</v>
      </c>
      <c r="I51" s="25">
        <f>'SFY 21-22 Q4 Share by Project'!AA51</f>
        <v>4</v>
      </c>
      <c r="J51" s="25">
        <f>'SFY 21-22 Q4 Share by Project'!AB51</f>
        <v>7</v>
      </c>
      <c r="K51" s="25">
        <f>'SFY 21-22 Q4 Share by Project'!AC51</f>
        <v>7372</v>
      </c>
      <c r="L51" s="78">
        <f t="shared" si="0"/>
        <v>34231</v>
      </c>
      <c r="P51" s="62"/>
    </row>
    <row r="52" spans="1:16" x14ac:dyDescent="0.2">
      <c r="A52" s="143" t="s">
        <v>50</v>
      </c>
      <c r="B52" s="25">
        <f>'SFY 21-22 Q4 Share by Project'!T52</f>
        <v>1403</v>
      </c>
      <c r="C52" s="25">
        <f>'SFY 21-22 Q4 Share by Project'!U52</f>
        <v>17884</v>
      </c>
      <c r="D52" s="25">
        <f>'SFY 21-22 Q4 Share by Project'!V52</f>
        <v>9</v>
      </c>
      <c r="E52" s="25">
        <f>'SFY 21-22 Q4 Share by Project'!W52</f>
        <v>1476</v>
      </c>
      <c r="F52" s="25">
        <f>'SFY 21-22 Q4 Share by Project'!X52</f>
        <v>140</v>
      </c>
      <c r="G52" s="25">
        <f>'SFY 21-22 Q4 Share by Project'!Y52</f>
        <v>473</v>
      </c>
      <c r="H52" s="25">
        <f>'SFY 21-22 Q4 Share by Project'!Z52</f>
        <v>0</v>
      </c>
      <c r="I52" s="25">
        <f>'SFY 21-22 Q4 Share by Project'!AA52</f>
        <v>4</v>
      </c>
      <c r="J52" s="25">
        <f>'SFY 21-22 Q4 Share by Project'!AB52</f>
        <v>6</v>
      </c>
      <c r="K52" s="25">
        <f>'SFY 21-22 Q4 Share by Project'!AC52</f>
        <v>6206</v>
      </c>
      <c r="L52" s="78">
        <f t="shared" si="0"/>
        <v>27601</v>
      </c>
      <c r="P52" s="62"/>
    </row>
    <row r="53" spans="1:16" x14ac:dyDescent="0.2">
      <c r="A53" s="25" t="s">
        <v>51</v>
      </c>
      <c r="B53" s="25">
        <f>'SFY 21-22 Q4 Share by Project'!T53</f>
        <v>3127</v>
      </c>
      <c r="C53" s="25">
        <f>'SFY 21-22 Q4 Share by Project'!U53</f>
        <v>43588</v>
      </c>
      <c r="D53" s="25">
        <f>'SFY 21-22 Q4 Share by Project'!V53</f>
        <v>20</v>
      </c>
      <c r="E53" s="25">
        <f>'SFY 21-22 Q4 Share by Project'!W53</f>
        <v>3289</v>
      </c>
      <c r="F53" s="25">
        <f>'SFY 21-22 Q4 Share by Project'!X53</f>
        <v>312</v>
      </c>
      <c r="G53" s="25">
        <f>'SFY 21-22 Q4 Share by Project'!Y53</f>
        <v>1253</v>
      </c>
      <c r="H53" s="25">
        <f>'SFY 21-22 Q4 Share by Project'!Z53</f>
        <v>2</v>
      </c>
      <c r="I53" s="25">
        <f>'SFY 21-22 Q4 Share by Project'!AA53</f>
        <v>8</v>
      </c>
      <c r="J53" s="25">
        <f>'SFY 21-22 Q4 Share by Project'!AB53</f>
        <v>13</v>
      </c>
      <c r="K53" s="25">
        <f>'SFY 21-22 Q4 Share by Project'!AC53</f>
        <v>18028</v>
      </c>
      <c r="L53" s="78">
        <f t="shared" si="0"/>
        <v>69640</v>
      </c>
      <c r="P53" s="62"/>
    </row>
    <row r="54" spans="1:16" x14ac:dyDescent="0.2">
      <c r="A54" s="143" t="s">
        <v>79</v>
      </c>
      <c r="B54" s="25">
        <f>'SFY 21-22 Q4 Share by Project'!T54</f>
        <v>524</v>
      </c>
      <c r="C54" s="25">
        <f>'SFY 21-22 Q4 Share by Project'!U54</f>
        <v>7369</v>
      </c>
      <c r="D54" s="25">
        <f>'SFY 21-22 Q4 Share by Project'!V54</f>
        <v>3</v>
      </c>
      <c r="E54" s="25">
        <f>'SFY 21-22 Q4 Share by Project'!W54</f>
        <v>551</v>
      </c>
      <c r="F54" s="25">
        <f>'SFY 21-22 Q4 Share by Project'!X54</f>
        <v>52</v>
      </c>
      <c r="G54" s="25">
        <f>'SFY 21-22 Q4 Share by Project'!Y54</f>
        <v>212</v>
      </c>
      <c r="H54" s="25">
        <f>'SFY 21-22 Q4 Share by Project'!Z54</f>
        <v>0</v>
      </c>
      <c r="I54" s="25">
        <f>'SFY 21-22 Q4 Share by Project'!AA54</f>
        <v>1</v>
      </c>
      <c r="J54" s="25">
        <f>'SFY 21-22 Q4 Share by Project'!AB54</f>
        <v>2</v>
      </c>
      <c r="K54" s="25">
        <f>'SFY 21-22 Q4 Share by Project'!AC54</f>
        <v>3041</v>
      </c>
      <c r="L54" s="78">
        <f t="shared" si="0"/>
        <v>11755</v>
      </c>
      <c r="P54" s="62"/>
    </row>
    <row r="55" spans="1:16" x14ac:dyDescent="0.2">
      <c r="A55" s="143" t="s">
        <v>52</v>
      </c>
      <c r="B55" s="25">
        <f>'SFY 21-22 Q4 Share by Project'!T55</f>
        <v>355</v>
      </c>
      <c r="C55" s="25">
        <f>'SFY 21-22 Q4 Share by Project'!U55</f>
        <v>4971</v>
      </c>
      <c r="D55" s="25">
        <f>'SFY 21-22 Q4 Share by Project'!V55</f>
        <v>2</v>
      </c>
      <c r="E55" s="25">
        <f>'SFY 21-22 Q4 Share by Project'!W55</f>
        <v>373</v>
      </c>
      <c r="F55" s="25">
        <f>'SFY 21-22 Q4 Share by Project'!X55</f>
        <v>35</v>
      </c>
      <c r="G55" s="25">
        <f>'SFY 21-22 Q4 Share by Project'!Y55</f>
        <v>142</v>
      </c>
      <c r="H55" s="25">
        <f>'SFY 21-22 Q4 Share by Project'!Z55</f>
        <v>0</v>
      </c>
      <c r="I55" s="25">
        <f>'SFY 21-22 Q4 Share by Project'!AA55</f>
        <v>1</v>
      </c>
      <c r="J55" s="25">
        <f>'SFY 21-22 Q4 Share by Project'!AB55</f>
        <v>2</v>
      </c>
      <c r="K55" s="25">
        <f>'SFY 21-22 Q4 Share by Project'!AC55</f>
        <v>2054</v>
      </c>
      <c r="L55" s="78">
        <f t="shared" si="0"/>
        <v>7935</v>
      </c>
      <c r="P55" s="62"/>
    </row>
    <row r="56" spans="1:16" x14ac:dyDescent="0.2">
      <c r="A56" s="143" t="s">
        <v>53</v>
      </c>
      <c r="B56" s="25">
        <f>'SFY 21-22 Q4 Share by Project'!T56</f>
        <v>68</v>
      </c>
      <c r="C56" s="25">
        <f>'SFY 21-22 Q4 Share by Project'!U56</f>
        <v>859</v>
      </c>
      <c r="D56" s="25">
        <f>'SFY 21-22 Q4 Share by Project'!V56</f>
        <v>0</v>
      </c>
      <c r="E56" s="25">
        <f>'SFY 21-22 Q4 Share by Project'!W56</f>
        <v>71</v>
      </c>
      <c r="F56" s="25">
        <f>'SFY 21-22 Q4 Share by Project'!X56</f>
        <v>7</v>
      </c>
      <c r="G56" s="25">
        <f>'SFY 21-22 Q4 Share by Project'!Y56</f>
        <v>26</v>
      </c>
      <c r="H56" s="25">
        <f>'SFY 21-22 Q4 Share by Project'!Z56</f>
        <v>0</v>
      </c>
      <c r="I56" s="25">
        <f>'SFY 21-22 Q4 Share by Project'!AA56</f>
        <v>1</v>
      </c>
      <c r="J56" s="25">
        <f>'SFY 21-22 Q4 Share by Project'!AB56</f>
        <v>0</v>
      </c>
      <c r="K56" s="25">
        <f>'SFY 21-22 Q4 Share by Project'!AC56</f>
        <v>362</v>
      </c>
      <c r="L56" s="78">
        <f t="shared" si="0"/>
        <v>1394</v>
      </c>
      <c r="P56" s="62"/>
    </row>
    <row r="57" spans="1:16" x14ac:dyDescent="0.2">
      <c r="A57" s="143" t="s">
        <v>54</v>
      </c>
      <c r="B57" s="25">
        <f>'SFY 21-22 Q4 Share by Project'!T57</f>
        <v>3701</v>
      </c>
      <c r="C57" s="25">
        <f>'SFY 21-22 Q4 Share by Project'!U57</f>
        <v>41322</v>
      </c>
      <c r="D57" s="25">
        <f>'SFY 21-22 Q4 Share by Project'!V57</f>
        <v>24</v>
      </c>
      <c r="E57" s="25">
        <f>'SFY 21-22 Q4 Share by Project'!W57</f>
        <v>3894</v>
      </c>
      <c r="F57" s="25">
        <f>'SFY 21-22 Q4 Share by Project'!X57</f>
        <v>369</v>
      </c>
      <c r="G57" s="25">
        <f>'SFY 21-22 Q4 Share by Project'!Y57</f>
        <v>1149</v>
      </c>
      <c r="H57" s="25">
        <f>'SFY 21-22 Q4 Share by Project'!Z57</f>
        <v>1</v>
      </c>
      <c r="I57" s="25">
        <f>'SFY 21-22 Q4 Share by Project'!AA57</f>
        <v>10</v>
      </c>
      <c r="J57" s="25">
        <f>'SFY 21-22 Q4 Share by Project'!AB57</f>
        <v>16</v>
      </c>
      <c r="K57" s="25">
        <f>'SFY 21-22 Q4 Share by Project'!AC57</f>
        <v>15334</v>
      </c>
      <c r="L57" s="78">
        <f t="shared" si="0"/>
        <v>65820</v>
      </c>
      <c r="P57" s="62"/>
    </row>
    <row r="58" spans="1:16" x14ac:dyDescent="0.2">
      <c r="A58" s="143" t="s">
        <v>55</v>
      </c>
      <c r="B58" s="25">
        <f>'SFY 21-22 Q4 Share by Project'!T58</f>
        <v>169</v>
      </c>
      <c r="C58" s="25">
        <f>'SFY 21-22 Q4 Share by Project'!U58</f>
        <v>2414</v>
      </c>
      <c r="D58" s="25">
        <f>'SFY 21-22 Q4 Share by Project'!V58</f>
        <v>1</v>
      </c>
      <c r="E58" s="25">
        <f>'SFY 21-22 Q4 Share by Project'!W58</f>
        <v>178</v>
      </c>
      <c r="F58" s="25">
        <f>'SFY 21-22 Q4 Share by Project'!X58</f>
        <v>17</v>
      </c>
      <c r="G58" s="25">
        <f>'SFY 21-22 Q4 Share by Project'!Y58</f>
        <v>68</v>
      </c>
      <c r="H58" s="25">
        <f>'SFY 21-22 Q4 Share by Project'!Z58</f>
        <v>0</v>
      </c>
      <c r="I58" s="25">
        <f>'SFY 21-22 Q4 Share by Project'!AA58</f>
        <v>0</v>
      </c>
      <c r="J58" s="25">
        <f>'SFY 21-22 Q4 Share by Project'!AB58</f>
        <v>1</v>
      </c>
      <c r="K58" s="25">
        <f>'SFY 21-22 Q4 Share by Project'!AC58</f>
        <v>996</v>
      </c>
      <c r="L58" s="78">
        <f t="shared" si="0"/>
        <v>3844</v>
      </c>
      <c r="P58" s="62"/>
    </row>
    <row r="59" spans="1:16" x14ac:dyDescent="0.2">
      <c r="A59" s="143" t="s">
        <v>56</v>
      </c>
      <c r="B59" s="25">
        <f>'SFY 21-22 Q4 Share by Project'!T59</f>
        <v>2839</v>
      </c>
      <c r="C59" s="25">
        <f>'SFY 21-22 Q4 Share by Project'!U59</f>
        <v>34101</v>
      </c>
      <c r="D59" s="25">
        <f>'SFY 21-22 Q4 Share by Project'!V59</f>
        <v>19</v>
      </c>
      <c r="E59" s="25">
        <f>'SFY 21-22 Q4 Share by Project'!W59</f>
        <v>2987</v>
      </c>
      <c r="F59" s="25">
        <f>'SFY 21-22 Q4 Share by Project'!X59</f>
        <v>284</v>
      </c>
      <c r="G59" s="25">
        <f>'SFY 21-22 Q4 Share by Project'!Y59</f>
        <v>921</v>
      </c>
      <c r="H59" s="25">
        <f>'SFY 21-22 Q4 Share by Project'!Z59</f>
        <v>1</v>
      </c>
      <c r="I59" s="25">
        <f>'SFY 21-22 Q4 Share by Project'!AA59</f>
        <v>7</v>
      </c>
      <c r="J59" s="25">
        <f>'SFY 21-22 Q4 Share by Project'!AB59</f>
        <v>12</v>
      </c>
      <c r="K59" s="25">
        <f>'SFY 21-22 Q4 Share by Project'!AC59</f>
        <v>12178</v>
      </c>
      <c r="L59" s="78">
        <f t="shared" si="0"/>
        <v>53349</v>
      </c>
      <c r="P59" s="62"/>
    </row>
    <row r="60" spans="1:16" x14ac:dyDescent="0.2">
      <c r="A60" s="143" t="s">
        <v>57</v>
      </c>
      <c r="B60" s="25">
        <f>'SFY 21-22 Q4 Share by Project'!T60</f>
        <v>726</v>
      </c>
      <c r="C60" s="25">
        <f>'SFY 21-22 Q4 Share by Project'!U60</f>
        <v>17845</v>
      </c>
      <c r="D60" s="25">
        <f>'SFY 21-22 Q4 Share by Project'!V60</f>
        <v>5</v>
      </c>
      <c r="E60" s="25">
        <f>'SFY 21-22 Q4 Share by Project'!W60</f>
        <v>764</v>
      </c>
      <c r="F60" s="25">
        <f>'SFY 21-22 Q4 Share by Project'!X60</f>
        <v>73</v>
      </c>
      <c r="G60" s="25">
        <f>'SFY 21-22 Q4 Share by Project'!Y60</f>
        <v>389</v>
      </c>
      <c r="H60" s="25">
        <f>'SFY 21-22 Q4 Share by Project'!Z60</f>
        <v>0</v>
      </c>
      <c r="I60" s="25">
        <f>'SFY 21-22 Q4 Share by Project'!AA60</f>
        <v>2</v>
      </c>
      <c r="J60" s="25">
        <f>'SFY 21-22 Q4 Share by Project'!AB60</f>
        <v>3</v>
      </c>
      <c r="K60" s="25">
        <f>'SFY 21-22 Q4 Share by Project'!AC60</f>
        <v>4704</v>
      </c>
      <c r="L60" s="78">
        <f t="shared" si="0"/>
        <v>24511</v>
      </c>
      <c r="P60" s="62"/>
    </row>
    <row r="61" spans="1:16" x14ac:dyDescent="0.2">
      <c r="A61" s="143" t="s">
        <v>58</v>
      </c>
      <c r="B61" s="25">
        <f>'SFY 21-22 Q4 Share by Project'!T61</f>
        <v>456</v>
      </c>
      <c r="C61" s="25">
        <f>'SFY 21-22 Q4 Share by Project'!U61</f>
        <v>6402</v>
      </c>
      <c r="D61" s="25">
        <f>'SFY 21-22 Q4 Share by Project'!V61</f>
        <v>3</v>
      </c>
      <c r="E61" s="25">
        <f>'SFY 21-22 Q4 Share by Project'!W61</f>
        <v>480</v>
      </c>
      <c r="F61" s="25">
        <f>'SFY 21-22 Q4 Share by Project'!X61</f>
        <v>46</v>
      </c>
      <c r="G61" s="25">
        <f>'SFY 21-22 Q4 Share by Project'!Y61</f>
        <v>183</v>
      </c>
      <c r="H61" s="25">
        <f>'SFY 21-22 Q4 Share by Project'!Z61</f>
        <v>1</v>
      </c>
      <c r="I61" s="25">
        <f>'SFY 21-22 Q4 Share by Project'!AA61</f>
        <v>1</v>
      </c>
      <c r="J61" s="25">
        <f>'SFY 21-22 Q4 Share by Project'!AB61</f>
        <v>2</v>
      </c>
      <c r="K61" s="25">
        <f>'SFY 21-22 Q4 Share by Project'!AC61</f>
        <v>2636</v>
      </c>
      <c r="L61" s="78">
        <f t="shared" si="0"/>
        <v>10210</v>
      </c>
      <c r="P61" s="62"/>
    </row>
    <row r="62" spans="1:16" ht="3.7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6" x14ac:dyDescent="0.2">
      <c r="A63" s="35" t="s">
        <v>80</v>
      </c>
      <c r="B63" s="36">
        <f t="shared" ref="B63:L63" si="1">SUM(B4:B61)</f>
        <v>169010</v>
      </c>
      <c r="C63" s="36">
        <f t="shared" si="1"/>
        <v>2214165</v>
      </c>
      <c r="D63" s="36">
        <f t="shared" si="1"/>
        <v>1105</v>
      </c>
      <c r="E63" s="36">
        <f t="shared" si="1"/>
        <v>177792</v>
      </c>
      <c r="F63" s="36">
        <f t="shared" si="1"/>
        <v>16852</v>
      </c>
      <c r="G63" s="36">
        <f t="shared" si="1"/>
        <v>62407</v>
      </c>
      <c r="H63" s="36">
        <f t="shared" si="1"/>
        <v>56</v>
      </c>
      <c r="I63" s="36">
        <f t="shared" si="1"/>
        <v>442</v>
      </c>
      <c r="J63" s="36">
        <f t="shared" si="1"/>
        <v>718</v>
      </c>
      <c r="K63" s="36">
        <f t="shared" si="1"/>
        <v>837230</v>
      </c>
      <c r="L63" s="36">
        <f t="shared" si="1"/>
        <v>3479777</v>
      </c>
    </row>
    <row r="64" spans="1:16" x14ac:dyDescent="0.2">
      <c r="A64" s="144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145"/>
      <c r="B65" s="145"/>
      <c r="C65" s="146"/>
      <c r="D65" s="146"/>
      <c r="E65" s="146"/>
      <c r="F65" s="146"/>
      <c r="G65" s="146"/>
      <c r="H65" s="146"/>
      <c r="I65" s="146"/>
      <c r="J65" s="146"/>
      <c r="K65" s="27"/>
      <c r="L65" s="27"/>
    </row>
    <row r="66" spans="1:12" s="40" customFormat="1" x14ac:dyDescent="0.2"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</row>
    <row r="67" spans="1:12" s="40" customFormat="1" ht="15" x14ac:dyDescent="0.25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</row>
    <row r="68" spans="1:12" s="40" customFormat="1" ht="16.5" hidden="1" x14ac:dyDescent="0.3">
      <c r="A68" s="254" t="s">
        <v>108</v>
      </c>
      <c r="B68" s="255">
        <f>'SFY 21-22 Q4 Share Calculations'!BX64</f>
        <v>169010</v>
      </c>
      <c r="C68" s="255">
        <f>'SFY 21-22 Q4 Share Calculations'!BY64</f>
        <v>2214165</v>
      </c>
      <c r="D68" s="255">
        <f>'SFY 21-22 Q4 Share Calculations'!BZ64</f>
        <v>1105</v>
      </c>
      <c r="E68" s="255">
        <f>'SFY 21-22 Q4 Share Calculations'!CA64</f>
        <v>177792</v>
      </c>
      <c r="F68" s="255">
        <f>'SFY 21-22 Q4 Share Calculations'!CB64</f>
        <v>16852</v>
      </c>
      <c r="G68" s="255">
        <f>'SFY 21-22 Q4 Share Calculations'!CC64</f>
        <v>62407</v>
      </c>
      <c r="H68" s="255">
        <f>'SFY 21-22 Q4 Share Calculations'!CD64</f>
        <v>56</v>
      </c>
      <c r="I68" s="255">
        <f>'SFY 21-22 Q4 Share Calculations'!CE64</f>
        <v>442</v>
      </c>
      <c r="J68" s="255">
        <f>'SFY 21-22 Q4 Share Calculations'!CF64</f>
        <v>718</v>
      </c>
      <c r="K68" s="255">
        <f>'SFY 21-22 Q4 Share Calculations'!CG64</f>
        <v>837230</v>
      </c>
      <c r="L68" s="255">
        <f>'SFY 21-22 Q4 Share Calculations'!CH64</f>
        <v>3479777</v>
      </c>
    </row>
    <row r="69" spans="1:12" s="40" customFormat="1" ht="16.5" hidden="1" x14ac:dyDescent="0.3">
      <c r="A69" s="254" t="s">
        <v>109</v>
      </c>
      <c r="B69" s="256">
        <f>B63-B68</f>
        <v>0</v>
      </c>
      <c r="C69" s="256">
        <f t="shared" ref="C69:L69" si="2">C63-C68</f>
        <v>0</v>
      </c>
      <c r="D69" s="256">
        <f t="shared" si="2"/>
        <v>0</v>
      </c>
      <c r="E69" s="256">
        <f t="shared" si="2"/>
        <v>0</v>
      </c>
      <c r="F69" s="256">
        <f t="shared" si="2"/>
        <v>0</v>
      </c>
      <c r="G69" s="256">
        <f t="shared" si="2"/>
        <v>0</v>
      </c>
      <c r="H69" s="256">
        <f t="shared" si="2"/>
        <v>0</v>
      </c>
      <c r="I69" s="256">
        <f t="shared" si="2"/>
        <v>0</v>
      </c>
      <c r="J69" s="256">
        <f t="shared" si="2"/>
        <v>0</v>
      </c>
      <c r="K69" s="256">
        <f t="shared" si="2"/>
        <v>0</v>
      </c>
      <c r="L69" s="256">
        <f t="shared" si="2"/>
        <v>0</v>
      </c>
    </row>
    <row r="70" spans="1:12" ht="15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/>
    </row>
    <row r="71" spans="1:12" ht="15" x14ac:dyDescent="0.25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</row>
    <row r="72" spans="1:12" ht="15" x14ac:dyDescent="0.25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</row>
    <row r="73" spans="1:12" ht="15" x14ac:dyDescent="0.25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</row>
    <row r="74" spans="1:12" ht="15" x14ac:dyDescent="0.25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</row>
    <row r="75" spans="1:12" ht="15" x14ac:dyDescent="0.25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</row>
    <row r="76" spans="1:12" ht="15" x14ac:dyDescent="0.25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</row>
    <row r="77" spans="1:12" ht="15" x14ac:dyDescent="0.25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</row>
    <row r="78" spans="1:12" ht="15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</row>
    <row r="79" spans="1:12" ht="15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</row>
    <row r="80" spans="1:12" ht="15" x14ac:dyDescent="0.25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</row>
    <row r="81" spans="1:12" ht="15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</row>
    <row r="82" spans="1:12" x14ac:dyDescent="0.2">
      <c r="C82" s="62"/>
      <c r="D82" s="62"/>
      <c r="E82" s="62"/>
      <c r="F82" s="62"/>
      <c r="G82" s="62"/>
      <c r="H82" s="62"/>
      <c r="I82" s="62"/>
      <c r="J82" s="62"/>
      <c r="K82" s="62"/>
      <c r="L82" s="62"/>
    </row>
    <row r="85" spans="1:12" x14ac:dyDescent="0.2">
      <c r="L85" s="62"/>
    </row>
    <row r="89" spans="1:12" x14ac:dyDescent="0.2">
      <c r="C89" s="62"/>
      <c r="D89" s="62"/>
      <c r="E89" s="62"/>
      <c r="F89" s="62"/>
      <c r="G89" s="62"/>
      <c r="H89" s="62"/>
      <c r="I89" s="62"/>
      <c r="J89" s="62"/>
      <c r="K89" s="83"/>
      <c r="L89" s="62"/>
    </row>
    <row r="90" spans="1:12" x14ac:dyDescent="0.2">
      <c r="A90" s="133"/>
      <c r="B90" s="133"/>
      <c r="K90" s="83"/>
    </row>
    <row r="91" spans="1:12" x14ac:dyDescent="0.2">
      <c r="A91" s="134"/>
      <c r="B91" s="134"/>
      <c r="C91" s="83"/>
      <c r="D91" s="83"/>
      <c r="E91" s="83"/>
      <c r="F91" s="83"/>
      <c r="G91" s="83"/>
      <c r="H91" s="83"/>
      <c r="I91" s="83"/>
      <c r="J91" s="83"/>
      <c r="K91" s="83"/>
      <c r="L91" s="83"/>
    </row>
    <row r="92" spans="1:12" x14ac:dyDescent="0.2">
      <c r="A92" s="134"/>
      <c r="B92" s="134"/>
      <c r="C92" s="83"/>
      <c r="D92" s="83"/>
      <c r="E92" s="83"/>
      <c r="F92" s="83"/>
      <c r="G92" s="83"/>
      <c r="H92" s="83"/>
      <c r="I92" s="83"/>
      <c r="J92" s="83"/>
      <c r="K92" s="83"/>
      <c r="L92" s="83"/>
    </row>
    <row r="93" spans="1:12" x14ac:dyDescent="0.2">
      <c r="A93" s="134"/>
      <c r="B93" s="134"/>
      <c r="C93" s="83"/>
      <c r="D93" s="83"/>
      <c r="E93" s="83"/>
      <c r="F93" s="83"/>
      <c r="G93" s="83"/>
      <c r="H93" s="83"/>
      <c r="I93" s="83"/>
      <c r="J93" s="83"/>
      <c r="K93" s="83"/>
      <c r="L93" s="83"/>
    </row>
    <row r="94" spans="1:12" x14ac:dyDescent="0.2">
      <c r="C94" s="136"/>
      <c r="D94" s="136"/>
      <c r="E94" s="136"/>
      <c r="F94" s="136"/>
      <c r="G94" s="136"/>
      <c r="H94" s="136"/>
      <c r="I94" s="136"/>
      <c r="J94" s="136"/>
      <c r="K94" s="83"/>
      <c r="L94" s="136"/>
    </row>
    <row r="95" spans="1:12" x14ac:dyDescent="0.2">
      <c r="K95" s="83"/>
    </row>
    <row r="96" spans="1:12" x14ac:dyDescent="0.2">
      <c r="A96" s="133"/>
      <c r="B96" s="133"/>
      <c r="C96" s="136"/>
      <c r="D96" s="136"/>
      <c r="E96" s="136"/>
      <c r="F96" s="136"/>
      <c r="G96" s="136"/>
      <c r="H96" s="136"/>
      <c r="I96" s="136"/>
      <c r="J96" s="136"/>
      <c r="K96" s="136"/>
    </row>
    <row r="97" spans="1:12" x14ac:dyDescent="0.2">
      <c r="A97" s="134"/>
      <c r="B97" s="134"/>
      <c r="C97" s="136"/>
      <c r="D97" s="136"/>
      <c r="E97" s="136"/>
      <c r="F97" s="136"/>
      <c r="G97" s="136"/>
      <c r="H97" s="136"/>
      <c r="I97" s="136"/>
      <c r="J97" s="136"/>
      <c r="K97" s="136"/>
      <c r="L97" s="83"/>
    </row>
    <row r="98" spans="1:12" x14ac:dyDescent="0.2">
      <c r="A98" s="134"/>
      <c r="B98" s="134"/>
      <c r="C98" s="136"/>
      <c r="D98" s="136"/>
      <c r="E98" s="136"/>
      <c r="F98" s="136"/>
      <c r="G98" s="136"/>
      <c r="H98" s="136"/>
      <c r="I98" s="136"/>
      <c r="J98" s="136"/>
      <c r="K98" s="136"/>
      <c r="L98" s="83"/>
    </row>
    <row r="99" spans="1:12" x14ac:dyDescent="0.2">
      <c r="A99" s="134"/>
      <c r="B99" s="134"/>
      <c r="C99" s="136"/>
      <c r="D99" s="136"/>
      <c r="E99" s="136"/>
      <c r="F99" s="136"/>
      <c r="G99" s="136"/>
      <c r="H99" s="136"/>
      <c r="I99" s="136"/>
      <c r="J99" s="136"/>
      <c r="K99" s="136"/>
      <c r="L99" s="83"/>
    </row>
    <row r="100" spans="1:12" x14ac:dyDescent="0.2"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2" spans="1:12" x14ac:dyDescent="0.2">
      <c r="A102" s="43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3" spans="1:12" x14ac:dyDescent="0.2">
      <c r="A103" s="45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">
      <c r="A104" s="45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">
      <c r="A105" s="45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">
      <c r="A106" s="44"/>
      <c r="B106" s="44"/>
      <c r="C106" s="47"/>
      <c r="D106" s="47"/>
      <c r="E106" s="47"/>
      <c r="F106" s="47"/>
      <c r="G106" s="47"/>
      <c r="H106" s="47"/>
      <c r="I106" s="47"/>
      <c r="J106" s="47"/>
      <c r="K106" s="47"/>
      <c r="L106" s="47"/>
    </row>
    <row r="107" spans="1:12" x14ac:dyDescent="0.2">
      <c r="A107" s="48"/>
      <c r="B107" s="48"/>
      <c r="C107" s="46"/>
      <c r="D107" s="46"/>
      <c r="E107" s="46"/>
      <c r="F107" s="46"/>
      <c r="G107" s="46"/>
      <c r="H107" s="46"/>
      <c r="I107" s="46"/>
      <c r="J107" s="46"/>
      <c r="K107" s="46"/>
      <c r="L107" s="46"/>
    </row>
  </sheetData>
  <mergeCells count="2">
    <mergeCell ref="A1:L1"/>
    <mergeCell ref="A2:L2"/>
  </mergeCells>
  <conditionalFormatting sqref="C65:L65 B64:L64">
    <cfRule type="cellIs" dxfId="61" priority="3" operator="lessThan">
      <formula>0</formula>
    </cfRule>
    <cfRule type="cellIs" dxfId="60" priority="4" operator="greaterThan">
      <formula>0</formula>
    </cfRule>
  </conditionalFormatting>
  <pageMargins left="0.7" right="0.7" top="0.75" bottom="0.75" header="0.3" footer="0.3"/>
  <pageSetup orientation="portrait" r:id="rId1"/>
  <ignoredErrors>
    <ignoredError sqref="B63:L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dimension ref="A1:AG76"/>
  <sheetViews>
    <sheetView zoomScale="90" zoomScaleNormal="90" workbookViewId="0">
      <pane xSplit="1" ySplit="3" topLeftCell="I25" activePane="bottomRight" state="frozen"/>
      <selection pane="topRight"/>
      <selection pane="bottomLeft"/>
      <selection pane="bottomRight" activeCell="A3" sqref="A3"/>
    </sheetView>
  </sheetViews>
  <sheetFormatPr defaultColWidth="9.140625" defaultRowHeight="12.75" x14ac:dyDescent="0.2"/>
  <cols>
    <col min="1" max="1" width="15.42578125" style="8" customWidth="1"/>
    <col min="2" max="2" width="13.140625" style="8" customWidth="1"/>
    <col min="3" max="3" width="11.28515625" style="8" bestFit="1" customWidth="1"/>
    <col min="4" max="4" width="11.5703125" style="8" bestFit="1" customWidth="1"/>
    <col min="5" max="14" width="11" style="8" customWidth="1"/>
    <col min="15" max="15" width="11.5703125" style="8" bestFit="1" customWidth="1"/>
    <col min="16" max="16" width="13.140625" style="8" customWidth="1"/>
    <col min="17" max="19" width="11.5703125" style="8" customWidth="1"/>
    <col min="20" max="20" width="11" style="8" customWidth="1"/>
    <col min="21" max="21" width="13" style="8" bestFit="1" customWidth="1"/>
    <col min="22" max="28" width="11" style="8" customWidth="1"/>
    <col min="29" max="29" width="12.140625" style="8" bestFit="1" customWidth="1"/>
    <col min="30" max="30" width="13.5703125" style="8" customWidth="1"/>
    <col min="31" max="31" width="10.7109375" style="7" hidden="1" customWidth="1"/>
    <col min="32" max="16384" width="9.140625" style="8"/>
  </cols>
  <sheetData>
    <row r="1" spans="1:31" s="5" customFormat="1" ht="21" customHeight="1" thickBot="1" x14ac:dyDescent="0.3">
      <c r="A1" s="297" t="s">
        <v>216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4"/>
    </row>
    <row r="2" spans="1:31" ht="39" thickBot="1" x14ac:dyDescent="0.25">
      <c r="A2" s="153"/>
      <c r="B2" s="278" t="s">
        <v>243</v>
      </c>
      <c r="C2" s="298" t="s">
        <v>59</v>
      </c>
      <c r="D2" s="299"/>
      <c r="E2" s="300"/>
      <c r="F2" s="298" t="s">
        <v>60</v>
      </c>
      <c r="G2" s="299"/>
      <c r="H2" s="299"/>
      <c r="I2" s="299"/>
      <c r="J2" s="299"/>
      <c r="K2" s="299"/>
      <c r="L2" s="299"/>
      <c r="M2" s="299"/>
      <c r="N2" s="299"/>
      <c r="O2" s="300"/>
      <c r="P2" s="257" t="s">
        <v>211</v>
      </c>
      <c r="Q2" s="298" t="s">
        <v>61</v>
      </c>
      <c r="R2" s="299"/>
      <c r="S2" s="300"/>
      <c r="T2" s="301" t="s">
        <v>62</v>
      </c>
      <c r="U2" s="301"/>
      <c r="V2" s="301"/>
      <c r="W2" s="301"/>
      <c r="X2" s="301"/>
      <c r="Y2" s="301"/>
      <c r="Z2" s="301"/>
      <c r="AA2" s="301"/>
      <c r="AB2" s="301"/>
      <c r="AC2" s="302"/>
      <c r="AD2" s="6"/>
    </row>
    <row r="3" spans="1:31" ht="46.5" customHeight="1" thickBot="1" x14ac:dyDescent="0.25">
      <c r="A3" s="9" t="s">
        <v>63</v>
      </c>
      <c r="B3" s="12" t="s">
        <v>3</v>
      </c>
      <c r="C3" s="10" t="s">
        <v>3</v>
      </c>
      <c r="D3" s="13" t="s">
        <v>7</v>
      </c>
      <c r="E3" s="11" t="s">
        <v>13</v>
      </c>
      <c r="F3" s="10" t="s">
        <v>2</v>
      </c>
      <c r="G3" s="14" t="s">
        <v>3</v>
      </c>
      <c r="H3" s="14" t="s">
        <v>4</v>
      </c>
      <c r="I3" s="14" t="s">
        <v>5</v>
      </c>
      <c r="J3" s="15" t="s">
        <v>64</v>
      </c>
      <c r="K3" s="14" t="s">
        <v>7</v>
      </c>
      <c r="L3" s="14" t="s">
        <v>8</v>
      </c>
      <c r="M3" s="14" t="s">
        <v>9</v>
      </c>
      <c r="N3" s="14" t="s">
        <v>10</v>
      </c>
      <c r="O3" s="16" t="s">
        <v>13</v>
      </c>
      <c r="P3" s="272" t="s">
        <v>13</v>
      </c>
      <c r="Q3" s="17" t="s">
        <v>3</v>
      </c>
      <c r="R3" s="18" t="s">
        <v>7</v>
      </c>
      <c r="S3" s="19" t="s">
        <v>13</v>
      </c>
      <c r="T3" s="20" t="s">
        <v>2</v>
      </c>
      <c r="U3" s="20" t="s">
        <v>3</v>
      </c>
      <c r="V3" s="20" t="s">
        <v>4</v>
      </c>
      <c r="W3" s="20" t="s">
        <v>5</v>
      </c>
      <c r="X3" s="21" t="s">
        <v>64</v>
      </c>
      <c r="Y3" s="13" t="s">
        <v>7</v>
      </c>
      <c r="Z3" s="13" t="s">
        <v>8</v>
      </c>
      <c r="AA3" s="13" t="s">
        <v>9</v>
      </c>
      <c r="AB3" s="13" t="s">
        <v>10</v>
      </c>
      <c r="AC3" s="22" t="s">
        <v>13</v>
      </c>
      <c r="AD3" s="11" t="s">
        <v>65</v>
      </c>
    </row>
    <row r="4" spans="1:31" x14ac:dyDescent="0.2">
      <c r="A4" s="23" t="s">
        <v>15</v>
      </c>
      <c r="B4" s="281">
        <f>'SFY 21-22 Q4 Share Calculations'!C6</f>
        <v>0</v>
      </c>
      <c r="C4" s="24">
        <f>'SFY 21-22 Q4 Share Calculations'!AV6+'SFY 21-22 Q4 Share Calculations'!BO6</f>
        <v>67594</v>
      </c>
      <c r="D4" s="25">
        <f>'SFY 21-22 Q4 Share Calculations'!AW6+'SFY 21-22 Q4 Share Calculations'!BP6</f>
        <v>1133</v>
      </c>
      <c r="E4" s="25">
        <f>'SFY 21-22 Q4 Share Calculations'!AX6+'SFY 21-22 Q4 Share Calculations'!BQ6</f>
        <v>11771</v>
      </c>
      <c r="F4" s="274">
        <f>'SFY 21-22 Q4 Share Calculations'!G6</f>
        <v>5155</v>
      </c>
      <c r="G4" s="246">
        <f>'SFY 21-22 Q4 Share Calculations'!H6</f>
        <v>4848</v>
      </c>
      <c r="H4" s="246">
        <f>'SFY 21-22 Q4 Share Calculations'!I6</f>
        <v>34</v>
      </c>
      <c r="I4" s="246">
        <f>'SFY 21-22 Q4 Share Calculations'!J6</f>
        <v>5422</v>
      </c>
      <c r="J4" s="246">
        <f>'SFY 21-22 Q4 Share Calculations'!K6</f>
        <v>514</v>
      </c>
      <c r="K4" s="246">
        <f>'SFY 21-22 Q4 Share Calculations'!L6</f>
        <v>716</v>
      </c>
      <c r="L4" s="246">
        <f>'SFY 21-22 Q4 Share Calculations'!M6</f>
        <v>2</v>
      </c>
      <c r="M4" s="246">
        <f>'SFY 21-22 Q4 Share Calculations'!N6</f>
        <v>13</v>
      </c>
      <c r="N4" s="246">
        <f>'SFY 21-22 Q4 Share Calculations'!O6</f>
        <v>22</v>
      </c>
      <c r="O4" s="246">
        <f>'SFY 21-22 Q4 Share Calculations'!P6+'SFY 21-22 Q4 Share Calculations'!AS6</f>
        <v>8441</v>
      </c>
      <c r="P4" s="273">
        <f>'SFY 21-22 Q4 Share Calculations'!AB6</f>
        <v>3732</v>
      </c>
      <c r="Q4" s="274">
        <f>'SFY 21-22 Q4 Share Calculations'!U6</f>
        <v>0</v>
      </c>
      <c r="R4" s="246">
        <f>'SFY 21-22 Q4 Share Calculations'!V6</f>
        <v>0</v>
      </c>
      <c r="S4" s="275">
        <f>'SFY 21-22 Q4 Share Calculations'!W6</f>
        <v>0</v>
      </c>
      <c r="T4" s="24">
        <f>F4</f>
        <v>5155</v>
      </c>
      <c r="U4" s="25">
        <f t="shared" ref="U4:U23" si="0">B4+C4+G4+Q4</f>
        <v>72442</v>
      </c>
      <c r="V4" s="26">
        <f t="shared" ref="V4:V23" si="1">H4</f>
        <v>34</v>
      </c>
      <c r="W4" s="26">
        <f t="shared" ref="W4:W23" si="2">I4</f>
        <v>5422</v>
      </c>
      <c r="X4" s="26">
        <f t="shared" ref="X4:X23" si="3">J4</f>
        <v>514</v>
      </c>
      <c r="Y4" s="26">
        <f t="shared" ref="Y4:Y23" si="4">D4+K4+R4</f>
        <v>1849</v>
      </c>
      <c r="Z4" s="26">
        <f t="shared" ref="Z4:Z23" si="5">L4</f>
        <v>2</v>
      </c>
      <c r="AA4" s="26">
        <f t="shared" ref="AA4:AA23" si="6">M4</f>
        <v>13</v>
      </c>
      <c r="AB4" s="26">
        <f t="shared" ref="AB4:AB23" si="7">N4</f>
        <v>22</v>
      </c>
      <c r="AC4" s="26">
        <f t="shared" ref="AC4:AC23" si="8">E4+O4+P4+S4</f>
        <v>23944</v>
      </c>
      <c r="AD4" s="26">
        <f t="shared" ref="AD4:AD23" si="9">SUM(T4:AC4)</f>
        <v>109397</v>
      </c>
      <c r="AE4" s="125">
        <f t="shared" ref="AE4:AE35" si="10">SUM(B4:S4)-SUM(T4:AC4)</f>
        <v>0</v>
      </c>
    </row>
    <row r="5" spans="1:31" x14ac:dyDescent="0.2">
      <c r="A5" s="28" t="s">
        <v>66</v>
      </c>
      <c r="B5" s="281">
        <f>'SFY 21-22 Q4 Share Calculations'!C7</f>
        <v>2</v>
      </c>
      <c r="C5" s="29">
        <f>'SFY 21-22 Q4 Share Calculations'!AV7+'SFY 21-22 Q4 Share Calculations'!BO7</f>
        <v>0</v>
      </c>
      <c r="D5" s="29">
        <f>'SFY 21-22 Q4 Share Calculations'!AW7+'SFY 21-22 Q4 Share Calculations'!BP7</f>
        <v>0</v>
      </c>
      <c r="E5" s="29">
        <f>'SFY 21-22 Q4 Share Calculations'!AX7+'SFY 21-22 Q4 Share Calculations'!BQ7</f>
        <v>0</v>
      </c>
      <c r="F5" s="274">
        <f>'SFY 21-22 Q4 Share Calculations'!G7</f>
        <v>0</v>
      </c>
      <c r="G5" s="246">
        <f>'SFY 21-22 Q4 Share Calculations'!H7</f>
        <v>0</v>
      </c>
      <c r="H5" s="246">
        <f>'SFY 21-22 Q4 Share Calculations'!I7</f>
        <v>0</v>
      </c>
      <c r="I5" s="246">
        <f>'SFY 21-22 Q4 Share Calculations'!J7</f>
        <v>0</v>
      </c>
      <c r="J5" s="246">
        <f>'SFY 21-22 Q4 Share Calculations'!K7</f>
        <v>0</v>
      </c>
      <c r="K5" s="246">
        <f>'SFY 21-22 Q4 Share Calculations'!L7</f>
        <v>0</v>
      </c>
      <c r="L5" s="246">
        <f>'SFY 21-22 Q4 Share Calculations'!M7</f>
        <v>0</v>
      </c>
      <c r="M5" s="246">
        <f>'SFY 21-22 Q4 Share Calculations'!N7</f>
        <v>0</v>
      </c>
      <c r="N5" s="246">
        <f>'SFY 21-22 Q4 Share Calculations'!O7</f>
        <v>0</v>
      </c>
      <c r="O5" s="246">
        <f>'SFY 21-22 Q4 Share Calculations'!P7+'SFY 21-22 Q4 Share Calculations'!AS7</f>
        <v>0</v>
      </c>
      <c r="P5" s="273">
        <f>'SFY 21-22 Q4 Share Calculations'!AB7</f>
        <v>0</v>
      </c>
      <c r="Q5" s="274">
        <f>'SFY 21-22 Q4 Share Calculations'!U7</f>
        <v>0</v>
      </c>
      <c r="R5" s="246">
        <f>'SFY 21-22 Q4 Share Calculations'!V7</f>
        <v>0</v>
      </c>
      <c r="S5" s="275">
        <f>'SFY 21-22 Q4 Share Calculations'!W7</f>
        <v>0</v>
      </c>
      <c r="T5" s="24">
        <f t="shared" ref="T5:T61" si="11">F5</f>
        <v>0</v>
      </c>
      <c r="U5" s="25">
        <f t="shared" si="0"/>
        <v>2</v>
      </c>
      <c r="V5" s="26">
        <f t="shared" si="1"/>
        <v>0</v>
      </c>
      <c r="W5" s="26">
        <f t="shared" si="2"/>
        <v>0</v>
      </c>
      <c r="X5" s="26">
        <f t="shared" si="3"/>
        <v>0</v>
      </c>
      <c r="Y5" s="26">
        <f t="shared" si="4"/>
        <v>0</v>
      </c>
      <c r="Z5" s="26">
        <f t="shared" si="5"/>
        <v>0</v>
      </c>
      <c r="AA5" s="26">
        <f t="shared" si="6"/>
        <v>0</v>
      </c>
      <c r="AB5" s="26">
        <f t="shared" si="7"/>
        <v>0</v>
      </c>
      <c r="AC5" s="26">
        <f t="shared" si="8"/>
        <v>0</v>
      </c>
      <c r="AD5" s="26">
        <f t="shared" si="9"/>
        <v>2</v>
      </c>
      <c r="AE5" s="125">
        <f t="shared" si="10"/>
        <v>0</v>
      </c>
    </row>
    <row r="6" spans="1:31" x14ac:dyDescent="0.2">
      <c r="A6" s="28" t="s">
        <v>67</v>
      </c>
      <c r="B6" s="281">
        <f>'SFY 21-22 Q4 Share Calculations'!C8</f>
        <v>17</v>
      </c>
      <c r="C6" s="29">
        <f>'SFY 21-22 Q4 Share Calculations'!AV8+'SFY 21-22 Q4 Share Calculations'!BO8</f>
        <v>0</v>
      </c>
      <c r="D6" s="29">
        <f>'SFY 21-22 Q4 Share Calculations'!AW8+'SFY 21-22 Q4 Share Calculations'!BP8</f>
        <v>0</v>
      </c>
      <c r="E6" s="29">
        <f>'SFY 21-22 Q4 Share Calculations'!AX8+'SFY 21-22 Q4 Share Calculations'!BQ8</f>
        <v>0</v>
      </c>
      <c r="F6" s="274">
        <f>'SFY 21-22 Q4 Share Calculations'!G8</f>
        <v>101</v>
      </c>
      <c r="G6" s="246">
        <f>'SFY 21-22 Q4 Share Calculations'!H8</f>
        <v>95</v>
      </c>
      <c r="H6" s="246">
        <f>'SFY 21-22 Q4 Share Calculations'!I8</f>
        <v>1</v>
      </c>
      <c r="I6" s="246">
        <f>'SFY 21-22 Q4 Share Calculations'!J8</f>
        <v>107</v>
      </c>
      <c r="J6" s="246">
        <f>'SFY 21-22 Q4 Share Calculations'!K8</f>
        <v>10</v>
      </c>
      <c r="K6" s="246">
        <f>'SFY 21-22 Q4 Share Calculations'!L8</f>
        <v>14</v>
      </c>
      <c r="L6" s="246">
        <f>'SFY 21-22 Q4 Share Calculations'!M8</f>
        <v>0</v>
      </c>
      <c r="M6" s="246">
        <f>'SFY 21-22 Q4 Share Calculations'!N8</f>
        <v>1</v>
      </c>
      <c r="N6" s="246">
        <f>'SFY 21-22 Q4 Share Calculations'!O8</f>
        <v>0</v>
      </c>
      <c r="O6" s="246">
        <f>'SFY 21-22 Q4 Share Calculations'!P8+'SFY 21-22 Q4 Share Calculations'!AS8</f>
        <v>166</v>
      </c>
      <c r="P6" s="273">
        <f>'SFY 21-22 Q4 Share Calculations'!AB8</f>
        <v>77</v>
      </c>
      <c r="Q6" s="274">
        <f>'SFY 21-22 Q4 Share Calculations'!U8</f>
        <v>1308</v>
      </c>
      <c r="R6" s="246">
        <f>'SFY 21-22 Q4 Share Calculations'!V8</f>
        <v>27</v>
      </c>
      <c r="S6" s="275">
        <f>'SFY 21-22 Q4 Share Calculations'!W8</f>
        <v>347</v>
      </c>
      <c r="T6" s="24">
        <f t="shared" si="11"/>
        <v>101</v>
      </c>
      <c r="U6" s="25">
        <f t="shared" si="0"/>
        <v>1420</v>
      </c>
      <c r="V6" s="26">
        <f t="shared" si="1"/>
        <v>1</v>
      </c>
      <c r="W6" s="26">
        <f t="shared" si="2"/>
        <v>107</v>
      </c>
      <c r="X6" s="26">
        <f t="shared" si="3"/>
        <v>10</v>
      </c>
      <c r="Y6" s="26">
        <f t="shared" si="4"/>
        <v>41</v>
      </c>
      <c r="Z6" s="26">
        <f t="shared" si="5"/>
        <v>0</v>
      </c>
      <c r="AA6" s="26">
        <f t="shared" si="6"/>
        <v>1</v>
      </c>
      <c r="AB6" s="26">
        <f t="shared" si="7"/>
        <v>0</v>
      </c>
      <c r="AC6" s="26">
        <f t="shared" si="8"/>
        <v>590</v>
      </c>
      <c r="AD6" s="26">
        <f t="shared" si="9"/>
        <v>2271</v>
      </c>
      <c r="AE6" s="125">
        <f t="shared" si="10"/>
        <v>0</v>
      </c>
    </row>
    <row r="7" spans="1:31" x14ac:dyDescent="0.2">
      <c r="A7" s="28" t="s">
        <v>16</v>
      </c>
      <c r="B7" s="281">
        <f>'SFY 21-22 Q4 Share Calculations'!C9</f>
        <v>200</v>
      </c>
      <c r="C7" s="29">
        <f>'SFY 21-22 Q4 Share Calculations'!AV9+'SFY 21-22 Q4 Share Calculations'!BO9</f>
        <v>0</v>
      </c>
      <c r="D7" s="29">
        <f>'SFY 21-22 Q4 Share Calculations'!AW9+'SFY 21-22 Q4 Share Calculations'!BP9</f>
        <v>0</v>
      </c>
      <c r="E7" s="29">
        <f>'SFY 21-22 Q4 Share Calculations'!AX9+'SFY 21-22 Q4 Share Calculations'!BQ9</f>
        <v>0</v>
      </c>
      <c r="F7" s="274">
        <f>'SFY 21-22 Q4 Share Calculations'!G9</f>
        <v>1082</v>
      </c>
      <c r="G7" s="246">
        <f>'SFY 21-22 Q4 Share Calculations'!H9</f>
        <v>1017</v>
      </c>
      <c r="H7" s="246">
        <f>'SFY 21-22 Q4 Share Calculations'!I9</f>
        <v>8</v>
      </c>
      <c r="I7" s="246">
        <f>'SFY 21-22 Q4 Share Calculations'!J9</f>
        <v>1138</v>
      </c>
      <c r="J7" s="246">
        <f>'SFY 21-22 Q4 Share Calculations'!K9</f>
        <v>108</v>
      </c>
      <c r="K7" s="246">
        <f>'SFY 21-22 Q4 Share Calculations'!L9</f>
        <v>150</v>
      </c>
      <c r="L7" s="246">
        <f>'SFY 21-22 Q4 Share Calculations'!M9</f>
        <v>0</v>
      </c>
      <c r="M7" s="246">
        <f>'SFY 21-22 Q4 Share Calculations'!N9</f>
        <v>3</v>
      </c>
      <c r="N7" s="246">
        <f>'SFY 21-22 Q4 Share Calculations'!O9</f>
        <v>5</v>
      </c>
      <c r="O7" s="246">
        <f>'SFY 21-22 Q4 Share Calculations'!P9+'SFY 21-22 Q4 Share Calculations'!AS9</f>
        <v>1771</v>
      </c>
      <c r="P7" s="273">
        <f>'SFY 21-22 Q4 Share Calculations'!AB9</f>
        <v>774</v>
      </c>
      <c r="Q7" s="274">
        <f>'SFY 21-22 Q4 Share Calculations'!U9</f>
        <v>13863</v>
      </c>
      <c r="R7" s="246">
        <f>'SFY 21-22 Q4 Share Calculations'!V9</f>
        <v>283</v>
      </c>
      <c r="S7" s="275">
        <f>'SFY 21-22 Q4 Share Calculations'!W9</f>
        <v>3679</v>
      </c>
      <c r="T7" s="24">
        <f t="shared" si="11"/>
        <v>1082</v>
      </c>
      <c r="U7" s="25">
        <f t="shared" si="0"/>
        <v>15080</v>
      </c>
      <c r="V7" s="26">
        <f t="shared" si="1"/>
        <v>8</v>
      </c>
      <c r="W7" s="26">
        <f t="shared" si="2"/>
        <v>1138</v>
      </c>
      <c r="X7" s="26">
        <f t="shared" si="3"/>
        <v>108</v>
      </c>
      <c r="Y7" s="26">
        <f t="shared" si="4"/>
        <v>433</v>
      </c>
      <c r="Z7" s="26">
        <f t="shared" si="5"/>
        <v>0</v>
      </c>
      <c r="AA7" s="26">
        <f t="shared" si="6"/>
        <v>3</v>
      </c>
      <c r="AB7" s="26">
        <f t="shared" si="7"/>
        <v>5</v>
      </c>
      <c r="AC7" s="26">
        <f t="shared" si="8"/>
        <v>6224</v>
      </c>
      <c r="AD7" s="26">
        <f t="shared" si="9"/>
        <v>24081</v>
      </c>
      <c r="AE7" s="125">
        <f t="shared" si="10"/>
        <v>0</v>
      </c>
    </row>
    <row r="8" spans="1:31" x14ac:dyDescent="0.2">
      <c r="A8" s="30" t="s">
        <v>68</v>
      </c>
      <c r="B8" s="281">
        <f>'SFY 21-22 Q4 Share Calculations'!C10</f>
        <v>31</v>
      </c>
      <c r="C8" s="29">
        <f>'SFY 21-22 Q4 Share Calculations'!AV10+'SFY 21-22 Q4 Share Calculations'!BO10</f>
        <v>0</v>
      </c>
      <c r="D8" s="29">
        <f>'SFY 21-22 Q4 Share Calculations'!AW10+'SFY 21-22 Q4 Share Calculations'!BP10</f>
        <v>0</v>
      </c>
      <c r="E8" s="29">
        <f>'SFY 21-22 Q4 Share Calculations'!AX10+'SFY 21-22 Q4 Share Calculations'!BQ10</f>
        <v>0</v>
      </c>
      <c r="F8" s="274">
        <f>'SFY 21-22 Q4 Share Calculations'!G10</f>
        <v>169</v>
      </c>
      <c r="G8" s="246">
        <f>'SFY 21-22 Q4 Share Calculations'!H10</f>
        <v>159</v>
      </c>
      <c r="H8" s="246">
        <f>'SFY 21-22 Q4 Share Calculations'!I10</f>
        <v>1</v>
      </c>
      <c r="I8" s="246">
        <f>'SFY 21-22 Q4 Share Calculations'!J10</f>
        <v>178</v>
      </c>
      <c r="J8" s="246">
        <f>'SFY 21-22 Q4 Share Calculations'!K10</f>
        <v>17</v>
      </c>
      <c r="K8" s="246">
        <f>'SFY 21-22 Q4 Share Calculations'!L10</f>
        <v>23</v>
      </c>
      <c r="L8" s="246">
        <f>'SFY 21-22 Q4 Share Calculations'!M10</f>
        <v>0</v>
      </c>
      <c r="M8" s="246">
        <f>'SFY 21-22 Q4 Share Calculations'!N10</f>
        <v>0</v>
      </c>
      <c r="N8" s="246">
        <f>'SFY 21-22 Q4 Share Calculations'!O10</f>
        <v>1</v>
      </c>
      <c r="O8" s="246">
        <f>'SFY 21-22 Q4 Share Calculations'!P10+'SFY 21-22 Q4 Share Calculations'!AS10</f>
        <v>277</v>
      </c>
      <c r="P8" s="273">
        <f>'SFY 21-22 Q4 Share Calculations'!AB10</f>
        <v>120</v>
      </c>
      <c r="Q8" s="274">
        <f>'SFY 21-22 Q4 Share Calculations'!U10</f>
        <v>2093</v>
      </c>
      <c r="R8" s="246">
        <f>'SFY 21-22 Q4 Share Calculations'!V10</f>
        <v>42</v>
      </c>
      <c r="S8" s="275">
        <f>'SFY 21-22 Q4 Share Calculations'!W10</f>
        <v>555</v>
      </c>
      <c r="T8" s="24">
        <f t="shared" si="11"/>
        <v>169</v>
      </c>
      <c r="U8" s="25">
        <f t="shared" si="0"/>
        <v>2283</v>
      </c>
      <c r="V8" s="26">
        <f t="shared" si="1"/>
        <v>1</v>
      </c>
      <c r="W8" s="26">
        <f t="shared" si="2"/>
        <v>178</v>
      </c>
      <c r="X8" s="26">
        <f t="shared" si="3"/>
        <v>17</v>
      </c>
      <c r="Y8" s="26">
        <f t="shared" si="4"/>
        <v>65</v>
      </c>
      <c r="Z8" s="26">
        <f t="shared" si="5"/>
        <v>0</v>
      </c>
      <c r="AA8" s="26">
        <f t="shared" si="6"/>
        <v>0</v>
      </c>
      <c r="AB8" s="26">
        <f t="shared" si="7"/>
        <v>1</v>
      </c>
      <c r="AC8" s="26">
        <f t="shared" si="8"/>
        <v>952</v>
      </c>
      <c r="AD8" s="26">
        <f t="shared" si="9"/>
        <v>3666</v>
      </c>
      <c r="AE8" s="125">
        <f t="shared" si="10"/>
        <v>0</v>
      </c>
    </row>
    <row r="9" spans="1:31" x14ac:dyDescent="0.2">
      <c r="A9" s="30" t="s">
        <v>69</v>
      </c>
      <c r="B9" s="281">
        <f>'SFY 21-22 Q4 Share Calculations'!C11</f>
        <v>9</v>
      </c>
      <c r="C9" s="29">
        <f>'SFY 21-22 Q4 Share Calculations'!AV11+'SFY 21-22 Q4 Share Calculations'!BO11</f>
        <v>0</v>
      </c>
      <c r="D9" s="29">
        <f>'SFY 21-22 Q4 Share Calculations'!AW11+'SFY 21-22 Q4 Share Calculations'!BP11</f>
        <v>0</v>
      </c>
      <c r="E9" s="29">
        <f>'SFY 21-22 Q4 Share Calculations'!AX11+'SFY 21-22 Q4 Share Calculations'!BQ11</f>
        <v>0</v>
      </c>
      <c r="F9" s="274">
        <f>'SFY 21-22 Q4 Share Calculations'!G11</f>
        <v>118</v>
      </c>
      <c r="G9" s="246">
        <f>'SFY 21-22 Q4 Share Calculations'!H11</f>
        <v>111</v>
      </c>
      <c r="H9" s="246">
        <f>'SFY 21-22 Q4 Share Calculations'!I11</f>
        <v>1</v>
      </c>
      <c r="I9" s="246">
        <f>'SFY 21-22 Q4 Share Calculations'!J11</f>
        <v>124</v>
      </c>
      <c r="J9" s="246">
        <f>'SFY 21-22 Q4 Share Calculations'!K11</f>
        <v>12</v>
      </c>
      <c r="K9" s="246">
        <f>'SFY 21-22 Q4 Share Calculations'!L11</f>
        <v>16</v>
      </c>
      <c r="L9" s="246">
        <f>'SFY 21-22 Q4 Share Calculations'!M11</f>
        <v>0</v>
      </c>
      <c r="M9" s="246">
        <f>'SFY 21-22 Q4 Share Calculations'!N11</f>
        <v>1</v>
      </c>
      <c r="N9" s="246">
        <f>'SFY 21-22 Q4 Share Calculations'!O11</f>
        <v>1</v>
      </c>
      <c r="O9" s="246">
        <f>'SFY 21-22 Q4 Share Calculations'!P11+'SFY 21-22 Q4 Share Calculations'!AS11</f>
        <v>194</v>
      </c>
      <c r="P9" s="273">
        <f>'SFY 21-22 Q4 Share Calculations'!AB11</f>
        <v>77</v>
      </c>
      <c r="Q9" s="274">
        <f>'SFY 21-22 Q4 Share Calculations'!U11</f>
        <v>1439</v>
      </c>
      <c r="R9" s="246">
        <f>'SFY 21-22 Q4 Share Calculations'!V11</f>
        <v>29</v>
      </c>
      <c r="S9" s="275">
        <f>'SFY 21-22 Q4 Share Calculations'!W11</f>
        <v>382</v>
      </c>
      <c r="T9" s="24">
        <f t="shared" si="11"/>
        <v>118</v>
      </c>
      <c r="U9" s="25">
        <f t="shared" si="0"/>
        <v>1559</v>
      </c>
      <c r="V9" s="26">
        <f t="shared" si="1"/>
        <v>1</v>
      </c>
      <c r="W9" s="26">
        <f t="shared" si="2"/>
        <v>124</v>
      </c>
      <c r="X9" s="26">
        <f t="shared" si="3"/>
        <v>12</v>
      </c>
      <c r="Y9" s="26">
        <f t="shared" si="4"/>
        <v>45</v>
      </c>
      <c r="Z9" s="26">
        <f t="shared" si="5"/>
        <v>0</v>
      </c>
      <c r="AA9" s="26">
        <f t="shared" si="6"/>
        <v>1</v>
      </c>
      <c r="AB9" s="26">
        <f t="shared" si="7"/>
        <v>1</v>
      </c>
      <c r="AC9" s="26">
        <f t="shared" si="8"/>
        <v>653</v>
      </c>
      <c r="AD9" s="26">
        <f t="shared" si="9"/>
        <v>2514</v>
      </c>
      <c r="AE9" s="125">
        <f t="shared" si="10"/>
        <v>0</v>
      </c>
    </row>
    <row r="10" spans="1:31" x14ac:dyDescent="0.2">
      <c r="A10" s="30" t="s">
        <v>17</v>
      </c>
      <c r="B10" s="281">
        <f>'SFY 21-22 Q4 Share Calculations'!C12</f>
        <v>0</v>
      </c>
      <c r="C10" s="24">
        <f>'SFY 21-22 Q4 Share Calculations'!AV12+'SFY 21-22 Q4 Share Calculations'!BO12</f>
        <v>35080</v>
      </c>
      <c r="D10" s="25">
        <f>'SFY 21-22 Q4 Share Calculations'!AW12+'SFY 21-22 Q4 Share Calculations'!BP12</f>
        <v>589</v>
      </c>
      <c r="E10" s="25">
        <f>'SFY 21-22 Q4 Share Calculations'!AX12+'SFY 21-22 Q4 Share Calculations'!BQ12</f>
        <v>6110</v>
      </c>
      <c r="F10" s="274">
        <f>'SFY 21-22 Q4 Share Calculations'!G12</f>
        <v>3194</v>
      </c>
      <c r="G10" s="246">
        <f>'SFY 21-22 Q4 Share Calculations'!H12</f>
        <v>3004</v>
      </c>
      <c r="H10" s="246">
        <f>'SFY 21-22 Q4 Share Calculations'!I12</f>
        <v>21</v>
      </c>
      <c r="I10" s="246">
        <f>'SFY 21-22 Q4 Share Calculations'!J12</f>
        <v>3360</v>
      </c>
      <c r="J10" s="246">
        <f>'SFY 21-22 Q4 Share Calculations'!K12</f>
        <v>319</v>
      </c>
      <c r="K10" s="246">
        <f>'SFY 21-22 Q4 Share Calculations'!L12</f>
        <v>444</v>
      </c>
      <c r="L10" s="246">
        <f>'SFY 21-22 Q4 Share Calculations'!M12</f>
        <v>1</v>
      </c>
      <c r="M10" s="246">
        <f>'SFY 21-22 Q4 Share Calculations'!N12</f>
        <v>8</v>
      </c>
      <c r="N10" s="246">
        <f>'SFY 21-22 Q4 Share Calculations'!O12</f>
        <v>14</v>
      </c>
      <c r="O10" s="246">
        <f>'SFY 21-22 Q4 Share Calculations'!P12+'SFY 21-22 Q4 Share Calculations'!AS12</f>
        <v>5230</v>
      </c>
      <c r="P10" s="273">
        <f>'SFY 21-22 Q4 Share Calculations'!AB12</f>
        <v>2322</v>
      </c>
      <c r="Q10" s="274">
        <f>'SFY 21-22 Q4 Share Calculations'!U12</f>
        <v>0</v>
      </c>
      <c r="R10" s="246">
        <f>'SFY 21-22 Q4 Share Calculations'!V12</f>
        <v>0</v>
      </c>
      <c r="S10" s="275">
        <f>'SFY 21-22 Q4 Share Calculations'!W12</f>
        <v>0</v>
      </c>
      <c r="T10" s="24">
        <f t="shared" si="11"/>
        <v>3194</v>
      </c>
      <c r="U10" s="25">
        <f t="shared" si="0"/>
        <v>38084</v>
      </c>
      <c r="V10" s="26">
        <f t="shared" si="1"/>
        <v>21</v>
      </c>
      <c r="W10" s="26">
        <f t="shared" si="2"/>
        <v>3360</v>
      </c>
      <c r="X10" s="26">
        <f t="shared" si="3"/>
        <v>319</v>
      </c>
      <c r="Y10" s="26">
        <f t="shared" si="4"/>
        <v>1033</v>
      </c>
      <c r="Z10" s="26">
        <f t="shared" si="5"/>
        <v>1</v>
      </c>
      <c r="AA10" s="26">
        <f t="shared" si="6"/>
        <v>8</v>
      </c>
      <c r="AB10" s="26">
        <f t="shared" si="7"/>
        <v>14</v>
      </c>
      <c r="AC10" s="26">
        <f t="shared" si="8"/>
        <v>13662</v>
      </c>
      <c r="AD10" s="26">
        <f t="shared" si="9"/>
        <v>59696</v>
      </c>
      <c r="AE10" s="125">
        <f t="shared" si="10"/>
        <v>0</v>
      </c>
    </row>
    <row r="11" spans="1:31" x14ac:dyDescent="0.2">
      <c r="A11" s="30" t="s">
        <v>70</v>
      </c>
      <c r="B11" s="281">
        <f>'SFY 21-22 Q4 Share Calculations'!C13</f>
        <v>33</v>
      </c>
      <c r="C11" s="29">
        <f>'SFY 21-22 Q4 Share Calculations'!AV13+'SFY 21-22 Q4 Share Calculations'!BO13</f>
        <v>0</v>
      </c>
      <c r="D11" s="29">
        <f>'SFY 21-22 Q4 Share Calculations'!AW13+'SFY 21-22 Q4 Share Calculations'!BP13</f>
        <v>0</v>
      </c>
      <c r="E11" s="29">
        <f>'SFY 21-22 Q4 Share Calculations'!AX13+'SFY 21-22 Q4 Share Calculations'!BQ13</f>
        <v>0</v>
      </c>
      <c r="F11" s="274">
        <f>'SFY 21-22 Q4 Share Calculations'!G13</f>
        <v>169</v>
      </c>
      <c r="G11" s="246">
        <f>'SFY 21-22 Q4 Share Calculations'!H13</f>
        <v>159</v>
      </c>
      <c r="H11" s="246">
        <f>'SFY 21-22 Q4 Share Calculations'!I13</f>
        <v>1</v>
      </c>
      <c r="I11" s="246">
        <f>'SFY 21-22 Q4 Share Calculations'!J13</f>
        <v>178</v>
      </c>
      <c r="J11" s="246">
        <f>'SFY 21-22 Q4 Share Calculations'!K13</f>
        <v>17</v>
      </c>
      <c r="K11" s="246">
        <f>'SFY 21-22 Q4 Share Calculations'!L13</f>
        <v>23</v>
      </c>
      <c r="L11" s="246">
        <f>'SFY 21-22 Q4 Share Calculations'!M13</f>
        <v>0</v>
      </c>
      <c r="M11" s="246">
        <f>'SFY 21-22 Q4 Share Calculations'!N13</f>
        <v>0</v>
      </c>
      <c r="N11" s="246">
        <f>'SFY 21-22 Q4 Share Calculations'!O13</f>
        <v>1</v>
      </c>
      <c r="O11" s="246">
        <f>'SFY 21-22 Q4 Share Calculations'!P13+'SFY 21-22 Q4 Share Calculations'!AS13</f>
        <v>277</v>
      </c>
      <c r="P11" s="273">
        <f>'SFY 21-22 Q4 Share Calculations'!AB13</f>
        <v>120</v>
      </c>
      <c r="Q11" s="274">
        <f>'SFY 21-22 Q4 Share Calculations'!U13</f>
        <v>2223</v>
      </c>
      <c r="R11" s="246">
        <f>'SFY 21-22 Q4 Share Calculations'!V13</f>
        <v>45</v>
      </c>
      <c r="S11" s="275">
        <f>'SFY 21-22 Q4 Share Calculations'!W13</f>
        <v>590</v>
      </c>
      <c r="T11" s="24">
        <f t="shared" si="11"/>
        <v>169</v>
      </c>
      <c r="U11" s="25">
        <f t="shared" si="0"/>
        <v>2415</v>
      </c>
      <c r="V11" s="26">
        <f t="shared" si="1"/>
        <v>1</v>
      </c>
      <c r="W11" s="26">
        <f t="shared" si="2"/>
        <v>178</v>
      </c>
      <c r="X11" s="26">
        <f t="shared" si="3"/>
        <v>17</v>
      </c>
      <c r="Y11" s="26">
        <f t="shared" si="4"/>
        <v>68</v>
      </c>
      <c r="Z11" s="26">
        <f t="shared" si="5"/>
        <v>0</v>
      </c>
      <c r="AA11" s="26">
        <f t="shared" si="6"/>
        <v>0</v>
      </c>
      <c r="AB11" s="26">
        <f t="shared" si="7"/>
        <v>1</v>
      </c>
      <c r="AC11" s="26">
        <f t="shared" si="8"/>
        <v>987</v>
      </c>
      <c r="AD11" s="26">
        <f t="shared" si="9"/>
        <v>3836</v>
      </c>
      <c r="AE11" s="125">
        <f t="shared" si="10"/>
        <v>0</v>
      </c>
    </row>
    <row r="12" spans="1:31" x14ac:dyDescent="0.2">
      <c r="A12" s="30" t="s">
        <v>18</v>
      </c>
      <c r="B12" s="281">
        <f>'SFY 21-22 Q4 Share Calculations'!C14</f>
        <v>72</v>
      </c>
      <c r="C12" s="29">
        <f>'SFY 21-22 Q4 Share Calculations'!AV14+'SFY 21-22 Q4 Share Calculations'!BO14</f>
        <v>0</v>
      </c>
      <c r="D12" s="29">
        <f>'SFY 21-22 Q4 Share Calculations'!AW14+'SFY 21-22 Q4 Share Calculations'!BP14</f>
        <v>0</v>
      </c>
      <c r="E12" s="29">
        <f>'SFY 21-22 Q4 Share Calculations'!AX14+'SFY 21-22 Q4 Share Calculations'!BQ14</f>
        <v>0</v>
      </c>
      <c r="F12" s="274">
        <f>'SFY 21-22 Q4 Share Calculations'!G14</f>
        <v>473</v>
      </c>
      <c r="G12" s="246">
        <f>'SFY 21-22 Q4 Share Calculations'!H14</f>
        <v>445</v>
      </c>
      <c r="H12" s="246">
        <f>'SFY 21-22 Q4 Share Calculations'!I14</f>
        <v>3</v>
      </c>
      <c r="I12" s="246">
        <f>'SFY 21-22 Q4 Share Calculations'!J14</f>
        <v>498</v>
      </c>
      <c r="J12" s="246">
        <f>'SFY 21-22 Q4 Share Calculations'!K14</f>
        <v>47</v>
      </c>
      <c r="K12" s="246">
        <f>'SFY 21-22 Q4 Share Calculations'!L14</f>
        <v>66</v>
      </c>
      <c r="L12" s="246">
        <f>'SFY 21-22 Q4 Share Calculations'!M14</f>
        <v>0</v>
      </c>
      <c r="M12" s="246">
        <f>'SFY 21-22 Q4 Share Calculations'!N14</f>
        <v>1</v>
      </c>
      <c r="N12" s="246">
        <f>'SFY 21-22 Q4 Share Calculations'!O14</f>
        <v>2</v>
      </c>
      <c r="O12" s="246">
        <f>'SFY 21-22 Q4 Share Calculations'!P14+'SFY 21-22 Q4 Share Calculations'!AS14</f>
        <v>775</v>
      </c>
      <c r="P12" s="273">
        <f>'SFY 21-22 Q4 Share Calculations'!AB14</f>
        <v>344</v>
      </c>
      <c r="Q12" s="274">
        <f>'SFY 21-22 Q4 Share Calculations'!U14</f>
        <v>6147</v>
      </c>
      <c r="R12" s="246">
        <f>'SFY 21-22 Q4 Share Calculations'!V14</f>
        <v>125</v>
      </c>
      <c r="S12" s="275">
        <f>'SFY 21-22 Q4 Share Calculations'!W14</f>
        <v>1631</v>
      </c>
      <c r="T12" s="24">
        <f t="shared" si="11"/>
        <v>473</v>
      </c>
      <c r="U12" s="25">
        <f t="shared" si="0"/>
        <v>6664</v>
      </c>
      <c r="V12" s="26">
        <f t="shared" si="1"/>
        <v>3</v>
      </c>
      <c r="W12" s="26">
        <f t="shared" si="2"/>
        <v>498</v>
      </c>
      <c r="X12" s="26">
        <f t="shared" si="3"/>
        <v>47</v>
      </c>
      <c r="Y12" s="26">
        <f t="shared" si="4"/>
        <v>191</v>
      </c>
      <c r="Z12" s="26">
        <f t="shared" si="5"/>
        <v>0</v>
      </c>
      <c r="AA12" s="26">
        <f t="shared" si="6"/>
        <v>1</v>
      </c>
      <c r="AB12" s="26">
        <f t="shared" si="7"/>
        <v>2</v>
      </c>
      <c r="AC12" s="26">
        <f t="shared" si="8"/>
        <v>2750</v>
      </c>
      <c r="AD12" s="26">
        <f t="shared" si="9"/>
        <v>10629</v>
      </c>
      <c r="AE12" s="125">
        <f t="shared" si="10"/>
        <v>0</v>
      </c>
    </row>
    <row r="13" spans="1:31" x14ac:dyDescent="0.2">
      <c r="A13" s="30" t="s">
        <v>19</v>
      </c>
      <c r="B13" s="281">
        <f>'SFY 21-22 Q4 Share Calculations'!C15</f>
        <v>0</v>
      </c>
      <c r="C13" s="24">
        <f>'SFY 21-22 Q4 Share Calculations'!AV15+'SFY 21-22 Q4 Share Calculations'!BO15</f>
        <v>59745</v>
      </c>
      <c r="D13" s="25">
        <f>'SFY 21-22 Q4 Share Calculations'!AW15+'SFY 21-22 Q4 Share Calculations'!BP15</f>
        <v>1001</v>
      </c>
      <c r="E13" s="25">
        <f>'SFY 21-22 Q4 Share Calculations'!AX15+'SFY 21-22 Q4 Share Calculations'!BQ15</f>
        <v>10404</v>
      </c>
      <c r="F13" s="274">
        <f>'SFY 21-22 Q4 Share Calculations'!G15</f>
        <v>7065</v>
      </c>
      <c r="G13" s="246">
        <f>'SFY 21-22 Q4 Share Calculations'!H15</f>
        <v>6644</v>
      </c>
      <c r="H13" s="246">
        <f>'SFY 21-22 Q4 Share Calculations'!I15</f>
        <v>46</v>
      </c>
      <c r="I13" s="246">
        <f>'SFY 21-22 Q4 Share Calculations'!J15</f>
        <v>7432</v>
      </c>
      <c r="J13" s="246">
        <f>'SFY 21-22 Q4 Share Calculations'!K15</f>
        <v>704</v>
      </c>
      <c r="K13" s="246">
        <f>'SFY 21-22 Q4 Share Calculations'!L15</f>
        <v>982</v>
      </c>
      <c r="L13" s="246">
        <f>'SFY 21-22 Q4 Share Calculations'!M15</f>
        <v>2</v>
      </c>
      <c r="M13" s="246">
        <f>'SFY 21-22 Q4 Share Calculations'!N15</f>
        <v>18</v>
      </c>
      <c r="N13" s="246">
        <f>'SFY 21-22 Q4 Share Calculations'!O15</f>
        <v>30</v>
      </c>
      <c r="O13" s="246">
        <f>'SFY 21-22 Q4 Share Calculations'!P15+'SFY 21-22 Q4 Share Calculations'!AS15</f>
        <v>11568</v>
      </c>
      <c r="P13" s="273">
        <f>'SFY 21-22 Q4 Share Calculations'!AB15</f>
        <v>5099</v>
      </c>
      <c r="Q13" s="274">
        <f>'SFY 21-22 Q4 Share Calculations'!U15</f>
        <v>0</v>
      </c>
      <c r="R13" s="246">
        <f>'SFY 21-22 Q4 Share Calculations'!V15</f>
        <v>0</v>
      </c>
      <c r="S13" s="275">
        <f>'SFY 21-22 Q4 Share Calculations'!W15</f>
        <v>0</v>
      </c>
      <c r="T13" s="24">
        <f t="shared" si="11"/>
        <v>7065</v>
      </c>
      <c r="U13" s="25">
        <f t="shared" si="0"/>
        <v>66389</v>
      </c>
      <c r="V13" s="26">
        <f t="shared" si="1"/>
        <v>46</v>
      </c>
      <c r="W13" s="26">
        <f t="shared" si="2"/>
        <v>7432</v>
      </c>
      <c r="X13" s="26">
        <f t="shared" si="3"/>
        <v>704</v>
      </c>
      <c r="Y13" s="26">
        <f t="shared" si="4"/>
        <v>1983</v>
      </c>
      <c r="Z13" s="26">
        <f t="shared" si="5"/>
        <v>2</v>
      </c>
      <c r="AA13" s="26">
        <f t="shared" si="6"/>
        <v>18</v>
      </c>
      <c r="AB13" s="26">
        <f t="shared" si="7"/>
        <v>30</v>
      </c>
      <c r="AC13" s="26">
        <f t="shared" si="8"/>
        <v>27071</v>
      </c>
      <c r="AD13" s="26">
        <f t="shared" si="9"/>
        <v>110740</v>
      </c>
      <c r="AE13" s="125">
        <f t="shared" si="10"/>
        <v>0</v>
      </c>
    </row>
    <row r="14" spans="1:31" x14ac:dyDescent="0.2">
      <c r="A14" s="30" t="s">
        <v>71</v>
      </c>
      <c r="B14" s="281">
        <f>'SFY 21-22 Q4 Share Calculations'!C16</f>
        <v>22</v>
      </c>
      <c r="C14" s="29">
        <f>'SFY 21-22 Q4 Share Calculations'!AV16+'SFY 21-22 Q4 Share Calculations'!BO16</f>
        <v>0</v>
      </c>
      <c r="D14" s="29">
        <f>'SFY 21-22 Q4 Share Calculations'!AW16+'SFY 21-22 Q4 Share Calculations'!BP16</f>
        <v>0</v>
      </c>
      <c r="E14" s="29">
        <f>'SFY 21-22 Q4 Share Calculations'!AX16+'SFY 21-22 Q4 Share Calculations'!BQ16</f>
        <v>0</v>
      </c>
      <c r="F14" s="274">
        <f>'SFY 21-22 Q4 Share Calculations'!G16</f>
        <v>152</v>
      </c>
      <c r="G14" s="246">
        <f>'SFY 21-22 Q4 Share Calculations'!H16</f>
        <v>143</v>
      </c>
      <c r="H14" s="246">
        <f>'SFY 21-22 Q4 Share Calculations'!I16</f>
        <v>1</v>
      </c>
      <c r="I14" s="246">
        <f>'SFY 21-22 Q4 Share Calculations'!J16</f>
        <v>160</v>
      </c>
      <c r="J14" s="246">
        <f>'SFY 21-22 Q4 Share Calculations'!K16</f>
        <v>15</v>
      </c>
      <c r="K14" s="246">
        <f>'SFY 21-22 Q4 Share Calculations'!L16</f>
        <v>21</v>
      </c>
      <c r="L14" s="246">
        <f>'SFY 21-22 Q4 Share Calculations'!M16</f>
        <v>0</v>
      </c>
      <c r="M14" s="246">
        <f>'SFY 21-22 Q4 Share Calculations'!N16</f>
        <v>0</v>
      </c>
      <c r="N14" s="246">
        <f>'SFY 21-22 Q4 Share Calculations'!O16</f>
        <v>1</v>
      </c>
      <c r="O14" s="246">
        <f>'SFY 21-22 Q4 Share Calculations'!P16+'SFY 21-22 Q4 Share Calculations'!AS16</f>
        <v>249</v>
      </c>
      <c r="P14" s="273">
        <f>'SFY 21-22 Q4 Share Calculations'!AB16</f>
        <v>112</v>
      </c>
      <c r="Q14" s="274">
        <f>'SFY 21-22 Q4 Share Calculations'!U16</f>
        <v>2093</v>
      </c>
      <c r="R14" s="246">
        <f>'SFY 21-22 Q4 Share Calculations'!V16</f>
        <v>43</v>
      </c>
      <c r="S14" s="275">
        <f>'SFY 21-22 Q4 Share Calculations'!W16</f>
        <v>555</v>
      </c>
      <c r="T14" s="24">
        <f t="shared" si="11"/>
        <v>152</v>
      </c>
      <c r="U14" s="25">
        <f t="shared" si="0"/>
        <v>2258</v>
      </c>
      <c r="V14" s="26">
        <f t="shared" si="1"/>
        <v>1</v>
      </c>
      <c r="W14" s="26">
        <f t="shared" si="2"/>
        <v>160</v>
      </c>
      <c r="X14" s="26">
        <f t="shared" si="3"/>
        <v>15</v>
      </c>
      <c r="Y14" s="26">
        <f t="shared" si="4"/>
        <v>64</v>
      </c>
      <c r="Z14" s="26">
        <f t="shared" si="5"/>
        <v>0</v>
      </c>
      <c r="AA14" s="26">
        <f t="shared" si="6"/>
        <v>0</v>
      </c>
      <c r="AB14" s="26">
        <f t="shared" si="7"/>
        <v>1</v>
      </c>
      <c r="AC14" s="26">
        <f t="shared" si="8"/>
        <v>916</v>
      </c>
      <c r="AD14" s="26">
        <f t="shared" si="9"/>
        <v>3567</v>
      </c>
      <c r="AE14" s="125">
        <f t="shared" si="10"/>
        <v>0</v>
      </c>
    </row>
    <row r="15" spans="1:31" x14ac:dyDescent="0.2">
      <c r="A15" s="30" t="s">
        <v>20</v>
      </c>
      <c r="B15" s="281">
        <f>'SFY 21-22 Q4 Share Calculations'!C17</f>
        <v>135</v>
      </c>
      <c r="C15" s="29">
        <f>'SFY 21-22 Q4 Share Calculations'!AV17+'SFY 21-22 Q4 Share Calculations'!BO17</f>
        <v>0</v>
      </c>
      <c r="D15" s="29">
        <f>'SFY 21-22 Q4 Share Calculations'!AW17+'SFY 21-22 Q4 Share Calculations'!BP17</f>
        <v>0</v>
      </c>
      <c r="E15" s="29">
        <f>'SFY 21-22 Q4 Share Calculations'!AX17+'SFY 21-22 Q4 Share Calculations'!BQ17</f>
        <v>0</v>
      </c>
      <c r="F15" s="274">
        <f>'SFY 21-22 Q4 Share Calculations'!G17</f>
        <v>761</v>
      </c>
      <c r="G15" s="246">
        <f>'SFY 21-22 Q4 Share Calculations'!H17</f>
        <v>715</v>
      </c>
      <c r="H15" s="246">
        <f>'SFY 21-22 Q4 Share Calculations'!I17</f>
        <v>5</v>
      </c>
      <c r="I15" s="246">
        <f>'SFY 21-22 Q4 Share Calculations'!J17</f>
        <v>800</v>
      </c>
      <c r="J15" s="246">
        <f>'SFY 21-22 Q4 Share Calculations'!K17</f>
        <v>76</v>
      </c>
      <c r="K15" s="246">
        <f>'SFY 21-22 Q4 Share Calculations'!L17</f>
        <v>106</v>
      </c>
      <c r="L15" s="246">
        <f>'SFY 21-22 Q4 Share Calculations'!M17</f>
        <v>0</v>
      </c>
      <c r="M15" s="246">
        <f>'SFY 21-22 Q4 Share Calculations'!N17</f>
        <v>2</v>
      </c>
      <c r="N15" s="246">
        <f>'SFY 21-22 Q4 Share Calculations'!O17</f>
        <v>3</v>
      </c>
      <c r="O15" s="246">
        <f>'SFY 21-22 Q4 Share Calculations'!P17+'SFY 21-22 Q4 Share Calculations'!AS17</f>
        <v>1245</v>
      </c>
      <c r="P15" s="273">
        <f>'SFY 21-22 Q4 Share Calculations'!AB17</f>
        <v>550</v>
      </c>
      <c r="Q15" s="274">
        <f>'SFY 21-22 Q4 Share Calculations'!U17</f>
        <v>9809</v>
      </c>
      <c r="R15" s="246">
        <f>'SFY 21-22 Q4 Share Calculations'!V17</f>
        <v>200</v>
      </c>
      <c r="S15" s="275">
        <f>'SFY 21-22 Q4 Share Calculations'!W17</f>
        <v>2603</v>
      </c>
      <c r="T15" s="24">
        <f t="shared" si="11"/>
        <v>761</v>
      </c>
      <c r="U15" s="25">
        <f t="shared" si="0"/>
        <v>10659</v>
      </c>
      <c r="V15" s="26">
        <f t="shared" si="1"/>
        <v>5</v>
      </c>
      <c r="W15" s="26">
        <f t="shared" si="2"/>
        <v>800</v>
      </c>
      <c r="X15" s="26">
        <f t="shared" si="3"/>
        <v>76</v>
      </c>
      <c r="Y15" s="26">
        <f t="shared" si="4"/>
        <v>306</v>
      </c>
      <c r="Z15" s="26">
        <f t="shared" si="5"/>
        <v>0</v>
      </c>
      <c r="AA15" s="26">
        <f t="shared" si="6"/>
        <v>2</v>
      </c>
      <c r="AB15" s="26">
        <f t="shared" si="7"/>
        <v>3</v>
      </c>
      <c r="AC15" s="26">
        <f t="shared" si="8"/>
        <v>4398</v>
      </c>
      <c r="AD15" s="26">
        <f t="shared" si="9"/>
        <v>17010</v>
      </c>
      <c r="AE15" s="125">
        <f t="shared" si="10"/>
        <v>0</v>
      </c>
    </row>
    <row r="16" spans="1:31" x14ac:dyDescent="0.2">
      <c r="A16" s="30" t="s">
        <v>21</v>
      </c>
      <c r="B16" s="281">
        <f>'SFY 21-22 Q4 Share Calculations'!C18</f>
        <v>265</v>
      </c>
      <c r="C16" s="29">
        <f>'SFY 21-22 Q4 Share Calculations'!AV18+'SFY 21-22 Q4 Share Calculations'!BO18</f>
        <v>0</v>
      </c>
      <c r="D16" s="29">
        <f>'SFY 21-22 Q4 Share Calculations'!AW18+'SFY 21-22 Q4 Share Calculations'!BP18</f>
        <v>0</v>
      </c>
      <c r="E16" s="29">
        <f>'SFY 21-22 Q4 Share Calculations'!AX18+'SFY 21-22 Q4 Share Calculations'!BQ18</f>
        <v>0</v>
      </c>
      <c r="F16" s="274">
        <f>'SFY 21-22 Q4 Share Calculations'!G18</f>
        <v>1335</v>
      </c>
      <c r="G16" s="246">
        <f>'SFY 21-22 Q4 Share Calculations'!H18</f>
        <v>1256</v>
      </c>
      <c r="H16" s="246">
        <f>'SFY 21-22 Q4 Share Calculations'!I18</f>
        <v>9</v>
      </c>
      <c r="I16" s="246">
        <f>'SFY 21-22 Q4 Share Calculations'!J18</f>
        <v>1405</v>
      </c>
      <c r="J16" s="246">
        <f>'SFY 21-22 Q4 Share Calculations'!K18</f>
        <v>133</v>
      </c>
      <c r="K16" s="246">
        <f>'SFY 21-22 Q4 Share Calculations'!L18</f>
        <v>185</v>
      </c>
      <c r="L16" s="246">
        <f>'SFY 21-22 Q4 Share Calculations'!M18</f>
        <v>0</v>
      </c>
      <c r="M16" s="246">
        <f>'SFY 21-22 Q4 Share Calculations'!N18</f>
        <v>3</v>
      </c>
      <c r="N16" s="246">
        <f>'SFY 21-22 Q4 Share Calculations'!O18</f>
        <v>6</v>
      </c>
      <c r="O16" s="246">
        <f>'SFY 21-22 Q4 Share Calculations'!P18+'SFY 21-22 Q4 Share Calculations'!AS18</f>
        <v>2186</v>
      </c>
      <c r="P16" s="273">
        <f>'SFY 21-22 Q4 Share Calculations'!AB18</f>
        <v>972</v>
      </c>
      <c r="Q16" s="274">
        <f>'SFY 21-22 Q4 Share Calculations'!U18</f>
        <v>17264</v>
      </c>
      <c r="R16" s="246">
        <f>'SFY 21-22 Q4 Share Calculations'!V18</f>
        <v>352</v>
      </c>
      <c r="S16" s="275">
        <f>'SFY 21-22 Q4 Share Calculations'!W18</f>
        <v>4581</v>
      </c>
      <c r="T16" s="24">
        <f t="shared" si="11"/>
        <v>1335</v>
      </c>
      <c r="U16" s="25">
        <f t="shared" si="0"/>
        <v>18785</v>
      </c>
      <c r="V16" s="26">
        <f t="shared" si="1"/>
        <v>9</v>
      </c>
      <c r="W16" s="26">
        <f t="shared" si="2"/>
        <v>1405</v>
      </c>
      <c r="X16" s="26">
        <f t="shared" si="3"/>
        <v>133</v>
      </c>
      <c r="Y16" s="26">
        <f t="shared" si="4"/>
        <v>537</v>
      </c>
      <c r="Z16" s="26">
        <f t="shared" si="5"/>
        <v>0</v>
      </c>
      <c r="AA16" s="26">
        <f t="shared" si="6"/>
        <v>3</v>
      </c>
      <c r="AB16" s="26">
        <f t="shared" si="7"/>
        <v>6</v>
      </c>
      <c r="AC16" s="26">
        <f t="shared" si="8"/>
        <v>7739</v>
      </c>
      <c r="AD16" s="26">
        <f t="shared" si="9"/>
        <v>29952</v>
      </c>
      <c r="AE16" s="125">
        <f t="shared" si="10"/>
        <v>0</v>
      </c>
    </row>
    <row r="17" spans="1:31" x14ac:dyDescent="0.2">
      <c r="A17" s="30" t="s">
        <v>22</v>
      </c>
      <c r="B17" s="281">
        <f>'SFY 21-22 Q4 Share Calculations'!C19</f>
        <v>13</v>
      </c>
      <c r="C17" s="29">
        <f>'SFY 21-22 Q4 Share Calculations'!AV19+'SFY 21-22 Q4 Share Calculations'!BO19</f>
        <v>0</v>
      </c>
      <c r="D17" s="29">
        <f>'SFY 21-22 Q4 Share Calculations'!AW19+'SFY 21-22 Q4 Share Calculations'!BP19</f>
        <v>0</v>
      </c>
      <c r="E17" s="29">
        <f>'SFY 21-22 Q4 Share Calculations'!AX19+'SFY 21-22 Q4 Share Calculations'!BQ19</f>
        <v>0</v>
      </c>
      <c r="F17" s="274">
        <f>'SFY 21-22 Q4 Share Calculations'!G19</f>
        <v>67</v>
      </c>
      <c r="G17" s="246">
        <f>'SFY 21-22 Q4 Share Calculations'!H19</f>
        <v>64</v>
      </c>
      <c r="H17" s="246">
        <f>'SFY 21-22 Q4 Share Calculations'!I19</f>
        <v>0</v>
      </c>
      <c r="I17" s="246">
        <f>'SFY 21-22 Q4 Share Calculations'!J19</f>
        <v>71</v>
      </c>
      <c r="J17" s="246">
        <f>'SFY 21-22 Q4 Share Calculations'!K19</f>
        <v>7</v>
      </c>
      <c r="K17" s="246">
        <f>'SFY 21-22 Q4 Share Calculations'!L19</f>
        <v>9</v>
      </c>
      <c r="L17" s="246">
        <f>'SFY 21-22 Q4 Share Calculations'!M19</f>
        <v>0</v>
      </c>
      <c r="M17" s="246">
        <f>'SFY 21-22 Q4 Share Calculations'!N19</f>
        <v>1</v>
      </c>
      <c r="N17" s="246">
        <f>'SFY 21-22 Q4 Share Calculations'!O19</f>
        <v>0</v>
      </c>
      <c r="O17" s="246">
        <f>'SFY 21-22 Q4 Share Calculations'!P19+'SFY 21-22 Q4 Share Calculations'!AS19</f>
        <v>111</v>
      </c>
      <c r="P17" s="273">
        <f>'SFY 21-22 Q4 Share Calculations'!AB19</f>
        <v>52</v>
      </c>
      <c r="Q17" s="274">
        <f>'SFY 21-22 Q4 Share Calculations'!U19</f>
        <v>915</v>
      </c>
      <c r="R17" s="246">
        <f>'SFY 21-22 Q4 Share Calculations'!V19</f>
        <v>19</v>
      </c>
      <c r="S17" s="275">
        <f>'SFY 21-22 Q4 Share Calculations'!W19</f>
        <v>243</v>
      </c>
      <c r="T17" s="24">
        <f t="shared" si="11"/>
        <v>67</v>
      </c>
      <c r="U17" s="25">
        <f t="shared" si="0"/>
        <v>992</v>
      </c>
      <c r="V17" s="26">
        <f t="shared" si="1"/>
        <v>0</v>
      </c>
      <c r="W17" s="26">
        <f t="shared" si="2"/>
        <v>71</v>
      </c>
      <c r="X17" s="26">
        <f t="shared" si="3"/>
        <v>7</v>
      </c>
      <c r="Y17" s="26">
        <f t="shared" si="4"/>
        <v>28</v>
      </c>
      <c r="Z17" s="26">
        <f t="shared" si="5"/>
        <v>0</v>
      </c>
      <c r="AA17" s="26">
        <f t="shared" si="6"/>
        <v>1</v>
      </c>
      <c r="AB17" s="26">
        <f t="shared" si="7"/>
        <v>0</v>
      </c>
      <c r="AC17" s="26">
        <f t="shared" si="8"/>
        <v>406</v>
      </c>
      <c r="AD17" s="26">
        <f t="shared" si="9"/>
        <v>1572</v>
      </c>
      <c r="AE17" s="125">
        <f t="shared" si="10"/>
        <v>0</v>
      </c>
    </row>
    <row r="18" spans="1:31" x14ac:dyDescent="0.2">
      <c r="A18" s="30" t="s">
        <v>23</v>
      </c>
      <c r="B18" s="281">
        <f>'SFY 21-22 Q4 Share Calculations'!C20</f>
        <v>1016</v>
      </c>
      <c r="C18" s="29">
        <f>'SFY 21-22 Q4 Share Calculations'!AV20+'SFY 21-22 Q4 Share Calculations'!BO20</f>
        <v>0</v>
      </c>
      <c r="D18" s="29">
        <f>'SFY 21-22 Q4 Share Calculations'!AW20+'SFY 21-22 Q4 Share Calculations'!BP20</f>
        <v>0</v>
      </c>
      <c r="E18" s="29">
        <f>'SFY 21-22 Q4 Share Calculations'!AX20+'SFY 21-22 Q4 Share Calculations'!BQ20</f>
        <v>0</v>
      </c>
      <c r="F18" s="274">
        <f>'SFY 21-22 Q4 Share Calculations'!G20</f>
        <v>5763</v>
      </c>
      <c r="G18" s="246">
        <f>'SFY 21-22 Q4 Share Calculations'!H20</f>
        <v>5420</v>
      </c>
      <c r="H18" s="246">
        <f>'SFY 21-22 Q4 Share Calculations'!I20</f>
        <v>38</v>
      </c>
      <c r="I18" s="246">
        <f>'SFY 21-22 Q4 Share Calculations'!J20</f>
        <v>6063</v>
      </c>
      <c r="J18" s="246">
        <f>'SFY 21-22 Q4 Share Calculations'!K20</f>
        <v>575</v>
      </c>
      <c r="K18" s="246">
        <f>'SFY 21-22 Q4 Share Calculations'!L20</f>
        <v>801</v>
      </c>
      <c r="L18" s="246">
        <f>'SFY 21-22 Q4 Share Calculations'!M20</f>
        <v>2</v>
      </c>
      <c r="M18" s="246">
        <f>'SFY 21-22 Q4 Share Calculations'!N20</f>
        <v>15</v>
      </c>
      <c r="N18" s="246">
        <f>'SFY 21-22 Q4 Share Calculations'!O20</f>
        <v>24</v>
      </c>
      <c r="O18" s="246">
        <f>'SFY 21-22 Q4 Share Calculations'!P20+'SFY 21-22 Q4 Share Calculations'!AS20</f>
        <v>9437</v>
      </c>
      <c r="P18" s="273">
        <f>'SFY 21-22 Q4 Share Calculations'!AB20</f>
        <v>4162</v>
      </c>
      <c r="Q18" s="274">
        <f>'SFY 21-22 Q4 Share Calculations'!U20</f>
        <v>74155</v>
      </c>
      <c r="R18" s="246">
        <f>'SFY 21-22 Q4 Share Calculations'!V20</f>
        <v>1512</v>
      </c>
      <c r="S18" s="275">
        <f>'SFY 21-22 Q4 Share Calculations'!W20</f>
        <v>19679</v>
      </c>
      <c r="T18" s="24">
        <f t="shared" si="11"/>
        <v>5763</v>
      </c>
      <c r="U18" s="25">
        <f t="shared" si="0"/>
        <v>80591</v>
      </c>
      <c r="V18" s="26">
        <f t="shared" si="1"/>
        <v>38</v>
      </c>
      <c r="W18" s="26">
        <f t="shared" si="2"/>
        <v>6063</v>
      </c>
      <c r="X18" s="26">
        <f t="shared" si="3"/>
        <v>575</v>
      </c>
      <c r="Y18" s="26">
        <f t="shared" si="4"/>
        <v>2313</v>
      </c>
      <c r="Z18" s="26">
        <f t="shared" si="5"/>
        <v>2</v>
      </c>
      <c r="AA18" s="26">
        <f t="shared" si="6"/>
        <v>15</v>
      </c>
      <c r="AB18" s="26">
        <f t="shared" si="7"/>
        <v>24</v>
      </c>
      <c r="AC18" s="26">
        <f t="shared" si="8"/>
        <v>33278</v>
      </c>
      <c r="AD18" s="26">
        <f t="shared" si="9"/>
        <v>128662</v>
      </c>
      <c r="AE18" s="125">
        <f t="shared" si="10"/>
        <v>0</v>
      </c>
    </row>
    <row r="19" spans="1:31" x14ac:dyDescent="0.2">
      <c r="A19" s="30" t="s">
        <v>24</v>
      </c>
      <c r="B19" s="281">
        <f>'SFY 21-22 Q4 Share Calculations'!C21</f>
        <v>155</v>
      </c>
      <c r="C19" s="29">
        <f>'SFY 21-22 Q4 Share Calculations'!AV21+'SFY 21-22 Q4 Share Calculations'!BO21</f>
        <v>0</v>
      </c>
      <c r="D19" s="29">
        <f>'SFY 21-22 Q4 Share Calculations'!AW21+'SFY 21-22 Q4 Share Calculations'!BP21</f>
        <v>0</v>
      </c>
      <c r="E19" s="29">
        <f>'SFY 21-22 Q4 Share Calculations'!AX21+'SFY 21-22 Q4 Share Calculations'!BQ21</f>
        <v>0</v>
      </c>
      <c r="F19" s="274">
        <f>'SFY 21-22 Q4 Share Calculations'!G21</f>
        <v>845</v>
      </c>
      <c r="G19" s="246">
        <f>'SFY 21-22 Q4 Share Calculations'!H21</f>
        <v>795</v>
      </c>
      <c r="H19" s="246">
        <f>'SFY 21-22 Q4 Share Calculations'!I21</f>
        <v>6</v>
      </c>
      <c r="I19" s="246">
        <f>'SFY 21-22 Q4 Share Calculations'!J21</f>
        <v>889</v>
      </c>
      <c r="J19" s="246">
        <f>'SFY 21-22 Q4 Share Calculations'!K21</f>
        <v>84</v>
      </c>
      <c r="K19" s="246">
        <f>'SFY 21-22 Q4 Share Calculations'!L21</f>
        <v>117</v>
      </c>
      <c r="L19" s="246">
        <f>'SFY 21-22 Q4 Share Calculations'!M21</f>
        <v>0</v>
      </c>
      <c r="M19" s="246">
        <f>'SFY 21-22 Q4 Share Calculations'!N21</f>
        <v>2</v>
      </c>
      <c r="N19" s="246">
        <f>'SFY 21-22 Q4 Share Calculations'!O21</f>
        <v>4</v>
      </c>
      <c r="O19" s="246">
        <f>'SFY 21-22 Q4 Share Calculations'!P21+'SFY 21-22 Q4 Share Calculations'!AS21</f>
        <v>1384</v>
      </c>
      <c r="P19" s="273">
        <f>'SFY 21-22 Q4 Share Calculations'!AB21</f>
        <v>610</v>
      </c>
      <c r="Q19" s="274">
        <f>'SFY 21-22 Q4 Share Calculations'!U21</f>
        <v>10986</v>
      </c>
      <c r="R19" s="246">
        <f>'SFY 21-22 Q4 Share Calculations'!V21</f>
        <v>224</v>
      </c>
      <c r="S19" s="275">
        <f>'SFY 21-22 Q4 Share Calculations'!W21</f>
        <v>2915</v>
      </c>
      <c r="T19" s="24">
        <f t="shared" si="11"/>
        <v>845</v>
      </c>
      <c r="U19" s="25">
        <f t="shared" si="0"/>
        <v>11936</v>
      </c>
      <c r="V19" s="26">
        <f t="shared" si="1"/>
        <v>6</v>
      </c>
      <c r="W19" s="26">
        <f t="shared" si="2"/>
        <v>889</v>
      </c>
      <c r="X19" s="26">
        <f t="shared" si="3"/>
        <v>84</v>
      </c>
      <c r="Y19" s="26">
        <f t="shared" si="4"/>
        <v>341</v>
      </c>
      <c r="Z19" s="26">
        <f t="shared" si="5"/>
        <v>0</v>
      </c>
      <c r="AA19" s="26">
        <f t="shared" si="6"/>
        <v>2</v>
      </c>
      <c r="AB19" s="26">
        <f t="shared" si="7"/>
        <v>4</v>
      </c>
      <c r="AC19" s="26">
        <f t="shared" si="8"/>
        <v>4909</v>
      </c>
      <c r="AD19" s="26">
        <f t="shared" si="9"/>
        <v>19016</v>
      </c>
      <c r="AE19" s="125">
        <f t="shared" si="10"/>
        <v>0</v>
      </c>
    </row>
    <row r="20" spans="1:31" x14ac:dyDescent="0.2">
      <c r="A20" s="30" t="s">
        <v>25</v>
      </c>
      <c r="B20" s="281">
        <f>'SFY 21-22 Q4 Share Calculations'!C22</f>
        <v>77</v>
      </c>
      <c r="C20" s="29">
        <f>'SFY 21-22 Q4 Share Calculations'!AV22+'SFY 21-22 Q4 Share Calculations'!BO22</f>
        <v>0</v>
      </c>
      <c r="D20" s="29">
        <f>'SFY 21-22 Q4 Share Calculations'!AW22+'SFY 21-22 Q4 Share Calculations'!BP22</f>
        <v>0</v>
      </c>
      <c r="E20" s="29">
        <f>'SFY 21-22 Q4 Share Calculations'!AX22+'SFY 21-22 Q4 Share Calculations'!BQ22</f>
        <v>0</v>
      </c>
      <c r="F20" s="274">
        <f>'SFY 21-22 Q4 Share Calculations'!G22</f>
        <v>439</v>
      </c>
      <c r="G20" s="246">
        <f>'SFY 21-22 Q4 Share Calculations'!H22</f>
        <v>413</v>
      </c>
      <c r="H20" s="246">
        <f>'SFY 21-22 Q4 Share Calculations'!I22</f>
        <v>3</v>
      </c>
      <c r="I20" s="246">
        <f>'SFY 21-22 Q4 Share Calculations'!J22</f>
        <v>462</v>
      </c>
      <c r="J20" s="246">
        <f>'SFY 21-22 Q4 Share Calculations'!K22</f>
        <v>44</v>
      </c>
      <c r="K20" s="246">
        <f>'SFY 21-22 Q4 Share Calculations'!L22</f>
        <v>61</v>
      </c>
      <c r="L20" s="246">
        <f>'SFY 21-22 Q4 Share Calculations'!M22</f>
        <v>0</v>
      </c>
      <c r="M20" s="246">
        <f>'SFY 21-22 Q4 Share Calculations'!N22</f>
        <v>1</v>
      </c>
      <c r="N20" s="246">
        <f>'SFY 21-22 Q4 Share Calculations'!O22</f>
        <v>2</v>
      </c>
      <c r="O20" s="246">
        <f>'SFY 21-22 Q4 Share Calculations'!P22+'SFY 21-22 Q4 Share Calculations'!AS22</f>
        <v>720</v>
      </c>
      <c r="P20" s="273">
        <f>'SFY 21-22 Q4 Share Calculations'!AB22</f>
        <v>318</v>
      </c>
      <c r="Q20" s="274">
        <f>'SFY 21-22 Q4 Share Calculations'!U22</f>
        <v>5624</v>
      </c>
      <c r="R20" s="246">
        <f>'SFY 21-22 Q4 Share Calculations'!V22</f>
        <v>115</v>
      </c>
      <c r="S20" s="275">
        <f>'SFY 21-22 Q4 Share Calculations'!W22</f>
        <v>1492</v>
      </c>
      <c r="T20" s="24">
        <f t="shared" si="11"/>
        <v>439</v>
      </c>
      <c r="U20" s="25">
        <f t="shared" si="0"/>
        <v>6114</v>
      </c>
      <c r="V20" s="26">
        <f t="shared" si="1"/>
        <v>3</v>
      </c>
      <c r="W20" s="26">
        <f t="shared" si="2"/>
        <v>462</v>
      </c>
      <c r="X20" s="26">
        <f t="shared" si="3"/>
        <v>44</v>
      </c>
      <c r="Y20" s="26">
        <f t="shared" si="4"/>
        <v>176</v>
      </c>
      <c r="Z20" s="26">
        <f t="shared" si="5"/>
        <v>0</v>
      </c>
      <c r="AA20" s="26">
        <f t="shared" si="6"/>
        <v>1</v>
      </c>
      <c r="AB20" s="26">
        <f t="shared" si="7"/>
        <v>2</v>
      </c>
      <c r="AC20" s="26">
        <f t="shared" si="8"/>
        <v>2530</v>
      </c>
      <c r="AD20" s="26">
        <f t="shared" si="9"/>
        <v>9771</v>
      </c>
      <c r="AE20" s="125">
        <f t="shared" si="10"/>
        <v>0</v>
      </c>
    </row>
    <row r="21" spans="1:31" x14ac:dyDescent="0.2">
      <c r="A21" s="30" t="s">
        <v>26</v>
      </c>
      <c r="B21" s="281">
        <f>'SFY 21-22 Q4 Share Calculations'!C23</f>
        <v>19</v>
      </c>
      <c r="C21" s="29">
        <f>'SFY 21-22 Q4 Share Calculations'!AV23+'SFY 21-22 Q4 Share Calculations'!BO23</f>
        <v>0</v>
      </c>
      <c r="D21" s="29">
        <f>'SFY 21-22 Q4 Share Calculations'!AW23+'SFY 21-22 Q4 Share Calculations'!BP23</f>
        <v>0</v>
      </c>
      <c r="E21" s="29">
        <f>'SFY 21-22 Q4 Share Calculations'!AX23+'SFY 21-22 Q4 Share Calculations'!BQ23</f>
        <v>0</v>
      </c>
      <c r="F21" s="274">
        <f>'SFY 21-22 Q4 Share Calculations'!G23</f>
        <v>135</v>
      </c>
      <c r="G21" s="246">
        <f>'SFY 21-22 Q4 Share Calculations'!H23</f>
        <v>127</v>
      </c>
      <c r="H21" s="246">
        <f>'SFY 21-22 Q4 Share Calculations'!I23</f>
        <v>1</v>
      </c>
      <c r="I21" s="246">
        <f>'SFY 21-22 Q4 Share Calculations'!J23</f>
        <v>142</v>
      </c>
      <c r="J21" s="246">
        <f>'SFY 21-22 Q4 Share Calculations'!K23</f>
        <v>13</v>
      </c>
      <c r="K21" s="246">
        <f>'SFY 21-22 Q4 Share Calculations'!L23</f>
        <v>19</v>
      </c>
      <c r="L21" s="246">
        <f>'SFY 21-22 Q4 Share Calculations'!M23</f>
        <v>0</v>
      </c>
      <c r="M21" s="246">
        <f>'SFY 21-22 Q4 Share Calculations'!N23</f>
        <v>0</v>
      </c>
      <c r="N21" s="246">
        <f>'SFY 21-22 Q4 Share Calculations'!O23</f>
        <v>1</v>
      </c>
      <c r="O21" s="246">
        <f>'SFY 21-22 Q4 Share Calculations'!P23+'SFY 21-22 Q4 Share Calculations'!AS23</f>
        <v>221</v>
      </c>
      <c r="P21" s="273">
        <f>'SFY 21-22 Q4 Share Calculations'!AB23</f>
        <v>95</v>
      </c>
      <c r="Q21" s="274">
        <f>'SFY 21-22 Q4 Share Calculations'!U23</f>
        <v>1700</v>
      </c>
      <c r="R21" s="246">
        <f>'SFY 21-22 Q4 Share Calculations'!V23</f>
        <v>35</v>
      </c>
      <c r="S21" s="275">
        <f>'SFY 21-22 Q4 Share Calculations'!W23</f>
        <v>451</v>
      </c>
      <c r="T21" s="24">
        <f t="shared" si="11"/>
        <v>135</v>
      </c>
      <c r="U21" s="25">
        <f t="shared" si="0"/>
        <v>1846</v>
      </c>
      <c r="V21" s="26">
        <f t="shared" si="1"/>
        <v>1</v>
      </c>
      <c r="W21" s="26">
        <f t="shared" si="2"/>
        <v>142</v>
      </c>
      <c r="X21" s="26">
        <f t="shared" si="3"/>
        <v>13</v>
      </c>
      <c r="Y21" s="26">
        <f t="shared" si="4"/>
        <v>54</v>
      </c>
      <c r="Z21" s="26">
        <f t="shared" si="5"/>
        <v>0</v>
      </c>
      <c r="AA21" s="26">
        <f t="shared" si="6"/>
        <v>0</v>
      </c>
      <c r="AB21" s="26">
        <f t="shared" si="7"/>
        <v>1</v>
      </c>
      <c r="AC21" s="26">
        <f t="shared" si="8"/>
        <v>767</v>
      </c>
      <c r="AD21" s="26">
        <f t="shared" si="9"/>
        <v>2959</v>
      </c>
      <c r="AE21" s="125">
        <f t="shared" si="10"/>
        <v>0</v>
      </c>
    </row>
    <row r="22" spans="1:31" x14ac:dyDescent="0.2">
      <c r="A22" s="30" t="s">
        <v>27</v>
      </c>
      <c r="B22" s="281">
        <f>'SFY 21-22 Q4 Share Calculations'!C24</f>
        <v>7070</v>
      </c>
      <c r="C22" s="29">
        <f>'SFY 21-22 Q4 Share Calculations'!AV24+'SFY 21-22 Q4 Share Calculations'!BO24</f>
        <v>0</v>
      </c>
      <c r="D22" s="29">
        <f>'SFY 21-22 Q4 Share Calculations'!AW24+'SFY 21-22 Q4 Share Calculations'!BP24</f>
        <v>0</v>
      </c>
      <c r="E22" s="29">
        <f>'SFY 21-22 Q4 Share Calculations'!AX24+'SFY 21-22 Q4 Share Calculations'!BQ24</f>
        <v>0</v>
      </c>
      <c r="F22" s="274">
        <f>'SFY 21-22 Q4 Share Calculations'!G24</f>
        <v>50095</v>
      </c>
      <c r="G22" s="246">
        <f>'SFY 21-22 Q4 Share Calculations'!H24</f>
        <v>47114</v>
      </c>
      <c r="H22" s="246">
        <f>'SFY 21-22 Q4 Share Calculations'!I24</f>
        <v>328</v>
      </c>
      <c r="I22" s="246">
        <f>'SFY 21-22 Q4 Share Calculations'!J24</f>
        <v>52698</v>
      </c>
      <c r="J22" s="246">
        <f>'SFY 21-22 Q4 Share Calculations'!K24</f>
        <v>4995</v>
      </c>
      <c r="K22" s="246">
        <f>'SFY 21-22 Q4 Share Calculations'!L24</f>
        <v>6960</v>
      </c>
      <c r="L22" s="246">
        <f>'SFY 21-22 Q4 Share Calculations'!M24</f>
        <v>17</v>
      </c>
      <c r="M22" s="246">
        <f>'SFY 21-22 Q4 Share Calculations'!N24</f>
        <v>131</v>
      </c>
      <c r="N22" s="246">
        <f>'SFY 21-22 Q4 Share Calculations'!O24</f>
        <v>212</v>
      </c>
      <c r="O22" s="246">
        <f>'SFY 21-22 Q4 Share Calculations'!P24+'SFY 21-22 Q4 Share Calculations'!AS24</f>
        <v>82026</v>
      </c>
      <c r="P22" s="273">
        <f>'SFY 21-22 Q4 Share Calculations'!AB24</f>
        <v>0</v>
      </c>
      <c r="Q22" s="274">
        <f>'SFY 21-22 Q4 Share Calculations'!U24</f>
        <v>645028</v>
      </c>
      <c r="R22" s="246">
        <f>'SFY 21-22 Q4 Share Calculations'!V24</f>
        <v>13150</v>
      </c>
      <c r="S22" s="275">
        <f>'SFY 21-22 Q4 Share Calculations'!W24</f>
        <v>171175</v>
      </c>
      <c r="T22" s="24">
        <f t="shared" si="11"/>
        <v>50095</v>
      </c>
      <c r="U22" s="25">
        <f t="shared" si="0"/>
        <v>699212</v>
      </c>
      <c r="V22" s="26">
        <f t="shared" si="1"/>
        <v>328</v>
      </c>
      <c r="W22" s="26">
        <f t="shared" si="2"/>
        <v>52698</v>
      </c>
      <c r="X22" s="26">
        <f t="shared" si="3"/>
        <v>4995</v>
      </c>
      <c r="Y22" s="26">
        <f t="shared" si="4"/>
        <v>20110</v>
      </c>
      <c r="Z22" s="26">
        <f t="shared" si="5"/>
        <v>17</v>
      </c>
      <c r="AA22" s="26">
        <f t="shared" si="6"/>
        <v>131</v>
      </c>
      <c r="AB22" s="26">
        <f t="shared" si="7"/>
        <v>212</v>
      </c>
      <c r="AC22" s="26">
        <f t="shared" si="8"/>
        <v>253201</v>
      </c>
      <c r="AD22" s="26">
        <f t="shared" si="9"/>
        <v>1080999</v>
      </c>
      <c r="AE22" s="125">
        <f t="shared" si="10"/>
        <v>0</v>
      </c>
    </row>
    <row r="23" spans="1:31" x14ac:dyDescent="0.2">
      <c r="A23" s="30" t="s">
        <v>28</v>
      </c>
      <c r="B23" s="281">
        <f>'SFY 21-22 Q4 Share Calculations'!C25</f>
        <v>173</v>
      </c>
      <c r="C23" s="29">
        <f>'SFY 21-22 Q4 Share Calculations'!AV25+'SFY 21-22 Q4 Share Calculations'!BO25</f>
        <v>0</v>
      </c>
      <c r="D23" s="29">
        <f>'SFY 21-22 Q4 Share Calculations'!AW25+'SFY 21-22 Q4 Share Calculations'!BP25</f>
        <v>0</v>
      </c>
      <c r="E23" s="29">
        <f>'SFY 21-22 Q4 Share Calculations'!AX25+'SFY 21-22 Q4 Share Calculations'!BQ25</f>
        <v>0</v>
      </c>
      <c r="F23" s="274">
        <f>'SFY 21-22 Q4 Share Calculations'!G25</f>
        <v>997</v>
      </c>
      <c r="G23" s="246">
        <f>'SFY 21-22 Q4 Share Calculations'!H25</f>
        <v>938</v>
      </c>
      <c r="H23" s="246">
        <f>'SFY 21-22 Q4 Share Calculations'!I25</f>
        <v>7</v>
      </c>
      <c r="I23" s="246">
        <f>'SFY 21-22 Q4 Share Calculations'!J25</f>
        <v>1049</v>
      </c>
      <c r="J23" s="246">
        <f>'SFY 21-22 Q4 Share Calculations'!K25</f>
        <v>99</v>
      </c>
      <c r="K23" s="246">
        <f>'SFY 21-22 Q4 Share Calculations'!L25</f>
        <v>139</v>
      </c>
      <c r="L23" s="246">
        <f>'SFY 21-22 Q4 Share Calculations'!M25</f>
        <v>0</v>
      </c>
      <c r="M23" s="246">
        <f>'SFY 21-22 Q4 Share Calculations'!N25</f>
        <v>3</v>
      </c>
      <c r="N23" s="246">
        <f>'SFY 21-22 Q4 Share Calculations'!O25</f>
        <v>4</v>
      </c>
      <c r="O23" s="246">
        <f>'SFY 21-22 Q4 Share Calculations'!P25+'SFY 21-22 Q4 Share Calculations'!AS25</f>
        <v>1633</v>
      </c>
      <c r="P23" s="273">
        <f>'SFY 21-22 Q4 Share Calculations'!AB25</f>
        <v>722</v>
      </c>
      <c r="Q23" s="274">
        <f>'SFY 21-22 Q4 Share Calculations'!U25</f>
        <v>12817</v>
      </c>
      <c r="R23" s="246">
        <f>'SFY 21-22 Q4 Share Calculations'!V25</f>
        <v>261</v>
      </c>
      <c r="S23" s="275">
        <f>'SFY 21-22 Q4 Share Calculations'!W25</f>
        <v>3401</v>
      </c>
      <c r="T23" s="24">
        <f t="shared" si="11"/>
        <v>997</v>
      </c>
      <c r="U23" s="25">
        <f t="shared" si="0"/>
        <v>13928</v>
      </c>
      <c r="V23" s="26">
        <f t="shared" si="1"/>
        <v>7</v>
      </c>
      <c r="W23" s="26">
        <f t="shared" si="2"/>
        <v>1049</v>
      </c>
      <c r="X23" s="26">
        <f t="shared" si="3"/>
        <v>99</v>
      </c>
      <c r="Y23" s="26">
        <f t="shared" si="4"/>
        <v>400</v>
      </c>
      <c r="Z23" s="26">
        <f t="shared" si="5"/>
        <v>0</v>
      </c>
      <c r="AA23" s="26">
        <f t="shared" si="6"/>
        <v>3</v>
      </c>
      <c r="AB23" s="26">
        <f t="shared" si="7"/>
        <v>4</v>
      </c>
      <c r="AC23" s="26">
        <f t="shared" si="8"/>
        <v>5756</v>
      </c>
      <c r="AD23" s="26">
        <f t="shared" si="9"/>
        <v>22243</v>
      </c>
      <c r="AE23" s="125">
        <f t="shared" si="10"/>
        <v>0</v>
      </c>
    </row>
    <row r="24" spans="1:31" x14ac:dyDescent="0.2">
      <c r="A24" s="30" t="s">
        <v>72</v>
      </c>
      <c r="B24" s="281">
        <f>'SFY 21-22 Q4 Share Calculations'!C26</f>
        <v>63</v>
      </c>
      <c r="C24" s="29">
        <f>'SFY 21-22 Q4 Share Calculations'!AV26+'SFY 21-22 Q4 Share Calculations'!BO26</f>
        <v>0</v>
      </c>
      <c r="D24" s="29">
        <f>'SFY 21-22 Q4 Share Calculations'!AW26+'SFY 21-22 Q4 Share Calculations'!BP26</f>
        <v>0</v>
      </c>
      <c r="E24" s="29">
        <f>'SFY 21-22 Q4 Share Calculations'!AX26+'SFY 21-22 Q4 Share Calculations'!BQ26</f>
        <v>0</v>
      </c>
      <c r="F24" s="274">
        <f>'SFY 21-22 Q4 Share Calculations'!G26</f>
        <v>541</v>
      </c>
      <c r="G24" s="246">
        <f>'SFY 21-22 Q4 Share Calculations'!H26</f>
        <v>509</v>
      </c>
      <c r="H24" s="246">
        <f>'SFY 21-22 Q4 Share Calculations'!I26</f>
        <v>4</v>
      </c>
      <c r="I24" s="246">
        <f>'SFY 21-22 Q4 Share Calculations'!J26</f>
        <v>569</v>
      </c>
      <c r="J24" s="246">
        <f>'SFY 21-22 Q4 Share Calculations'!K26</f>
        <v>54</v>
      </c>
      <c r="K24" s="246">
        <f>'SFY 21-22 Q4 Share Calculations'!L26</f>
        <v>75</v>
      </c>
      <c r="L24" s="246">
        <f>'SFY 21-22 Q4 Share Calculations'!M26</f>
        <v>0</v>
      </c>
      <c r="M24" s="246">
        <f>'SFY 21-22 Q4 Share Calculations'!N26</f>
        <v>1</v>
      </c>
      <c r="N24" s="246">
        <f>'SFY 21-22 Q4 Share Calculations'!O26</f>
        <v>2</v>
      </c>
      <c r="O24" s="246">
        <f>'SFY 21-22 Q4 Share Calculations'!P26+'SFY 21-22 Q4 Share Calculations'!AS26</f>
        <v>886</v>
      </c>
      <c r="P24" s="273">
        <f>'SFY 21-22 Q4 Share Calculations'!AB26</f>
        <v>396</v>
      </c>
      <c r="Q24" s="274">
        <f>'SFY 21-22 Q4 Share Calculations'!U26</f>
        <v>7062</v>
      </c>
      <c r="R24" s="246">
        <f>'SFY 21-22 Q4 Share Calculations'!V26</f>
        <v>144</v>
      </c>
      <c r="S24" s="275">
        <f>'SFY 21-22 Q4 Share Calculations'!W26</f>
        <v>1874</v>
      </c>
      <c r="T24" s="24">
        <f t="shared" si="11"/>
        <v>541</v>
      </c>
      <c r="U24" s="25">
        <f t="shared" ref="U24:U25" si="12">B24+C24+G24+Q24</f>
        <v>7634</v>
      </c>
      <c r="V24" s="26">
        <f t="shared" ref="V24:V35" si="13">H24</f>
        <v>4</v>
      </c>
      <c r="W24" s="26">
        <f t="shared" ref="W24:W35" si="14">I24</f>
        <v>569</v>
      </c>
      <c r="X24" s="26">
        <f t="shared" ref="X24:X35" si="15">J24</f>
        <v>54</v>
      </c>
      <c r="Y24" s="26">
        <f t="shared" ref="Y24:Y61" si="16">D24+K24+R24</f>
        <v>219</v>
      </c>
      <c r="Z24" s="26">
        <f t="shared" ref="Z24:Z35" si="17">L24</f>
        <v>0</v>
      </c>
      <c r="AA24" s="26">
        <f t="shared" ref="AA24:AA35" si="18">M24</f>
        <v>1</v>
      </c>
      <c r="AB24" s="26">
        <f t="shared" ref="AB24:AB35" si="19">N24</f>
        <v>2</v>
      </c>
      <c r="AC24" s="26">
        <f>E24+O24+P24+S24</f>
        <v>3156</v>
      </c>
      <c r="AD24" s="26">
        <f t="shared" ref="AD24:AD61" si="20">SUM(T24:AC24)</f>
        <v>12180</v>
      </c>
      <c r="AE24" s="125">
        <f t="shared" si="10"/>
        <v>0</v>
      </c>
    </row>
    <row r="25" spans="1:31" x14ac:dyDescent="0.2">
      <c r="A25" s="30" t="s">
        <v>29</v>
      </c>
      <c r="B25" s="281">
        <f>'SFY 21-22 Q4 Share Calculations'!C27</f>
        <v>13</v>
      </c>
      <c r="C25" s="29">
        <f>'SFY 21-22 Q4 Share Calculations'!AV27+'SFY 21-22 Q4 Share Calculations'!BO27</f>
        <v>0</v>
      </c>
      <c r="D25" s="29">
        <f>'SFY 21-22 Q4 Share Calculations'!AW27+'SFY 21-22 Q4 Share Calculations'!BP27</f>
        <v>0</v>
      </c>
      <c r="E25" s="29">
        <f>'SFY 21-22 Q4 Share Calculations'!AX27+'SFY 21-22 Q4 Share Calculations'!BQ27</f>
        <v>0</v>
      </c>
      <c r="F25" s="274">
        <f>'SFY 21-22 Q4 Share Calculations'!G27</f>
        <v>68</v>
      </c>
      <c r="G25" s="246">
        <f>'SFY 21-22 Q4 Share Calculations'!H27</f>
        <v>64</v>
      </c>
      <c r="H25" s="246">
        <f>'SFY 21-22 Q4 Share Calculations'!I27</f>
        <v>0</v>
      </c>
      <c r="I25" s="246">
        <f>'SFY 21-22 Q4 Share Calculations'!J27</f>
        <v>71</v>
      </c>
      <c r="J25" s="246">
        <f>'SFY 21-22 Q4 Share Calculations'!K27</f>
        <v>7</v>
      </c>
      <c r="K25" s="246">
        <f>'SFY 21-22 Q4 Share Calculations'!L27</f>
        <v>9</v>
      </c>
      <c r="L25" s="246">
        <f>'SFY 21-22 Q4 Share Calculations'!M27</f>
        <v>0</v>
      </c>
      <c r="M25" s="246">
        <f>'SFY 21-22 Q4 Share Calculations'!N27</f>
        <v>0</v>
      </c>
      <c r="N25" s="246">
        <f>'SFY 21-22 Q4 Share Calculations'!O27</f>
        <v>0</v>
      </c>
      <c r="O25" s="246">
        <f>'SFY 21-22 Q4 Share Calculations'!P27+'SFY 21-22 Q4 Share Calculations'!AS27</f>
        <v>111</v>
      </c>
      <c r="P25" s="273">
        <f>'SFY 21-22 Q4 Share Calculations'!AB27</f>
        <v>52</v>
      </c>
      <c r="Q25" s="274">
        <f>'SFY 21-22 Q4 Share Calculations'!U27</f>
        <v>915</v>
      </c>
      <c r="R25" s="246">
        <f>'SFY 21-22 Q4 Share Calculations'!V27</f>
        <v>19</v>
      </c>
      <c r="S25" s="275">
        <f>'SFY 21-22 Q4 Share Calculations'!W27</f>
        <v>243</v>
      </c>
      <c r="T25" s="24">
        <f t="shared" si="11"/>
        <v>68</v>
      </c>
      <c r="U25" s="25">
        <f t="shared" si="12"/>
        <v>992</v>
      </c>
      <c r="V25" s="26">
        <f t="shared" si="13"/>
        <v>0</v>
      </c>
      <c r="W25" s="26">
        <f t="shared" si="14"/>
        <v>71</v>
      </c>
      <c r="X25" s="26">
        <f t="shared" si="15"/>
        <v>7</v>
      </c>
      <c r="Y25" s="26">
        <f t="shared" si="16"/>
        <v>28</v>
      </c>
      <c r="Z25" s="26">
        <f t="shared" si="17"/>
        <v>0</v>
      </c>
      <c r="AA25" s="26">
        <f t="shared" si="18"/>
        <v>0</v>
      </c>
      <c r="AB25" s="26">
        <f t="shared" si="19"/>
        <v>0</v>
      </c>
      <c r="AC25" s="26">
        <f t="shared" ref="AC25:AC61" si="21">E25+O25+P25+S25</f>
        <v>406</v>
      </c>
      <c r="AD25" s="26">
        <f t="shared" si="20"/>
        <v>1572</v>
      </c>
      <c r="AE25" s="125">
        <f t="shared" si="10"/>
        <v>0</v>
      </c>
    </row>
    <row r="26" spans="1:31" x14ac:dyDescent="0.2">
      <c r="A26" s="30" t="s">
        <v>73</v>
      </c>
      <c r="B26" s="281">
        <f>'SFY 21-22 Q4 Share Calculations'!C28</f>
        <v>75</v>
      </c>
      <c r="C26" s="29">
        <f>'SFY 21-22 Q4 Share Calculations'!AV28+'SFY 21-22 Q4 Share Calculations'!BO28</f>
        <v>0</v>
      </c>
      <c r="D26" s="29">
        <f>'SFY 21-22 Q4 Share Calculations'!AW28+'SFY 21-22 Q4 Share Calculations'!BP28</f>
        <v>0</v>
      </c>
      <c r="E26" s="29">
        <f>'SFY 21-22 Q4 Share Calculations'!AX28+'SFY 21-22 Q4 Share Calculations'!BQ28</f>
        <v>0</v>
      </c>
      <c r="F26" s="274">
        <f>'SFY 21-22 Q4 Share Calculations'!G28</f>
        <v>507</v>
      </c>
      <c r="G26" s="246">
        <f>'SFY 21-22 Q4 Share Calculations'!H28</f>
        <v>477</v>
      </c>
      <c r="H26" s="246">
        <f>'SFY 21-22 Q4 Share Calculations'!I28</f>
        <v>3</v>
      </c>
      <c r="I26" s="246">
        <f>'SFY 21-22 Q4 Share Calculations'!J28</f>
        <v>533</v>
      </c>
      <c r="J26" s="246">
        <f>'SFY 21-22 Q4 Share Calculations'!K28</f>
        <v>51</v>
      </c>
      <c r="K26" s="246">
        <f>'SFY 21-22 Q4 Share Calculations'!L28</f>
        <v>70</v>
      </c>
      <c r="L26" s="246">
        <f>'SFY 21-22 Q4 Share Calculations'!M28</f>
        <v>0</v>
      </c>
      <c r="M26" s="246">
        <f>'SFY 21-22 Q4 Share Calculations'!N28</f>
        <v>1</v>
      </c>
      <c r="N26" s="246">
        <f>'SFY 21-22 Q4 Share Calculations'!O28</f>
        <v>2</v>
      </c>
      <c r="O26" s="246">
        <f>'SFY 21-22 Q4 Share Calculations'!P28+'SFY 21-22 Q4 Share Calculations'!AS28</f>
        <v>830</v>
      </c>
      <c r="P26" s="273">
        <f>'SFY 21-22 Q4 Share Calculations'!AB28</f>
        <v>370</v>
      </c>
      <c r="Q26" s="274">
        <f>'SFY 21-22 Q4 Share Calculations'!U28</f>
        <v>6539</v>
      </c>
      <c r="R26" s="246">
        <f>'SFY 21-22 Q4 Share Calculations'!V28</f>
        <v>133</v>
      </c>
      <c r="S26" s="275">
        <f>'SFY 21-22 Q4 Share Calculations'!W28</f>
        <v>1735</v>
      </c>
      <c r="T26" s="24">
        <f t="shared" si="11"/>
        <v>507</v>
      </c>
      <c r="U26" s="25">
        <f>B26+C26+G26+Q26</f>
        <v>7091</v>
      </c>
      <c r="V26" s="26">
        <f t="shared" si="13"/>
        <v>3</v>
      </c>
      <c r="W26" s="26">
        <f t="shared" si="14"/>
        <v>533</v>
      </c>
      <c r="X26" s="26">
        <f t="shared" si="15"/>
        <v>51</v>
      </c>
      <c r="Y26" s="26">
        <f t="shared" si="16"/>
        <v>203</v>
      </c>
      <c r="Z26" s="26">
        <f t="shared" si="17"/>
        <v>0</v>
      </c>
      <c r="AA26" s="26">
        <f t="shared" si="18"/>
        <v>1</v>
      </c>
      <c r="AB26" s="26">
        <f t="shared" si="19"/>
        <v>2</v>
      </c>
      <c r="AC26" s="26">
        <f t="shared" si="21"/>
        <v>2935</v>
      </c>
      <c r="AD26" s="26">
        <f t="shared" si="20"/>
        <v>11326</v>
      </c>
      <c r="AE26" s="125">
        <f t="shared" si="10"/>
        <v>0</v>
      </c>
    </row>
    <row r="27" spans="1:31" x14ac:dyDescent="0.2">
      <c r="A27" s="30" t="s">
        <v>30</v>
      </c>
      <c r="B27" s="281">
        <f>'SFY 21-22 Q4 Share Calculations'!C29</f>
        <v>343</v>
      </c>
      <c r="C27" s="29">
        <f>'SFY 21-22 Q4 Share Calculations'!AV29+'SFY 21-22 Q4 Share Calculations'!BO29</f>
        <v>0</v>
      </c>
      <c r="D27" s="29">
        <f>'SFY 21-22 Q4 Share Calculations'!AW29+'SFY 21-22 Q4 Share Calculations'!BP29</f>
        <v>0</v>
      </c>
      <c r="E27" s="29">
        <f>'SFY 21-22 Q4 Share Calculations'!AX29+'SFY 21-22 Q4 Share Calculations'!BQ29</f>
        <v>0</v>
      </c>
      <c r="F27" s="274">
        <f>'SFY 21-22 Q4 Share Calculations'!G29</f>
        <v>1859</v>
      </c>
      <c r="G27" s="246">
        <f>'SFY 21-22 Q4 Share Calculations'!H29</f>
        <v>1749</v>
      </c>
      <c r="H27" s="246">
        <f>'SFY 21-22 Q4 Share Calculations'!I29</f>
        <v>12</v>
      </c>
      <c r="I27" s="246">
        <f>'SFY 21-22 Q4 Share Calculations'!J29</f>
        <v>1956</v>
      </c>
      <c r="J27" s="246">
        <f>'SFY 21-22 Q4 Share Calculations'!K29</f>
        <v>185</v>
      </c>
      <c r="K27" s="246">
        <f>'SFY 21-22 Q4 Share Calculations'!L29</f>
        <v>258</v>
      </c>
      <c r="L27" s="246">
        <f>'SFY 21-22 Q4 Share Calculations'!M29</f>
        <v>1</v>
      </c>
      <c r="M27" s="246">
        <f>'SFY 21-22 Q4 Share Calculations'!N29</f>
        <v>5</v>
      </c>
      <c r="N27" s="246">
        <f>'SFY 21-22 Q4 Share Calculations'!O29</f>
        <v>8</v>
      </c>
      <c r="O27" s="246">
        <f>'SFY 21-22 Q4 Share Calculations'!P29+'SFY 21-22 Q4 Share Calculations'!AS29</f>
        <v>3044</v>
      </c>
      <c r="P27" s="273">
        <f>'SFY 21-22 Q4 Share Calculations'!AB29</f>
        <v>1350</v>
      </c>
      <c r="Q27" s="274">
        <f>'SFY 21-22 Q4 Share Calculations'!U29</f>
        <v>24064</v>
      </c>
      <c r="R27" s="246">
        <f>'SFY 21-22 Q4 Share Calculations'!V29</f>
        <v>491</v>
      </c>
      <c r="S27" s="275">
        <f>'SFY 21-22 Q4 Share Calculations'!W29</f>
        <v>6387</v>
      </c>
      <c r="T27" s="24">
        <f t="shared" si="11"/>
        <v>1859</v>
      </c>
      <c r="U27" s="25">
        <f t="shared" ref="U27:U61" si="22">B27+C27+G27+Q27</f>
        <v>26156</v>
      </c>
      <c r="V27" s="26">
        <f t="shared" si="13"/>
        <v>12</v>
      </c>
      <c r="W27" s="26">
        <f t="shared" si="14"/>
        <v>1956</v>
      </c>
      <c r="X27" s="26">
        <f t="shared" si="15"/>
        <v>185</v>
      </c>
      <c r="Y27" s="26">
        <f t="shared" si="16"/>
        <v>749</v>
      </c>
      <c r="Z27" s="26">
        <f t="shared" si="17"/>
        <v>1</v>
      </c>
      <c r="AA27" s="26">
        <f t="shared" si="18"/>
        <v>5</v>
      </c>
      <c r="AB27" s="26">
        <f t="shared" si="19"/>
        <v>8</v>
      </c>
      <c r="AC27" s="26">
        <f t="shared" si="21"/>
        <v>10781</v>
      </c>
      <c r="AD27" s="26">
        <f t="shared" si="20"/>
        <v>41712</v>
      </c>
      <c r="AE27" s="125">
        <f t="shared" si="10"/>
        <v>0</v>
      </c>
    </row>
    <row r="28" spans="1:31" x14ac:dyDescent="0.2">
      <c r="A28" s="30" t="s">
        <v>74</v>
      </c>
      <c r="B28" s="281">
        <f>'SFY 21-22 Q4 Share Calculations'!C30</f>
        <v>8</v>
      </c>
      <c r="C28" s="29">
        <f>'SFY 21-22 Q4 Share Calculations'!AV30+'SFY 21-22 Q4 Share Calculations'!BO30</f>
        <v>0</v>
      </c>
      <c r="D28" s="29">
        <f>'SFY 21-22 Q4 Share Calculations'!AW30+'SFY 21-22 Q4 Share Calculations'!BP30</f>
        <v>0</v>
      </c>
      <c r="E28" s="29">
        <f>'SFY 21-22 Q4 Share Calculations'!AX30+'SFY 21-22 Q4 Share Calculations'!BQ30</f>
        <v>0</v>
      </c>
      <c r="F28" s="274">
        <f>'SFY 21-22 Q4 Share Calculations'!G30</f>
        <v>51</v>
      </c>
      <c r="G28" s="246">
        <f>'SFY 21-22 Q4 Share Calculations'!H30</f>
        <v>48</v>
      </c>
      <c r="H28" s="246">
        <f>'SFY 21-22 Q4 Share Calculations'!I30</f>
        <v>0</v>
      </c>
      <c r="I28" s="246">
        <f>'SFY 21-22 Q4 Share Calculations'!J30</f>
        <v>53</v>
      </c>
      <c r="J28" s="246">
        <f>'SFY 21-22 Q4 Share Calculations'!K30</f>
        <v>5</v>
      </c>
      <c r="K28" s="246">
        <f>'SFY 21-22 Q4 Share Calculations'!L30</f>
        <v>7</v>
      </c>
      <c r="L28" s="246">
        <f>'SFY 21-22 Q4 Share Calculations'!M30</f>
        <v>0</v>
      </c>
      <c r="M28" s="246">
        <f>'SFY 21-22 Q4 Share Calculations'!N30</f>
        <v>0</v>
      </c>
      <c r="N28" s="246">
        <f>'SFY 21-22 Q4 Share Calculations'!O30</f>
        <v>0</v>
      </c>
      <c r="O28" s="246">
        <f>'SFY 21-22 Q4 Share Calculations'!P30+'SFY 21-22 Q4 Share Calculations'!AS30</f>
        <v>83</v>
      </c>
      <c r="P28" s="273">
        <f>'SFY 21-22 Q4 Share Calculations'!AB30</f>
        <v>34</v>
      </c>
      <c r="Q28" s="274">
        <f>'SFY 21-22 Q4 Share Calculations'!U30</f>
        <v>654</v>
      </c>
      <c r="R28" s="246">
        <f>'SFY 21-22 Q4 Share Calculations'!V30</f>
        <v>13</v>
      </c>
      <c r="S28" s="275">
        <f>'SFY 21-22 Q4 Share Calculations'!W30</f>
        <v>174</v>
      </c>
      <c r="T28" s="24">
        <f t="shared" si="11"/>
        <v>51</v>
      </c>
      <c r="U28" s="25">
        <f t="shared" si="22"/>
        <v>710</v>
      </c>
      <c r="V28" s="26">
        <f t="shared" si="13"/>
        <v>0</v>
      </c>
      <c r="W28" s="26">
        <f t="shared" si="14"/>
        <v>53</v>
      </c>
      <c r="X28" s="26">
        <f t="shared" si="15"/>
        <v>5</v>
      </c>
      <c r="Y28" s="26">
        <f t="shared" si="16"/>
        <v>20</v>
      </c>
      <c r="Z28" s="26">
        <f t="shared" si="17"/>
        <v>0</v>
      </c>
      <c r="AA28" s="26">
        <f t="shared" si="18"/>
        <v>0</v>
      </c>
      <c r="AB28" s="26">
        <f t="shared" si="19"/>
        <v>0</v>
      </c>
      <c r="AC28" s="26">
        <f t="shared" si="21"/>
        <v>291</v>
      </c>
      <c r="AD28" s="26">
        <f t="shared" si="20"/>
        <v>1130</v>
      </c>
      <c r="AE28" s="125">
        <f t="shared" si="10"/>
        <v>0</v>
      </c>
    </row>
    <row r="29" spans="1:31" x14ac:dyDescent="0.2">
      <c r="A29" s="30" t="s">
        <v>75</v>
      </c>
      <c r="B29" s="281">
        <f>'SFY 21-22 Q4 Share Calculations'!C31</f>
        <v>5</v>
      </c>
      <c r="C29" s="29">
        <f>'SFY 21-22 Q4 Share Calculations'!AV31+'SFY 21-22 Q4 Share Calculations'!BO31</f>
        <v>0</v>
      </c>
      <c r="D29" s="29">
        <f>'SFY 21-22 Q4 Share Calculations'!AW31+'SFY 21-22 Q4 Share Calculations'!BP31</f>
        <v>0</v>
      </c>
      <c r="E29" s="29">
        <f>'SFY 21-22 Q4 Share Calculations'!AX31+'SFY 21-22 Q4 Share Calculations'!BQ31</f>
        <v>0</v>
      </c>
      <c r="F29" s="274">
        <f>'SFY 21-22 Q4 Share Calculations'!G31</f>
        <v>34</v>
      </c>
      <c r="G29" s="246">
        <f>'SFY 21-22 Q4 Share Calculations'!H31</f>
        <v>32</v>
      </c>
      <c r="H29" s="246">
        <f>'SFY 21-22 Q4 Share Calculations'!I31</f>
        <v>0</v>
      </c>
      <c r="I29" s="246">
        <f>'SFY 21-22 Q4 Share Calculations'!J31</f>
        <v>36</v>
      </c>
      <c r="J29" s="246">
        <f>'SFY 21-22 Q4 Share Calculations'!K31</f>
        <v>3</v>
      </c>
      <c r="K29" s="246">
        <f>'SFY 21-22 Q4 Share Calculations'!L31</f>
        <v>5</v>
      </c>
      <c r="L29" s="246">
        <f>'SFY 21-22 Q4 Share Calculations'!M31</f>
        <v>0</v>
      </c>
      <c r="M29" s="246">
        <f>'SFY 21-22 Q4 Share Calculations'!N31</f>
        <v>0</v>
      </c>
      <c r="N29" s="246">
        <f>'SFY 21-22 Q4 Share Calculations'!O31</f>
        <v>0</v>
      </c>
      <c r="O29" s="246">
        <f>'SFY 21-22 Q4 Share Calculations'!P31+'SFY 21-22 Q4 Share Calculations'!AS31</f>
        <v>55</v>
      </c>
      <c r="P29" s="273">
        <f>'SFY 21-22 Q4 Share Calculations'!AB31</f>
        <v>26</v>
      </c>
      <c r="Q29" s="274">
        <f>'SFY 21-22 Q4 Share Calculations'!U31</f>
        <v>523</v>
      </c>
      <c r="R29" s="246">
        <f>'SFY 21-22 Q4 Share Calculations'!V31</f>
        <v>11</v>
      </c>
      <c r="S29" s="275">
        <f>'SFY 21-22 Q4 Share Calculations'!W31</f>
        <v>139</v>
      </c>
      <c r="T29" s="24">
        <f t="shared" si="11"/>
        <v>34</v>
      </c>
      <c r="U29" s="25">
        <f t="shared" si="22"/>
        <v>560</v>
      </c>
      <c r="V29" s="26">
        <f t="shared" si="13"/>
        <v>0</v>
      </c>
      <c r="W29" s="26">
        <f t="shared" si="14"/>
        <v>36</v>
      </c>
      <c r="X29" s="26">
        <f t="shared" si="15"/>
        <v>3</v>
      </c>
      <c r="Y29" s="26">
        <f t="shared" si="16"/>
        <v>16</v>
      </c>
      <c r="Z29" s="26">
        <f t="shared" si="17"/>
        <v>0</v>
      </c>
      <c r="AA29" s="26">
        <f t="shared" si="18"/>
        <v>0</v>
      </c>
      <c r="AB29" s="26">
        <f t="shared" si="19"/>
        <v>0</v>
      </c>
      <c r="AC29" s="26">
        <f t="shared" si="21"/>
        <v>220</v>
      </c>
      <c r="AD29" s="26">
        <f t="shared" si="20"/>
        <v>869</v>
      </c>
      <c r="AE29" s="125">
        <f t="shared" si="10"/>
        <v>0</v>
      </c>
    </row>
    <row r="30" spans="1:31" x14ac:dyDescent="0.2">
      <c r="A30" s="30" t="s">
        <v>31</v>
      </c>
      <c r="B30" s="281">
        <f>'SFY 21-22 Q4 Share Calculations'!C32</f>
        <v>268</v>
      </c>
      <c r="C30" s="29">
        <f>'SFY 21-22 Q4 Share Calculations'!AV32+'SFY 21-22 Q4 Share Calculations'!BO32</f>
        <v>0</v>
      </c>
      <c r="D30" s="29">
        <f>'SFY 21-22 Q4 Share Calculations'!AW32+'SFY 21-22 Q4 Share Calculations'!BP32</f>
        <v>0</v>
      </c>
      <c r="E30" s="29">
        <f>'SFY 21-22 Q4 Share Calculations'!AX32+'SFY 21-22 Q4 Share Calculations'!BQ32</f>
        <v>0</v>
      </c>
      <c r="F30" s="274">
        <f>'SFY 21-22 Q4 Share Calculations'!G32</f>
        <v>2197</v>
      </c>
      <c r="G30" s="246">
        <f>'SFY 21-22 Q4 Share Calculations'!H32</f>
        <v>2066</v>
      </c>
      <c r="H30" s="246">
        <f>'SFY 21-22 Q4 Share Calculations'!I32</f>
        <v>14</v>
      </c>
      <c r="I30" s="246">
        <f>'SFY 21-22 Q4 Share Calculations'!J32</f>
        <v>2311</v>
      </c>
      <c r="J30" s="246">
        <f>'SFY 21-22 Q4 Share Calculations'!K32</f>
        <v>219</v>
      </c>
      <c r="K30" s="246">
        <f>'SFY 21-22 Q4 Share Calculations'!L32</f>
        <v>305</v>
      </c>
      <c r="L30" s="246">
        <f>'SFY 21-22 Q4 Share Calculations'!M32</f>
        <v>1</v>
      </c>
      <c r="M30" s="246">
        <f>'SFY 21-22 Q4 Share Calculations'!N32</f>
        <v>6</v>
      </c>
      <c r="N30" s="246">
        <f>'SFY 21-22 Q4 Share Calculations'!O32</f>
        <v>9</v>
      </c>
      <c r="O30" s="246">
        <f>'SFY 21-22 Q4 Share Calculations'!P32+'SFY 21-22 Q4 Share Calculations'!AS32</f>
        <v>3598</v>
      </c>
      <c r="P30" s="273">
        <f>'SFY 21-22 Q4 Share Calculations'!AB32</f>
        <v>1590</v>
      </c>
      <c r="Q30" s="274">
        <f>'SFY 21-22 Q4 Share Calculations'!U32</f>
        <v>28249</v>
      </c>
      <c r="R30" s="246">
        <f>'SFY 21-22 Q4 Share Calculations'!V32</f>
        <v>576</v>
      </c>
      <c r="S30" s="275">
        <f>'SFY 21-22 Q4 Share Calculations'!W32</f>
        <v>7497</v>
      </c>
      <c r="T30" s="24">
        <f t="shared" si="11"/>
        <v>2197</v>
      </c>
      <c r="U30" s="25">
        <f t="shared" si="22"/>
        <v>30583</v>
      </c>
      <c r="V30" s="26">
        <f t="shared" si="13"/>
        <v>14</v>
      </c>
      <c r="W30" s="26">
        <f t="shared" si="14"/>
        <v>2311</v>
      </c>
      <c r="X30" s="26">
        <f t="shared" si="15"/>
        <v>219</v>
      </c>
      <c r="Y30" s="26">
        <f t="shared" si="16"/>
        <v>881</v>
      </c>
      <c r="Z30" s="26">
        <f t="shared" si="17"/>
        <v>1</v>
      </c>
      <c r="AA30" s="26">
        <f t="shared" si="18"/>
        <v>6</v>
      </c>
      <c r="AB30" s="26">
        <f t="shared" si="19"/>
        <v>9</v>
      </c>
      <c r="AC30" s="26">
        <f t="shared" si="21"/>
        <v>12685</v>
      </c>
      <c r="AD30" s="26">
        <f t="shared" si="20"/>
        <v>48906</v>
      </c>
      <c r="AE30" s="125">
        <f t="shared" si="10"/>
        <v>0</v>
      </c>
    </row>
    <row r="31" spans="1:31" x14ac:dyDescent="0.2">
      <c r="A31" s="30" t="s">
        <v>32</v>
      </c>
      <c r="B31" s="281">
        <f>'SFY 21-22 Q4 Share Calculations'!C33</f>
        <v>36</v>
      </c>
      <c r="C31" s="29">
        <f>'SFY 21-22 Q4 Share Calculations'!AV33+'SFY 21-22 Q4 Share Calculations'!BO33</f>
        <v>0</v>
      </c>
      <c r="D31" s="29">
        <f>'SFY 21-22 Q4 Share Calculations'!AW33+'SFY 21-22 Q4 Share Calculations'!BP33</f>
        <v>0</v>
      </c>
      <c r="E31" s="29">
        <f>'SFY 21-22 Q4 Share Calculations'!AX33+'SFY 21-22 Q4 Share Calculations'!BQ33</f>
        <v>0</v>
      </c>
      <c r="F31" s="274">
        <f>'SFY 21-22 Q4 Share Calculations'!G33</f>
        <v>372</v>
      </c>
      <c r="G31" s="246">
        <f>'SFY 21-22 Q4 Share Calculations'!H33</f>
        <v>350</v>
      </c>
      <c r="H31" s="246">
        <f>'SFY 21-22 Q4 Share Calculations'!I33</f>
        <v>2</v>
      </c>
      <c r="I31" s="246">
        <f>'SFY 21-22 Q4 Share Calculations'!J33</f>
        <v>391</v>
      </c>
      <c r="J31" s="246">
        <f>'SFY 21-22 Q4 Share Calculations'!K33</f>
        <v>37</v>
      </c>
      <c r="K31" s="246">
        <f>'SFY 21-22 Q4 Share Calculations'!L33</f>
        <v>52</v>
      </c>
      <c r="L31" s="246">
        <f>'SFY 21-22 Q4 Share Calculations'!M33</f>
        <v>0</v>
      </c>
      <c r="M31" s="246">
        <f>'SFY 21-22 Q4 Share Calculations'!N33</f>
        <v>1</v>
      </c>
      <c r="N31" s="246">
        <f>'SFY 21-22 Q4 Share Calculations'!O33</f>
        <v>2</v>
      </c>
      <c r="O31" s="246">
        <f>'SFY 21-22 Q4 Share Calculations'!P33+'SFY 21-22 Q4 Share Calculations'!AS33</f>
        <v>609</v>
      </c>
      <c r="P31" s="273">
        <f>'SFY 21-22 Q4 Share Calculations'!AB33</f>
        <v>267</v>
      </c>
      <c r="Q31" s="274">
        <f>'SFY 21-22 Q4 Share Calculations'!U33</f>
        <v>4708</v>
      </c>
      <c r="R31" s="246">
        <f>'SFY 21-22 Q4 Share Calculations'!V33</f>
        <v>96</v>
      </c>
      <c r="S31" s="275">
        <f>'SFY 21-22 Q4 Share Calculations'!W33</f>
        <v>1249</v>
      </c>
      <c r="T31" s="24">
        <f t="shared" si="11"/>
        <v>372</v>
      </c>
      <c r="U31" s="25">
        <f t="shared" si="22"/>
        <v>5094</v>
      </c>
      <c r="V31" s="26">
        <f t="shared" si="13"/>
        <v>2</v>
      </c>
      <c r="W31" s="26">
        <f t="shared" si="14"/>
        <v>391</v>
      </c>
      <c r="X31" s="26">
        <f t="shared" si="15"/>
        <v>37</v>
      </c>
      <c r="Y31" s="26">
        <f t="shared" si="16"/>
        <v>148</v>
      </c>
      <c r="Z31" s="26">
        <f t="shared" si="17"/>
        <v>0</v>
      </c>
      <c r="AA31" s="26">
        <f t="shared" si="18"/>
        <v>1</v>
      </c>
      <c r="AB31" s="26">
        <f t="shared" si="19"/>
        <v>2</v>
      </c>
      <c r="AC31" s="26">
        <f t="shared" si="21"/>
        <v>2125</v>
      </c>
      <c r="AD31" s="26">
        <f t="shared" si="20"/>
        <v>8172</v>
      </c>
      <c r="AE31" s="125">
        <f t="shared" si="10"/>
        <v>0</v>
      </c>
    </row>
    <row r="32" spans="1:31" x14ac:dyDescent="0.2">
      <c r="A32" s="30" t="s">
        <v>33</v>
      </c>
      <c r="B32" s="281">
        <f>'SFY 21-22 Q4 Share Calculations'!C34</f>
        <v>49</v>
      </c>
      <c r="C32" s="29">
        <f>'SFY 21-22 Q4 Share Calculations'!AV34+'SFY 21-22 Q4 Share Calculations'!BO34</f>
        <v>0</v>
      </c>
      <c r="D32" s="29">
        <f>'SFY 21-22 Q4 Share Calculations'!AW34+'SFY 21-22 Q4 Share Calculations'!BP34</f>
        <v>0</v>
      </c>
      <c r="E32" s="29">
        <f>'SFY 21-22 Q4 Share Calculations'!AX34+'SFY 21-22 Q4 Share Calculations'!BQ34</f>
        <v>0</v>
      </c>
      <c r="F32" s="274">
        <f>'SFY 21-22 Q4 Share Calculations'!G34</f>
        <v>321</v>
      </c>
      <c r="G32" s="246">
        <f>'SFY 21-22 Q4 Share Calculations'!H34</f>
        <v>302</v>
      </c>
      <c r="H32" s="246">
        <f>'SFY 21-22 Q4 Share Calculations'!I34</f>
        <v>2</v>
      </c>
      <c r="I32" s="246">
        <f>'SFY 21-22 Q4 Share Calculations'!J34</f>
        <v>338</v>
      </c>
      <c r="J32" s="246">
        <f>'SFY 21-22 Q4 Share Calculations'!K34</f>
        <v>32</v>
      </c>
      <c r="K32" s="246">
        <f>'SFY 21-22 Q4 Share Calculations'!L34</f>
        <v>45</v>
      </c>
      <c r="L32" s="246">
        <f>'SFY 21-22 Q4 Share Calculations'!M34</f>
        <v>0</v>
      </c>
      <c r="M32" s="246">
        <f>'SFY 21-22 Q4 Share Calculations'!N34</f>
        <v>1</v>
      </c>
      <c r="N32" s="246">
        <f>'SFY 21-22 Q4 Share Calculations'!O34</f>
        <v>1</v>
      </c>
      <c r="O32" s="246">
        <f>'SFY 21-22 Q4 Share Calculations'!P34+'SFY 21-22 Q4 Share Calculations'!AS34</f>
        <v>526</v>
      </c>
      <c r="P32" s="273">
        <f>'SFY 21-22 Q4 Share Calculations'!AB34</f>
        <v>232</v>
      </c>
      <c r="Q32" s="274">
        <f>'SFY 21-22 Q4 Share Calculations'!U34</f>
        <v>4185</v>
      </c>
      <c r="R32" s="246">
        <f>'SFY 21-22 Q4 Share Calculations'!V34</f>
        <v>85</v>
      </c>
      <c r="S32" s="275">
        <f>'SFY 21-22 Q4 Share Calculations'!W34</f>
        <v>1111</v>
      </c>
      <c r="T32" s="24">
        <f t="shared" si="11"/>
        <v>321</v>
      </c>
      <c r="U32" s="25">
        <f t="shared" si="22"/>
        <v>4536</v>
      </c>
      <c r="V32" s="26">
        <f t="shared" si="13"/>
        <v>2</v>
      </c>
      <c r="W32" s="26">
        <f t="shared" si="14"/>
        <v>338</v>
      </c>
      <c r="X32" s="26">
        <f t="shared" si="15"/>
        <v>32</v>
      </c>
      <c r="Y32" s="26">
        <f t="shared" si="16"/>
        <v>130</v>
      </c>
      <c r="Z32" s="26">
        <f t="shared" si="17"/>
        <v>0</v>
      </c>
      <c r="AA32" s="26">
        <f t="shared" si="18"/>
        <v>1</v>
      </c>
      <c r="AB32" s="26">
        <f t="shared" si="19"/>
        <v>1</v>
      </c>
      <c r="AC32" s="26">
        <f t="shared" si="21"/>
        <v>1869</v>
      </c>
      <c r="AD32" s="26">
        <f t="shared" si="20"/>
        <v>7230</v>
      </c>
      <c r="AE32" s="125">
        <f t="shared" si="10"/>
        <v>0</v>
      </c>
    </row>
    <row r="33" spans="1:31" x14ac:dyDescent="0.2">
      <c r="A33" s="30" t="s">
        <v>34</v>
      </c>
      <c r="B33" s="281">
        <f>'SFY 21-22 Q4 Share Calculations'!C35</f>
        <v>0</v>
      </c>
      <c r="C33" s="24">
        <f>'SFY 21-22 Q4 Share Calculations'!AV35+'SFY 21-22 Q4 Share Calculations'!BO35</f>
        <v>90471</v>
      </c>
      <c r="D33" s="25">
        <f>'SFY 21-22 Q4 Share Calculations'!AW35+'SFY 21-22 Q4 Share Calculations'!BP35</f>
        <v>1516</v>
      </c>
      <c r="E33" s="25">
        <f>'SFY 21-22 Q4 Share Calculations'!AX35+'SFY 21-22 Q4 Share Calculations'!BQ35</f>
        <v>15755</v>
      </c>
      <c r="F33" s="274">
        <f>'SFY 21-22 Q4 Share Calculations'!G35</f>
        <v>10445</v>
      </c>
      <c r="G33" s="246">
        <f>'SFY 21-22 Q4 Share Calculations'!H35</f>
        <v>9823</v>
      </c>
      <c r="H33" s="246">
        <f>'SFY 21-22 Q4 Share Calculations'!I35</f>
        <v>68</v>
      </c>
      <c r="I33" s="246">
        <f>'SFY 21-22 Q4 Share Calculations'!J35</f>
        <v>10988</v>
      </c>
      <c r="J33" s="246">
        <f>'SFY 21-22 Q4 Share Calculations'!K35</f>
        <v>1041</v>
      </c>
      <c r="K33" s="246">
        <f>'SFY 21-22 Q4 Share Calculations'!L35</f>
        <v>1451</v>
      </c>
      <c r="L33" s="246">
        <f>'SFY 21-22 Q4 Share Calculations'!M35</f>
        <v>3</v>
      </c>
      <c r="M33" s="246">
        <f>'SFY 21-22 Q4 Share Calculations'!N35</f>
        <v>27</v>
      </c>
      <c r="N33" s="246">
        <f>'SFY 21-22 Q4 Share Calculations'!O35</f>
        <v>44</v>
      </c>
      <c r="O33" s="246">
        <f>'SFY 21-22 Q4 Share Calculations'!P35+'SFY 21-22 Q4 Share Calculations'!AS35</f>
        <v>17103</v>
      </c>
      <c r="P33" s="273">
        <f>'SFY 21-22 Q4 Share Calculations'!AB35</f>
        <v>7550</v>
      </c>
      <c r="Q33" s="274">
        <f>'SFY 21-22 Q4 Share Calculations'!U35</f>
        <v>0</v>
      </c>
      <c r="R33" s="246">
        <f>'SFY 21-22 Q4 Share Calculations'!V35</f>
        <v>0</v>
      </c>
      <c r="S33" s="275">
        <f>'SFY 21-22 Q4 Share Calculations'!W35</f>
        <v>0</v>
      </c>
      <c r="T33" s="24">
        <f t="shared" si="11"/>
        <v>10445</v>
      </c>
      <c r="U33" s="25">
        <f t="shared" si="22"/>
        <v>100294</v>
      </c>
      <c r="V33" s="26">
        <f t="shared" si="13"/>
        <v>68</v>
      </c>
      <c r="W33" s="26">
        <f t="shared" si="14"/>
        <v>10988</v>
      </c>
      <c r="X33" s="26">
        <f t="shared" si="15"/>
        <v>1041</v>
      </c>
      <c r="Y33" s="26">
        <f t="shared" si="16"/>
        <v>2967</v>
      </c>
      <c r="Z33" s="26">
        <f t="shared" si="17"/>
        <v>3</v>
      </c>
      <c r="AA33" s="26">
        <f t="shared" si="18"/>
        <v>27</v>
      </c>
      <c r="AB33" s="26">
        <f t="shared" si="19"/>
        <v>44</v>
      </c>
      <c r="AC33" s="26">
        <f t="shared" si="21"/>
        <v>40408</v>
      </c>
      <c r="AD33" s="26">
        <f t="shared" si="20"/>
        <v>166285</v>
      </c>
      <c r="AE33" s="125">
        <f t="shared" si="10"/>
        <v>0</v>
      </c>
    </row>
    <row r="34" spans="1:31" x14ac:dyDescent="0.2">
      <c r="A34" s="30" t="s">
        <v>35</v>
      </c>
      <c r="B34" s="281">
        <f>'SFY 21-22 Q4 Share Calculations'!C36</f>
        <v>0</v>
      </c>
      <c r="C34" s="24">
        <f>'SFY 21-22 Q4 Share Calculations'!AV36+'SFY 21-22 Q4 Share Calculations'!BO36</f>
        <v>9999</v>
      </c>
      <c r="D34" s="25">
        <f>'SFY 21-22 Q4 Share Calculations'!AW36+'SFY 21-22 Q4 Share Calculations'!BP36</f>
        <v>168</v>
      </c>
      <c r="E34" s="25">
        <f>'SFY 21-22 Q4 Share Calculations'!AX36+'SFY 21-22 Q4 Share Calculations'!BQ36</f>
        <v>1741</v>
      </c>
      <c r="F34" s="274">
        <f>'SFY 21-22 Q4 Share Calculations'!G36</f>
        <v>744</v>
      </c>
      <c r="G34" s="246">
        <f>'SFY 21-22 Q4 Share Calculations'!H36</f>
        <v>699</v>
      </c>
      <c r="H34" s="246">
        <f>'SFY 21-22 Q4 Share Calculations'!I36</f>
        <v>5</v>
      </c>
      <c r="I34" s="246">
        <f>'SFY 21-22 Q4 Share Calculations'!J36</f>
        <v>782</v>
      </c>
      <c r="J34" s="246">
        <f>'SFY 21-22 Q4 Share Calculations'!K36</f>
        <v>74</v>
      </c>
      <c r="K34" s="246">
        <f>'SFY 21-22 Q4 Share Calculations'!L36</f>
        <v>104</v>
      </c>
      <c r="L34" s="246">
        <f>'SFY 21-22 Q4 Share Calculations'!M36</f>
        <v>0</v>
      </c>
      <c r="M34" s="246">
        <f>'SFY 21-22 Q4 Share Calculations'!N36</f>
        <v>2</v>
      </c>
      <c r="N34" s="246">
        <f>'SFY 21-22 Q4 Share Calculations'!O36</f>
        <v>3</v>
      </c>
      <c r="O34" s="246">
        <f>'SFY 21-22 Q4 Share Calculations'!P36+'SFY 21-22 Q4 Share Calculations'!AS36</f>
        <v>1217</v>
      </c>
      <c r="P34" s="273">
        <f>'SFY 21-22 Q4 Share Calculations'!AB36</f>
        <v>533</v>
      </c>
      <c r="Q34" s="274">
        <f>'SFY 21-22 Q4 Share Calculations'!U36</f>
        <v>0</v>
      </c>
      <c r="R34" s="246">
        <f>'SFY 21-22 Q4 Share Calculations'!V36</f>
        <v>0</v>
      </c>
      <c r="S34" s="275">
        <f>'SFY 21-22 Q4 Share Calculations'!W36</f>
        <v>0</v>
      </c>
      <c r="T34" s="24">
        <f t="shared" si="11"/>
        <v>744</v>
      </c>
      <c r="U34" s="25">
        <f t="shared" si="22"/>
        <v>10698</v>
      </c>
      <c r="V34" s="26">
        <f t="shared" si="13"/>
        <v>5</v>
      </c>
      <c r="W34" s="26">
        <f t="shared" si="14"/>
        <v>782</v>
      </c>
      <c r="X34" s="26">
        <f t="shared" si="15"/>
        <v>74</v>
      </c>
      <c r="Y34" s="26">
        <f t="shared" si="16"/>
        <v>272</v>
      </c>
      <c r="Z34" s="26">
        <f t="shared" si="17"/>
        <v>0</v>
      </c>
      <c r="AA34" s="26">
        <f t="shared" si="18"/>
        <v>2</v>
      </c>
      <c r="AB34" s="26">
        <f t="shared" si="19"/>
        <v>3</v>
      </c>
      <c r="AC34" s="26">
        <f t="shared" si="21"/>
        <v>3491</v>
      </c>
      <c r="AD34" s="26">
        <f t="shared" si="20"/>
        <v>16071</v>
      </c>
      <c r="AE34" s="125">
        <f t="shared" si="10"/>
        <v>0</v>
      </c>
    </row>
    <row r="35" spans="1:31" x14ac:dyDescent="0.2">
      <c r="A35" s="30" t="s">
        <v>76</v>
      </c>
      <c r="B35" s="281">
        <f>'SFY 21-22 Q4 Share Calculations'!C37</f>
        <v>14</v>
      </c>
      <c r="C35" s="29">
        <f>'SFY 21-22 Q4 Share Calculations'!AV37+'SFY 21-22 Q4 Share Calculations'!BO37</f>
        <v>0</v>
      </c>
      <c r="D35" s="29">
        <f>'SFY 21-22 Q4 Share Calculations'!AW37+'SFY 21-22 Q4 Share Calculations'!BP37</f>
        <v>0</v>
      </c>
      <c r="E35" s="29">
        <f>'SFY 21-22 Q4 Share Calculations'!AX37+'SFY 21-22 Q4 Share Calculations'!BQ37</f>
        <v>0</v>
      </c>
      <c r="F35" s="274">
        <f>'SFY 21-22 Q4 Share Calculations'!G37</f>
        <v>85</v>
      </c>
      <c r="G35" s="246">
        <f>'SFY 21-22 Q4 Share Calculations'!H37</f>
        <v>79</v>
      </c>
      <c r="H35" s="246">
        <f>'SFY 21-22 Q4 Share Calculations'!I37</f>
        <v>1</v>
      </c>
      <c r="I35" s="246">
        <f>'SFY 21-22 Q4 Share Calculations'!J37</f>
        <v>89</v>
      </c>
      <c r="J35" s="246">
        <f>'SFY 21-22 Q4 Share Calculations'!K37</f>
        <v>8</v>
      </c>
      <c r="K35" s="246">
        <f>'SFY 21-22 Q4 Share Calculations'!L37</f>
        <v>12</v>
      </c>
      <c r="L35" s="246">
        <f>'SFY 21-22 Q4 Share Calculations'!M37</f>
        <v>0</v>
      </c>
      <c r="M35" s="246">
        <f>'SFY 21-22 Q4 Share Calculations'!N37</f>
        <v>0</v>
      </c>
      <c r="N35" s="246">
        <f>'SFY 21-22 Q4 Share Calculations'!O37</f>
        <v>0</v>
      </c>
      <c r="O35" s="246">
        <f>'SFY 21-22 Q4 Share Calculations'!P37+'SFY 21-22 Q4 Share Calculations'!AS37</f>
        <v>138</v>
      </c>
      <c r="P35" s="273">
        <f>'SFY 21-22 Q4 Share Calculations'!AB37</f>
        <v>60</v>
      </c>
      <c r="Q35" s="274">
        <f>'SFY 21-22 Q4 Share Calculations'!U37</f>
        <v>1046</v>
      </c>
      <c r="R35" s="246">
        <f>'SFY 21-22 Q4 Share Calculations'!V37</f>
        <v>21</v>
      </c>
      <c r="S35" s="275">
        <f>'SFY 21-22 Q4 Share Calculations'!W37</f>
        <v>278</v>
      </c>
      <c r="T35" s="24">
        <f t="shared" si="11"/>
        <v>85</v>
      </c>
      <c r="U35" s="25">
        <f t="shared" si="22"/>
        <v>1139</v>
      </c>
      <c r="V35" s="26">
        <f t="shared" si="13"/>
        <v>1</v>
      </c>
      <c r="W35" s="26">
        <f t="shared" si="14"/>
        <v>89</v>
      </c>
      <c r="X35" s="26">
        <f t="shared" si="15"/>
        <v>8</v>
      </c>
      <c r="Y35" s="26">
        <f t="shared" si="16"/>
        <v>33</v>
      </c>
      <c r="Z35" s="26">
        <f t="shared" si="17"/>
        <v>0</v>
      </c>
      <c r="AA35" s="26">
        <f t="shared" si="18"/>
        <v>0</v>
      </c>
      <c r="AB35" s="26">
        <f t="shared" si="19"/>
        <v>0</v>
      </c>
      <c r="AC35" s="26">
        <f t="shared" si="21"/>
        <v>476</v>
      </c>
      <c r="AD35" s="26">
        <f t="shared" si="20"/>
        <v>1831</v>
      </c>
      <c r="AE35" s="125">
        <f t="shared" si="10"/>
        <v>0</v>
      </c>
    </row>
    <row r="36" spans="1:31" x14ac:dyDescent="0.2">
      <c r="A36" s="30" t="s">
        <v>36</v>
      </c>
      <c r="B36" s="281">
        <f>'SFY 21-22 Q4 Share Calculations'!C38</f>
        <v>1639</v>
      </c>
      <c r="C36" s="29">
        <f>'SFY 21-22 Q4 Share Calculations'!AV38+'SFY 21-22 Q4 Share Calculations'!BO38</f>
        <v>0</v>
      </c>
      <c r="D36" s="29">
        <f>'SFY 21-22 Q4 Share Calculations'!AW38+'SFY 21-22 Q4 Share Calculations'!BP38</f>
        <v>0</v>
      </c>
      <c r="E36" s="29">
        <f>'SFY 21-22 Q4 Share Calculations'!AX38+'SFY 21-22 Q4 Share Calculations'!BQ38</f>
        <v>0</v>
      </c>
      <c r="F36" s="274">
        <f>'SFY 21-22 Q4 Share Calculations'!G38</f>
        <v>10901</v>
      </c>
      <c r="G36" s="246">
        <f>'SFY 21-22 Q4 Share Calculations'!H38</f>
        <v>10253</v>
      </c>
      <c r="H36" s="246">
        <f>'SFY 21-22 Q4 Share Calculations'!I38</f>
        <v>71</v>
      </c>
      <c r="I36" s="246">
        <f>'SFY 21-22 Q4 Share Calculations'!J38</f>
        <v>11468</v>
      </c>
      <c r="J36" s="246">
        <f>'SFY 21-22 Q4 Share Calculations'!K38</f>
        <v>1087</v>
      </c>
      <c r="K36" s="246">
        <f>'SFY 21-22 Q4 Share Calculations'!L38</f>
        <v>1515</v>
      </c>
      <c r="L36" s="246">
        <f>'SFY 21-22 Q4 Share Calculations'!M38</f>
        <v>4</v>
      </c>
      <c r="M36" s="246">
        <f>'SFY 21-22 Q4 Share Calculations'!N38</f>
        <v>29</v>
      </c>
      <c r="N36" s="246">
        <f>'SFY 21-22 Q4 Share Calculations'!O38</f>
        <v>46</v>
      </c>
      <c r="O36" s="246">
        <f>'SFY 21-22 Q4 Share Calculations'!P38+'SFY 21-22 Q4 Share Calculations'!AS38</f>
        <v>17850</v>
      </c>
      <c r="P36" s="273">
        <f>'SFY 21-22 Q4 Share Calculations'!AB38</f>
        <v>7885</v>
      </c>
      <c r="Q36" s="274">
        <f>'SFY 21-22 Q4 Share Calculations'!U38</f>
        <v>140331</v>
      </c>
      <c r="R36" s="246">
        <f>'SFY 21-22 Q4 Share Calculations'!V38</f>
        <v>2861</v>
      </c>
      <c r="S36" s="275">
        <f>'SFY 21-22 Q4 Share Calculations'!W38</f>
        <v>37241</v>
      </c>
      <c r="T36" s="24">
        <f t="shared" si="11"/>
        <v>10901</v>
      </c>
      <c r="U36" s="25">
        <f t="shared" si="22"/>
        <v>152223</v>
      </c>
      <c r="V36" s="26">
        <f t="shared" ref="V36:V61" si="23">H36</f>
        <v>71</v>
      </c>
      <c r="W36" s="26">
        <f t="shared" ref="W36:W61" si="24">I36</f>
        <v>11468</v>
      </c>
      <c r="X36" s="26">
        <f t="shared" ref="X36:X61" si="25">J36</f>
        <v>1087</v>
      </c>
      <c r="Y36" s="26">
        <f t="shared" si="16"/>
        <v>4376</v>
      </c>
      <c r="Z36" s="26">
        <f t="shared" ref="Z36:Z61" si="26">L36</f>
        <v>4</v>
      </c>
      <c r="AA36" s="26">
        <f t="shared" ref="AA36:AA61" si="27">M36</f>
        <v>29</v>
      </c>
      <c r="AB36" s="26">
        <f t="shared" ref="AB36:AB61" si="28">N36</f>
        <v>46</v>
      </c>
      <c r="AC36" s="26">
        <f t="shared" si="21"/>
        <v>62976</v>
      </c>
      <c r="AD36" s="26">
        <f t="shared" si="20"/>
        <v>243181</v>
      </c>
      <c r="AE36" s="125">
        <f t="shared" ref="AE36:AE61" si="29">SUM(B36:S36)-SUM(T36:AC36)</f>
        <v>0</v>
      </c>
    </row>
    <row r="37" spans="1:31" x14ac:dyDescent="0.2">
      <c r="A37" s="30" t="s">
        <v>37</v>
      </c>
      <c r="B37" s="281">
        <f>'SFY 21-22 Q4 Share Calculations'!C39</f>
        <v>0</v>
      </c>
      <c r="C37" s="24">
        <f>'SFY 21-22 Q4 Share Calculations'!AV39+'SFY 21-22 Q4 Share Calculations'!BO39</f>
        <v>83698</v>
      </c>
      <c r="D37" s="25">
        <f>'SFY 21-22 Q4 Share Calculations'!AW39+'SFY 21-22 Q4 Share Calculations'!BP39</f>
        <v>1403</v>
      </c>
      <c r="E37" s="25">
        <f>'SFY 21-22 Q4 Share Calculations'!AX39+'SFY 21-22 Q4 Share Calculations'!BQ39</f>
        <v>14576</v>
      </c>
      <c r="F37" s="274">
        <f>'SFY 21-22 Q4 Share Calculations'!G39</f>
        <v>7470</v>
      </c>
      <c r="G37" s="246">
        <f>'SFY 21-22 Q4 Share Calculations'!H39</f>
        <v>7026</v>
      </c>
      <c r="H37" s="246">
        <f>'SFY 21-22 Q4 Share Calculations'!I39</f>
        <v>49</v>
      </c>
      <c r="I37" s="246">
        <f>'SFY 21-22 Q4 Share Calculations'!J39</f>
        <v>7858</v>
      </c>
      <c r="J37" s="246">
        <f>'SFY 21-22 Q4 Share Calculations'!K39</f>
        <v>745</v>
      </c>
      <c r="K37" s="246">
        <f>'SFY 21-22 Q4 Share Calculations'!L39</f>
        <v>1038</v>
      </c>
      <c r="L37" s="246">
        <f>'SFY 21-22 Q4 Share Calculations'!M39</f>
        <v>2</v>
      </c>
      <c r="M37" s="246">
        <f>'SFY 21-22 Q4 Share Calculations'!N39</f>
        <v>20</v>
      </c>
      <c r="N37" s="246">
        <f>'SFY 21-22 Q4 Share Calculations'!O39</f>
        <v>32</v>
      </c>
      <c r="O37" s="246">
        <f>'SFY 21-22 Q4 Share Calculations'!P39+'SFY 21-22 Q4 Share Calculations'!AS39</f>
        <v>12232</v>
      </c>
      <c r="P37" s="273">
        <f>'SFY 21-22 Q4 Share Calculations'!AB39</f>
        <v>5400</v>
      </c>
      <c r="Q37" s="274">
        <f>'SFY 21-22 Q4 Share Calculations'!U39</f>
        <v>0</v>
      </c>
      <c r="R37" s="246">
        <f>'SFY 21-22 Q4 Share Calculations'!V39</f>
        <v>0</v>
      </c>
      <c r="S37" s="275">
        <f>'SFY 21-22 Q4 Share Calculations'!W39</f>
        <v>0</v>
      </c>
      <c r="T37" s="24">
        <f t="shared" si="11"/>
        <v>7470</v>
      </c>
      <c r="U37" s="25">
        <f t="shared" si="22"/>
        <v>90724</v>
      </c>
      <c r="V37" s="26">
        <f t="shared" si="23"/>
        <v>49</v>
      </c>
      <c r="W37" s="26">
        <f t="shared" si="24"/>
        <v>7858</v>
      </c>
      <c r="X37" s="26">
        <f t="shared" si="25"/>
        <v>745</v>
      </c>
      <c r="Y37" s="26">
        <f t="shared" si="16"/>
        <v>2441</v>
      </c>
      <c r="Z37" s="26">
        <f t="shared" si="26"/>
        <v>2</v>
      </c>
      <c r="AA37" s="26">
        <f t="shared" si="27"/>
        <v>20</v>
      </c>
      <c r="AB37" s="26">
        <f t="shared" si="28"/>
        <v>32</v>
      </c>
      <c r="AC37" s="26">
        <f t="shared" si="21"/>
        <v>32208</v>
      </c>
      <c r="AD37" s="26">
        <f t="shared" si="20"/>
        <v>141549</v>
      </c>
      <c r="AE37" s="125">
        <f t="shared" si="29"/>
        <v>0</v>
      </c>
    </row>
    <row r="38" spans="1:31" x14ac:dyDescent="0.2">
      <c r="A38" s="30" t="s">
        <v>38</v>
      </c>
      <c r="B38" s="281">
        <f>'SFY 21-22 Q4 Share Calculations'!C40</f>
        <v>30</v>
      </c>
      <c r="C38" s="29">
        <f>'SFY 21-22 Q4 Share Calculations'!AV40+'SFY 21-22 Q4 Share Calculations'!BO40</f>
        <v>0</v>
      </c>
      <c r="D38" s="29">
        <f>'SFY 21-22 Q4 Share Calculations'!AW40+'SFY 21-22 Q4 Share Calculations'!BP40</f>
        <v>0</v>
      </c>
      <c r="E38" s="29">
        <f>'SFY 21-22 Q4 Share Calculations'!AX40+'SFY 21-22 Q4 Share Calculations'!BQ40</f>
        <v>0</v>
      </c>
      <c r="F38" s="274">
        <f>'SFY 21-22 Q4 Share Calculations'!G40</f>
        <v>219</v>
      </c>
      <c r="G38" s="246">
        <f>'SFY 21-22 Q4 Share Calculations'!H40</f>
        <v>207</v>
      </c>
      <c r="H38" s="246">
        <f>'SFY 21-22 Q4 Share Calculations'!I40</f>
        <v>1</v>
      </c>
      <c r="I38" s="246">
        <f>'SFY 21-22 Q4 Share Calculations'!J40</f>
        <v>231</v>
      </c>
      <c r="J38" s="246">
        <f>'SFY 21-22 Q4 Share Calculations'!K40</f>
        <v>22</v>
      </c>
      <c r="K38" s="246">
        <f>'SFY 21-22 Q4 Share Calculations'!L40</f>
        <v>31</v>
      </c>
      <c r="L38" s="246">
        <f>'SFY 21-22 Q4 Share Calculations'!M40</f>
        <v>0</v>
      </c>
      <c r="M38" s="246">
        <f>'SFY 21-22 Q4 Share Calculations'!N40</f>
        <v>1</v>
      </c>
      <c r="N38" s="246">
        <f>'SFY 21-22 Q4 Share Calculations'!O40</f>
        <v>1</v>
      </c>
      <c r="O38" s="246">
        <f>'SFY 21-22 Q4 Share Calculations'!P40+'SFY 21-22 Q4 Share Calculations'!AS40</f>
        <v>360</v>
      </c>
      <c r="P38" s="273">
        <f>'SFY 21-22 Q4 Share Calculations'!AB40</f>
        <v>163</v>
      </c>
      <c r="Q38" s="274">
        <f>'SFY 21-22 Q4 Share Calculations'!U40</f>
        <v>2877</v>
      </c>
      <c r="R38" s="246">
        <f>'SFY 21-22 Q4 Share Calculations'!V40</f>
        <v>59</v>
      </c>
      <c r="S38" s="275">
        <f>'SFY 21-22 Q4 Share Calculations'!W40</f>
        <v>764</v>
      </c>
      <c r="T38" s="24">
        <f t="shared" si="11"/>
        <v>219</v>
      </c>
      <c r="U38" s="25">
        <f t="shared" si="22"/>
        <v>3114</v>
      </c>
      <c r="V38" s="26">
        <f t="shared" si="23"/>
        <v>1</v>
      </c>
      <c r="W38" s="26">
        <f t="shared" si="24"/>
        <v>231</v>
      </c>
      <c r="X38" s="26">
        <f t="shared" si="25"/>
        <v>22</v>
      </c>
      <c r="Y38" s="26">
        <f t="shared" si="16"/>
        <v>90</v>
      </c>
      <c r="Z38" s="26">
        <f t="shared" si="26"/>
        <v>0</v>
      </c>
      <c r="AA38" s="26">
        <f t="shared" si="27"/>
        <v>1</v>
      </c>
      <c r="AB38" s="26">
        <f t="shared" si="28"/>
        <v>1</v>
      </c>
      <c r="AC38" s="26">
        <f t="shared" si="21"/>
        <v>1287</v>
      </c>
      <c r="AD38" s="26">
        <f t="shared" si="20"/>
        <v>4966</v>
      </c>
      <c r="AE38" s="125">
        <f t="shared" si="29"/>
        <v>0</v>
      </c>
    </row>
    <row r="39" spans="1:31" x14ac:dyDescent="0.2">
      <c r="A39" s="30" t="s">
        <v>39</v>
      </c>
      <c r="B39" s="281">
        <f>'SFY 21-22 Q4 Share Calculations'!C41</f>
        <v>2204</v>
      </c>
      <c r="C39" s="29">
        <f>'SFY 21-22 Q4 Share Calculations'!AV41+'SFY 21-22 Q4 Share Calculations'!BO41</f>
        <v>0</v>
      </c>
      <c r="D39" s="29">
        <f>'SFY 21-22 Q4 Share Calculations'!AW41+'SFY 21-22 Q4 Share Calculations'!BP41</f>
        <v>0</v>
      </c>
      <c r="E39" s="29">
        <f>'SFY 21-22 Q4 Share Calculations'!AX41+'SFY 21-22 Q4 Share Calculations'!BQ41</f>
        <v>0</v>
      </c>
      <c r="F39" s="274">
        <f>'SFY 21-22 Q4 Share Calculations'!G41</f>
        <v>12034</v>
      </c>
      <c r="G39" s="246">
        <f>'SFY 21-22 Q4 Share Calculations'!H41</f>
        <v>11318</v>
      </c>
      <c r="H39" s="246">
        <f>'SFY 21-22 Q4 Share Calculations'!I41</f>
        <v>79</v>
      </c>
      <c r="I39" s="246">
        <f>'SFY 21-22 Q4 Share Calculations'!J41</f>
        <v>12659</v>
      </c>
      <c r="J39" s="246">
        <f>'SFY 21-22 Q4 Share Calculations'!K41</f>
        <v>1200</v>
      </c>
      <c r="K39" s="246">
        <f>'SFY 21-22 Q4 Share Calculations'!L41</f>
        <v>1672</v>
      </c>
      <c r="L39" s="246">
        <f>'SFY 21-22 Q4 Share Calculations'!M41</f>
        <v>4</v>
      </c>
      <c r="M39" s="246">
        <f>'SFY 21-22 Q4 Share Calculations'!N41</f>
        <v>31</v>
      </c>
      <c r="N39" s="246">
        <f>'SFY 21-22 Q4 Share Calculations'!O41</f>
        <v>51</v>
      </c>
      <c r="O39" s="246">
        <f>'SFY 21-22 Q4 Share Calculations'!P41+'SFY 21-22 Q4 Share Calculations'!AS41</f>
        <v>19704</v>
      </c>
      <c r="P39" s="273">
        <f>'SFY 21-22 Q4 Share Calculations'!AB41</f>
        <v>8702</v>
      </c>
      <c r="Q39" s="274">
        <f>'SFY 21-22 Q4 Share Calculations'!U41</f>
        <v>154979</v>
      </c>
      <c r="R39" s="246">
        <f>'SFY 21-22 Q4 Share Calculations'!V41</f>
        <v>3159</v>
      </c>
      <c r="S39" s="275">
        <f>'SFY 21-22 Q4 Share Calculations'!W41</f>
        <v>41128</v>
      </c>
      <c r="T39" s="24">
        <f t="shared" si="11"/>
        <v>12034</v>
      </c>
      <c r="U39" s="25">
        <f t="shared" si="22"/>
        <v>168501</v>
      </c>
      <c r="V39" s="26">
        <f t="shared" si="23"/>
        <v>79</v>
      </c>
      <c r="W39" s="26">
        <f t="shared" si="24"/>
        <v>12659</v>
      </c>
      <c r="X39" s="26">
        <f t="shared" si="25"/>
        <v>1200</v>
      </c>
      <c r="Y39" s="26">
        <f t="shared" si="16"/>
        <v>4831</v>
      </c>
      <c r="Z39" s="26">
        <f t="shared" si="26"/>
        <v>4</v>
      </c>
      <c r="AA39" s="26">
        <f t="shared" si="27"/>
        <v>31</v>
      </c>
      <c r="AB39" s="26">
        <f t="shared" si="28"/>
        <v>51</v>
      </c>
      <c r="AC39" s="26">
        <f t="shared" si="21"/>
        <v>69534</v>
      </c>
      <c r="AD39" s="26">
        <f t="shared" si="20"/>
        <v>268924</v>
      </c>
      <c r="AE39" s="125">
        <f t="shared" si="29"/>
        <v>0</v>
      </c>
    </row>
    <row r="40" spans="1:31" x14ac:dyDescent="0.2">
      <c r="A40" s="30" t="s">
        <v>40</v>
      </c>
      <c r="B40" s="281">
        <f>'SFY 21-22 Q4 Share Calculations'!C42</f>
        <v>0</v>
      </c>
      <c r="C40" s="24">
        <f>'SFY 21-22 Q4 Share Calculations'!AV42+'SFY 21-22 Q4 Share Calculations'!BO42</f>
        <v>102574</v>
      </c>
      <c r="D40" s="25">
        <f>'SFY 21-22 Q4 Share Calculations'!AW42+'SFY 21-22 Q4 Share Calculations'!BP42</f>
        <v>1718</v>
      </c>
      <c r="E40" s="25">
        <f>'SFY 21-22 Q4 Share Calculations'!AX42+'SFY 21-22 Q4 Share Calculations'!BQ42</f>
        <v>17863</v>
      </c>
      <c r="F40" s="274">
        <f>'SFY 21-22 Q4 Share Calculations'!G42</f>
        <v>10850</v>
      </c>
      <c r="G40" s="246">
        <f>'SFY 21-22 Q4 Share Calculations'!H42</f>
        <v>10205</v>
      </c>
      <c r="H40" s="246">
        <f>'SFY 21-22 Q4 Share Calculations'!I42</f>
        <v>71</v>
      </c>
      <c r="I40" s="246">
        <f>'SFY 21-22 Q4 Share Calculations'!J42</f>
        <v>11414</v>
      </c>
      <c r="J40" s="246">
        <f>'SFY 21-22 Q4 Share Calculations'!K42</f>
        <v>1082</v>
      </c>
      <c r="K40" s="246">
        <f>'SFY 21-22 Q4 Share Calculations'!L42</f>
        <v>1507</v>
      </c>
      <c r="L40" s="246">
        <f>'SFY 21-22 Q4 Share Calculations'!M42</f>
        <v>4</v>
      </c>
      <c r="M40" s="246">
        <f>'SFY 21-22 Q4 Share Calculations'!N42</f>
        <v>28</v>
      </c>
      <c r="N40" s="246">
        <f>'SFY 21-22 Q4 Share Calculations'!O42</f>
        <v>46</v>
      </c>
      <c r="O40" s="246">
        <f>'SFY 21-22 Q4 Share Calculations'!P42+'SFY 21-22 Q4 Share Calculations'!AS42</f>
        <v>17767</v>
      </c>
      <c r="P40" s="273">
        <f>'SFY 21-22 Q4 Share Calculations'!AB42</f>
        <v>7851</v>
      </c>
      <c r="Q40" s="274">
        <f>'SFY 21-22 Q4 Share Calculations'!U42</f>
        <v>0</v>
      </c>
      <c r="R40" s="246">
        <f>'SFY 21-22 Q4 Share Calculations'!V42</f>
        <v>0</v>
      </c>
      <c r="S40" s="275">
        <f>'SFY 21-22 Q4 Share Calculations'!W42</f>
        <v>0</v>
      </c>
      <c r="T40" s="24">
        <f t="shared" si="11"/>
        <v>10850</v>
      </c>
      <c r="U40" s="25">
        <f t="shared" si="22"/>
        <v>112779</v>
      </c>
      <c r="V40" s="26">
        <f t="shared" si="23"/>
        <v>71</v>
      </c>
      <c r="W40" s="26">
        <f t="shared" si="24"/>
        <v>11414</v>
      </c>
      <c r="X40" s="26">
        <f t="shared" si="25"/>
        <v>1082</v>
      </c>
      <c r="Y40" s="26">
        <f t="shared" si="16"/>
        <v>3225</v>
      </c>
      <c r="Z40" s="26">
        <f t="shared" si="26"/>
        <v>4</v>
      </c>
      <c r="AA40" s="26">
        <f t="shared" si="27"/>
        <v>28</v>
      </c>
      <c r="AB40" s="26">
        <f t="shared" si="28"/>
        <v>46</v>
      </c>
      <c r="AC40" s="26">
        <f t="shared" si="21"/>
        <v>43481</v>
      </c>
      <c r="AD40" s="26">
        <f t="shared" si="20"/>
        <v>182980</v>
      </c>
      <c r="AE40" s="125">
        <f t="shared" si="29"/>
        <v>0</v>
      </c>
    </row>
    <row r="41" spans="1:31" x14ac:dyDescent="0.2">
      <c r="A41" s="30" t="s">
        <v>41</v>
      </c>
      <c r="B41" s="281">
        <f>'SFY 21-22 Q4 Share Calculations'!C43</f>
        <v>0</v>
      </c>
      <c r="C41" s="24">
        <f>'SFY 21-22 Q4 Share Calculations'!AV43+'SFY 21-22 Q4 Share Calculations'!BO43</f>
        <v>30501</v>
      </c>
      <c r="D41" s="25">
        <f>'SFY 21-22 Q4 Share Calculations'!AW43+'SFY 21-22 Q4 Share Calculations'!BP43</f>
        <v>511</v>
      </c>
      <c r="E41" s="25">
        <f>'SFY 21-22 Q4 Share Calculations'!AX43+'SFY 21-22 Q4 Share Calculations'!BQ43</f>
        <v>5312</v>
      </c>
      <c r="F41" s="274">
        <f>'SFY 21-22 Q4 Share Calculations'!G43</f>
        <v>2552</v>
      </c>
      <c r="G41" s="246">
        <f>'SFY 21-22 Q4 Share Calculations'!H43</f>
        <v>2400</v>
      </c>
      <c r="H41" s="246">
        <f>'SFY 21-22 Q4 Share Calculations'!I43</f>
        <v>17</v>
      </c>
      <c r="I41" s="246">
        <f>'SFY 21-22 Q4 Share Calculations'!J43</f>
        <v>2685</v>
      </c>
      <c r="J41" s="246">
        <f>'SFY 21-22 Q4 Share Calculations'!K43</f>
        <v>254</v>
      </c>
      <c r="K41" s="246">
        <f>'SFY 21-22 Q4 Share Calculations'!L43</f>
        <v>355</v>
      </c>
      <c r="L41" s="246">
        <f>'SFY 21-22 Q4 Share Calculations'!M43</f>
        <v>1</v>
      </c>
      <c r="M41" s="246">
        <f>'SFY 21-22 Q4 Share Calculations'!N43</f>
        <v>7</v>
      </c>
      <c r="N41" s="246">
        <f>'SFY 21-22 Q4 Share Calculations'!O43</f>
        <v>11</v>
      </c>
      <c r="O41" s="246">
        <f>'SFY 21-22 Q4 Share Calculations'!P43+'SFY 21-22 Q4 Share Calculations'!AS43</f>
        <v>4179</v>
      </c>
      <c r="P41" s="273">
        <f>'SFY 21-22 Q4 Share Calculations'!AB43</f>
        <v>1849</v>
      </c>
      <c r="Q41" s="274">
        <f>'SFY 21-22 Q4 Share Calculations'!U43</f>
        <v>0</v>
      </c>
      <c r="R41" s="246">
        <f>'SFY 21-22 Q4 Share Calculations'!V43</f>
        <v>0</v>
      </c>
      <c r="S41" s="275">
        <f>'SFY 21-22 Q4 Share Calculations'!W43</f>
        <v>0</v>
      </c>
      <c r="T41" s="24">
        <f t="shared" si="11"/>
        <v>2552</v>
      </c>
      <c r="U41" s="25">
        <f t="shared" si="22"/>
        <v>32901</v>
      </c>
      <c r="V41" s="26">
        <f t="shared" si="23"/>
        <v>17</v>
      </c>
      <c r="W41" s="26">
        <f t="shared" si="24"/>
        <v>2685</v>
      </c>
      <c r="X41" s="26">
        <f t="shared" si="25"/>
        <v>254</v>
      </c>
      <c r="Y41" s="26">
        <f t="shared" si="16"/>
        <v>866</v>
      </c>
      <c r="Z41" s="26">
        <f t="shared" si="26"/>
        <v>1</v>
      </c>
      <c r="AA41" s="26">
        <f t="shared" si="27"/>
        <v>7</v>
      </c>
      <c r="AB41" s="26">
        <f t="shared" si="28"/>
        <v>11</v>
      </c>
      <c r="AC41" s="26">
        <f t="shared" si="21"/>
        <v>11340</v>
      </c>
      <c r="AD41" s="26">
        <f t="shared" si="20"/>
        <v>50634</v>
      </c>
      <c r="AE41" s="125">
        <f t="shared" si="29"/>
        <v>0</v>
      </c>
    </row>
    <row r="42" spans="1:31" x14ac:dyDescent="0.2">
      <c r="A42" s="30" t="s">
        <v>77</v>
      </c>
      <c r="B42" s="281">
        <f>'SFY 21-22 Q4 Share Calculations'!C44</f>
        <v>640</v>
      </c>
      <c r="C42" s="29">
        <f>'SFY 21-22 Q4 Share Calculations'!AV44+'SFY 21-22 Q4 Share Calculations'!BO44</f>
        <v>0</v>
      </c>
      <c r="D42" s="29">
        <f>'SFY 21-22 Q4 Share Calculations'!AW44+'SFY 21-22 Q4 Share Calculations'!BP44</f>
        <v>0</v>
      </c>
      <c r="E42" s="29">
        <f>'SFY 21-22 Q4 Share Calculations'!AX44+'SFY 21-22 Q4 Share Calculations'!BQ44</f>
        <v>0</v>
      </c>
      <c r="F42" s="274">
        <f>'SFY 21-22 Q4 Share Calculations'!G44</f>
        <v>3837</v>
      </c>
      <c r="G42" s="246">
        <f>'SFY 21-22 Q4 Share Calculations'!H44</f>
        <v>3608</v>
      </c>
      <c r="H42" s="246">
        <f>'SFY 21-22 Q4 Share Calculations'!I44</f>
        <v>25</v>
      </c>
      <c r="I42" s="246">
        <f>'SFY 21-22 Q4 Share Calculations'!J44</f>
        <v>4036</v>
      </c>
      <c r="J42" s="246">
        <f>'SFY 21-22 Q4 Share Calculations'!K44</f>
        <v>383</v>
      </c>
      <c r="K42" s="246">
        <f>'SFY 21-22 Q4 Share Calculations'!L44</f>
        <v>533</v>
      </c>
      <c r="L42" s="246">
        <f>'SFY 21-22 Q4 Share Calculations'!M44</f>
        <v>1</v>
      </c>
      <c r="M42" s="246">
        <f>'SFY 21-22 Q4 Share Calculations'!N44</f>
        <v>10</v>
      </c>
      <c r="N42" s="246">
        <f>'SFY 21-22 Q4 Share Calculations'!O44</f>
        <v>16</v>
      </c>
      <c r="O42" s="246">
        <f>'SFY 21-22 Q4 Share Calculations'!P44+'SFY 21-22 Q4 Share Calculations'!AS44</f>
        <v>6282</v>
      </c>
      <c r="P42" s="273">
        <f>'SFY 21-22 Q4 Share Calculations'!AB44</f>
        <v>2769</v>
      </c>
      <c r="Q42" s="274">
        <f>'SFY 21-22 Q4 Share Calculations'!U44</f>
        <v>49436</v>
      </c>
      <c r="R42" s="246">
        <f>'SFY 21-22 Q4 Share Calculations'!V44</f>
        <v>1008</v>
      </c>
      <c r="S42" s="275">
        <f>'SFY 21-22 Q4 Share Calculations'!W44</f>
        <v>13119</v>
      </c>
      <c r="T42" s="24">
        <f t="shared" si="11"/>
        <v>3837</v>
      </c>
      <c r="U42" s="25">
        <f t="shared" si="22"/>
        <v>53684</v>
      </c>
      <c r="V42" s="26">
        <f t="shared" si="23"/>
        <v>25</v>
      </c>
      <c r="W42" s="26">
        <f t="shared" si="24"/>
        <v>4036</v>
      </c>
      <c r="X42" s="26">
        <f t="shared" si="25"/>
        <v>383</v>
      </c>
      <c r="Y42" s="26">
        <f t="shared" si="16"/>
        <v>1541</v>
      </c>
      <c r="Z42" s="26">
        <f t="shared" si="26"/>
        <v>1</v>
      </c>
      <c r="AA42" s="26">
        <f t="shared" si="27"/>
        <v>10</v>
      </c>
      <c r="AB42" s="26">
        <f t="shared" si="28"/>
        <v>16</v>
      </c>
      <c r="AC42" s="26">
        <f t="shared" si="21"/>
        <v>22170</v>
      </c>
      <c r="AD42" s="26">
        <f t="shared" si="20"/>
        <v>85703</v>
      </c>
      <c r="AE42" s="125">
        <f t="shared" si="29"/>
        <v>0</v>
      </c>
    </row>
    <row r="43" spans="1:31" x14ac:dyDescent="0.2">
      <c r="A43" s="30" t="s">
        <v>42</v>
      </c>
      <c r="B43" s="281">
        <f>'SFY 21-22 Q4 Share Calculations'!C45</f>
        <v>0</v>
      </c>
      <c r="C43" s="24">
        <f>'SFY 21-22 Q4 Share Calculations'!AV45+'SFY 21-22 Q4 Share Calculations'!BO45</f>
        <v>15354</v>
      </c>
      <c r="D43" s="25">
        <f>'SFY 21-22 Q4 Share Calculations'!AW45+'SFY 21-22 Q4 Share Calculations'!BP45</f>
        <v>257</v>
      </c>
      <c r="E43" s="25">
        <f>'SFY 21-22 Q4 Share Calculations'!AX45+'SFY 21-22 Q4 Share Calculations'!BQ45</f>
        <v>2674</v>
      </c>
      <c r="F43" s="274">
        <f>'SFY 21-22 Q4 Share Calculations'!G45</f>
        <v>727</v>
      </c>
      <c r="G43" s="246">
        <f>'SFY 21-22 Q4 Share Calculations'!H45</f>
        <v>684</v>
      </c>
      <c r="H43" s="246">
        <f>'SFY 21-22 Q4 Share Calculations'!I45</f>
        <v>5</v>
      </c>
      <c r="I43" s="246">
        <f>'SFY 21-22 Q4 Share Calculations'!J45</f>
        <v>765</v>
      </c>
      <c r="J43" s="246">
        <f>'SFY 21-22 Q4 Share Calculations'!K45</f>
        <v>72</v>
      </c>
      <c r="K43" s="246">
        <f>'SFY 21-22 Q4 Share Calculations'!L45</f>
        <v>101</v>
      </c>
      <c r="L43" s="246">
        <f>'SFY 21-22 Q4 Share Calculations'!M45</f>
        <v>0</v>
      </c>
      <c r="M43" s="246">
        <f>'SFY 21-22 Q4 Share Calculations'!N45</f>
        <v>2</v>
      </c>
      <c r="N43" s="246">
        <f>'SFY 21-22 Q4 Share Calculations'!O45</f>
        <v>3</v>
      </c>
      <c r="O43" s="246">
        <f>'SFY 21-22 Q4 Share Calculations'!P45+'SFY 21-22 Q4 Share Calculations'!AS45</f>
        <v>1190</v>
      </c>
      <c r="P43" s="273">
        <f>'SFY 21-22 Q4 Share Calculations'!AB45</f>
        <v>525</v>
      </c>
      <c r="Q43" s="274">
        <f>'SFY 21-22 Q4 Share Calculations'!U45</f>
        <v>0</v>
      </c>
      <c r="R43" s="246">
        <f>'SFY 21-22 Q4 Share Calculations'!V45</f>
        <v>0</v>
      </c>
      <c r="S43" s="275">
        <f>'SFY 21-22 Q4 Share Calculations'!W45</f>
        <v>0</v>
      </c>
      <c r="T43" s="24">
        <f t="shared" si="11"/>
        <v>727</v>
      </c>
      <c r="U43" s="25">
        <f t="shared" si="22"/>
        <v>16038</v>
      </c>
      <c r="V43" s="26">
        <f t="shared" si="23"/>
        <v>5</v>
      </c>
      <c r="W43" s="26">
        <f t="shared" si="24"/>
        <v>765</v>
      </c>
      <c r="X43" s="26">
        <f t="shared" si="25"/>
        <v>72</v>
      </c>
      <c r="Y43" s="26">
        <f t="shared" si="16"/>
        <v>358</v>
      </c>
      <c r="Z43" s="26">
        <f t="shared" si="26"/>
        <v>0</v>
      </c>
      <c r="AA43" s="26">
        <f t="shared" si="27"/>
        <v>2</v>
      </c>
      <c r="AB43" s="26">
        <f t="shared" si="28"/>
        <v>3</v>
      </c>
      <c r="AC43" s="26">
        <f t="shared" si="21"/>
        <v>4389</v>
      </c>
      <c r="AD43" s="26">
        <f t="shared" si="20"/>
        <v>22359</v>
      </c>
      <c r="AE43" s="125">
        <f t="shared" si="29"/>
        <v>0</v>
      </c>
    </row>
    <row r="44" spans="1:31" x14ac:dyDescent="0.2">
      <c r="A44" s="31" t="s">
        <v>43</v>
      </c>
      <c r="B44" s="281">
        <f>'SFY 21-22 Q4 Share Calculations'!C46</f>
        <v>0</v>
      </c>
      <c r="C44" s="24">
        <f>'SFY 21-22 Q4 Share Calculations'!AV46+'SFY 21-22 Q4 Share Calculations'!BO46</f>
        <v>16654</v>
      </c>
      <c r="D44" s="25">
        <f>'SFY 21-22 Q4 Share Calculations'!AW46+'SFY 21-22 Q4 Share Calculations'!BP46</f>
        <v>278</v>
      </c>
      <c r="E44" s="25">
        <f>'SFY 21-22 Q4 Share Calculations'!AX46+'SFY 21-22 Q4 Share Calculations'!BQ46</f>
        <v>2901</v>
      </c>
      <c r="F44" s="274">
        <f>'SFY 21-22 Q4 Share Calculations'!G46</f>
        <v>1589</v>
      </c>
      <c r="G44" s="246">
        <f>'SFY 21-22 Q4 Share Calculations'!H46</f>
        <v>1494</v>
      </c>
      <c r="H44" s="246">
        <f>'SFY 21-22 Q4 Share Calculations'!I46</f>
        <v>10</v>
      </c>
      <c r="I44" s="246">
        <f>'SFY 21-22 Q4 Share Calculations'!J46</f>
        <v>1671</v>
      </c>
      <c r="J44" s="246">
        <f>'SFY 21-22 Q4 Share Calculations'!K46</f>
        <v>158</v>
      </c>
      <c r="K44" s="246">
        <f>'SFY 21-22 Q4 Share Calculations'!L46</f>
        <v>221</v>
      </c>
      <c r="L44" s="246">
        <f>'SFY 21-22 Q4 Share Calculations'!M46</f>
        <v>1</v>
      </c>
      <c r="M44" s="246">
        <f>'SFY 21-22 Q4 Share Calculations'!N46</f>
        <v>5</v>
      </c>
      <c r="N44" s="246">
        <f>'SFY 21-22 Q4 Share Calculations'!O46</f>
        <v>7</v>
      </c>
      <c r="O44" s="246">
        <f>'SFY 21-22 Q4 Share Calculations'!P46+'SFY 21-22 Q4 Share Calculations'!AS46</f>
        <v>2601</v>
      </c>
      <c r="P44" s="273">
        <f>'SFY 21-22 Q4 Share Calculations'!AB46</f>
        <v>1144</v>
      </c>
      <c r="Q44" s="274">
        <f>'SFY 21-22 Q4 Share Calculations'!U46</f>
        <v>0</v>
      </c>
      <c r="R44" s="246">
        <f>'SFY 21-22 Q4 Share Calculations'!V46</f>
        <v>0</v>
      </c>
      <c r="S44" s="275">
        <f>'SFY 21-22 Q4 Share Calculations'!W46</f>
        <v>0</v>
      </c>
      <c r="T44" s="24">
        <f t="shared" si="11"/>
        <v>1589</v>
      </c>
      <c r="U44" s="25">
        <f t="shared" si="22"/>
        <v>18148</v>
      </c>
      <c r="V44" s="26">
        <f t="shared" si="23"/>
        <v>10</v>
      </c>
      <c r="W44" s="26">
        <f t="shared" si="24"/>
        <v>1671</v>
      </c>
      <c r="X44" s="26">
        <f t="shared" si="25"/>
        <v>158</v>
      </c>
      <c r="Y44" s="26">
        <f t="shared" si="16"/>
        <v>499</v>
      </c>
      <c r="Z44" s="26">
        <f t="shared" si="26"/>
        <v>1</v>
      </c>
      <c r="AA44" s="26">
        <f t="shared" si="27"/>
        <v>5</v>
      </c>
      <c r="AB44" s="26">
        <f t="shared" si="28"/>
        <v>7</v>
      </c>
      <c r="AC44" s="26">
        <f t="shared" si="21"/>
        <v>6646</v>
      </c>
      <c r="AD44" s="26">
        <f t="shared" si="20"/>
        <v>28734</v>
      </c>
      <c r="AE44" s="125">
        <f t="shared" si="29"/>
        <v>0</v>
      </c>
    </row>
    <row r="45" spans="1:31" x14ac:dyDescent="0.2">
      <c r="A45" s="30" t="s">
        <v>44</v>
      </c>
      <c r="B45" s="281">
        <f>'SFY 21-22 Q4 Share Calculations'!C47</f>
        <v>0</v>
      </c>
      <c r="C45" s="24">
        <f>'SFY 21-22 Q4 Share Calculations'!AV47+'SFY 21-22 Q4 Share Calculations'!BO47</f>
        <v>22521</v>
      </c>
      <c r="D45" s="25">
        <f>'SFY 21-22 Q4 Share Calculations'!AW47+'SFY 21-22 Q4 Share Calculations'!BP47</f>
        <v>377</v>
      </c>
      <c r="E45" s="25">
        <f>'SFY 21-22 Q4 Share Calculations'!AX47+'SFY 21-22 Q4 Share Calculations'!BQ47</f>
        <v>3922</v>
      </c>
      <c r="F45" s="274">
        <f>'SFY 21-22 Q4 Share Calculations'!G47</f>
        <v>1842</v>
      </c>
      <c r="G45" s="246">
        <f>'SFY 21-22 Q4 Share Calculations'!H47</f>
        <v>1733</v>
      </c>
      <c r="H45" s="246">
        <f>'SFY 21-22 Q4 Share Calculations'!I47</f>
        <v>12</v>
      </c>
      <c r="I45" s="246">
        <f>'SFY 21-22 Q4 Share Calculations'!J47</f>
        <v>1937</v>
      </c>
      <c r="J45" s="246">
        <f>'SFY 21-22 Q4 Share Calculations'!K47</f>
        <v>184</v>
      </c>
      <c r="K45" s="246">
        <f>'SFY 21-22 Q4 Share Calculations'!L47</f>
        <v>256</v>
      </c>
      <c r="L45" s="246">
        <f>'SFY 21-22 Q4 Share Calculations'!M47</f>
        <v>1</v>
      </c>
      <c r="M45" s="246">
        <f>'SFY 21-22 Q4 Share Calculations'!N47</f>
        <v>5</v>
      </c>
      <c r="N45" s="246">
        <f>'SFY 21-22 Q4 Share Calculations'!O47</f>
        <v>8</v>
      </c>
      <c r="O45" s="246">
        <f>'SFY 21-22 Q4 Share Calculations'!P47+'SFY 21-22 Q4 Share Calculations'!AS47</f>
        <v>3016</v>
      </c>
      <c r="P45" s="273">
        <f>'SFY 21-22 Q4 Share Calculations'!AB47</f>
        <v>1333</v>
      </c>
      <c r="Q45" s="274">
        <f>'SFY 21-22 Q4 Share Calculations'!U47</f>
        <v>0</v>
      </c>
      <c r="R45" s="246">
        <f>'SFY 21-22 Q4 Share Calculations'!V47</f>
        <v>0</v>
      </c>
      <c r="S45" s="275">
        <f>'SFY 21-22 Q4 Share Calculations'!W47</f>
        <v>0</v>
      </c>
      <c r="T45" s="24">
        <f t="shared" si="11"/>
        <v>1842</v>
      </c>
      <c r="U45" s="25">
        <f t="shared" si="22"/>
        <v>24254</v>
      </c>
      <c r="V45" s="26">
        <f t="shared" si="23"/>
        <v>12</v>
      </c>
      <c r="W45" s="26">
        <f t="shared" si="24"/>
        <v>1937</v>
      </c>
      <c r="X45" s="26">
        <f t="shared" si="25"/>
        <v>184</v>
      </c>
      <c r="Y45" s="26">
        <f t="shared" si="16"/>
        <v>633</v>
      </c>
      <c r="Z45" s="26">
        <f t="shared" si="26"/>
        <v>1</v>
      </c>
      <c r="AA45" s="26">
        <f t="shared" si="27"/>
        <v>5</v>
      </c>
      <c r="AB45" s="26">
        <f t="shared" si="28"/>
        <v>8</v>
      </c>
      <c r="AC45" s="26">
        <f t="shared" si="21"/>
        <v>8271</v>
      </c>
      <c r="AD45" s="26">
        <f t="shared" si="20"/>
        <v>37147</v>
      </c>
      <c r="AE45" s="125">
        <f t="shared" si="29"/>
        <v>0</v>
      </c>
    </row>
    <row r="46" spans="1:31" x14ac:dyDescent="0.2">
      <c r="A46" s="30" t="s">
        <v>45</v>
      </c>
      <c r="B46" s="281">
        <f>'SFY 21-22 Q4 Share Calculations'!C48</f>
        <v>0</v>
      </c>
      <c r="C46" s="24">
        <f>'SFY 21-22 Q4 Share Calculations'!AV48+'SFY 21-22 Q4 Share Calculations'!BO48</f>
        <v>60074</v>
      </c>
      <c r="D46" s="25">
        <f>'SFY 21-22 Q4 Share Calculations'!AW48+'SFY 21-22 Q4 Share Calculations'!BP48</f>
        <v>1007</v>
      </c>
      <c r="E46" s="25">
        <f>'SFY 21-22 Q4 Share Calculations'!AX48+'SFY 21-22 Q4 Share Calculations'!BQ48</f>
        <v>10461</v>
      </c>
      <c r="F46" s="274">
        <f>'SFY 21-22 Q4 Share Calculations'!G48</f>
        <v>4648</v>
      </c>
      <c r="G46" s="246">
        <f>'SFY 21-22 Q4 Share Calculations'!H48</f>
        <v>4371</v>
      </c>
      <c r="H46" s="246">
        <f>'SFY 21-22 Q4 Share Calculations'!I48</f>
        <v>30</v>
      </c>
      <c r="I46" s="246">
        <f>'SFY 21-22 Q4 Share Calculations'!J48</f>
        <v>4889</v>
      </c>
      <c r="J46" s="246">
        <f>'SFY 21-22 Q4 Share Calculations'!K48</f>
        <v>463</v>
      </c>
      <c r="K46" s="246">
        <f>'SFY 21-22 Q4 Share Calculations'!L48</f>
        <v>646</v>
      </c>
      <c r="L46" s="246">
        <f>'SFY 21-22 Q4 Share Calculations'!M48</f>
        <v>2</v>
      </c>
      <c r="M46" s="246">
        <f>'SFY 21-22 Q4 Share Calculations'!N48</f>
        <v>12</v>
      </c>
      <c r="N46" s="246">
        <f>'SFY 21-22 Q4 Share Calculations'!O48</f>
        <v>20</v>
      </c>
      <c r="O46" s="246">
        <f>'SFY 21-22 Q4 Share Calculations'!P48+'SFY 21-22 Q4 Share Calculations'!AS48</f>
        <v>7610</v>
      </c>
      <c r="P46" s="273">
        <f>'SFY 21-22 Q4 Share Calculations'!AB48</f>
        <v>3354</v>
      </c>
      <c r="Q46" s="274">
        <f>'SFY 21-22 Q4 Share Calculations'!U48</f>
        <v>0</v>
      </c>
      <c r="R46" s="246">
        <f>'SFY 21-22 Q4 Share Calculations'!V48</f>
        <v>0</v>
      </c>
      <c r="S46" s="275">
        <f>'SFY 21-22 Q4 Share Calculations'!W48</f>
        <v>0</v>
      </c>
      <c r="T46" s="24">
        <f t="shared" si="11"/>
        <v>4648</v>
      </c>
      <c r="U46" s="25">
        <f t="shared" si="22"/>
        <v>64445</v>
      </c>
      <c r="V46" s="26">
        <f t="shared" si="23"/>
        <v>30</v>
      </c>
      <c r="W46" s="26">
        <f t="shared" si="24"/>
        <v>4889</v>
      </c>
      <c r="X46" s="26">
        <f t="shared" si="25"/>
        <v>463</v>
      </c>
      <c r="Y46" s="26">
        <f t="shared" si="16"/>
        <v>1653</v>
      </c>
      <c r="Z46" s="26">
        <f t="shared" si="26"/>
        <v>2</v>
      </c>
      <c r="AA46" s="26">
        <f t="shared" si="27"/>
        <v>12</v>
      </c>
      <c r="AB46" s="26">
        <f t="shared" si="28"/>
        <v>20</v>
      </c>
      <c r="AC46" s="26">
        <f t="shared" si="21"/>
        <v>21425</v>
      </c>
      <c r="AD46" s="26">
        <f t="shared" si="20"/>
        <v>97587</v>
      </c>
      <c r="AE46" s="125">
        <f t="shared" si="29"/>
        <v>0</v>
      </c>
    </row>
    <row r="47" spans="1:31" x14ac:dyDescent="0.2">
      <c r="A47" s="30" t="s">
        <v>46</v>
      </c>
      <c r="B47" s="281">
        <f>'SFY 21-22 Q4 Share Calculations'!C49</f>
        <v>0</v>
      </c>
      <c r="C47" s="24">
        <f>'SFY 21-22 Q4 Share Calculations'!AV49+'SFY 21-22 Q4 Share Calculations'!BO49</f>
        <v>12938</v>
      </c>
      <c r="D47" s="25">
        <f>'SFY 21-22 Q4 Share Calculations'!AW49+'SFY 21-22 Q4 Share Calculations'!BP49</f>
        <v>217</v>
      </c>
      <c r="E47" s="25">
        <f>'SFY 21-22 Q4 Share Calculations'!AX49+'SFY 21-22 Q4 Share Calculations'!BQ49</f>
        <v>2253</v>
      </c>
      <c r="F47" s="274">
        <f>'SFY 21-22 Q4 Share Calculations'!G49</f>
        <v>963</v>
      </c>
      <c r="G47" s="246">
        <f>'SFY 21-22 Q4 Share Calculations'!H49</f>
        <v>906</v>
      </c>
      <c r="H47" s="246">
        <f>'SFY 21-22 Q4 Share Calculations'!I49</f>
        <v>6</v>
      </c>
      <c r="I47" s="246">
        <f>'SFY 21-22 Q4 Share Calculations'!J49</f>
        <v>1013</v>
      </c>
      <c r="J47" s="246">
        <f>'SFY 21-22 Q4 Share Calculations'!K49</f>
        <v>96</v>
      </c>
      <c r="K47" s="246">
        <f>'SFY 21-22 Q4 Share Calculations'!L49</f>
        <v>134</v>
      </c>
      <c r="L47" s="246">
        <f>'SFY 21-22 Q4 Share Calculations'!M49</f>
        <v>0</v>
      </c>
      <c r="M47" s="246">
        <f>'SFY 21-22 Q4 Share Calculations'!N49</f>
        <v>3</v>
      </c>
      <c r="N47" s="246">
        <f>'SFY 21-22 Q4 Share Calculations'!O49</f>
        <v>4</v>
      </c>
      <c r="O47" s="246">
        <f>'SFY 21-22 Q4 Share Calculations'!P49+'SFY 21-22 Q4 Share Calculations'!AS49</f>
        <v>1577</v>
      </c>
      <c r="P47" s="273">
        <f>'SFY 21-22 Q4 Share Calculations'!AB49</f>
        <v>697</v>
      </c>
      <c r="Q47" s="274">
        <f>'SFY 21-22 Q4 Share Calculations'!U49</f>
        <v>0</v>
      </c>
      <c r="R47" s="246">
        <f>'SFY 21-22 Q4 Share Calculations'!V49</f>
        <v>0</v>
      </c>
      <c r="S47" s="275">
        <f>'SFY 21-22 Q4 Share Calculations'!W49</f>
        <v>0</v>
      </c>
      <c r="T47" s="24">
        <f t="shared" si="11"/>
        <v>963</v>
      </c>
      <c r="U47" s="25">
        <f t="shared" si="22"/>
        <v>13844</v>
      </c>
      <c r="V47" s="26">
        <f t="shared" si="23"/>
        <v>6</v>
      </c>
      <c r="W47" s="26">
        <f t="shared" si="24"/>
        <v>1013</v>
      </c>
      <c r="X47" s="26">
        <f t="shared" si="25"/>
        <v>96</v>
      </c>
      <c r="Y47" s="26">
        <f t="shared" si="16"/>
        <v>351</v>
      </c>
      <c r="Z47" s="26">
        <f t="shared" si="26"/>
        <v>0</v>
      </c>
      <c r="AA47" s="26">
        <f t="shared" si="27"/>
        <v>3</v>
      </c>
      <c r="AB47" s="26">
        <f t="shared" si="28"/>
        <v>4</v>
      </c>
      <c r="AC47" s="26">
        <f t="shared" si="21"/>
        <v>4527</v>
      </c>
      <c r="AD47" s="26">
        <f t="shared" si="20"/>
        <v>20807</v>
      </c>
      <c r="AE47" s="125">
        <f t="shared" si="29"/>
        <v>0</v>
      </c>
    </row>
    <row r="48" spans="1:31" x14ac:dyDescent="0.2">
      <c r="A48" s="32" t="s">
        <v>47</v>
      </c>
      <c r="B48" s="281">
        <f>'SFY 21-22 Q4 Share Calculations'!C50</f>
        <v>157</v>
      </c>
      <c r="C48" s="29">
        <f>'SFY 21-22 Q4 Share Calculations'!AV50+'SFY 21-22 Q4 Share Calculations'!BO50</f>
        <v>0</v>
      </c>
      <c r="D48" s="29">
        <f>'SFY 21-22 Q4 Share Calculations'!AW50+'SFY 21-22 Q4 Share Calculations'!BP50</f>
        <v>0</v>
      </c>
      <c r="E48" s="29">
        <f>'SFY 21-22 Q4 Share Calculations'!AX50+'SFY 21-22 Q4 Share Calculations'!BQ50</f>
        <v>0</v>
      </c>
      <c r="F48" s="274">
        <f>'SFY 21-22 Q4 Share Calculations'!G50</f>
        <v>862</v>
      </c>
      <c r="G48" s="246">
        <f>'SFY 21-22 Q4 Share Calculations'!H50</f>
        <v>811</v>
      </c>
      <c r="H48" s="246">
        <f>'SFY 21-22 Q4 Share Calculations'!I50</f>
        <v>6</v>
      </c>
      <c r="I48" s="246">
        <f>'SFY 21-22 Q4 Share Calculations'!J50</f>
        <v>907</v>
      </c>
      <c r="J48" s="246">
        <f>'SFY 21-22 Q4 Share Calculations'!K50</f>
        <v>86</v>
      </c>
      <c r="K48" s="246">
        <f>'SFY 21-22 Q4 Share Calculations'!L50</f>
        <v>120</v>
      </c>
      <c r="L48" s="246">
        <f>'SFY 21-22 Q4 Share Calculations'!M50</f>
        <v>0</v>
      </c>
      <c r="M48" s="246">
        <f>'SFY 21-22 Q4 Share Calculations'!N50</f>
        <v>2</v>
      </c>
      <c r="N48" s="246">
        <f>'SFY 21-22 Q4 Share Calculations'!O50</f>
        <v>4</v>
      </c>
      <c r="O48" s="246">
        <f>'SFY 21-22 Q4 Share Calculations'!P50+'SFY 21-22 Q4 Share Calculations'!AS50</f>
        <v>1411</v>
      </c>
      <c r="P48" s="273">
        <f>'SFY 21-22 Q4 Share Calculations'!AB50</f>
        <v>628</v>
      </c>
      <c r="Q48" s="274">
        <f>'SFY 21-22 Q4 Share Calculations'!U50</f>
        <v>11117</v>
      </c>
      <c r="R48" s="246">
        <f>'SFY 21-22 Q4 Share Calculations'!V50</f>
        <v>226</v>
      </c>
      <c r="S48" s="275">
        <f>'SFY 21-22 Q4 Share Calculations'!W50</f>
        <v>2950</v>
      </c>
      <c r="T48" s="24">
        <f t="shared" si="11"/>
        <v>862</v>
      </c>
      <c r="U48" s="25">
        <f t="shared" si="22"/>
        <v>12085</v>
      </c>
      <c r="V48" s="26">
        <f t="shared" si="23"/>
        <v>6</v>
      </c>
      <c r="W48" s="26">
        <f t="shared" si="24"/>
        <v>907</v>
      </c>
      <c r="X48" s="26">
        <f t="shared" si="25"/>
        <v>86</v>
      </c>
      <c r="Y48" s="26">
        <f t="shared" si="16"/>
        <v>346</v>
      </c>
      <c r="Z48" s="26">
        <f t="shared" si="26"/>
        <v>0</v>
      </c>
      <c r="AA48" s="26">
        <f t="shared" si="27"/>
        <v>2</v>
      </c>
      <c r="AB48" s="26">
        <f t="shared" si="28"/>
        <v>4</v>
      </c>
      <c r="AC48" s="26">
        <f t="shared" si="21"/>
        <v>4989</v>
      </c>
      <c r="AD48" s="26">
        <f t="shared" si="20"/>
        <v>19287</v>
      </c>
      <c r="AE48" s="125">
        <f t="shared" si="29"/>
        <v>0</v>
      </c>
    </row>
    <row r="49" spans="1:31" x14ac:dyDescent="0.2">
      <c r="A49" s="32" t="s">
        <v>78</v>
      </c>
      <c r="B49" s="281">
        <f>'SFY 21-22 Q4 Share Calculations'!C51</f>
        <v>2</v>
      </c>
      <c r="C49" s="29">
        <f>'SFY 21-22 Q4 Share Calculations'!AV51+'SFY 21-22 Q4 Share Calculations'!BO51</f>
        <v>0</v>
      </c>
      <c r="D49" s="29">
        <f>'SFY 21-22 Q4 Share Calculations'!AW51+'SFY 21-22 Q4 Share Calculations'!BP51</f>
        <v>0</v>
      </c>
      <c r="E49" s="29">
        <f>'SFY 21-22 Q4 Share Calculations'!AX51+'SFY 21-22 Q4 Share Calculations'!BQ51</f>
        <v>0</v>
      </c>
      <c r="F49" s="274">
        <f>'SFY 21-22 Q4 Share Calculations'!G51</f>
        <v>17</v>
      </c>
      <c r="G49" s="246">
        <f>'SFY 21-22 Q4 Share Calculations'!H51</f>
        <v>16</v>
      </c>
      <c r="H49" s="246">
        <f>'SFY 21-22 Q4 Share Calculations'!I51</f>
        <v>0</v>
      </c>
      <c r="I49" s="246">
        <f>'SFY 21-22 Q4 Share Calculations'!J51</f>
        <v>18</v>
      </c>
      <c r="J49" s="246">
        <f>'SFY 21-22 Q4 Share Calculations'!K51</f>
        <v>2</v>
      </c>
      <c r="K49" s="246">
        <f>'SFY 21-22 Q4 Share Calculations'!L51</f>
        <v>2</v>
      </c>
      <c r="L49" s="246">
        <f>'SFY 21-22 Q4 Share Calculations'!M51</f>
        <v>1</v>
      </c>
      <c r="M49" s="246">
        <f>'SFY 21-22 Q4 Share Calculations'!N51</f>
        <v>0</v>
      </c>
      <c r="N49" s="246">
        <f>'SFY 21-22 Q4 Share Calculations'!O51</f>
        <v>0</v>
      </c>
      <c r="O49" s="246">
        <f>'SFY 21-22 Q4 Share Calculations'!P51+'SFY 21-22 Q4 Share Calculations'!AS51</f>
        <v>28</v>
      </c>
      <c r="P49" s="273">
        <f>'SFY 21-22 Q4 Share Calculations'!AB51</f>
        <v>8</v>
      </c>
      <c r="Q49" s="274">
        <f>'SFY 21-22 Q4 Share Calculations'!U51</f>
        <v>131</v>
      </c>
      <c r="R49" s="246">
        <f>'SFY 21-22 Q4 Share Calculations'!V51</f>
        <v>3</v>
      </c>
      <c r="S49" s="275">
        <f>'SFY 21-22 Q4 Share Calculations'!W51</f>
        <v>35</v>
      </c>
      <c r="T49" s="24">
        <f t="shared" si="11"/>
        <v>17</v>
      </c>
      <c r="U49" s="25">
        <f t="shared" si="22"/>
        <v>149</v>
      </c>
      <c r="V49" s="26">
        <f t="shared" si="23"/>
        <v>0</v>
      </c>
      <c r="W49" s="26">
        <f t="shared" si="24"/>
        <v>18</v>
      </c>
      <c r="X49" s="26">
        <f t="shared" si="25"/>
        <v>2</v>
      </c>
      <c r="Y49" s="26">
        <f t="shared" si="16"/>
        <v>5</v>
      </c>
      <c r="Z49" s="26">
        <f t="shared" si="26"/>
        <v>1</v>
      </c>
      <c r="AA49" s="26">
        <f t="shared" si="27"/>
        <v>0</v>
      </c>
      <c r="AB49" s="26">
        <f t="shared" si="28"/>
        <v>0</v>
      </c>
      <c r="AC49" s="26">
        <f t="shared" si="21"/>
        <v>71</v>
      </c>
      <c r="AD49" s="26">
        <f t="shared" si="20"/>
        <v>263</v>
      </c>
      <c r="AE49" s="125">
        <f t="shared" si="29"/>
        <v>0</v>
      </c>
    </row>
    <row r="50" spans="1:31" x14ac:dyDescent="0.2">
      <c r="A50" s="32" t="s">
        <v>48</v>
      </c>
      <c r="B50" s="281">
        <f>'SFY 21-22 Q4 Share Calculations'!C52</f>
        <v>44</v>
      </c>
      <c r="C50" s="29">
        <f>'SFY 21-22 Q4 Share Calculations'!AV52+'SFY 21-22 Q4 Share Calculations'!BO52</f>
        <v>0</v>
      </c>
      <c r="D50" s="29">
        <f>'SFY 21-22 Q4 Share Calculations'!AW52+'SFY 21-22 Q4 Share Calculations'!BP52</f>
        <v>0</v>
      </c>
      <c r="E50" s="29">
        <f>'SFY 21-22 Q4 Share Calculations'!AX52+'SFY 21-22 Q4 Share Calculations'!BQ52</f>
        <v>0</v>
      </c>
      <c r="F50" s="274">
        <f>'SFY 21-22 Q4 Share Calculations'!G52</f>
        <v>254</v>
      </c>
      <c r="G50" s="246">
        <f>'SFY 21-22 Q4 Share Calculations'!H52</f>
        <v>238</v>
      </c>
      <c r="H50" s="246">
        <f>'SFY 21-22 Q4 Share Calculations'!I52</f>
        <v>2</v>
      </c>
      <c r="I50" s="246">
        <f>'SFY 21-22 Q4 Share Calculations'!J52</f>
        <v>267</v>
      </c>
      <c r="J50" s="246">
        <f>'SFY 21-22 Q4 Share Calculations'!K52</f>
        <v>25</v>
      </c>
      <c r="K50" s="246">
        <f>'SFY 21-22 Q4 Share Calculations'!L52</f>
        <v>35</v>
      </c>
      <c r="L50" s="246">
        <f>'SFY 21-22 Q4 Share Calculations'!M52</f>
        <v>0</v>
      </c>
      <c r="M50" s="246">
        <f>'SFY 21-22 Q4 Share Calculations'!N52</f>
        <v>1</v>
      </c>
      <c r="N50" s="246">
        <f>'SFY 21-22 Q4 Share Calculations'!O52</f>
        <v>1</v>
      </c>
      <c r="O50" s="246">
        <f>'SFY 21-22 Q4 Share Calculations'!P52+'SFY 21-22 Q4 Share Calculations'!AS52</f>
        <v>415</v>
      </c>
      <c r="P50" s="273">
        <f>'SFY 21-22 Q4 Share Calculations'!AB52</f>
        <v>181</v>
      </c>
      <c r="Q50" s="274">
        <f>'SFY 21-22 Q4 Share Calculations'!U52</f>
        <v>3139</v>
      </c>
      <c r="R50" s="246">
        <f>'SFY 21-22 Q4 Share Calculations'!V52</f>
        <v>64</v>
      </c>
      <c r="S50" s="275">
        <f>'SFY 21-22 Q4 Share Calculations'!W52</f>
        <v>833</v>
      </c>
      <c r="T50" s="24">
        <f t="shared" si="11"/>
        <v>254</v>
      </c>
      <c r="U50" s="25">
        <f t="shared" si="22"/>
        <v>3421</v>
      </c>
      <c r="V50" s="26">
        <f t="shared" si="23"/>
        <v>2</v>
      </c>
      <c r="W50" s="26">
        <f t="shared" si="24"/>
        <v>267</v>
      </c>
      <c r="X50" s="26">
        <f t="shared" si="25"/>
        <v>25</v>
      </c>
      <c r="Y50" s="26">
        <f t="shared" si="16"/>
        <v>99</v>
      </c>
      <c r="Z50" s="26">
        <f t="shared" si="26"/>
        <v>0</v>
      </c>
      <c r="AA50" s="26">
        <f t="shared" si="27"/>
        <v>1</v>
      </c>
      <c r="AB50" s="26">
        <f t="shared" si="28"/>
        <v>1</v>
      </c>
      <c r="AC50" s="26">
        <f t="shared" si="21"/>
        <v>1429</v>
      </c>
      <c r="AD50" s="26">
        <f t="shared" si="20"/>
        <v>5499</v>
      </c>
      <c r="AE50" s="125">
        <f t="shared" si="29"/>
        <v>0</v>
      </c>
    </row>
    <row r="51" spans="1:31" x14ac:dyDescent="0.2">
      <c r="A51" s="32" t="s">
        <v>49</v>
      </c>
      <c r="B51" s="281">
        <f>'SFY 21-22 Q4 Share Calculations'!C53</f>
        <v>0</v>
      </c>
      <c r="C51" s="24">
        <f>'SFY 21-22 Q4 Share Calculations'!AV53+'SFY 21-22 Q4 Share Calculations'!BO53</f>
        <v>21508</v>
      </c>
      <c r="D51" s="25">
        <f>'SFY 21-22 Q4 Share Calculations'!AW53+'SFY 21-22 Q4 Share Calculations'!BP53</f>
        <v>360</v>
      </c>
      <c r="E51" s="25">
        <f>'SFY 21-22 Q4 Share Calculations'!AX53+'SFY 21-22 Q4 Share Calculations'!BQ53</f>
        <v>3745</v>
      </c>
      <c r="F51" s="274">
        <f>'SFY 21-22 Q4 Share Calculations'!G53</f>
        <v>1538</v>
      </c>
      <c r="G51" s="246">
        <f>'SFY 21-22 Q4 Share Calculations'!H53</f>
        <v>1446</v>
      </c>
      <c r="H51" s="246">
        <f>'SFY 21-22 Q4 Share Calculations'!I53</f>
        <v>10</v>
      </c>
      <c r="I51" s="246">
        <f>'SFY 21-22 Q4 Share Calculations'!J53</f>
        <v>1618</v>
      </c>
      <c r="J51" s="246">
        <f>'SFY 21-22 Q4 Share Calculations'!K53</f>
        <v>153</v>
      </c>
      <c r="K51" s="246">
        <f>'SFY 21-22 Q4 Share Calculations'!L53</f>
        <v>214</v>
      </c>
      <c r="L51" s="246">
        <f>'SFY 21-22 Q4 Share Calculations'!M53</f>
        <v>1</v>
      </c>
      <c r="M51" s="246">
        <f>'SFY 21-22 Q4 Share Calculations'!N53</f>
        <v>4</v>
      </c>
      <c r="N51" s="246">
        <f>'SFY 21-22 Q4 Share Calculations'!O53</f>
        <v>7</v>
      </c>
      <c r="O51" s="246">
        <f>'SFY 21-22 Q4 Share Calculations'!P53+'SFY 21-22 Q4 Share Calculations'!AS53</f>
        <v>2518</v>
      </c>
      <c r="P51" s="273">
        <f>'SFY 21-22 Q4 Share Calculations'!AB53</f>
        <v>1109</v>
      </c>
      <c r="Q51" s="274">
        <f>'SFY 21-22 Q4 Share Calculations'!U53</f>
        <v>0</v>
      </c>
      <c r="R51" s="246">
        <f>'SFY 21-22 Q4 Share Calculations'!V53</f>
        <v>0</v>
      </c>
      <c r="S51" s="275">
        <f>'SFY 21-22 Q4 Share Calculations'!W53</f>
        <v>0</v>
      </c>
      <c r="T51" s="24">
        <f t="shared" si="11"/>
        <v>1538</v>
      </c>
      <c r="U51" s="25">
        <f t="shared" si="22"/>
        <v>22954</v>
      </c>
      <c r="V51" s="26">
        <f t="shared" si="23"/>
        <v>10</v>
      </c>
      <c r="W51" s="26">
        <f t="shared" si="24"/>
        <v>1618</v>
      </c>
      <c r="X51" s="26">
        <f t="shared" si="25"/>
        <v>153</v>
      </c>
      <c r="Y51" s="26">
        <f t="shared" si="16"/>
        <v>574</v>
      </c>
      <c r="Z51" s="26">
        <f t="shared" si="26"/>
        <v>1</v>
      </c>
      <c r="AA51" s="26">
        <f t="shared" si="27"/>
        <v>4</v>
      </c>
      <c r="AB51" s="26">
        <f t="shared" si="28"/>
        <v>7</v>
      </c>
      <c r="AC51" s="26">
        <f t="shared" si="21"/>
        <v>7372</v>
      </c>
      <c r="AD51" s="26">
        <f t="shared" si="20"/>
        <v>34231</v>
      </c>
      <c r="AE51" s="125">
        <f t="shared" si="29"/>
        <v>0</v>
      </c>
    </row>
    <row r="52" spans="1:31" x14ac:dyDescent="0.2">
      <c r="A52" s="32" t="s">
        <v>50</v>
      </c>
      <c r="B52" s="281">
        <f>'SFY 21-22 Q4 Share Calculations'!C54</f>
        <v>0</v>
      </c>
      <c r="C52" s="24">
        <f>'SFY 21-22 Q4 Share Calculations'!AV54+'SFY 21-22 Q4 Share Calculations'!BO54</f>
        <v>16565</v>
      </c>
      <c r="D52" s="25">
        <f>'SFY 21-22 Q4 Share Calculations'!AW54+'SFY 21-22 Q4 Share Calculations'!BP54</f>
        <v>278</v>
      </c>
      <c r="E52" s="25">
        <f>'SFY 21-22 Q4 Share Calculations'!AX54+'SFY 21-22 Q4 Share Calculations'!BQ54</f>
        <v>2886</v>
      </c>
      <c r="F52" s="274">
        <f>'SFY 21-22 Q4 Share Calculations'!G54</f>
        <v>1403</v>
      </c>
      <c r="G52" s="246">
        <f>'SFY 21-22 Q4 Share Calculations'!H54</f>
        <v>1319</v>
      </c>
      <c r="H52" s="246">
        <f>'SFY 21-22 Q4 Share Calculations'!I54</f>
        <v>9</v>
      </c>
      <c r="I52" s="246">
        <f>'SFY 21-22 Q4 Share Calculations'!J54</f>
        <v>1476</v>
      </c>
      <c r="J52" s="246">
        <f>'SFY 21-22 Q4 Share Calculations'!K54</f>
        <v>140</v>
      </c>
      <c r="K52" s="246">
        <f>'SFY 21-22 Q4 Share Calculations'!L54</f>
        <v>195</v>
      </c>
      <c r="L52" s="246">
        <f>'SFY 21-22 Q4 Share Calculations'!M54</f>
        <v>0</v>
      </c>
      <c r="M52" s="246">
        <f>'SFY 21-22 Q4 Share Calculations'!N54</f>
        <v>4</v>
      </c>
      <c r="N52" s="246">
        <f>'SFY 21-22 Q4 Share Calculations'!O54</f>
        <v>6</v>
      </c>
      <c r="O52" s="246">
        <f>'SFY 21-22 Q4 Share Calculations'!P54+'SFY 21-22 Q4 Share Calculations'!AS54</f>
        <v>2297</v>
      </c>
      <c r="P52" s="273">
        <f>'SFY 21-22 Q4 Share Calculations'!AB54</f>
        <v>1023</v>
      </c>
      <c r="Q52" s="274">
        <f>'SFY 21-22 Q4 Share Calculations'!U54</f>
        <v>0</v>
      </c>
      <c r="R52" s="246">
        <f>'SFY 21-22 Q4 Share Calculations'!V54</f>
        <v>0</v>
      </c>
      <c r="S52" s="275">
        <f>'SFY 21-22 Q4 Share Calculations'!W54</f>
        <v>0</v>
      </c>
      <c r="T52" s="24">
        <f t="shared" si="11"/>
        <v>1403</v>
      </c>
      <c r="U52" s="25">
        <f t="shared" si="22"/>
        <v>17884</v>
      </c>
      <c r="V52" s="26">
        <f t="shared" si="23"/>
        <v>9</v>
      </c>
      <c r="W52" s="26">
        <f t="shared" si="24"/>
        <v>1476</v>
      </c>
      <c r="X52" s="26">
        <f t="shared" si="25"/>
        <v>140</v>
      </c>
      <c r="Y52" s="26">
        <f t="shared" si="16"/>
        <v>473</v>
      </c>
      <c r="Z52" s="26">
        <f t="shared" si="26"/>
        <v>0</v>
      </c>
      <c r="AA52" s="26">
        <f t="shared" si="27"/>
        <v>4</v>
      </c>
      <c r="AB52" s="26">
        <f t="shared" si="28"/>
        <v>6</v>
      </c>
      <c r="AC52" s="26">
        <f t="shared" si="21"/>
        <v>6206</v>
      </c>
      <c r="AD52" s="26">
        <f t="shared" si="20"/>
        <v>27601</v>
      </c>
      <c r="AE52" s="125">
        <f t="shared" si="29"/>
        <v>0</v>
      </c>
    </row>
    <row r="53" spans="1:31" x14ac:dyDescent="0.2">
      <c r="A53" s="28" t="s">
        <v>51</v>
      </c>
      <c r="B53" s="281">
        <f>'SFY 21-22 Q4 Share Calculations'!C55</f>
        <v>496</v>
      </c>
      <c r="C53" s="29">
        <f>'SFY 21-22 Q4 Share Calculations'!AV55+'SFY 21-22 Q4 Share Calculations'!BO55</f>
        <v>0</v>
      </c>
      <c r="D53" s="29">
        <f>'SFY 21-22 Q4 Share Calculations'!AW55+'SFY 21-22 Q4 Share Calculations'!BP55</f>
        <v>0</v>
      </c>
      <c r="E53" s="29">
        <f>'SFY 21-22 Q4 Share Calculations'!AX55+'SFY 21-22 Q4 Share Calculations'!BQ55</f>
        <v>0</v>
      </c>
      <c r="F53" s="274">
        <f>'SFY 21-22 Q4 Share Calculations'!G55</f>
        <v>3127</v>
      </c>
      <c r="G53" s="246">
        <f>'SFY 21-22 Q4 Share Calculations'!H55</f>
        <v>2941</v>
      </c>
      <c r="H53" s="246">
        <f>'SFY 21-22 Q4 Share Calculations'!I55</f>
        <v>20</v>
      </c>
      <c r="I53" s="246">
        <f>'SFY 21-22 Q4 Share Calculations'!J55</f>
        <v>3289</v>
      </c>
      <c r="J53" s="246">
        <f>'SFY 21-22 Q4 Share Calculations'!K55</f>
        <v>312</v>
      </c>
      <c r="K53" s="246">
        <f>'SFY 21-22 Q4 Share Calculations'!L55</f>
        <v>434</v>
      </c>
      <c r="L53" s="246">
        <f>'SFY 21-22 Q4 Share Calculations'!M55</f>
        <v>2</v>
      </c>
      <c r="M53" s="246">
        <f>'SFY 21-22 Q4 Share Calculations'!N55</f>
        <v>8</v>
      </c>
      <c r="N53" s="246">
        <f>'SFY 21-22 Q4 Share Calculations'!O55</f>
        <v>13</v>
      </c>
      <c r="O53" s="246">
        <f>'SFY 21-22 Q4 Share Calculations'!P55+'SFY 21-22 Q4 Share Calculations'!AS55</f>
        <v>5120</v>
      </c>
      <c r="P53" s="273">
        <f>'SFY 21-22 Q4 Share Calculations'!AB55</f>
        <v>2253</v>
      </c>
      <c r="Q53" s="274">
        <f>'SFY 21-22 Q4 Share Calculations'!U55</f>
        <v>40151</v>
      </c>
      <c r="R53" s="246">
        <f>'SFY 21-22 Q4 Share Calculations'!V55</f>
        <v>819</v>
      </c>
      <c r="S53" s="275">
        <f>'SFY 21-22 Q4 Share Calculations'!W55</f>
        <v>10655</v>
      </c>
      <c r="T53" s="24">
        <f t="shared" si="11"/>
        <v>3127</v>
      </c>
      <c r="U53" s="25">
        <f t="shared" si="22"/>
        <v>43588</v>
      </c>
      <c r="V53" s="26">
        <f t="shared" si="23"/>
        <v>20</v>
      </c>
      <c r="W53" s="26">
        <f t="shared" si="24"/>
        <v>3289</v>
      </c>
      <c r="X53" s="26">
        <f t="shared" si="25"/>
        <v>312</v>
      </c>
      <c r="Y53" s="26">
        <f t="shared" si="16"/>
        <v>1253</v>
      </c>
      <c r="Z53" s="26">
        <f t="shared" si="26"/>
        <v>2</v>
      </c>
      <c r="AA53" s="26">
        <f t="shared" si="27"/>
        <v>8</v>
      </c>
      <c r="AB53" s="26">
        <f t="shared" si="28"/>
        <v>13</v>
      </c>
      <c r="AC53" s="26">
        <f t="shared" si="21"/>
        <v>18028</v>
      </c>
      <c r="AD53" s="26">
        <f t="shared" si="20"/>
        <v>69640</v>
      </c>
      <c r="AE53" s="125">
        <f t="shared" si="29"/>
        <v>0</v>
      </c>
    </row>
    <row r="54" spans="1:31" x14ac:dyDescent="0.2">
      <c r="A54" s="32" t="s">
        <v>79</v>
      </c>
      <c r="B54" s="281">
        <f>'SFY 21-22 Q4 Share Calculations'!C56</f>
        <v>75</v>
      </c>
      <c r="C54" s="29">
        <f>'SFY 21-22 Q4 Share Calculations'!AV56+'SFY 21-22 Q4 Share Calculations'!BO56</f>
        <v>0</v>
      </c>
      <c r="D54" s="29">
        <f>'SFY 21-22 Q4 Share Calculations'!AW56+'SFY 21-22 Q4 Share Calculations'!BP56</f>
        <v>0</v>
      </c>
      <c r="E54" s="29">
        <f>'SFY 21-22 Q4 Share Calculations'!AX56+'SFY 21-22 Q4 Share Calculations'!BQ56</f>
        <v>0</v>
      </c>
      <c r="F54" s="274">
        <f>'SFY 21-22 Q4 Share Calculations'!G56</f>
        <v>524</v>
      </c>
      <c r="G54" s="246">
        <f>'SFY 21-22 Q4 Share Calculations'!H56</f>
        <v>493</v>
      </c>
      <c r="H54" s="246">
        <f>'SFY 21-22 Q4 Share Calculations'!I56</f>
        <v>3</v>
      </c>
      <c r="I54" s="246">
        <f>'SFY 21-22 Q4 Share Calculations'!J56</f>
        <v>551</v>
      </c>
      <c r="J54" s="246">
        <f>'SFY 21-22 Q4 Share Calculations'!K56</f>
        <v>52</v>
      </c>
      <c r="K54" s="246">
        <f>'SFY 21-22 Q4 Share Calculations'!L56</f>
        <v>73</v>
      </c>
      <c r="L54" s="246">
        <f>'SFY 21-22 Q4 Share Calculations'!M56</f>
        <v>0</v>
      </c>
      <c r="M54" s="246">
        <f>'SFY 21-22 Q4 Share Calculations'!N56</f>
        <v>1</v>
      </c>
      <c r="N54" s="246">
        <f>'SFY 21-22 Q4 Share Calculations'!O56</f>
        <v>2</v>
      </c>
      <c r="O54" s="246">
        <f>'SFY 21-22 Q4 Share Calculations'!P56+'SFY 21-22 Q4 Share Calculations'!AS56</f>
        <v>858</v>
      </c>
      <c r="P54" s="273">
        <f>'SFY 21-22 Q4 Share Calculations'!AB56</f>
        <v>378</v>
      </c>
      <c r="Q54" s="274">
        <f>'SFY 21-22 Q4 Share Calculations'!U56</f>
        <v>6801</v>
      </c>
      <c r="R54" s="246">
        <f>'SFY 21-22 Q4 Share Calculations'!V56</f>
        <v>139</v>
      </c>
      <c r="S54" s="275">
        <f>'SFY 21-22 Q4 Share Calculations'!W56</f>
        <v>1805</v>
      </c>
      <c r="T54" s="24">
        <f t="shared" si="11"/>
        <v>524</v>
      </c>
      <c r="U54" s="25">
        <f t="shared" si="22"/>
        <v>7369</v>
      </c>
      <c r="V54" s="26">
        <f t="shared" si="23"/>
        <v>3</v>
      </c>
      <c r="W54" s="26">
        <f t="shared" si="24"/>
        <v>551</v>
      </c>
      <c r="X54" s="26">
        <f t="shared" si="25"/>
        <v>52</v>
      </c>
      <c r="Y54" s="26">
        <f t="shared" si="16"/>
        <v>212</v>
      </c>
      <c r="Z54" s="26">
        <f t="shared" si="26"/>
        <v>0</v>
      </c>
      <c r="AA54" s="26">
        <f t="shared" si="27"/>
        <v>1</v>
      </c>
      <c r="AB54" s="26">
        <f t="shared" si="28"/>
        <v>2</v>
      </c>
      <c r="AC54" s="26">
        <f t="shared" si="21"/>
        <v>3041</v>
      </c>
      <c r="AD54" s="26">
        <f t="shared" si="20"/>
        <v>11755</v>
      </c>
      <c r="AE54" s="125">
        <f t="shared" si="29"/>
        <v>0</v>
      </c>
    </row>
    <row r="55" spans="1:31" x14ac:dyDescent="0.2">
      <c r="A55" s="32" t="s">
        <v>52</v>
      </c>
      <c r="B55" s="281">
        <f>'SFY 21-22 Q4 Share Calculations'!C57</f>
        <v>60</v>
      </c>
      <c r="C55" s="29">
        <f>'SFY 21-22 Q4 Share Calculations'!AV57+'SFY 21-22 Q4 Share Calculations'!BO57</f>
        <v>0</v>
      </c>
      <c r="D55" s="29">
        <f>'SFY 21-22 Q4 Share Calculations'!AW57+'SFY 21-22 Q4 Share Calculations'!BP57</f>
        <v>0</v>
      </c>
      <c r="E55" s="29">
        <f>'SFY 21-22 Q4 Share Calculations'!AX57+'SFY 21-22 Q4 Share Calculations'!BQ57</f>
        <v>0</v>
      </c>
      <c r="F55" s="274">
        <f>'SFY 21-22 Q4 Share Calculations'!G57</f>
        <v>355</v>
      </c>
      <c r="G55" s="246">
        <f>'SFY 21-22 Q4 Share Calculations'!H57</f>
        <v>334</v>
      </c>
      <c r="H55" s="246">
        <f>'SFY 21-22 Q4 Share Calculations'!I57</f>
        <v>2</v>
      </c>
      <c r="I55" s="246">
        <f>'SFY 21-22 Q4 Share Calculations'!J57</f>
        <v>373</v>
      </c>
      <c r="J55" s="246">
        <f>'SFY 21-22 Q4 Share Calculations'!K57</f>
        <v>35</v>
      </c>
      <c r="K55" s="246">
        <f>'SFY 21-22 Q4 Share Calculations'!L57</f>
        <v>49</v>
      </c>
      <c r="L55" s="246">
        <f>'SFY 21-22 Q4 Share Calculations'!M57</f>
        <v>0</v>
      </c>
      <c r="M55" s="246">
        <f>'SFY 21-22 Q4 Share Calculations'!N57</f>
        <v>1</v>
      </c>
      <c r="N55" s="246">
        <f>'SFY 21-22 Q4 Share Calculations'!O57</f>
        <v>2</v>
      </c>
      <c r="O55" s="246">
        <f>'SFY 21-22 Q4 Share Calculations'!P57+'SFY 21-22 Q4 Share Calculations'!AS57</f>
        <v>581</v>
      </c>
      <c r="P55" s="273">
        <f>'SFY 21-22 Q4 Share Calculations'!AB57</f>
        <v>258</v>
      </c>
      <c r="Q55" s="274">
        <f>'SFY 21-22 Q4 Share Calculations'!U57</f>
        <v>4577</v>
      </c>
      <c r="R55" s="246">
        <f>'SFY 21-22 Q4 Share Calculations'!V57</f>
        <v>93</v>
      </c>
      <c r="S55" s="275">
        <f>'SFY 21-22 Q4 Share Calculations'!W57</f>
        <v>1215</v>
      </c>
      <c r="T55" s="24">
        <f t="shared" si="11"/>
        <v>355</v>
      </c>
      <c r="U55" s="25">
        <f t="shared" si="22"/>
        <v>4971</v>
      </c>
      <c r="V55" s="26">
        <f t="shared" si="23"/>
        <v>2</v>
      </c>
      <c r="W55" s="26">
        <f t="shared" si="24"/>
        <v>373</v>
      </c>
      <c r="X55" s="26">
        <f t="shared" si="25"/>
        <v>35</v>
      </c>
      <c r="Y55" s="26">
        <f t="shared" si="16"/>
        <v>142</v>
      </c>
      <c r="Z55" s="26">
        <f t="shared" si="26"/>
        <v>0</v>
      </c>
      <c r="AA55" s="26">
        <f t="shared" si="27"/>
        <v>1</v>
      </c>
      <c r="AB55" s="26">
        <f t="shared" si="28"/>
        <v>2</v>
      </c>
      <c r="AC55" s="26">
        <f t="shared" si="21"/>
        <v>2054</v>
      </c>
      <c r="AD55" s="26">
        <f t="shared" si="20"/>
        <v>7935</v>
      </c>
      <c r="AE55" s="125">
        <f t="shared" si="29"/>
        <v>0</v>
      </c>
    </row>
    <row r="56" spans="1:31" x14ac:dyDescent="0.2">
      <c r="A56" s="32" t="s">
        <v>53</v>
      </c>
      <c r="B56" s="281">
        <f>'SFY 21-22 Q4 Share Calculations'!C58</f>
        <v>10</v>
      </c>
      <c r="C56" s="29">
        <f>'SFY 21-22 Q4 Share Calculations'!AV58+'SFY 21-22 Q4 Share Calculations'!BO58</f>
        <v>0</v>
      </c>
      <c r="D56" s="29">
        <f>'SFY 21-22 Q4 Share Calculations'!AW58+'SFY 21-22 Q4 Share Calculations'!BP58</f>
        <v>0</v>
      </c>
      <c r="E56" s="29">
        <f>'SFY 21-22 Q4 Share Calculations'!AX58+'SFY 21-22 Q4 Share Calculations'!BQ58</f>
        <v>0</v>
      </c>
      <c r="F56" s="274">
        <f>'SFY 21-22 Q4 Share Calculations'!G58</f>
        <v>68</v>
      </c>
      <c r="G56" s="246">
        <f>'SFY 21-22 Q4 Share Calculations'!H58</f>
        <v>64</v>
      </c>
      <c r="H56" s="246">
        <f>'SFY 21-22 Q4 Share Calculations'!I58</f>
        <v>0</v>
      </c>
      <c r="I56" s="246">
        <f>'SFY 21-22 Q4 Share Calculations'!J58</f>
        <v>71</v>
      </c>
      <c r="J56" s="246">
        <f>'SFY 21-22 Q4 Share Calculations'!K58</f>
        <v>7</v>
      </c>
      <c r="K56" s="246">
        <f>'SFY 21-22 Q4 Share Calculations'!L58</f>
        <v>10</v>
      </c>
      <c r="L56" s="246">
        <f>'SFY 21-22 Q4 Share Calculations'!M58</f>
        <v>0</v>
      </c>
      <c r="M56" s="246">
        <f>'SFY 21-22 Q4 Share Calculations'!N58</f>
        <v>1</v>
      </c>
      <c r="N56" s="246">
        <f>'SFY 21-22 Q4 Share Calculations'!O58</f>
        <v>0</v>
      </c>
      <c r="O56" s="246">
        <f>'SFY 21-22 Q4 Share Calculations'!P58+'SFY 21-22 Q4 Share Calculations'!AS58</f>
        <v>111</v>
      </c>
      <c r="P56" s="273">
        <f>'SFY 21-22 Q4 Share Calculations'!AB58</f>
        <v>43</v>
      </c>
      <c r="Q56" s="274">
        <f>'SFY 21-22 Q4 Share Calculations'!U58</f>
        <v>785</v>
      </c>
      <c r="R56" s="246">
        <f>'SFY 21-22 Q4 Share Calculations'!V58</f>
        <v>16</v>
      </c>
      <c r="S56" s="275">
        <f>'SFY 21-22 Q4 Share Calculations'!W58</f>
        <v>208</v>
      </c>
      <c r="T56" s="24">
        <f t="shared" si="11"/>
        <v>68</v>
      </c>
      <c r="U56" s="25">
        <f t="shared" si="22"/>
        <v>859</v>
      </c>
      <c r="V56" s="26">
        <f t="shared" si="23"/>
        <v>0</v>
      </c>
      <c r="W56" s="26">
        <f t="shared" si="24"/>
        <v>71</v>
      </c>
      <c r="X56" s="26">
        <f t="shared" si="25"/>
        <v>7</v>
      </c>
      <c r="Y56" s="26">
        <f t="shared" si="16"/>
        <v>26</v>
      </c>
      <c r="Z56" s="26">
        <f t="shared" si="26"/>
        <v>0</v>
      </c>
      <c r="AA56" s="26">
        <f t="shared" si="27"/>
        <v>1</v>
      </c>
      <c r="AB56" s="26">
        <f t="shared" si="28"/>
        <v>0</v>
      </c>
      <c r="AC56" s="26">
        <f t="shared" si="21"/>
        <v>362</v>
      </c>
      <c r="AD56" s="26">
        <f t="shared" si="20"/>
        <v>1394</v>
      </c>
      <c r="AE56" s="125">
        <f t="shared" si="29"/>
        <v>0</v>
      </c>
    </row>
    <row r="57" spans="1:31" x14ac:dyDescent="0.2">
      <c r="A57" s="32" t="s">
        <v>54</v>
      </c>
      <c r="B57" s="281">
        <f>'SFY 21-22 Q4 Share Calculations'!C59</f>
        <v>0</v>
      </c>
      <c r="C57" s="24">
        <f>'SFY 21-22 Q4 Share Calculations'!AV59+'SFY 21-22 Q4 Share Calculations'!BO59</f>
        <v>37841</v>
      </c>
      <c r="D57" s="25">
        <f>'SFY 21-22 Q4 Share Calculations'!AW59+'SFY 21-22 Q4 Share Calculations'!BP59</f>
        <v>635</v>
      </c>
      <c r="E57" s="25">
        <f>'SFY 21-22 Q4 Share Calculations'!AX59+'SFY 21-22 Q4 Share Calculations'!BQ59</f>
        <v>6590</v>
      </c>
      <c r="F57" s="274">
        <f>'SFY 21-22 Q4 Share Calculations'!G59</f>
        <v>3701</v>
      </c>
      <c r="G57" s="246">
        <f>'SFY 21-22 Q4 Share Calculations'!H59</f>
        <v>3481</v>
      </c>
      <c r="H57" s="246">
        <f>'SFY 21-22 Q4 Share Calculations'!I59</f>
        <v>24</v>
      </c>
      <c r="I57" s="246">
        <f>'SFY 21-22 Q4 Share Calculations'!J59</f>
        <v>3894</v>
      </c>
      <c r="J57" s="246">
        <f>'SFY 21-22 Q4 Share Calculations'!K59</f>
        <v>369</v>
      </c>
      <c r="K57" s="246">
        <f>'SFY 21-22 Q4 Share Calculations'!L59</f>
        <v>514</v>
      </c>
      <c r="L57" s="246">
        <f>'SFY 21-22 Q4 Share Calculations'!M59</f>
        <v>1</v>
      </c>
      <c r="M57" s="246">
        <f>'SFY 21-22 Q4 Share Calculations'!N59</f>
        <v>10</v>
      </c>
      <c r="N57" s="246">
        <f>'SFY 21-22 Q4 Share Calculations'!O59</f>
        <v>16</v>
      </c>
      <c r="O57" s="246">
        <f>'SFY 21-22 Q4 Share Calculations'!P59+'SFY 21-22 Q4 Share Calculations'!AS59</f>
        <v>6061</v>
      </c>
      <c r="P57" s="273">
        <f>'SFY 21-22 Q4 Share Calculations'!AB59</f>
        <v>2683</v>
      </c>
      <c r="Q57" s="274">
        <f>'SFY 21-22 Q4 Share Calculations'!U59</f>
        <v>0</v>
      </c>
      <c r="R57" s="246">
        <f>'SFY 21-22 Q4 Share Calculations'!V59</f>
        <v>0</v>
      </c>
      <c r="S57" s="275">
        <f>'SFY 21-22 Q4 Share Calculations'!W59</f>
        <v>0</v>
      </c>
      <c r="T57" s="24">
        <f t="shared" si="11"/>
        <v>3701</v>
      </c>
      <c r="U57" s="25">
        <f t="shared" si="22"/>
        <v>41322</v>
      </c>
      <c r="V57" s="26">
        <f t="shared" si="23"/>
        <v>24</v>
      </c>
      <c r="W57" s="26">
        <f t="shared" si="24"/>
        <v>3894</v>
      </c>
      <c r="X57" s="26">
        <f t="shared" si="25"/>
        <v>369</v>
      </c>
      <c r="Y57" s="26">
        <f t="shared" si="16"/>
        <v>1149</v>
      </c>
      <c r="Z57" s="26">
        <f t="shared" si="26"/>
        <v>1</v>
      </c>
      <c r="AA57" s="26">
        <f t="shared" si="27"/>
        <v>10</v>
      </c>
      <c r="AB57" s="26">
        <f t="shared" si="28"/>
        <v>16</v>
      </c>
      <c r="AC57" s="26">
        <f t="shared" si="21"/>
        <v>15334</v>
      </c>
      <c r="AD57" s="26">
        <f t="shared" si="20"/>
        <v>65820</v>
      </c>
      <c r="AE57" s="125">
        <f t="shared" si="29"/>
        <v>0</v>
      </c>
    </row>
    <row r="58" spans="1:31" x14ac:dyDescent="0.2">
      <c r="A58" s="32" t="s">
        <v>55</v>
      </c>
      <c r="B58" s="281">
        <f>'SFY 21-22 Q4 Share Calculations'!C60</f>
        <v>31</v>
      </c>
      <c r="C58" s="29">
        <f>'SFY 21-22 Q4 Share Calculations'!AV60+'SFY 21-22 Q4 Share Calculations'!BO60</f>
        <v>0</v>
      </c>
      <c r="D58" s="29">
        <f>'SFY 21-22 Q4 Share Calculations'!AW60+'SFY 21-22 Q4 Share Calculations'!BP60</f>
        <v>0</v>
      </c>
      <c r="E58" s="29">
        <f>'SFY 21-22 Q4 Share Calculations'!AX60+'SFY 21-22 Q4 Share Calculations'!BQ60</f>
        <v>0</v>
      </c>
      <c r="F58" s="274">
        <f>'SFY 21-22 Q4 Share Calculations'!G60</f>
        <v>169</v>
      </c>
      <c r="G58" s="246">
        <f>'SFY 21-22 Q4 Share Calculations'!H60</f>
        <v>159</v>
      </c>
      <c r="H58" s="246">
        <f>'SFY 21-22 Q4 Share Calculations'!I60</f>
        <v>1</v>
      </c>
      <c r="I58" s="246">
        <f>'SFY 21-22 Q4 Share Calculations'!J60</f>
        <v>178</v>
      </c>
      <c r="J58" s="246">
        <f>'SFY 21-22 Q4 Share Calculations'!K60</f>
        <v>17</v>
      </c>
      <c r="K58" s="246">
        <f>'SFY 21-22 Q4 Share Calculations'!L60</f>
        <v>23</v>
      </c>
      <c r="L58" s="246">
        <f>'SFY 21-22 Q4 Share Calculations'!M60</f>
        <v>0</v>
      </c>
      <c r="M58" s="246">
        <f>'SFY 21-22 Q4 Share Calculations'!N60</f>
        <v>0</v>
      </c>
      <c r="N58" s="246">
        <f>'SFY 21-22 Q4 Share Calculations'!O60</f>
        <v>1</v>
      </c>
      <c r="O58" s="246">
        <f>'SFY 21-22 Q4 Share Calculations'!P60+'SFY 21-22 Q4 Share Calculations'!AS60</f>
        <v>277</v>
      </c>
      <c r="P58" s="273">
        <f>'SFY 21-22 Q4 Share Calculations'!AB60</f>
        <v>129</v>
      </c>
      <c r="Q58" s="274">
        <f>'SFY 21-22 Q4 Share Calculations'!U60</f>
        <v>2224</v>
      </c>
      <c r="R58" s="246">
        <f>'SFY 21-22 Q4 Share Calculations'!V60</f>
        <v>45</v>
      </c>
      <c r="S58" s="275">
        <f>'SFY 21-22 Q4 Share Calculations'!W60</f>
        <v>590</v>
      </c>
      <c r="T58" s="24">
        <f t="shared" si="11"/>
        <v>169</v>
      </c>
      <c r="U58" s="25">
        <f t="shared" si="22"/>
        <v>2414</v>
      </c>
      <c r="V58" s="26">
        <f t="shared" si="23"/>
        <v>1</v>
      </c>
      <c r="W58" s="26">
        <f t="shared" si="24"/>
        <v>178</v>
      </c>
      <c r="X58" s="26">
        <f t="shared" si="25"/>
        <v>17</v>
      </c>
      <c r="Y58" s="26">
        <f t="shared" si="16"/>
        <v>68</v>
      </c>
      <c r="Z58" s="26">
        <f t="shared" si="26"/>
        <v>0</v>
      </c>
      <c r="AA58" s="26">
        <f t="shared" si="27"/>
        <v>0</v>
      </c>
      <c r="AB58" s="26">
        <f t="shared" si="28"/>
        <v>1</v>
      </c>
      <c r="AC58" s="26">
        <f t="shared" si="21"/>
        <v>996</v>
      </c>
      <c r="AD58" s="26">
        <f t="shared" si="20"/>
        <v>3844</v>
      </c>
      <c r="AE58" s="125">
        <f t="shared" si="29"/>
        <v>0</v>
      </c>
    </row>
    <row r="59" spans="1:31" x14ac:dyDescent="0.2">
      <c r="A59" s="32" t="s">
        <v>56</v>
      </c>
      <c r="B59" s="281">
        <f>'SFY 21-22 Q4 Share Calculations'!C61</f>
        <v>0</v>
      </c>
      <c r="C59" s="24">
        <f>'SFY 21-22 Q4 Share Calculations'!AV61+'SFY 21-22 Q4 Share Calculations'!BO61</f>
        <v>31431</v>
      </c>
      <c r="D59" s="25">
        <f>'SFY 21-22 Q4 Share Calculations'!AW61+'SFY 21-22 Q4 Share Calculations'!BP61</f>
        <v>527</v>
      </c>
      <c r="E59" s="25">
        <f>'SFY 21-22 Q4 Share Calculations'!AX61+'SFY 21-22 Q4 Share Calculations'!BQ61</f>
        <v>5474</v>
      </c>
      <c r="F59" s="274">
        <f>'SFY 21-22 Q4 Share Calculations'!G61</f>
        <v>2839</v>
      </c>
      <c r="G59" s="246">
        <f>'SFY 21-22 Q4 Share Calculations'!H61</f>
        <v>2670</v>
      </c>
      <c r="H59" s="246">
        <f>'SFY 21-22 Q4 Share Calculations'!I61</f>
        <v>19</v>
      </c>
      <c r="I59" s="246">
        <f>'SFY 21-22 Q4 Share Calculations'!J61</f>
        <v>2987</v>
      </c>
      <c r="J59" s="246">
        <f>'SFY 21-22 Q4 Share Calculations'!K61</f>
        <v>284</v>
      </c>
      <c r="K59" s="246">
        <f>'SFY 21-22 Q4 Share Calculations'!L61</f>
        <v>394</v>
      </c>
      <c r="L59" s="246">
        <f>'SFY 21-22 Q4 Share Calculations'!M61</f>
        <v>1</v>
      </c>
      <c r="M59" s="246">
        <f>'SFY 21-22 Q4 Share Calculations'!N61</f>
        <v>7</v>
      </c>
      <c r="N59" s="246">
        <f>'SFY 21-22 Q4 Share Calculations'!O61</f>
        <v>12</v>
      </c>
      <c r="O59" s="246">
        <f>'SFY 21-22 Q4 Share Calculations'!P61+'SFY 21-22 Q4 Share Calculations'!AS61</f>
        <v>4649</v>
      </c>
      <c r="P59" s="273">
        <f>'SFY 21-22 Q4 Share Calculations'!AB61</f>
        <v>2055</v>
      </c>
      <c r="Q59" s="274">
        <f>'SFY 21-22 Q4 Share Calculations'!U61</f>
        <v>0</v>
      </c>
      <c r="R59" s="246">
        <f>'SFY 21-22 Q4 Share Calculations'!V61</f>
        <v>0</v>
      </c>
      <c r="S59" s="275">
        <f>'SFY 21-22 Q4 Share Calculations'!W61</f>
        <v>0</v>
      </c>
      <c r="T59" s="24">
        <f t="shared" si="11"/>
        <v>2839</v>
      </c>
      <c r="U59" s="25">
        <f t="shared" si="22"/>
        <v>34101</v>
      </c>
      <c r="V59" s="26">
        <f t="shared" si="23"/>
        <v>19</v>
      </c>
      <c r="W59" s="26">
        <f t="shared" si="24"/>
        <v>2987</v>
      </c>
      <c r="X59" s="26">
        <f t="shared" si="25"/>
        <v>284</v>
      </c>
      <c r="Y59" s="26">
        <f t="shared" si="16"/>
        <v>921</v>
      </c>
      <c r="Z59" s="26">
        <f t="shared" si="26"/>
        <v>1</v>
      </c>
      <c r="AA59" s="26">
        <f t="shared" si="27"/>
        <v>7</v>
      </c>
      <c r="AB59" s="26">
        <f t="shared" si="28"/>
        <v>12</v>
      </c>
      <c r="AC59" s="26">
        <f t="shared" si="21"/>
        <v>12178</v>
      </c>
      <c r="AD59" s="26">
        <f t="shared" si="20"/>
        <v>53349</v>
      </c>
      <c r="AE59" s="125">
        <f t="shared" si="29"/>
        <v>0</v>
      </c>
    </row>
    <row r="60" spans="1:31" x14ac:dyDescent="0.2">
      <c r="A60" s="32" t="s">
        <v>57</v>
      </c>
      <c r="B60" s="281">
        <f>'SFY 21-22 Q4 Share Calculations'!C62</f>
        <v>0</v>
      </c>
      <c r="C60" s="24">
        <f>'SFY 21-22 Q4 Share Calculations'!AV62+'SFY 21-22 Q4 Share Calculations'!BO62</f>
        <v>17161</v>
      </c>
      <c r="D60" s="25">
        <f>'SFY 21-22 Q4 Share Calculations'!AW62+'SFY 21-22 Q4 Share Calculations'!BP62</f>
        <v>288</v>
      </c>
      <c r="E60" s="25">
        <f>'SFY 21-22 Q4 Share Calculations'!AX62+'SFY 21-22 Q4 Share Calculations'!BQ62</f>
        <v>2989</v>
      </c>
      <c r="F60" s="274">
        <f>'SFY 21-22 Q4 Share Calculations'!G62</f>
        <v>726</v>
      </c>
      <c r="G60" s="246">
        <f>'SFY 21-22 Q4 Share Calculations'!H62</f>
        <v>684</v>
      </c>
      <c r="H60" s="246">
        <f>'SFY 21-22 Q4 Share Calculations'!I62</f>
        <v>5</v>
      </c>
      <c r="I60" s="246">
        <f>'SFY 21-22 Q4 Share Calculations'!J62</f>
        <v>764</v>
      </c>
      <c r="J60" s="246">
        <f>'SFY 21-22 Q4 Share Calculations'!K62</f>
        <v>73</v>
      </c>
      <c r="K60" s="246">
        <f>'SFY 21-22 Q4 Share Calculations'!L62</f>
        <v>101</v>
      </c>
      <c r="L60" s="246">
        <f>'SFY 21-22 Q4 Share Calculations'!M62</f>
        <v>0</v>
      </c>
      <c r="M60" s="246">
        <f>'SFY 21-22 Q4 Share Calculations'!N62</f>
        <v>2</v>
      </c>
      <c r="N60" s="246">
        <f>'SFY 21-22 Q4 Share Calculations'!O62</f>
        <v>3</v>
      </c>
      <c r="O60" s="246">
        <f>'SFY 21-22 Q4 Share Calculations'!P62+'SFY 21-22 Q4 Share Calculations'!AS62</f>
        <v>1190</v>
      </c>
      <c r="P60" s="273">
        <f>'SFY 21-22 Q4 Share Calculations'!AB62</f>
        <v>525</v>
      </c>
      <c r="Q60" s="274">
        <f>'SFY 21-22 Q4 Share Calculations'!U62</f>
        <v>0</v>
      </c>
      <c r="R60" s="246">
        <f>'SFY 21-22 Q4 Share Calculations'!V62</f>
        <v>0</v>
      </c>
      <c r="S60" s="275">
        <f>'SFY 21-22 Q4 Share Calculations'!W62</f>
        <v>0</v>
      </c>
      <c r="T60" s="24">
        <f t="shared" si="11"/>
        <v>726</v>
      </c>
      <c r="U60" s="25">
        <f t="shared" si="22"/>
        <v>17845</v>
      </c>
      <c r="V60" s="26">
        <f t="shared" si="23"/>
        <v>5</v>
      </c>
      <c r="W60" s="26">
        <f t="shared" si="24"/>
        <v>764</v>
      </c>
      <c r="X60" s="26">
        <f t="shared" si="25"/>
        <v>73</v>
      </c>
      <c r="Y60" s="26">
        <f t="shared" si="16"/>
        <v>389</v>
      </c>
      <c r="Z60" s="26">
        <f t="shared" si="26"/>
        <v>0</v>
      </c>
      <c r="AA60" s="26">
        <f t="shared" si="27"/>
        <v>2</v>
      </c>
      <c r="AB60" s="26">
        <f t="shared" si="28"/>
        <v>3</v>
      </c>
      <c r="AC60" s="26">
        <f t="shared" si="21"/>
        <v>4704</v>
      </c>
      <c r="AD60" s="26">
        <f t="shared" si="20"/>
        <v>24511</v>
      </c>
      <c r="AE60" s="125">
        <f t="shared" si="29"/>
        <v>0</v>
      </c>
    </row>
    <row r="61" spans="1:31" x14ac:dyDescent="0.2">
      <c r="A61" s="32" t="s">
        <v>58</v>
      </c>
      <c r="B61" s="281">
        <f>'SFY 21-22 Q4 Share Calculations'!C63</f>
        <v>88</v>
      </c>
      <c r="C61" s="29">
        <f>'SFY 21-22 Q4 Share Calculations'!AV63+'SFY 21-22 Q4 Share Calculations'!BO63</f>
        <v>0</v>
      </c>
      <c r="D61" s="29">
        <f>'SFY 21-22 Q4 Share Calculations'!AW63+'SFY 21-22 Q4 Share Calculations'!BP63</f>
        <v>0</v>
      </c>
      <c r="E61" s="29">
        <f>'SFY 21-22 Q4 Share Calculations'!AX63+'SFY 21-22 Q4 Share Calculations'!BQ63</f>
        <v>0</v>
      </c>
      <c r="F61" s="274">
        <f>'SFY 21-22 Q4 Share Calculations'!G63</f>
        <v>456</v>
      </c>
      <c r="G61" s="246">
        <f>'SFY 21-22 Q4 Share Calculations'!H63</f>
        <v>429</v>
      </c>
      <c r="H61" s="246">
        <f>'SFY 21-22 Q4 Share Calculations'!I63</f>
        <v>3</v>
      </c>
      <c r="I61" s="246">
        <f>'SFY 21-22 Q4 Share Calculations'!J63</f>
        <v>480</v>
      </c>
      <c r="J61" s="246">
        <f>'SFY 21-22 Q4 Share Calculations'!K63</f>
        <v>46</v>
      </c>
      <c r="K61" s="246">
        <f>'SFY 21-22 Q4 Share Calculations'!L63</f>
        <v>63</v>
      </c>
      <c r="L61" s="246">
        <f>'SFY 21-22 Q4 Share Calculations'!M63</f>
        <v>1</v>
      </c>
      <c r="M61" s="246">
        <f>'SFY 21-22 Q4 Share Calculations'!N63</f>
        <v>1</v>
      </c>
      <c r="N61" s="246">
        <f>'SFY 21-22 Q4 Share Calculations'!O63</f>
        <v>2</v>
      </c>
      <c r="O61" s="246">
        <f>'SFY 21-22 Q4 Share Calculations'!P63+'SFY 21-22 Q4 Share Calculations'!AS63</f>
        <v>747</v>
      </c>
      <c r="P61" s="273">
        <f>'SFY 21-22 Q4 Share Calculations'!AB63</f>
        <v>327</v>
      </c>
      <c r="Q61" s="274">
        <f>'SFY 21-22 Q4 Share Calculations'!U63</f>
        <v>5885</v>
      </c>
      <c r="R61" s="246">
        <f>'SFY 21-22 Q4 Share Calculations'!V63</f>
        <v>120</v>
      </c>
      <c r="S61" s="275">
        <f>'SFY 21-22 Q4 Share Calculations'!W63</f>
        <v>1562</v>
      </c>
      <c r="T61" s="24">
        <f t="shared" si="11"/>
        <v>456</v>
      </c>
      <c r="U61" s="25">
        <f t="shared" si="22"/>
        <v>6402</v>
      </c>
      <c r="V61" s="26">
        <f t="shared" si="23"/>
        <v>3</v>
      </c>
      <c r="W61" s="26">
        <f t="shared" si="24"/>
        <v>480</v>
      </c>
      <c r="X61" s="26">
        <f t="shared" si="25"/>
        <v>46</v>
      </c>
      <c r="Y61" s="26">
        <f t="shared" si="16"/>
        <v>183</v>
      </c>
      <c r="Z61" s="26">
        <f t="shared" si="26"/>
        <v>1</v>
      </c>
      <c r="AA61" s="26">
        <f t="shared" si="27"/>
        <v>1</v>
      </c>
      <c r="AB61" s="26">
        <f t="shared" si="28"/>
        <v>2</v>
      </c>
      <c r="AC61" s="26">
        <f t="shared" si="21"/>
        <v>2636</v>
      </c>
      <c r="AD61" s="26">
        <f t="shared" si="20"/>
        <v>10210</v>
      </c>
      <c r="AE61" s="125">
        <f t="shared" si="29"/>
        <v>0</v>
      </c>
    </row>
    <row r="62" spans="1:31" ht="5.25" customHeight="1" x14ac:dyDescent="0.2">
      <c r="A62" s="33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27"/>
    </row>
    <row r="63" spans="1:31" x14ac:dyDescent="0.2">
      <c r="A63" s="35" t="s">
        <v>80</v>
      </c>
      <c r="B63" s="276">
        <f>SUM(B4:B61)</f>
        <v>15659</v>
      </c>
      <c r="C63" s="36">
        <f t="shared" ref="C63:E63" si="30">SUM(C4:C62)</f>
        <v>731709</v>
      </c>
      <c r="D63" s="36">
        <f t="shared" si="30"/>
        <v>12263</v>
      </c>
      <c r="E63" s="36">
        <f t="shared" si="30"/>
        <v>127427</v>
      </c>
      <c r="F63" s="36">
        <f t="shared" ref="F63:S63" si="31">SUM(F4:F62)</f>
        <v>169010</v>
      </c>
      <c r="G63" s="36">
        <f t="shared" si="31"/>
        <v>158955</v>
      </c>
      <c r="H63" s="36">
        <f t="shared" si="31"/>
        <v>1105</v>
      </c>
      <c r="I63" s="36">
        <f t="shared" si="31"/>
        <v>177792</v>
      </c>
      <c r="J63" s="36">
        <f t="shared" si="31"/>
        <v>16852</v>
      </c>
      <c r="K63" s="36">
        <f t="shared" si="31"/>
        <v>23481</v>
      </c>
      <c r="L63" s="36">
        <f t="shared" si="31"/>
        <v>56</v>
      </c>
      <c r="M63" s="36">
        <f t="shared" si="31"/>
        <v>442</v>
      </c>
      <c r="N63" s="36">
        <f t="shared" si="31"/>
        <v>718</v>
      </c>
      <c r="O63" s="276">
        <f t="shared" si="31"/>
        <v>276742</v>
      </c>
      <c r="P63" s="276">
        <f t="shared" si="31"/>
        <v>85990</v>
      </c>
      <c r="Q63" s="36">
        <f t="shared" si="31"/>
        <v>1307842</v>
      </c>
      <c r="R63" s="36">
        <f t="shared" si="31"/>
        <v>26663</v>
      </c>
      <c r="S63" s="36">
        <f t="shared" si="31"/>
        <v>347071</v>
      </c>
      <c r="T63" s="36">
        <f>SUM(T4:T62)</f>
        <v>169010</v>
      </c>
      <c r="U63" s="36">
        <f>SUM(U4:U62)</f>
        <v>2214165</v>
      </c>
      <c r="V63" s="36">
        <f t="shared" ref="V63:AD63" si="32">SUM(V4:V62)</f>
        <v>1105</v>
      </c>
      <c r="W63" s="36">
        <f t="shared" si="32"/>
        <v>177792</v>
      </c>
      <c r="X63" s="36">
        <f t="shared" si="32"/>
        <v>16852</v>
      </c>
      <c r="Y63" s="36">
        <f t="shared" si="32"/>
        <v>62407</v>
      </c>
      <c r="Z63" s="36">
        <f t="shared" si="32"/>
        <v>56</v>
      </c>
      <c r="AA63" s="36">
        <f t="shared" si="32"/>
        <v>442</v>
      </c>
      <c r="AB63" s="36">
        <f t="shared" si="32"/>
        <v>718</v>
      </c>
      <c r="AC63" s="36">
        <f>SUM(AC4:AC61)</f>
        <v>837230</v>
      </c>
      <c r="AD63" s="36">
        <f t="shared" si="32"/>
        <v>3479777</v>
      </c>
      <c r="AE63" s="125">
        <f>SUM(B63:S63)-SUM(T63:AC63)</f>
        <v>0</v>
      </c>
    </row>
    <row r="64" spans="1:31" x14ac:dyDescent="0.2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7"/>
    </row>
    <row r="65" spans="1:33" ht="14.25" hidden="1" x14ac:dyDescent="0.3">
      <c r="A65" s="37"/>
      <c r="B65" s="39"/>
      <c r="C65" s="39"/>
      <c r="D65" s="39"/>
      <c r="E65" s="39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125">
        <f>'SFY 21-22 Q4 Share Summary'!L63</f>
        <v>3479777</v>
      </c>
      <c r="AE65" s="39"/>
      <c r="AF65" s="39"/>
      <c r="AG65" s="39"/>
    </row>
    <row r="66" spans="1:33" x14ac:dyDescent="0.2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7"/>
    </row>
    <row r="67" spans="1:33" x14ac:dyDescent="0.2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42"/>
      <c r="AE67" s="37"/>
    </row>
    <row r="68" spans="1:33" x14ac:dyDescent="0.2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38"/>
      <c r="AE68" s="37"/>
    </row>
    <row r="69" spans="1:33" x14ac:dyDescent="0.2">
      <c r="A69" s="37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37"/>
    </row>
    <row r="70" spans="1:33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3" x14ac:dyDescent="0.2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</row>
    <row r="72" spans="1:33" x14ac:dyDescent="0.2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</row>
    <row r="73" spans="1:33" x14ac:dyDescent="0.2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1:33" x14ac:dyDescent="0.2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</row>
    <row r="75" spans="1:33" x14ac:dyDescent="0.2">
      <c r="A75" s="44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</row>
    <row r="76" spans="1:33" x14ac:dyDescent="0.2">
      <c r="A76" s="4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</row>
  </sheetData>
  <mergeCells count="5">
    <mergeCell ref="A1:AD1"/>
    <mergeCell ref="C2:E2"/>
    <mergeCell ref="F2:O2"/>
    <mergeCell ref="T2:AC2"/>
    <mergeCell ref="Q2:S2"/>
  </mergeCells>
  <pageMargins left="0.7" right="0.7" top="0.75" bottom="0.75" header="0.3" footer="0.3"/>
  <pageSetup orientation="portrait" horizontalDpi="1200" verticalDpi="1200" r:id="rId1"/>
  <ignoredErrors>
    <ignoredError sqref="P63:AB63 AD63 C63:O63" unlockedFormula="1"/>
    <ignoredError sqref="AC63 B63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  <pageSetUpPr fitToPage="1"/>
  </sheetPr>
  <dimension ref="A1:CI70"/>
  <sheetViews>
    <sheetView topLeftCell="A25" zoomScale="80" zoomScaleNormal="80" workbookViewId="0">
      <selection activeCell="CI10" sqref="CI1:CI1048576"/>
    </sheetView>
  </sheetViews>
  <sheetFormatPr defaultColWidth="9.140625" defaultRowHeight="15" x14ac:dyDescent="0.25"/>
  <cols>
    <col min="1" max="1" width="17.5703125" style="44" customWidth="1"/>
    <col min="2" max="3" width="14.140625" style="44" customWidth="1"/>
    <col min="4" max="4" width="5" style="44" customWidth="1"/>
    <col min="5" max="5" width="15.42578125" style="8" customWidth="1"/>
    <col min="6" max="15" width="14.42578125" style="8" customWidth="1"/>
    <col min="16" max="17" width="14.140625" style="8" customWidth="1"/>
    <col min="18" max="18" width="4.140625" style="8" customWidth="1"/>
    <col min="19" max="19" width="15.42578125" style="8" customWidth="1"/>
    <col min="20" max="22" width="14.42578125" style="8" customWidth="1"/>
    <col min="23" max="24" width="14.140625" style="8" customWidth="1"/>
    <col min="25" max="25" width="3.7109375" style="8" customWidth="1"/>
    <col min="26" max="26" width="15.42578125" style="8" customWidth="1"/>
    <col min="27" max="27" width="14.42578125" style="8" customWidth="1"/>
    <col min="28" max="28" width="14.140625" style="8" customWidth="1"/>
    <col min="29" max="29" width="3.7109375" style="8" customWidth="1"/>
    <col min="30" max="30" width="17.140625" style="8" customWidth="1"/>
    <col min="31" max="41" width="14.140625" style="8" customWidth="1"/>
    <col min="42" max="42" width="3.7109375" style="44" customWidth="1"/>
    <col min="43" max="43" width="15.42578125" style="8" hidden="1" customWidth="1"/>
    <col min="44" max="44" width="14.42578125" style="8" hidden="1" customWidth="1"/>
    <col min="45" max="45" width="14.140625" style="8" hidden="1" customWidth="1"/>
    <col min="46" max="46" width="3.5703125" style="44" hidden="1" customWidth="1"/>
    <col min="47" max="47" width="19.85546875" style="44" hidden="1" customWidth="1"/>
    <col min="48" max="51" width="14.140625" style="44" hidden="1" customWidth="1"/>
    <col min="52" max="52" width="3.28515625" style="44" hidden="1" customWidth="1"/>
    <col min="53" max="53" width="18.7109375" style="44" customWidth="1"/>
    <col min="54" max="54" width="11.42578125" style="44" customWidth="1"/>
    <col min="55" max="56" width="14.140625" style="44" customWidth="1"/>
    <col min="57" max="57" width="13.42578125" style="44" customWidth="1"/>
    <col min="58" max="58" width="12.7109375" style="44" customWidth="1"/>
    <col min="59" max="59" width="3.7109375" style="44" customWidth="1"/>
    <col min="60" max="60" width="18.7109375" style="44" customWidth="1"/>
    <col min="61" max="62" width="14.140625" style="44" customWidth="1"/>
    <col min="63" max="63" width="13.42578125" style="44" customWidth="1"/>
    <col min="64" max="64" width="12.28515625" style="44" customWidth="1"/>
    <col min="65" max="65" width="3.85546875" style="49" customWidth="1"/>
    <col min="66" max="66" width="18.7109375" style="49" customWidth="1"/>
    <col min="67" max="67" width="15" style="49" customWidth="1"/>
    <col min="68" max="68" width="14" style="49" customWidth="1"/>
    <col min="69" max="69" width="13.140625" style="49" customWidth="1"/>
    <col min="70" max="70" width="12.7109375" style="49" customWidth="1"/>
    <col min="71" max="71" width="3.7109375" style="44" customWidth="1"/>
    <col min="72" max="72" width="15.42578125" style="8" hidden="1" customWidth="1"/>
    <col min="73" max="73" width="14" style="8" hidden="1" customWidth="1"/>
    <col min="74" max="74" width="14.140625" style="8" hidden="1" customWidth="1"/>
    <col min="75" max="75" width="3.85546875" style="44" hidden="1" customWidth="1"/>
    <col min="76" max="85" width="14" style="8" customWidth="1"/>
    <col min="86" max="86" width="16.85546875" style="8" customWidth="1"/>
    <col min="87" max="87" width="11.5703125" style="63" hidden="1" customWidth="1"/>
    <col min="88" max="16384" width="9.140625" style="8"/>
  </cols>
  <sheetData>
    <row r="1" spans="1:87" s="56" customFormat="1" ht="15.75" x14ac:dyDescent="0.25">
      <c r="A1" s="318" t="s">
        <v>216</v>
      </c>
      <c r="B1" s="318"/>
      <c r="C1" s="318"/>
      <c r="E1" s="318" t="s">
        <v>217</v>
      </c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277"/>
      <c r="R1" s="55"/>
      <c r="S1" s="325" t="s">
        <v>217</v>
      </c>
      <c r="T1" s="325"/>
      <c r="U1" s="325"/>
      <c r="V1" s="325"/>
      <c r="W1" s="325"/>
      <c r="X1" s="325"/>
      <c r="Y1" s="55"/>
      <c r="Z1" s="318" t="s">
        <v>217</v>
      </c>
      <c r="AA1" s="318"/>
      <c r="AB1" s="318"/>
      <c r="AC1" s="150"/>
      <c r="AD1" s="325" t="s">
        <v>216</v>
      </c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55"/>
      <c r="AQ1" s="326" t="s">
        <v>214</v>
      </c>
      <c r="AR1" s="326"/>
      <c r="AS1" s="326"/>
      <c r="AT1" s="55"/>
      <c r="AU1" s="327" t="s">
        <v>214</v>
      </c>
      <c r="AV1" s="327"/>
      <c r="AW1" s="327"/>
      <c r="AX1" s="327"/>
      <c r="AY1" s="327"/>
      <c r="AZ1" s="55"/>
      <c r="BA1" s="325" t="s">
        <v>216</v>
      </c>
      <c r="BB1" s="325"/>
      <c r="BC1" s="325"/>
      <c r="BD1" s="325"/>
      <c r="BE1" s="325"/>
      <c r="BF1" s="325"/>
      <c r="BG1" s="44"/>
      <c r="BH1" s="325" t="s">
        <v>216</v>
      </c>
      <c r="BI1" s="325"/>
      <c r="BJ1" s="325"/>
      <c r="BK1" s="325"/>
      <c r="BL1" s="325"/>
      <c r="BM1" s="49"/>
      <c r="BN1" s="325" t="s">
        <v>216</v>
      </c>
      <c r="BO1" s="325"/>
      <c r="BP1" s="325"/>
      <c r="BQ1" s="325"/>
      <c r="BR1" s="325"/>
      <c r="BS1" s="57"/>
      <c r="BT1" s="318" t="s">
        <v>216</v>
      </c>
      <c r="BU1" s="318"/>
      <c r="BV1" s="318"/>
      <c r="BX1" s="295" t="s">
        <v>216</v>
      </c>
      <c r="BY1" s="295"/>
      <c r="BZ1" s="295"/>
      <c r="CA1" s="295"/>
      <c r="CB1" s="295"/>
      <c r="CC1" s="295"/>
      <c r="CD1" s="295"/>
      <c r="CE1" s="295"/>
      <c r="CF1" s="295"/>
      <c r="CG1" s="295"/>
      <c r="CH1" s="295"/>
      <c r="CI1" s="58"/>
    </row>
    <row r="2" spans="1:87" x14ac:dyDescent="0.25">
      <c r="A2" s="317" t="s">
        <v>115</v>
      </c>
      <c r="B2" s="317"/>
      <c r="C2" s="317"/>
      <c r="D2" s="59"/>
      <c r="E2" s="312" t="s">
        <v>215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60"/>
      <c r="R2" s="61"/>
      <c r="S2" s="312" t="s">
        <v>92</v>
      </c>
      <c r="T2" s="315"/>
      <c r="U2" s="315"/>
      <c r="V2" s="315"/>
      <c r="W2" s="315"/>
      <c r="X2" s="316"/>
      <c r="Y2" s="62"/>
      <c r="Z2" s="312" t="s">
        <v>111</v>
      </c>
      <c r="AA2" s="312"/>
      <c r="AB2" s="319"/>
      <c r="AC2" s="62"/>
      <c r="AD2" s="312" t="s">
        <v>110</v>
      </c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6"/>
      <c r="AP2" s="61"/>
      <c r="AQ2" s="312" t="s">
        <v>91</v>
      </c>
      <c r="AR2" s="312"/>
      <c r="AS2" s="312"/>
      <c r="AT2" s="61"/>
      <c r="AU2" s="312" t="s">
        <v>105</v>
      </c>
      <c r="AV2" s="315"/>
      <c r="AW2" s="315"/>
      <c r="AX2" s="315"/>
      <c r="AY2" s="315"/>
      <c r="AZ2" s="61"/>
      <c r="BA2" s="312" t="s">
        <v>93</v>
      </c>
      <c r="BB2" s="315"/>
      <c r="BC2" s="315"/>
      <c r="BD2" s="315"/>
      <c r="BE2" s="315"/>
      <c r="BF2" s="316"/>
      <c r="BG2" s="59"/>
      <c r="BH2" s="312" t="s">
        <v>94</v>
      </c>
      <c r="BI2" s="315"/>
      <c r="BJ2" s="315"/>
      <c r="BK2" s="315"/>
      <c r="BL2" s="316"/>
      <c r="BN2" s="322" t="s">
        <v>95</v>
      </c>
      <c r="BO2" s="323"/>
      <c r="BP2" s="323"/>
      <c r="BQ2" s="323"/>
      <c r="BR2" s="324"/>
      <c r="BS2" s="59"/>
      <c r="BT2" s="322" t="s">
        <v>96</v>
      </c>
      <c r="BU2" s="323"/>
      <c r="BV2" s="323"/>
      <c r="BW2" s="59"/>
      <c r="BX2" s="320" t="s">
        <v>236</v>
      </c>
      <c r="BY2" s="321"/>
      <c r="BZ2" s="321"/>
      <c r="CA2" s="321"/>
      <c r="CB2" s="321"/>
      <c r="CC2" s="321"/>
      <c r="CD2" s="321"/>
      <c r="CE2" s="321"/>
      <c r="CF2" s="321"/>
      <c r="CG2" s="321"/>
      <c r="CH2" s="321"/>
    </row>
    <row r="3" spans="1:87" ht="39.75" customHeight="1" x14ac:dyDescent="0.25">
      <c r="A3" s="309" t="s">
        <v>99</v>
      </c>
      <c r="B3" s="303" t="s">
        <v>116</v>
      </c>
      <c r="C3" s="65" t="s">
        <v>3</v>
      </c>
      <c r="D3" s="66"/>
      <c r="E3" s="309" t="s">
        <v>98</v>
      </c>
      <c r="F3" s="303" t="s">
        <v>97</v>
      </c>
      <c r="G3" s="68" t="s">
        <v>2</v>
      </c>
      <c r="H3" s="68" t="s">
        <v>3</v>
      </c>
      <c r="I3" s="68" t="s">
        <v>4</v>
      </c>
      <c r="J3" s="68" t="s">
        <v>5</v>
      </c>
      <c r="K3" s="68" t="s">
        <v>64</v>
      </c>
      <c r="L3" s="68" t="s">
        <v>7</v>
      </c>
      <c r="M3" s="68" t="s">
        <v>8</v>
      </c>
      <c r="N3" s="68" t="s">
        <v>9</v>
      </c>
      <c r="O3" s="68" t="s">
        <v>10</v>
      </c>
      <c r="P3" s="65" t="s">
        <v>13</v>
      </c>
      <c r="Q3" s="65" t="s">
        <v>81</v>
      </c>
      <c r="R3" s="66"/>
      <c r="S3" s="309" t="s">
        <v>99</v>
      </c>
      <c r="T3" s="303" t="s">
        <v>97</v>
      </c>
      <c r="U3" s="64" t="s">
        <v>3</v>
      </c>
      <c r="V3" s="65" t="s">
        <v>7</v>
      </c>
      <c r="W3" s="65" t="s">
        <v>13</v>
      </c>
      <c r="X3" s="65" t="s">
        <v>81</v>
      </c>
      <c r="Y3" s="62"/>
      <c r="Z3" s="309" t="s">
        <v>201</v>
      </c>
      <c r="AA3" s="303" t="s">
        <v>97</v>
      </c>
      <c r="AB3" s="65" t="s">
        <v>13</v>
      </c>
      <c r="AC3" s="62"/>
      <c r="AD3" s="313" t="s">
        <v>98</v>
      </c>
      <c r="AE3" s="65" t="s">
        <v>2</v>
      </c>
      <c r="AF3" s="65" t="s">
        <v>3</v>
      </c>
      <c r="AG3" s="65" t="s">
        <v>4</v>
      </c>
      <c r="AH3" s="65" t="s">
        <v>5</v>
      </c>
      <c r="AI3" s="65" t="s">
        <v>64</v>
      </c>
      <c r="AJ3" s="65" t="s">
        <v>7</v>
      </c>
      <c r="AK3" s="65" t="s">
        <v>8</v>
      </c>
      <c r="AL3" s="65" t="s">
        <v>9</v>
      </c>
      <c r="AM3" s="65" t="s">
        <v>10</v>
      </c>
      <c r="AN3" s="65" t="s">
        <v>13</v>
      </c>
      <c r="AO3" s="65" t="s">
        <v>81</v>
      </c>
      <c r="AP3" s="66"/>
      <c r="AQ3" s="309" t="s">
        <v>98</v>
      </c>
      <c r="AR3" s="303" t="s">
        <v>97</v>
      </c>
      <c r="AS3" s="65" t="s">
        <v>13</v>
      </c>
      <c r="AT3" s="66"/>
      <c r="AU3" s="303" t="s">
        <v>100</v>
      </c>
      <c r="AV3" s="156" t="s">
        <v>3</v>
      </c>
      <c r="AW3" s="156" t="s">
        <v>7</v>
      </c>
      <c r="AX3" s="156" t="s">
        <v>101</v>
      </c>
      <c r="AY3" s="157" t="s">
        <v>81</v>
      </c>
      <c r="AZ3" s="66"/>
      <c r="BA3" s="306" t="s">
        <v>100</v>
      </c>
      <c r="BB3" s="303" t="s">
        <v>102</v>
      </c>
      <c r="BC3" s="156" t="s">
        <v>3</v>
      </c>
      <c r="BD3" s="156" t="s">
        <v>7</v>
      </c>
      <c r="BE3" s="156" t="s">
        <v>13</v>
      </c>
      <c r="BF3" s="157" t="s">
        <v>81</v>
      </c>
      <c r="BG3" s="66"/>
      <c r="BH3" s="306" t="s">
        <v>100</v>
      </c>
      <c r="BI3" s="156" t="s">
        <v>3</v>
      </c>
      <c r="BJ3" s="156" t="s">
        <v>7</v>
      </c>
      <c r="BK3" s="156" t="s">
        <v>13</v>
      </c>
      <c r="BL3" s="157" t="s">
        <v>81</v>
      </c>
      <c r="BN3" s="306" t="s">
        <v>100</v>
      </c>
      <c r="BO3" s="156" t="s">
        <v>3</v>
      </c>
      <c r="BP3" s="156" t="s">
        <v>7</v>
      </c>
      <c r="BQ3" s="156" t="s">
        <v>13</v>
      </c>
      <c r="BR3" s="157" t="s">
        <v>81</v>
      </c>
      <c r="BS3" s="66"/>
      <c r="BT3" s="303" t="s">
        <v>103</v>
      </c>
      <c r="BU3" s="303" t="s">
        <v>116</v>
      </c>
      <c r="BV3" s="67" t="s">
        <v>3</v>
      </c>
      <c r="BW3" s="66"/>
      <c r="BX3" s="69" t="s">
        <v>2</v>
      </c>
      <c r="BY3" s="69" t="s">
        <v>3</v>
      </c>
      <c r="BZ3" s="69" t="s">
        <v>4</v>
      </c>
      <c r="CA3" s="69" t="s">
        <v>5</v>
      </c>
      <c r="CB3" s="68" t="s">
        <v>64</v>
      </c>
      <c r="CC3" s="68" t="s">
        <v>7</v>
      </c>
      <c r="CD3" s="69" t="s">
        <v>8</v>
      </c>
      <c r="CE3" s="69" t="s">
        <v>9</v>
      </c>
      <c r="CF3" s="69" t="s">
        <v>10</v>
      </c>
      <c r="CG3" s="68" t="s">
        <v>13</v>
      </c>
      <c r="CH3" s="65" t="s">
        <v>81</v>
      </c>
      <c r="CI3" s="245" t="s">
        <v>108</v>
      </c>
    </row>
    <row r="4" spans="1:87" ht="15.75" customHeight="1" x14ac:dyDescent="0.25">
      <c r="A4" s="310"/>
      <c r="B4" s="304"/>
      <c r="C4" s="70">
        <v>1</v>
      </c>
      <c r="D4" s="72"/>
      <c r="E4" s="310"/>
      <c r="F4" s="304"/>
      <c r="G4" s="70">
        <v>0.05</v>
      </c>
      <c r="H4" s="70">
        <v>0.05</v>
      </c>
      <c r="I4" s="70">
        <v>0.05</v>
      </c>
      <c r="J4" s="70">
        <v>0.05</v>
      </c>
      <c r="K4" s="70">
        <v>0.05</v>
      </c>
      <c r="L4" s="70">
        <v>0.05</v>
      </c>
      <c r="M4" s="70">
        <v>0.05</v>
      </c>
      <c r="N4" s="70">
        <v>0.05</v>
      </c>
      <c r="O4" s="70">
        <v>0.05</v>
      </c>
      <c r="P4" s="70">
        <v>1</v>
      </c>
      <c r="Q4" s="73"/>
      <c r="R4" s="74"/>
      <c r="S4" s="310"/>
      <c r="T4" s="304"/>
      <c r="U4" s="70">
        <f>U5/X5</f>
        <v>0.77774777946402662</v>
      </c>
      <c r="V4" s="70">
        <f>V5/X5</f>
        <v>1.5855958933762137E-2</v>
      </c>
      <c r="W4" s="70">
        <f>W5/X5</f>
        <v>0.20639626160221125</v>
      </c>
      <c r="X4" s="73"/>
      <c r="Y4" s="62"/>
      <c r="Z4" s="310"/>
      <c r="AA4" s="304"/>
      <c r="AB4" s="70">
        <v>1</v>
      </c>
      <c r="AC4" s="62"/>
      <c r="AD4" s="313"/>
      <c r="AE4" s="70">
        <v>0.05</v>
      </c>
      <c r="AF4" s="70">
        <v>0.05</v>
      </c>
      <c r="AG4" s="70">
        <v>0.05</v>
      </c>
      <c r="AH4" s="70">
        <v>0.05</v>
      </c>
      <c r="AI4" s="70">
        <v>0.05</v>
      </c>
      <c r="AJ4" s="70">
        <v>0.05</v>
      </c>
      <c r="AK4" s="70">
        <v>0.05</v>
      </c>
      <c r="AL4" s="70">
        <v>0.05</v>
      </c>
      <c r="AM4" s="70">
        <v>0.05</v>
      </c>
      <c r="AN4" s="70">
        <v>1</v>
      </c>
      <c r="AO4" s="73"/>
      <c r="AP4" s="98"/>
      <c r="AQ4" s="310"/>
      <c r="AR4" s="304"/>
      <c r="AS4" s="70">
        <v>1</v>
      </c>
      <c r="AT4" s="72"/>
      <c r="AU4" s="304"/>
      <c r="AV4" s="70" t="e">
        <f>AV5/AY5</f>
        <v>#DIV/0!</v>
      </c>
      <c r="AW4" s="70" t="e">
        <f>AW5/AY5</f>
        <v>#DIV/0!</v>
      </c>
      <c r="AX4" s="70" t="e">
        <f>AX5/AY5</f>
        <v>#DIV/0!</v>
      </c>
      <c r="AY4" s="71" t="e">
        <f>SUM(AV4:AX4)</f>
        <v>#DIV/0!</v>
      </c>
      <c r="AZ4" s="75"/>
      <c r="BA4" s="307"/>
      <c r="BB4" s="304"/>
      <c r="BC4" s="70">
        <f>BC5/BF5</f>
        <v>0.83970179768439068</v>
      </c>
      <c r="BD4" s="70">
        <f>BD5/BF5</f>
        <v>1.4071570596829857E-2</v>
      </c>
      <c r="BE4" s="70">
        <f>BE5/BF5</f>
        <v>0.1462266317187795</v>
      </c>
      <c r="BF4" s="71">
        <f>SUM(BC4:BE4)</f>
        <v>1</v>
      </c>
      <c r="BG4" s="59"/>
      <c r="BH4" s="307"/>
      <c r="BI4" s="70">
        <f>BI5/BL5</f>
        <v>0.83967954959149982</v>
      </c>
      <c r="BJ4" s="70">
        <f>BJ5/BL5</f>
        <v>1.4075265630952885E-2</v>
      </c>
      <c r="BK4" s="70">
        <f>BK5/BL5</f>
        <v>0.1462451847775473</v>
      </c>
      <c r="BL4" s="71">
        <f>SUM(BI4:BK4)</f>
        <v>1</v>
      </c>
      <c r="BN4" s="307"/>
      <c r="BO4" s="70">
        <f>BO5/BR5</f>
        <v>0.83969456012687649</v>
      </c>
      <c r="BP4" s="70">
        <f>BP5/BR5</f>
        <v>1.4072772633431986E-2</v>
      </c>
      <c r="BQ4" s="70">
        <f>BQ5/BR5</f>
        <v>0.14623266723969158</v>
      </c>
      <c r="BR4" s="71">
        <f>SUM(BO4:BQ4)</f>
        <v>1</v>
      </c>
      <c r="BS4" s="59"/>
      <c r="BT4" s="304"/>
      <c r="BU4" s="304"/>
      <c r="BV4" s="70">
        <v>1</v>
      </c>
      <c r="BW4" s="72"/>
      <c r="BX4" s="70">
        <f t="shared" ref="BX4:CG4" si="0">BX5/$CH5</f>
        <v>4.8569204290964625E-2</v>
      </c>
      <c r="BY4" s="70">
        <f t="shared" si="0"/>
        <v>0.63629508442638705</v>
      </c>
      <c r="BZ4" s="70">
        <f t="shared" si="0"/>
        <v>3.1754908432350692E-4</v>
      </c>
      <c r="CA4" s="70">
        <f t="shared" si="0"/>
        <v>5.1092929230809908E-2</v>
      </c>
      <c r="CB4" s="70">
        <f t="shared" si="0"/>
        <v>4.842839066986189E-3</v>
      </c>
      <c r="CC4" s="70">
        <f t="shared" si="0"/>
        <v>1.7934195208486062E-2</v>
      </c>
      <c r="CD4" s="70">
        <f t="shared" si="0"/>
        <v>1.6092985268883608E-5</v>
      </c>
      <c r="CE4" s="70">
        <f t="shared" si="0"/>
        <v>1.2701963372940277E-4</v>
      </c>
      <c r="CF4" s="70">
        <f t="shared" si="0"/>
        <v>2.0633506112604342E-4</v>
      </c>
      <c r="CG4" s="70">
        <f t="shared" si="0"/>
        <v>0.2405987510119183</v>
      </c>
      <c r="CH4" s="70">
        <f>SUM(BX4:CG4)</f>
        <v>0.99999999999999989</v>
      </c>
      <c r="CI4" s="154"/>
    </row>
    <row r="5" spans="1:87" ht="28.35" customHeight="1" x14ac:dyDescent="0.25">
      <c r="A5" s="311"/>
      <c r="B5" s="305"/>
      <c r="C5" s="140">
        <f>SUM('1a SFY 21-22 Q4 ABAWD'!BE:BE)</f>
        <v>15659</v>
      </c>
      <c r="D5" s="77"/>
      <c r="E5" s="311"/>
      <c r="F5" s="305"/>
      <c r="G5" s="140">
        <f>SUM('2a SFY 21-22 Q4 CalSAWS'!BD:BD)-SUM('2c SFY 21-22 Q4 CalSAWS MO Only'!BD:BD)</f>
        <v>169010</v>
      </c>
      <c r="H5" s="140">
        <f>SUM('2a SFY 21-22 Q4 CalSAWS'!BE:BE)-SUM('2c SFY 21-22 Q4 CalSAWS MO Only'!BE:BE)</f>
        <v>158955</v>
      </c>
      <c r="I5" s="140">
        <f>SUM('2a SFY 21-22 Q4 CalSAWS'!BF:BF)-SUM('2c SFY 21-22 Q4 CalSAWS MO Only'!BF:BF)</f>
        <v>1105</v>
      </c>
      <c r="J5" s="140">
        <f>SUM('2a SFY 21-22 Q4 CalSAWS'!BG:BG)-SUM('2c SFY 21-22 Q4 CalSAWS MO Only'!BG:BG)</f>
        <v>177792</v>
      </c>
      <c r="K5" s="140">
        <f>SUM('2a SFY 21-22 Q4 CalSAWS'!BH:BH)-SUM('2c SFY 21-22 Q4 CalSAWS MO Only'!BH:BH)</f>
        <v>16852</v>
      </c>
      <c r="L5" s="140">
        <f>SUM('2a SFY 21-22 Q4 CalSAWS'!BI:BI)-SUM('2c SFY 21-22 Q4 CalSAWS MO Only'!BI:BI)</f>
        <v>23481</v>
      </c>
      <c r="M5" s="140">
        <f>SUM('2a SFY 21-22 Q4 CalSAWS'!BJ:BJ)-SUM('2c SFY 21-22 Q4 CalSAWS MO Only'!BJ:BJ)</f>
        <v>56</v>
      </c>
      <c r="N5" s="140">
        <f>SUM('2a SFY 21-22 Q4 CalSAWS'!BK:BK)-SUM('2c SFY 21-22 Q4 CalSAWS MO Only'!BK:BK)</f>
        <v>442</v>
      </c>
      <c r="O5" s="140">
        <f>SUM('2a SFY 21-22 Q4 CalSAWS'!BL:BL)-SUM('2c SFY 21-22 Q4 CalSAWS MO Only'!BL:BL)</f>
        <v>718</v>
      </c>
      <c r="P5" s="140">
        <f>SUM('2a SFY 21-22 Q4 CalSAWS'!BN:BN)-SUM('2c SFY 21-22 Q4 CalSAWS MO Only'!BN:BN)-AB5</f>
        <v>276742</v>
      </c>
      <c r="Q5" s="78">
        <f>SUM(G5:P5)</f>
        <v>825153</v>
      </c>
      <c r="R5" s="79"/>
      <c r="S5" s="311"/>
      <c r="T5" s="305"/>
      <c r="U5" s="78">
        <f>SUM('2c SFY 21-22 Q4 CalSAWS MO Only'!BE:BE)</f>
        <v>1307842</v>
      </c>
      <c r="V5" s="78">
        <f>SUM('2c SFY 21-22 Q4 CalSAWS MO Only'!BI:BI)</f>
        <v>26663</v>
      </c>
      <c r="W5" s="78">
        <f>SUM('2c SFY 21-22 Q4 CalSAWS MO Only'!BN:BN)</f>
        <v>347071</v>
      </c>
      <c r="X5" s="78">
        <f>SUM(U5:W5)</f>
        <v>1681576</v>
      </c>
      <c r="Y5" s="62"/>
      <c r="Z5" s="311"/>
      <c r="AA5" s="305"/>
      <c r="AB5" s="78">
        <f>SUM('2b SFY 21-22 Q4 CS GA-GR Only'!BN:BN)</f>
        <v>85990</v>
      </c>
      <c r="AC5" s="62"/>
      <c r="AD5" s="314"/>
      <c r="AE5" s="78">
        <f>G5</f>
        <v>169010</v>
      </c>
      <c r="AF5" s="78">
        <f>SUM(H5,U5)</f>
        <v>1466797</v>
      </c>
      <c r="AG5" s="78">
        <f>I5</f>
        <v>1105</v>
      </c>
      <c r="AH5" s="78">
        <f t="shared" ref="AH5:AM6" si="1">J5</f>
        <v>177792</v>
      </c>
      <c r="AI5" s="78">
        <f t="shared" si="1"/>
        <v>16852</v>
      </c>
      <c r="AJ5" s="78">
        <f>SUM(L5,V5)</f>
        <v>50144</v>
      </c>
      <c r="AK5" s="78">
        <f t="shared" si="1"/>
        <v>56</v>
      </c>
      <c r="AL5" s="78">
        <f t="shared" si="1"/>
        <v>442</v>
      </c>
      <c r="AM5" s="78">
        <f t="shared" si="1"/>
        <v>718</v>
      </c>
      <c r="AN5" s="78">
        <f>SUM(P5,W5,AB5)</f>
        <v>709803</v>
      </c>
      <c r="AO5" s="140">
        <f>SUM(AE5:AN5)</f>
        <v>2592719</v>
      </c>
      <c r="AP5" s="77"/>
      <c r="AQ5" s="311"/>
      <c r="AR5" s="305"/>
      <c r="AS5" s="140">
        <v>0</v>
      </c>
      <c r="AT5" s="77"/>
      <c r="AU5" s="305"/>
      <c r="AV5" s="76">
        <f>SUM(AV6:AV63)</f>
        <v>0</v>
      </c>
      <c r="AW5" s="76">
        <f>SUM(AW6:AW63)</f>
        <v>0</v>
      </c>
      <c r="AX5" s="76">
        <f>SUM(AX6:AX63)</f>
        <v>0</v>
      </c>
      <c r="AY5" s="76">
        <f>SUM(AV5:AX5)</f>
        <v>0</v>
      </c>
      <c r="AZ5" s="80"/>
      <c r="BA5" s="308"/>
      <c r="BB5" s="305"/>
      <c r="BC5" s="244">
        <f>SUMIF('3a SFY 21-22 CalWIN MO'!$A:$A,"San Bernardino",'3a SFY 21-22 CalWIN MO'!X:X)</f>
        <v>493680</v>
      </c>
      <c r="BD5" s="244">
        <f>SUMIF('3a SFY 21-22 CalWIN MO'!$A:$A,"San Bernardino",'3a SFY 21-22 CalWIN MO'!Y:Y)</f>
        <v>8273</v>
      </c>
      <c r="BE5" s="244">
        <f>SUMIF('3a SFY 21-22 CalWIN MO'!$A:$A,"San Bernardino",'3a SFY 21-22 CalWIN MO'!Z:Z)</f>
        <v>85970</v>
      </c>
      <c r="BF5" s="76">
        <f>SUM(BC5:BE5)</f>
        <v>587923</v>
      </c>
      <c r="BG5" s="66"/>
      <c r="BH5" s="308"/>
      <c r="BI5" s="76">
        <f>SUM(BI6:BI63)</f>
        <v>238029</v>
      </c>
      <c r="BJ5" s="76">
        <f>SUM(BJ6:BJ63)</f>
        <v>3990</v>
      </c>
      <c r="BK5" s="76">
        <f>SUM(BK6:BK63)</f>
        <v>41457</v>
      </c>
      <c r="BL5" s="76">
        <f>SUM(BI5:BK5)</f>
        <v>283476</v>
      </c>
      <c r="BN5" s="308"/>
      <c r="BO5" s="76">
        <f t="shared" ref="BO5:BQ6" si="2">BC5+BI5</f>
        <v>731709</v>
      </c>
      <c r="BP5" s="76">
        <f t="shared" si="2"/>
        <v>12263</v>
      </c>
      <c r="BQ5" s="76">
        <f t="shared" si="2"/>
        <v>127427</v>
      </c>
      <c r="BR5" s="76">
        <f>SUM(BO5:BQ5)</f>
        <v>871399</v>
      </c>
      <c r="BS5" s="66"/>
      <c r="BT5" s="305"/>
      <c r="BU5" s="305"/>
      <c r="BV5" s="140">
        <v>0</v>
      </c>
      <c r="BW5" s="77"/>
      <c r="BX5" s="76">
        <f>AE5</f>
        <v>169010</v>
      </c>
      <c r="BY5" s="76">
        <f>C5+AF5+BO5</f>
        <v>2214165</v>
      </c>
      <c r="BZ5" s="76">
        <f>AG5</f>
        <v>1105</v>
      </c>
      <c r="CA5" s="76">
        <f t="shared" ref="CA5:CB5" si="3">AH5</f>
        <v>177792</v>
      </c>
      <c r="CB5" s="76">
        <f t="shared" si="3"/>
        <v>16852</v>
      </c>
      <c r="CC5" s="76">
        <f>AJ5+BP5</f>
        <v>62407</v>
      </c>
      <c r="CD5" s="76">
        <f>AK5</f>
        <v>56</v>
      </c>
      <c r="CE5" s="76">
        <f t="shared" ref="CE5:CF5" si="4">AL5</f>
        <v>442</v>
      </c>
      <c r="CF5" s="76">
        <f t="shared" si="4"/>
        <v>718</v>
      </c>
      <c r="CG5" s="76">
        <f>AN5+BQ5</f>
        <v>837230</v>
      </c>
      <c r="CH5" s="81">
        <f>SUM(BX5:CG5)</f>
        <v>3479777</v>
      </c>
      <c r="CI5" s="125">
        <f>SUM(C5+Q5+X5+AB5+AS5+AY5+BF5+BL5+BV5)-CH5</f>
        <v>0</v>
      </c>
    </row>
    <row r="6" spans="1:87" x14ac:dyDescent="0.25">
      <c r="A6" s="29" t="s">
        <v>15</v>
      </c>
      <c r="B6" s="103"/>
      <c r="C6" s="29"/>
      <c r="D6" s="77"/>
      <c r="E6" s="54" t="s">
        <v>15</v>
      </c>
      <c r="F6" s="85">
        <f>'4a 58C 19-20 Persons Count'!AS3</f>
        <v>3.0499999999999999E-2</v>
      </c>
      <c r="G6" s="87">
        <f>ROUND(G$5*$F6,0)</f>
        <v>5155</v>
      </c>
      <c r="H6" s="87">
        <f t="shared" ref="G6:P21" si="5">ROUND(H$5*$F6,0)</f>
        <v>4848</v>
      </c>
      <c r="I6" s="87">
        <f t="shared" si="5"/>
        <v>34</v>
      </c>
      <c r="J6" s="105">
        <f>ROUNDDOWN(J$5*$F6,0)</f>
        <v>5422</v>
      </c>
      <c r="K6" s="89">
        <f t="shared" si="5"/>
        <v>514</v>
      </c>
      <c r="L6" s="87">
        <f t="shared" si="5"/>
        <v>716</v>
      </c>
      <c r="M6" s="87">
        <f t="shared" si="5"/>
        <v>2</v>
      </c>
      <c r="N6" s="87">
        <f t="shared" si="5"/>
        <v>13</v>
      </c>
      <c r="O6" s="87">
        <f t="shared" si="5"/>
        <v>22</v>
      </c>
      <c r="P6" s="86">
        <f t="shared" si="5"/>
        <v>8441</v>
      </c>
      <c r="Q6" s="25">
        <f t="shared" ref="Q6:Q63" si="6">SUM(G6:P6)</f>
        <v>25167</v>
      </c>
      <c r="R6" s="62"/>
      <c r="S6" s="29" t="s">
        <v>15</v>
      </c>
      <c r="T6" s="103"/>
      <c r="U6" s="29"/>
      <c r="V6" s="29"/>
      <c r="W6" s="103"/>
      <c r="X6" s="29"/>
      <c r="Y6" s="62"/>
      <c r="Z6" s="54" t="s">
        <v>15</v>
      </c>
      <c r="AA6" s="85">
        <f>'4a 58C 19-20 Persons Count'!AP3</f>
        <v>4.3400000000000001E-2</v>
      </c>
      <c r="AB6" s="86">
        <f t="shared" ref="AB6:AB31" si="7">ROUND(AA6*AB$5,0)</f>
        <v>3732</v>
      </c>
      <c r="AC6" s="62"/>
      <c r="AD6" s="86" t="s">
        <v>15</v>
      </c>
      <c r="AE6" s="86">
        <f>G6</f>
        <v>5155</v>
      </c>
      <c r="AF6" s="86">
        <f>SUM(H6,U6)</f>
        <v>4848</v>
      </c>
      <c r="AG6" s="86">
        <f>I6</f>
        <v>34</v>
      </c>
      <c r="AH6" s="86">
        <f t="shared" si="1"/>
        <v>5422</v>
      </c>
      <c r="AI6" s="86">
        <f t="shared" si="1"/>
        <v>514</v>
      </c>
      <c r="AJ6" s="86">
        <f>SUM(L6,V6)</f>
        <v>716</v>
      </c>
      <c r="AK6" s="86">
        <f t="shared" si="1"/>
        <v>2</v>
      </c>
      <c r="AL6" s="86">
        <f t="shared" si="1"/>
        <v>13</v>
      </c>
      <c r="AM6" s="86">
        <f t="shared" si="1"/>
        <v>22</v>
      </c>
      <c r="AN6" s="86">
        <f>SUM(P6,W6,AB6)</f>
        <v>12173</v>
      </c>
      <c r="AO6" s="78">
        <f t="shared" ref="AO6:AO64" si="8">SUM(AE6:AN6)</f>
        <v>28899</v>
      </c>
      <c r="AP6" s="90"/>
      <c r="AQ6" s="54" t="s">
        <v>15</v>
      </c>
      <c r="AR6" s="85">
        <f>'4a 58C 19-20 Persons Count'!AS3</f>
        <v>3.0499999999999999E-2</v>
      </c>
      <c r="AS6" s="86">
        <f t="shared" ref="AS6:AS32" si="9">ROUND(AR6*AS$5,0)</f>
        <v>0</v>
      </c>
      <c r="AT6" s="90"/>
      <c r="AU6" s="91" t="s">
        <v>15</v>
      </c>
      <c r="AV6" s="94">
        <f>SUMIF('SFY 21-22 Q4 Share Calculations'!$AU6,)</f>
        <v>0</v>
      </c>
      <c r="AW6" s="94">
        <f>SUMIF('SFY 21-22 Q4 Share Calculations'!$AU6,)</f>
        <v>0</v>
      </c>
      <c r="AX6" s="94">
        <f>SUMIF('SFY 21-22 Q4 Share Calculations'!$AU6,)</f>
        <v>0</v>
      </c>
      <c r="AY6" s="94">
        <f>SUMIF('SFY 21-22 Q4 Share Calculations'!$AU6,)</f>
        <v>0</v>
      </c>
      <c r="AZ6" s="93"/>
      <c r="BA6" s="25" t="s">
        <v>15</v>
      </c>
      <c r="BB6" s="92">
        <f>'5a SFY 2122 CalWIN MO Share Tbl'!J7</f>
        <v>9.2799999999999994E-2</v>
      </c>
      <c r="BC6" s="86">
        <f t="shared" ref="BC6" si="10">ROUND(BB6*BC$5,0)</f>
        <v>45814</v>
      </c>
      <c r="BD6" s="105">
        <f>ROUNDDOWN(BB6*BD$5,0)</f>
        <v>767</v>
      </c>
      <c r="BE6" s="86">
        <f>ROUND(BB6*BE$5,0)</f>
        <v>7978</v>
      </c>
      <c r="BF6" s="76">
        <f>SUM(BC6:BE6)</f>
        <v>54559</v>
      </c>
      <c r="BG6" s="59"/>
      <c r="BH6" s="94" t="s">
        <v>15</v>
      </c>
      <c r="BI6" s="94">
        <f>SUMIF('3a SFY 21-22 CalWIN MO'!$A:$A,'SFY 21-22 Q4 Share Calculations'!$BH6,'3a SFY 21-22 CalWIN MO'!X:X)</f>
        <v>21780</v>
      </c>
      <c r="BJ6" s="94">
        <f>SUMIF('3a SFY 21-22 CalWIN MO'!$A:$A,'SFY 21-22 Q4 Share Calculations'!$BH6,'3a SFY 21-22 CalWIN MO'!Y:Y)</f>
        <v>366</v>
      </c>
      <c r="BK6" s="94">
        <f>SUMIF('3a SFY 21-22 CalWIN MO'!$A:$A,'SFY 21-22 Q4 Share Calculations'!$BH6,'3a SFY 21-22 CalWIN MO'!Z:Z)</f>
        <v>3793</v>
      </c>
      <c r="BL6" s="95">
        <f>SUM(BI6:BK6)</f>
        <v>25939</v>
      </c>
      <c r="BN6" s="94" t="s">
        <v>15</v>
      </c>
      <c r="BO6" s="96">
        <f t="shared" si="2"/>
        <v>67594</v>
      </c>
      <c r="BP6" s="96">
        <f t="shared" si="2"/>
        <v>1133</v>
      </c>
      <c r="BQ6" s="96">
        <f t="shared" si="2"/>
        <v>11771</v>
      </c>
      <c r="BR6" s="95">
        <f>SUM(BO6:BQ6)</f>
        <v>80498</v>
      </c>
      <c r="BS6" s="59"/>
      <c r="BT6" s="25" t="s">
        <v>15</v>
      </c>
      <c r="BU6" s="97">
        <f>'4a 58C 19-20 Persons Count'!Y3</f>
        <v>6.3200000000000006E-2</v>
      </c>
      <c r="BV6" s="25">
        <f>ROUND(BU6*BV$5,0)</f>
        <v>0</v>
      </c>
      <c r="BW6" s="90"/>
      <c r="BX6" s="76">
        <f t="shared" ref="BX6:BX36" si="11">G6</f>
        <v>5155</v>
      </c>
      <c r="BY6" s="76">
        <f t="shared" ref="BY6:BY64" si="12">C6+AF6+BO6</f>
        <v>72442</v>
      </c>
      <c r="BZ6" s="76">
        <f t="shared" ref="BZ6:BZ64" si="13">AG6</f>
        <v>34</v>
      </c>
      <c r="CA6" s="76">
        <f t="shared" ref="CA6:CA64" si="14">AH6</f>
        <v>5422</v>
      </c>
      <c r="CB6" s="76">
        <f t="shared" ref="CB6:CB64" si="15">AI6</f>
        <v>514</v>
      </c>
      <c r="CC6" s="76">
        <f t="shared" ref="CC6:CC64" si="16">AJ6+BP6</f>
        <v>1849</v>
      </c>
      <c r="CD6" s="76">
        <f t="shared" ref="CD6:CD63" si="17">AK6</f>
        <v>2</v>
      </c>
      <c r="CE6" s="76">
        <f t="shared" ref="CE6:CE63" si="18">AL6</f>
        <v>13</v>
      </c>
      <c r="CF6" s="76">
        <f t="shared" ref="CF6:CF63" si="19">AM6</f>
        <v>22</v>
      </c>
      <c r="CG6" s="76">
        <f t="shared" ref="CG6:CG64" si="20">AN6+BQ6</f>
        <v>23944</v>
      </c>
      <c r="CH6" s="81">
        <f t="shared" ref="CH6:CH63" si="21">SUM(BX6:CG6)</f>
        <v>109397</v>
      </c>
      <c r="CI6" s="125">
        <f t="shared" ref="CI6:CI63" si="22">SUM(C6+Q6+X6+AB6+AS6+AY6+BF6+BL6+BV6)-CH6</f>
        <v>0</v>
      </c>
    </row>
    <row r="7" spans="1:87" x14ac:dyDescent="0.25">
      <c r="A7" s="54" t="s">
        <v>66</v>
      </c>
      <c r="B7" s="85">
        <f>'4a 58C 19-20 Persons Count'!AM4</f>
        <v>1E-4</v>
      </c>
      <c r="C7" s="86">
        <f t="shared" ref="C7:C24" si="23">ROUND(B7*C$5,0)</f>
        <v>2</v>
      </c>
      <c r="D7" s="77"/>
      <c r="E7" s="54" t="s">
        <v>66</v>
      </c>
      <c r="F7" s="85">
        <f>'4a 58C 19-20 Persons Count'!AS4</f>
        <v>0</v>
      </c>
      <c r="G7" s="86">
        <f t="shared" si="5"/>
        <v>0</v>
      </c>
      <c r="H7" s="86">
        <f t="shared" si="5"/>
        <v>0</v>
      </c>
      <c r="I7" s="86">
        <f t="shared" si="5"/>
        <v>0</v>
      </c>
      <c r="J7" s="86">
        <f t="shared" si="5"/>
        <v>0</v>
      </c>
      <c r="K7" s="86">
        <f t="shared" si="5"/>
        <v>0</v>
      </c>
      <c r="L7" s="86">
        <f t="shared" si="5"/>
        <v>0</v>
      </c>
      <c r="M7" s="86">
        <f t="shared" si="5"/>
        <v>0</v>
      </c>
      <c r="N7" s="87">
        <f t="shared" si="5"/>
        <v>0</v>
      </c>
      <c r="O7" s="86">
        <f t="shared" si="5"/>
        <v>0</v>
      </c>
      <c r="P7" s="86">
        <f>ROUND(P$5*$F7,0)</f>
        <v>0</v>
      </c>
      <c r="Q7" s="25">
        <f t="shared" si="6"/>
        <v>0</v>
      </c>
      <c r="R7" s="62"/>
      <c r="S7" s="54" t="s">
        <v>66</v>
      </c>
      <c r="T7" s="85">
        <f>'4a 58C 19-20 Persons Count'!AI4</f>
        <v>0</v>
      </c>
      <c r="U7" s="86">
        <f t="shared" ref="U7:U63" si="24">ROUND($U$5*T7,0)</f>
        <v>0</v>
      </c>
      <c r="V7" s="86">
        <f t="shared" ref="V7:V63" si="25">ROUND($V$5*T7,0)</f>
        <v>0</v>
      </c>
      <c r="W7" s="86">
        <f t="shared" ref="W7:W63" si="26">ROUND(T7*W$5,0)</f>
        <v>0</v>
      </c>
      <c r="X7" s="25">
        <f t="shared" ref="X7:X63" si="27">SUM(U7:W7)</f>
        <v>0</v>
      </c>
      <c r="Y7" s="62"/>
      <c r="Z7" s="54" t="s">
        <v>66</v>
      </c>
      <c r="AA7" s="85">
        <f>'4a 58C 19-20 Persons Count'!AP4</f>
        <v>0</v>
      </c>
      <c r="AB7" s="86">
        <f t="shared" si="7"/>
        <v>0</v>
      </c>
      <c r="AC7" s="62"/>
      <c r="AD7" s="86" t="s">
        <v>66</v>
      </c>
      <c r="AE7" s="86">
        <f t="shared" ref="AE7:AE63" si="28">G7</f>
        <v>0</v>
      </c>
      <c r="AF7" s="86">
        <f t="shared" ref="AF7:AF63" si="29">SUM(H7,U7)</f>
        <v>0</v>
      </c>
      <c r="AG7" s="86">
        <f t="shared" ref="AG7:AG63" si="30">I7</f>
        <v>0</v>
      </c>
      <c r="AH7" s="86">
        <f t="shared" ref="AH7:AH63" si="31">J7</f>
        <v>0</v>
      </c>
      <c r="AI7" s="86">
        <f t="shared" ref="AI7:AI63" si="32">K7</f>
        <v>0</v>
      </c>
      <c r="AJ7" s="86">
        <f t="shared" ref="AJ7:AJ63" si="33">SUM(L7,V7)</f>
        <v>0</v>
      </c>
      <c r="AK7" s="86">
        <f t="shared" ref="AK7:AK63" si="34">M7</f>
        <v>0</v>
      </c>
      <c r="AL7" s="86">
        <f t="shared" ref="AL7:AL63" si="35">N7</f>
        <v>0</v>
      </c>
      <c r="AM7" s="86">
        <f t="shared" ref="AM7:AM63" si="36">O7</f>
        <v>0</v>
      </c>
      <c r="AN7" s="86">
        <f t="shared" ref="AN7:AN63" si="37">SUM(P7,W7,AB7)</f>
        <v>0</v>
      </c>
      <c r="AO7" s="78">
        <f t="shared" si="8"/>
        <v>0</v>
      </c>
      <c r="AP7" s="98"/>
      <c r="AQ7" s="54" t="s">
        <v>66</v>
      </c>
      <c r="AR7" s="85">
        <f>'4a 58C 19-20 Persons Count'!AS4</f>
        <v>0</v>
      </c>
      <c r="AS7" s="86">
        <f t="shared" si="9"/>
        <v>0</v>
      </c>
      <c r="AT7" s="98"/>
      <c r="AU7" s="99" t="s">
        <v>66</v>
      </c>
      <c r="AV7" s="94">
        <f>SUMIF('SFY 21-22 Q4 Share Calculations'!$AU7,)</f>
        <v>0</v>
      </c>
      <c r="AW7" s="94">
        <f>SUMIF('SFY 21-22 Q4 Share Calculations'!$AU7,)</f>
        <v>0</v>
      </c>
      <c r="AX7" s="94">
        <f>SUMIF('SFY 21-22 Q4 Share Calculations'!$AU7,)</f>
        <v>0</v>
      </c>
      <c r="AY7" s="94">
        <f>SUMIF('SFY 21-22 Q4 Share Calculations'!$AU7,)</f>
        <v>0</v>
      </c>
      <c r="AZ7" s="80"/>
      <c r="BA7" s="29" t="s">
        <v>66</v>
      </c>
      <c r="BB7" s="99"/>
      <c r="BC7" s="29"/>
      <c r="BD7" s="29"/>
      <c r="BE7" s="29"/>
      <c r="BF7" s="29"/>
      <c r="BG7" s="77"/>
      <c r="BH7" s="100" t="s">
        <v>66</v>
      </c>
      <c r="BI7" s="100"/>
      <c r="BJ7" s="100"/>
      <c r="BK7" s="100"/>
      <c r="BL7" s="100"/>
      <c r="BN7" s="100" t="s">
        <v>66</v>
      </c>
      <c r="BO7" s="100"/>
      <c r="BP7" s="100"/>
      <c r="BQ7" s="100"/>
      <c r="BR7" s="100"/>
      <c r="BS7" s="77"/>
      <c r="BT7" s="29" t="s">
        <v>66</v>
      </c>
      <c r="BU7" s="84"/>
      <c r="BV7" s="29"/>
      <c r="BW7" s="77"/>
      <c r="BX7" s="76">
        <f t="shared" si="11"/>
        <v>0</v>
      </c>
      <c r="BY7" s="76">
        <f t="shared" si="12"/>
        <v>2</v>
      </c>
      <c r="BZ7" s="76">
        <f t="shared" si="13"/>
        <v>0</v>
      </c>
      <c r="CA7" s="76">
        <f t="shared" si="14"/>
        <v>0</v>
      </c>
      <c r="CB7" s="76">
        <f t="shared" si="15"/>
        <v>0</v>
      </c>
      <c r="CC7" s="76">
        <f t="shared" si="16"/>
        <v>0</v>
      </c>
      <c r="CD7" s="76">
        <f t="shared" si="17"/>
        <v>0</v>
      </c>
      <c r="CE7" s="76">
        <f t="shared" si="18"/>
        <v>0</v>
      </c>
      <c r="CF7" s="76">
        <f t="shared" si="19"/>
        <v>0</v>
      </c>
      <c r="CG7" s="76">
        <f t="shared" si="20"/>
        <v>0</v>
      </c>
      <c r="CH7" s="81">
        <f t="shared" si="21"/>
        <v>2</v>
      </c>
      <c r="CI7" s="125">
        <f t="shared" si="22"/>
        <v>0</v>
      </c>
    </row>
    <row r="8" spans="1:87" x14ac:dyDescent="0.25">
      <c r="A8" s="54" t="s">
        <v>67</v>
      </c>
      <c r="B8" s="85">
        <f>'4a 58C 19-20 Persons Count'!AM5</f>
        <v>1.1000000000000001E-3</v>
      </c>
      <c r="C8" s="86">
        <f t="shared" si="23"/>
        <v>17</v>
      </c>
      <c r="D8" s="77"/>
      <c r="E8" s="54" t="s">
        <v>67</v>
      </c>
      <c r="F8" s="85">
        <f>'4a 58C 19-20 Persons Count'!AS5</f>
        <v>5.9999999999999995E-4</v>
      </c>
      <c r="G8" s="86">
        <f t="shared" si="5"/>
        <v>101</v>
      </c>
      <c r="H8" s="86">
        <f t="shared" si="5"/>
        <v>95</v>
      </c>
      <c r="I8" s="86">
        <f t="shared" si="5"/>
        <v>1</v>
      </c>
      <c r="J8" s="86">
        <f t="shared" si="5"/>
        <v>107</v>
      </c>
      <c r="K8" s="86">
        <f t="shared" si="5"/>
        <v>10</v>
      </c>
      <c r="L8" s="86">
        <f t="shared" si="5"/>
        <v>14</v>
      </c>
      <c r="M8" s="86">
        <f t="shared" si="5"/>
        <v>0</v>
      </c>
      <c r="N8" s="105">
        <f>ROUNDUP(N$5*$F8,0)</f>
        <v>1</v>
      </c>
      <c r="O8" s="86">
        <f t="shared" si="5"/>
        <v>0</v>
      </c>
      <c r="P8" s="86">
        <f t="shared" si="5"/>
        <v>166</v>
      </c>
      <c r="Q8" s="25">
        <f t="shared" si="6"/>
        <v>495</v>
      </c>
      <c r="R8" s="62"/>
      <c r="S8" s="54" t="s">
        <v>67</v>
      </c>
      <c r="T8" s="85">
        <f>'4a 58C 19-20 Persons Count'!AI5</f>
        <v>1E-3</v>
      </c>
      <c r="U8" s="86">
        <f t="shared" si="24"/>
        <v>1308</v>
      </c>
      <c r="V8" s="86">
        <f t="shared" si="25"/>
        <v>27</v>
      </c>
      <c r="W8" s="86">
        <f t="shared" si="26"/>
        <v>347</v>
      </c>
      <c r="X8" s="25">
        <f t="shared" si="27"/>
        <v>1682</v>
      </c>
      <c r="Y8" s="62"/>
      <c r="Z8" s="54" t="s">
        <v>67</v>
      </c>
      <c r="AA8" s="85">
        <f>'4a 58C 19-20 Persons Count'!AP5</f>
        <v>8.9999999999999998E-4</v>
      </c>
      <c r="AB8" s="86">
        <f t="shared" si="7"/>
        <v>77</v>
      </c>
      <c r="AC8" s="62"/>
      <c r="AD8" s="86" t="s">
        <v>67</v>
      </c>
      <c r="AE8" s="86">
        <f t="shared" si="28"/>
        <v>101</v>
      </c>
      <c r="AF8" s="86">
        <f t="shared" si="29"/>
        <v>1403</v>
      </c>
      <c r="AG8" s="86">
        <f t="shared" si="30"/>
        <v>1</v>
      </c>
      <c r="AH8" s="86">
        <f t="shared" si="31"/>
        <v>107</v>
      </c>
      <c r="AI8" s="86">
        <f t="shared" si="32"/>
        <v>10</v>
      </c>
      <c r="AJ8" s="86">
        <f t="shared" si="33"/>
        <v>41</v>
      </c>
      <c r="AK8" s="86">
        <f t="shared" si="34"/>
        <v>0</v>
      </c>
      <c r="AL8" s="86">
        <f t="shared" si="35"/>
        <v>1</v>
      </c>
      <c r="AM8" s="86">
        <f t="shared" si="36"/>
        <v>0</v>
      </c>
      <c r="AN8" s="86">
        <f t="shared" si="37"/>
        <v>590</v>
      </c>
      <c r="AO8" s="78">
        <f t="shared" si="8"/>
        <v>2254</v>
      </c>
      <c r="AP8" s="98"/>
      <c r="AQ8" s="54" t="s">
        <v>67</v>
      </c>
      <c r="AR8" s="85">
        <f>'4a 58C 19-20 Persons Count'!AS5</f>
        <v>5.9999999999999995E-4</v>
      </c>
      <c r="AS8" s="86">
        <f t="shared" si="9"/>
        <v>0</v>
      </c>
      <c r="AT8" s="98"/>
      <c r="AU8" s="99" t="s">
        <v>67</v>
      </c>
      <c r="AV8" s="94">
        <f>SUMIF('SFY 21-22 Q4 Share Calculations'!$AU8,)</f>
        <v>0</v>
      </c>
      <c r="AW8" s="94">
        <f>SUMIF('SFY 21-22 Q4 Share Calculations'!$AU8,)</f>
        <v>0</v>
      </c>
      <c r="AX8" s="94">
        <f>SUMIF('SFY 21-22 Q4 Share Calculations'!$AU8,)</f>
        <v>0</v>
      </c>
      <c r="AY8" s="94">
        <f>SUMIF('SFY 21-22 Q4 Share Calculations'!$AU8,)</f>
        <v>0</v>
      </c>
      <c r="AZ8" s="80"/>
      <c r="BA8" s="29" t="s">
        <v>67</v>
      </c>
      <c r="BB8" s="101"/>
      <c r="BC8" s="29"/>
      <c r="BD8" s="100"/>
      <c r="BE8" s="100"/>
      <c r="BF8" s="29"/>
      <c r="BG8" s="77"/>
      <c r="BH8" s="100" t="s">
        <v>67</v>
      </c>
      <c r="BI8" s="100"/>
      <c r="BJ8" s="100"/>
      <c r="BK8" s="100"/>
      <c r="BL8" s="100"/>
      <c r="BN8" s="100" t="s">
        <v>67</v>
      </c>
      <c r="BO8" s="100"/>
      <c r="BP8" s="100"/>
      <c r="BQ8" s="100"/>
      <c r="BR8" s="100"/>
      <c r="BS8" s="77"/>
      <c r="BT8" s="29" t="s">
        <v>67</v>
      </c>
      <c r="BU8" s="84"/>
      <c r="BV8" s="29"/>
      <c r="BW8" s="77"/>
      <c r="BX8" s="76">
        <f t="shared" si="11"/>
        <v>101</v>
      </c>
      <c r="BY8" s="76">
        <f t="shared" si="12"/>
        <v>1420</v>
      </c>
      <c r="BZ8" s="76">
        <f t="shared" si="13"/>
        <v>1</v>
      </c>
      <c r="CA8" s="76">
        <f t="shared" si="14"/>
        <v>107</v>
      </c>
      <c r="CB8" s="76">
        <f t="shared" si="15"/>
        <v>10</v>
      </c>
      <c r="CC8" s="76">
        <f t="shared" si="16"/>
        <v>41</v>
      </c>
      <c r="CD8" s="76">
        <f t="shared" si="17"/>
        <v>0</v>
      </c>
      <c r="CE8" s="76">
        <f t="shared" si="18"/>
        <v>1</v>
      </c>
      <c r="CF8" s="76">
        <f t="shared" si="19"/>
        <v>0</v>
      </c>
      <c r="CG8" s="76">
        <f t="shared" si="20"/>
        <v>590</v>
      </c>
      <c r="CH8" s="81">
        <f t="shared" si="21"/>
        <v>2271</v>
      </c>
      <c r="CI8" s="125">
        <f t="shared" si="22"/>
        <v>0</v>
      </c>
    </row>
    <row r="9" spans="1:87" x14ac:dyDescent="0.25">
      <c r="A9" s="54" t="s">
        <v>16</v>
      </c>
      <c r="B9" s="85">
        <f>'4a 58C 19-20 Persons Count'!AM6</f>
        <v>1.2800000000000001E-2</v>
      </c>
      <c r="C9" s="86">
        <f t="shared" si="23"/>
        <v>200</v>
      </c>
      <c r="D9" s="77"/>
      <c r="E9" s="54" t="s">
        <v>16</v>
      </c>
      <c r="F9" s="85">
        <f>'4a 58C 19-20 Persons Count'!AS6</f>
        <v>6.4000000000000003E-3</v>
      </c>
      <c r="G9" s="86">
        <f t="shared" si="5"/>
        <v>1082</v>
      </c>
      <c r="H9" s="86">
        <f t="shared" si="5"/>
        <v>1017</v>
      </c>
      <c r="I9" s="102">
        <f>ROUNDUP(I$5*$F9,0)</f>
        <v>8</v>
      </c>
      <c r="J9" s="86">
        <f t="shared" si="5"/>
        <v>1138</v>
      </c>
      <c r="K9" s="86">
        <f>ROUND(K$5*$F9,0)</f>
        <v>108</v>
      </c>
      <c r="L9" s="86">
        <f t="shared" si="5"/>
        <v>150</v>
      </c>
      <c r="M9" s="86">
        <f t="shared" si="5"/>
        <v>0</v>
      </c>
      <c r="N9" s="87">
        <f t="shared" si="5"/>
        <v>3</v>
      </c>
      <c r="O9" s="86">
        <f>ROUND(O$5*$F9,0)</f>
        <v>5</v>
      </c>
      <c r="P9" s="86">
        <f>ROUND(P$5*$F9,0)</f>
        <v>1771</v>
      </c>
      <c r="Q9" s="25">
        <f t="shared" si="6"/>
        <v>5282</v>
      </c>
      <c r="R9" s="62"/>
      <c r="S9" s="54" t="s">
        <v>16</v>
      </c>
      <c r="T9" s="85">
        <f>'4a 58C 19-20 Persons Count'!AI6</f>
        <v>1.06E-2</v>
      </c>
      <c r="U9" s="86">
        <f>ROUND($U$5*T9,0)</f>
        <v>13863</v>
      </c>
      <c r="V9" s="86">
        <f t="shared" si="25"/>
        <v>283</v>
      </c>
      <c r="W9" s="86">
        <f t="shared" si="26"/>
        <v>3679</v>
      </c>
      <c r="X9" s="25">
        <f t="shared" si="27"/>
        <v>17825</v>
      </c>
      <c r="Y9" s="62"/>
      <c r="Z9" s="54" t="s">
        <v>16</v>
      </c>
      <c r="AA9" s="85">
        <f>'4a 58C 19-20 Persons Count'!AP6</f>
        <v>8.9999999999999993E-3</v>
      </c>
      <c r="AB9" s="86">
        <f t="shared" si="7"/>
        <v>774</v>
      </c>
      <c r="AC9" s="62"/>
      <c r="AD9" s="86" t="s">
        <v>16</v>
      </c>
      <c r="AE9" s="86">
        <f t="shared" si="28"/>
        <v>1082</v>
      </c>
      <c r="AF9" s="86">
        <f t="shared" si="29"/>
        <v>14880</v>
      </c>
      <c r="AG9" s="86">
        <f t="shared" si="30"/>
        <v>8</v>
      </c>
      <c r="AH9" s="86">
        <f t="shared" si="31"/>
        <v>1138</v>
      </c>
      <c r="AI9" s="86">
        <f t="shared" si="32"/>
        <v>108</v>
      </c>
      <c r="AJ9" s="86">
        <f t="shared" si="33"/>
        <v>433</v>
      </c>
      <c r="AK9" s="86">
        <f t="shared" si="34"/>
        <v>0</v>
      </c>
      <c r="AL9" s="86">
        <f t="shared" si="35"/>
        <v>3</v>
      </c>
      <c r="AM9" s="86">
        <f t="shared" si="36"/>
        <v>5</v>
      </c>
      <c r="AN9" s="86">
        <f t="shared" si="37"/>
        <v>6224</v>
      </c>
      <c r="AO9" s="78">
        <f t="shared" si="8"/>
        <v>23881</v>
      </c>
      <c r="AP9" s="98"/>
      <c r="AQ9" s="54" t="s">
        <v>16</v>
      </c>
      <c r="AR9" s="85">
        <f>'4a 58C 19-20 Persons Count'!AS6</f>
        <v>6.4000000000000003E-3</v>
      </c>
      <c r="AS9" s="86">
        <f t="shared" si="9"/>
        <v>0</v>
      </c>
      <c r="AT9" s="98"/>
      <c r="AU9" s="99" t="s">
        <v>16</v>
      </c>
      <c r="AV9" s="94">
        <f>SUMIF('SFY 21-22 Q4 Share Calculations'!$AU9,)</f>
        <v>0</v>
      </c>
      <c r="AW9" s="94">
        <f>SUMIF('SFY 21-22 Q4 Share Calculations'!$AU9,)</f>
        <v>0</v>
      </c>
      <c r="AX9" s="94">
        <f>SUMIF('SFY 21-22 Q4 Share Calculations'!$AU9,)</f>
        <v>0</v>
      </c>
      <c r="AY9" s="94">
        <f>SUMIF('SFY 21-22 Q4 Share Calculations'!$AU9,)</f>
        <v>0</v>
      </c>
      <c r="AZ9" s="80"/>
      <c r="BA9" s="29" t="s">
        <v>16</v>
      </c>
      <c r="BB9" s="101"/>
      <c r="BC9" s="29"/>
      <c r="BD9" s="100"/>
      <c r="BE9" s="100"/>
      <c r="BF9" s="29"/>
      <c r="BG9" s="77"/>
      <c r="BH9" s="100" t="s">
        <v>16</v>
      </c>
      <c r="BI9" s="100"/>
      <c r="BJ9" s="100"/>
      <c r="BK9" s="100"/>
      <c r="BL9" s="100"/>
      <c r="BN9" s="100" t="s">
        <v>16</v>
      </c>
      <c r="BO9" s="100"/>
      <c r="BP9" s="100"/>
      <c r="BQ9" s="100"/>
      <c r="BR9" s="100"/>
      <c r="BS9" s="77"/>
      <c r="BT9" s="29" t="s">
        <v>16</v>
      </c>
      <c r="BU9" s="84"/>
      <c r="BV9" s="29"/>
      <c r="BW9" s="77"/>
      <c r="BX9" s="76">
        <f t="shared" si="11"/>
        <v>1082</v>
      </c>
      <c r="BY9" s="76">
        <f t="shared" si="12"/>
        <v>15080</v>
      </c>
      <c r="BZ9" s="76">
        <f t="shared" si="13"/>
        <v>8</v>
      </c>
      <c r="CA9" s="76">
        <f t="shared" si="14"/>
        <v>1138</v>
      </c>
      <c r="CB9" s="76">
        <f t="shared" si="15"/>
        <v>108</v>
      </c>
      <c r="CC9" s="76">
        <f t="shared" si="16"/>
        <v>433</v>
      </c>
      <c r="CD9" s="76">
        <f t="shared" si="17"/>
        <v>0</v>
      </c>
      <c r="CE9" s="76">
        <f t="shared" si="18"/>
        <v>3</v>
      </c>
      <c r="CF9" s="76">
        <f t="shared" si="19"/>
        <v>5</v>
      </c>
      <c r="CG9" s="76">
        <f t="shared" si="20"/>
        <v>6224</v>
      </c>
      <c r="CH9" s="81">
        <f t="shared" si="21"/>
        <v>24081</v>
      </c>
      <c r="CI9" s="125">
        <f t="shared" si="22"/>
        <v>0</v>
      </c>
    </row>
    <row r="10" spans="1:87" x14ac:dyDescent="0.25">
      <c r="A10" s="54" t="s">
        <v>68</v>
      </c>
      <c r="B10" s="85">
        <f>'4a 58C 19-20 Persons Count'!AM7</f>
        <v>2E-3</v>
      </c>
      <c r="C10" s="86">
        <f>ROUND(B10*C$5,0)</f>
        <v>31</v>
      </c>
      <c r="D10" s="77"/>
      <c r="E10" s="54" t="s">
        <v>68</v>
      </c>
      <c r="F10" s="85">
        <f>'4a 58C 19-20 Persons Count'!AS7</f>
        <v>1E-3</v>
      </c>
      <c r="G10" s="86">
        <f t="shared" si="5"/>
        <v>169</v>
      </c>
      <c r="H10" s="86">
        <f t="shared" si="5"/>
        <v>159</v>
      </c>
      <c r="I10" s="86">
        <f t="shared" si="5"/>
        <v>1</v>
      </c>
      <c r="J10" s="86">
        <f t="shared" si="5"/>
        <v>178</v>
      </c>
      <c r="K10" s="86">
        <f t="shared" si="5"/>
        <v>17</v>
      </c>
      <c r="L10" s="86">
        <f t="shared" si="5"/>
        <v>23</v>
      </c>
      <c r="M10" s="86">
        <f t="shared" si="5"/>
        <v>0</v>
      </c>
      <c r="N10" s="87">
        <f t="shared" si="5"/>
        <v>0</v>
      </c>
      <c r="O10" s="86">
        <f t="shared" si="5"/>
        <v>1</v>
      </c>
      <c r="P10" s="86">
        <f t="shared" si="5"/>
        <v>277</v>
      </c>
      <c r="Q10" s="25">
        <f t="shared" si="6"/>
        <v>825</v>
      </c>
      <c r="R10" s="62"/>
      <c r="S10" s="54" t="s">
        <v>68</v>
      </c>
      <c r="T10" s="85">
        <f>'4a 58C 19-20 Persons Count'!AI7</f>
        <v>1.6000000000000001E-3</v>
      </c>
      <c r="U10" s="86">
        <f t="shared" si="24"/>
        <v>2093</v>
      </c>
      <c r="V10" s="105">
        <f>ROUNDDOWN($V$5*T10,0)</f>
        <v>42</v>
      </c>
      <c r="W10" s="86">
        <f t="shared" si="26"/>
        <v>555</v>
      </c>
      <c r="X10" s="25">
        <f t="shared" si="27"/>
        <v>2690</v>
      </c>
      <c r="Y10" s="62"/>
      <c r="Z10" s="54" t="s">
        <v>68</v>
      </c>
      <c r="AA10" s="85">
        <f>'4a 58C 19-20 Persons Count'!AP7</f>
        <v>1.4E-3</v>
      </c>
      <c r="AB10" s="86">
        <f t="shared" si="7"/>
        <v>120</v>
      </c>
      <c r="AC10" s="62"/>
      <c r="AD10" s="86" t="s">
        <v>68</v>
      </c>
      <c r="AE10" s="86">
        <f t="shared" si="28"/>
        <v>169</v>
      </c>
      <c r="AF10" s="86">
        <f t="shared" si="29"/>
        <v>2252</v>
      </c>
      <c r="AG10" s="86">
        <f t="shared" si="30"/>
        <v>1</v>
      </c>
      <c r="AH10" s="86">
        <f t="shared" si="31"/>
        <v>178</v>
      </c>
      <c r="AI10" s="86">
        <f t="shared" si="32"/>
        <v>17</v>
      </c>
      <c r="AJ10" s="86">
        <f t="shared" si="33"/>
        <v>65</v>
      </c>
      <c r="AK10" s="86">
        <f t="shared" si="34"/>
        <v>0</v>
      </c>
      <c r="AL10" s="86">
        <f t="shared" si="35"/>
        <v>0</v>
      </c>
      <c r="AM10" s="86">
        <f t="shared" si="36"/>
        <v>1</v>
      </c>
      <c r="AN10" s="86">
        <f t="shared" si="37"/>
        <v>952</v>
      </c>
      <c r="AO10" s="78">
        <f t="shared" si="8"/>
        <v>3635</v>
      </c>
      <c r="AP10" s="98"/>
      <c r="AQ10" s="54" t="s">
        <v>68</v>
      </c>
      <c r="AR10" s="85">
        <f>'4a 58C 19-20 Persons Count'!AS7</f>
        <v>1E-3</v>
      </c>
      <c r="AS10" s="86">
        <f t="shared" si="9"/>
        <v>0</v>
      </c>
      <c r="AT10" s="98"/>
      <c r="AU10" s="99" t="s">
        <v>68</v>
      </c>
      <c r="AV10" s="94">
        <f>SUMIF('SFY 21-22 Q4 Share Calculations'!$AU10,)</f>
        <v>0</v>
      </c>
      <c r="AW10" s="94">
        <f>SUMIF('SFY 21-22 Q4 Share Calculations'!$AU10,)</f>
        <v>0</v>
      </c>
      <c r="AX10" s="94">
        <f>SUMIF('SFY 21-22 Q4 Share Calculations'!$AU10,)</f>
        <v>0</v>
      </c>
      <c r="AY10" s="94">
        <f>SUMIF('SFY 21-22 Q4 Share Calculations'!$AU10,)</f>
        <v>0</v>
      </c>
      <c r="AZ10" s="80"/>
      <c r="BA10" s="29" t="s">
        <v>68</v>
      </c>
      <c r="BB10" s="101"/>
      <c r="BC10" s="29"/>
      <c r="BD10" s="100"/>
      <c r="BE10" s="100"/>
      <c r="BF10" s="29"/>
      <c r="BG10" s="77"/>
      <c r="BH10" s="100" t="s">
        <v>68</v>
      </c>
      <c r="BI10" s="100"/>
      <c r="BJ10" s="100"/>
      <c r="BK10" s="100"/>
      <c r="BL10" s="100"/>
      <c r="BN10" s="100" t="s">
        <v>68</v>
      </c>
      <c r="BO10" s="100"/>
      <c r="BP10" s="100"/>
      <c r="BQ10" s="100"/>
      <c r="BR10" s="100"/>
      <c r="BS10" s="77"/>
      <c r="BT10" s="29" t="s">
        <v>68</v>
      </c>
      <c r="BU10" s="84"/>
      <c r="BV10" s="29"/>
      <c r="BW10" s="77"/>
      <c r="BX10" s="76">
        <f t="shared" si="11"/>
        <v>169</v>
      </c>
      <c r="BY10" s="76">
        <f t="shared" si="12"/>
        <v>2283</v>
      </c>
      <c r="BZ10" s="76">
        <f t="shared" si="13"/>
        <v>1</v>
      </c>
      <c r="CA10" s="76">
        <f t="shared" si="14"/>
        <v>178</v>
      </c>
      <c r="CB10" s="76">
        <f t="shared" si="15"/>
        <v>17</v>
      </c>
      <c r="CC10" s="76">
        <f t="shared" si="16"/>
        <v>65</v>
      </c>
      <c r="CD10" s="76">
        <f t="shared" si="17"/>
        <v>0</v>
      </c>
      <c r="CE10" s="76">
        <f t="shared" si="18"/>
        <v>0</v>
      </c>
      <c r="CF10" s="76">
        <f t="shared" si="19"/>
        <v>1</v>
      </c>
      <c r="CG10" s="76">
        <f t="shared" si="20"/>
        <v>952</v>
      </c>
      <c r="CH10" s="81">
        <f t="shared" si="21"/>
        <v>3666</v>
      </c>
      <c r="CI10" s="125">
        <f t="shared" si="22"/>
        <v>0</v>
      </c>
    </row>
    <row r="11" spans="1:87" x14ac:dyDescent="0.25">
      <c r="A11" s="54" t="s">
        <v>69</v>
      </c>
      <c r="B11" s="85">
        <f>'4a 58C 19-20 Persons Count'!AM8</f>
        <v>5.9999999999999995E-4</v>
      </c>
      <c r="C11" s="86">
        <f t="shared" si="23"/>
        <v>9</v>
      </c>
      <c r="D11" s="77"/>
      <c r="E11" s="54" t="s">
        <v>69</v>
      </c>
      <c r="F11" s="85">
        <f>'4a 58C 19-20 Persons Count'!AS8</f>
        <v>6.9999999999999999E-4</v>
      </c>
      <c r="G11" s="86">
        <f t="shared" si="5"/>
        <v>118</v>
      </c>
      <c r="H11" s="86">
        <f t="shared" si="5"/>
        <v>111</v>
      </c>
      <c r="I11" s="86">
        <f t="shared" si="5"/>
        <v>1</v>
      </c>
      <c r="J11" s="86">
        <f t="shared" si="5"/>
        <v>124</v>
      </c>
      <c r="K11" s="86">
        <f t="shared" si="5"/>
        <v>12</v>
      </c>
      <c r="L11" s="86">
        <f t="shared" si="5"/>
        <v>16</v>
      </c>
      <c r="M11" s="86">
        <f t="shared" si="5"/>
        <v>0</v>
      </c>
      <c r="N11" s="105">
        <f>ROUNDUP(N$5*$F11,0)</f>
        <v>1</v>
      </c>
      <c r="O11" s="86">
        <f t="shared" si="5"/>
        <v>1</v>
      </c>
      <c r="P11" s="86">
        <f t="shared" si="5"/>
        <v>194</v>
      </c>
      <c r="Q11" s="25">
        <f t="shared" si="6"/>
        <v>578</v>
      </c>
      <c r="R11" s="62"/>
      <c r="S11" s="54" t="s">
        <v>69</v>
      </c>
      <c r="T11" s="85">
        <f>'4a 58C 19-20 Persons Count'!AI8</f>
        <v>1.1000000000000001E-3</v>
      </c>
      <c r="U11" s="86">
        <f t="shared" si="24"/>
        <v>1439</v>
      </c>
      <c r="V11" s="86">
        <f t="shared" si="25"/>
        <v>29</v>
      </c>
      <c r="W11" s="86">
        <f t="shared" si="26"/>
        <v>382</v>
      </c>
      <c r="X11" s="25">
        <f t="shared" si="27"/>
        <v>1850</v>
      </c>
      <c r="Y11" s="62"/>
      <c r="Z11" s="54" t="s">
        <v>69</v>
      </c>
      <c r="AA11" s="85">
        <f>'4a 58C 19-20 Persons Count'!AP8</f>
        <v>8.9999999999999998E-4</v>
      </c>
      <c r="AB11" s="86">
        <f t="shared" si="7"/>
        <v>77</v>
      </c>
      <c r="AC11" s="62"/>
      <c r="AD11" s="86" t="s">
        <v>69</v>
      </c>
      <c r="AE11" s="86">
        <f t="shared" si="28"/>
        <v>118</v>
      </c>
      <c r="AF11" s="86">
        <f t="shared" si="29"/>
        <v>1550</v>
      </c>
      <c r="AG11" s="86">
        <f t="shared" si="30"/>
        <v>1</v>
      </c>
      <c r="AH11" s="86">
        <f t="shared" si="31"/>
        <v>124</v>
      </c>
      <c r="AI11" s="86">
        <f t="shared" si="32"/>
        <v>12</v>
      </c>
      <c r="AJ11" s="86">
        <f t="shared" si="33"/>
        <v>45</v>
      </c>
      <c r="AK11" s="86">
        <f t="shared" si="34"/>
        <v>0</v>
      </c>
      <c r="AL11" s="86">
        <f t="shared" si="35"/>
        <v>1</v>
      </c>
      <c r="AM11" s="86">
        <f t="shared" si="36"/>
        <v>1</v>
      </c>
      <c r="AN11" s="86">
        <f t="shared" si="37"/>
        <v>653</v>
      </c>
      <c r="AO11" s="78">
        <f t="shared" si="8"/>
        <v>2505</v>
      </c>
      <c r="AP11" s="98"/>
      <c r="AQ11" s="54" t="s">
        <v>69</v>
      </c>
      <c r="AR11" s="85">
        <f>'4a 58C 19-20 Persons Count'!AS8</f>
        <v>6.9999999999999999E-4</v>
      </c>
      <c r="AS11" s="86">
        <f t="shared" si="9"/>
        <v>0</v>
      </c>
      <c r="AT11" s="98"/>
      <c r="AU11" s="99" t="s">
        <v>69</v>
      </c>
      <c r="AV11" s="94">
        <f>SUMIF('SFY 21-22 Q4 Share Calculations'!$AU11,)</f>
        <v>0</v>
      </c>
      <c r="AW11" s="94">
        <f>SUMIF('SFY 21-22 Q4 Share Calculations'!$AU11,)</f>
        <v>0</v>
      </c>
      <c r="AX11" s="94">
        <f>SUMIF('SFY 21-22 Q4 Share Calculations'!$AU11,)</f>
        <v>0</v>
      </c>
      <c r="AY11" s="94">
        <f>SUMIF('SFY 21-22 Q4 Share Calculations'!$AU11,)</f>
        <v>0</v>
      </c>
      <c r="AZ11" s="80"/>
      <c r="BA11" s="29" t="s">
        <v>69</v>
      </c>
      <c r="BB11" s="101"/>
      <c r="BC11" s="29"/>
      <c r="BD11" s="100"/>
      <c r="BE11" s="100"/>
      <c r="BF11" s="29"/>
      <c r="BG11" s="77"/>
      <c r="BH11" s="100" t="s">
        <v>69</v>
      </c>
      <c r="BI11" s="100"/>
      <c r="BJ11" s="100"/>
      <c r="BK11" s="100"/>
      <c r="BL11" s="100"/>
      <c r="BN11" s="100" t="s">
        <v>69</v>
      </c>
      <c r="BO11" s="100"/>
      <c r="BP11" s="100"/>
      <c r="BQ11" s="100"/>
      <c r="BR11" s="100"/>
      <c r="BS11" s="77"/>
      <c r="BT11" s="29" t="s">
        <v>69</v>
      </c>
      <c r="BU11" s="84"/>
      <c r="BV11" s="29"/>
      <c r="BW11" s="77"/>
      <c r="BX11" s="76">
        <f t="shared" si="11"/>
        <v>118</v>
      </c>
      <c r="BY11" s="76">
        <f t="shared" si="12"/>
        <v>1559</v>
      </c>
      <c r="BZ11" s="76">
        <f t="shared" si="13"/>
        <v>1</v>
      </c>
      <c r="CA11" s="76">
        <f t="shared" si="14"/>
        <v>124</v>
      </c>
      <c r="CB11" s="76">
        <f t="shared" si="15"/>
        <v>12</v>
      </c>
      <c r="CC11" s="76">
        <f t="shared" si="16"/>
        <v>45</v>
      </c>
      <c r="CD11" s="76">
        <f t="shared" si="17"/>
        <v>0</v>
      </c>
      <c r="CE11" s="76">
        <f t="shared" si="18"/>
        <v>1</v>
      </c>
      <c r="CF11" s="76">
        <f t="shared" si="19"/>
        <v>1</v>
      </c>
      <c r="CG11" s="76">
        <f t="shared" si="20"/>
        <v>653</v>
      </c>
      <c r="CH11" s="81">
        <f t="shared" si="21"/>
        <v>2514</v>
      </c>
      <c r="CI11" s="125">
        <f t="shared" si="22"/>
        <v>0</v>
      </c>
    </row>
    <row r="12" spans="1:87" x14ac:dyDescent="0.25">
      <c r="A12" s="29" t="s">
        <v>17</v>
      </c>
      <c r="B12" s="103"/>
      <c r="C12" s="29"/>
      <c r="D12" s="77"/>
      <c r="E12" s="54" t="s">
        <v>17</v>
      </c>
      <c r="F12" s="85">
        <f>'4a 58C 19-20 Persons Count'!AS9</f>
        <v>1.89E-2</v>
      </c>
      <c r="G12" s="86">
        <f t="shared" si="5"/>
        <v>3194</v>
      </c>
      <c r="H12" s="86">
        <f t="shared" si="5"/>
        <v>3004</v>
      </c>
      <c r="I12" s="25">
        <f t="shared" si="5"/>
        <v>21</v>
      </c>
      <c r="J12" s="86">
        <f t="shared" si="5"/>
        <v>3360</v>
      </c>
      <c r="K12" s="86">
        <f t="shared" si="5"/>
        <v>319</v>
      </c>
      <c r="L12" s="86">
        <f t="shared" si="5"/>
        <v>444</v>
      </c>
      <c r="M12" s="86">
        <f t="shared" si="5"/>
        <v>1</v>
      </c>
      <c r="N12" s="87">
        <f t="shared" si="5"/>
        <v>8</v>
      </c>
      <c r="O12" s="86">
        <f t="shared" si="5"/>
        <v>14</v>
      </c>
      <c r="P12" s="87">
        <f>ROUND(P$5*$F12,0)</f>
        <v>5230</v>
      </c>
      <c r="Q12" s="25">
        <f t="shared" si="6"/>
        <v>15595</v>
      </c>
      <c r="R12" s="62"/>
      <c r="S12" s="29" t="s">
        <v>17</v>
      </c>
      <c r="T12" s="103"/>
      <c r="U12" s="29"/>
      <c r="V12" s="29"/>
      <c r="W12" s="103"/>
      <c r="X12" s="29"/>
      <c r="Y12" s="62"/>
      <c r="Z12" s="54" t="s">
        <v>17</v>
      </c>
      <c r="AA12" s="85">
        <f>'4a 58C 19-20 Persons Count'!AP9</f>
        <v>2.7E-2</v>
      </c>
      <c r="AB12" s="86">
        <f t="shared" si="7"/>
        <v>2322</v>
      </c>
      <c r="AC12" s="62"/>
      <c r="AD12" s="86" t="s">
        <v>17</v>
      </c>
      <c r="AE12" s="86">
        <f t="shared" si="28"/>
        <v>3194</v>
      </c>
      <c r="AF12" s="86">
        <f t="shared" si="29"/>
        <v>3004</v>
      </c>
      <c r="AG12" s="86">
        <f t="shared" si="30"/>
        <v>21</v>
      </c>
      <c r="AH12" s="86">
        <f t="shared" si="31"/>
        <v>3360</v>
      </c>
      <c r="AI12" s="86">
        <f t="shared" si="32"/>
        <v>319</v>
      </c>
      <c r="AJ12" s="86">
        <f t="shared" si="33"/>
        <v>444</v>
      </c>
      <c r="AK12" s="86">
        <f t="shared" si="34"/>
        <v>1</v>
      </c>
      <c r="AL12" s="86">
        <f t="shared" si="35"/>
        <v>8</v>
      </c>
      <c r="AM12" s="86">
        <f t="shared" si="36"/>
        <v>14</v>
      </c>
      <c r="AN12" s="86">
        <f t="shared" si="37"/>
        <v>7552</v>
      </c>
      <c r="AO12" s="78">
        <f t="shared" si="8"/>
        <v>17917</v>
      </c>
      <c r="AP12" s="98"/>
      <c r="AQ12" s="54" t="s">
        <v>17</v>
      </c>
      <c r="AR12" s="85">
        <f>'4a 58C 19-20 Persons Count'!AS9</f>
        <v>1.89E-2</v>
      </c>
      <c r="AS12" s="86">
        <f t="shared" si="9"/>
        <v>0</v>
      </c>
      <c r="AT12" s="98"/>
      <c r="AU12" s="91" t="s">
        <v>17</v>
      </c>
      <c r="AV12" s="94">
        <f>SUMIF('SFY 21-22 Q4 Share Calculations'!$AU12,)</f>
        <v>0</v>
      </c>
      <c r="AW12" s="94">
        <f>SUMIF('SFY 21-22 Q4 Share Calculations'!$AU12,)</f>
        <v>0</v>
      </c>
      <c r="AX12" s="94">
        <f>SUMIF('SFY 21-22 Q4 Share Calculations'!$AU12,)</f>
        <v>0</v>
      </c>
      <c r="AY12" s="94">
        <f>SUMIF('SFY 21-22 Q4 Share Calculations'!$AU12,)</f>
        <v>0</v>
      </c>
      <c r="AZ12" s="80"/>
      <c r="BA12" s="25" t="s">
        <v>17</v>
      </c>
      <c r="BB12" s="92">
        <f>'5a SFY 2122 CalWIN MO Share Tbl'!J8</f>
        <v>4.5999999999999999E-2</v>
      </c>
      <c r="BC12" s="86">
        <f t="shared" ref="BC12" si="38">ROUND(BB12*BC$5,0)</f>
        <v>22709</v>
      </c>
      <c r="BD12" s="86">
        <f>ROUND(BB12*BD$5,0)</f>
        <v>381</v>
      </c>
      <c r="BE12" s="86">
        <f>ROUND(BB12*BE$5,0)</f>
        <v>3955</v>
      </c>
      <c r="BF12" s="76">
        <f>SUM(BC12:BE12)</f>
        <v>27045</v>
      </c>
      <c r="BG12" s="77"/>
      <c r="BH12" s="94" t="s">
        <v>17</v>
      </c>
      <c r="BI12" s="94">
        <f>SUMIF('3a SFY 21-22 CalWIN MO'!$A:$A,'SFY 21-22 Q4 Share Calculations'!$BH12,'3a SFY 21-22 CalWIN MO'!X:X)</f>
        <v>12371</v>
      </c>
      <c r="BJ12" s="94">
        <f>SUMIF('3a SFY 21-22 CalWIN MO'!$A:$A,'SFY 21-22 Q4 Share Calculations'!$BH12,'3a SFY 21-22 CalWIN MO'!Y:Y)</f>
        <v>208</v>
      </c>
      <c r="BK12" s="94">
        <f>SUMIF('3a SFY 21-22 CalWIN MO'!$A:$A,'SFY 21-22 Q4 Share Calculations'!$BH12,'3a SFY 21-22 CalWIN MO'!Z:Z)</f>
        <v>2155</v>
      </c>
      <c r="BL12" s="95">
        <f>SUM(BI12:BK12)</f>
        <v>14734</v>
      </c>
      <c r="BN12" s="94" t="s">
        <v>17</v>
      </c>
      <c r="BO12" s="96">
        <f>BC12+BI12</f>
        <v>35080</v>
      </c>
      <c r="BP12" s="96">
        <f>BD12+BJ12</f>
        <v>589</v>
      </c>
      <c r="BQ12" s="96">
        <f>BE12+BK12</f>
        <v>6110</v>
      </c>
      <c r="BR12" s="95">
        <f>SUM(BO12:BQ12)</f>
        <v>41779</v>
      </c>
      <c r="BS12" s="77"/>
      <c r="BT12" s="25" t="s">
        <v>17</v>
      </c>
      <c r="BU12" s="97">
        <f>'4a 58C 19-20 Persons Count'!Y9</f>
        <v>3.8100000000000002E-2</v>
      </c>
      <c r="BV12" s="25">
        <f>ROUND(BU12*BV$5,0)</f>
        <v>0</v>
      </c>
      <c r="BW12" s="77"/>
      <c r="BX12" s="76">
        <f t="shared" si="11"/>
        <v>3194</v>
      </c>
      <c r="BY12" s="76">
        <f t="shared" si="12"/>
        <v>38084</v>
      </c>
      <c r="BZ12" s="76">
        <f t="shared" si="13"/>
        <v>21</v>
      </c>
      <c r="CA12" s="76">
        <f t="shared" si="14"/>
        <v>3360</v>
      </c>
      <c r="CB12" s="76">
        <f t="shared" si="15"/>
        <v>319</v>
      </c>
      <c r="CC12" s="76">
        <f t="shared" si="16"/>
        <v>1033</v>
      </c>
      <c r="CD12" s="76">
        <f t="shared" si="17"/>
        <v>1</v>
      </c>
      <c r="CE12" s="76">
        <f t="shared" si="18"/>
        <v>8</v>
      </c>
      <c r="CF12" s="76">
        <f t="shared" si="19"/>
        <v>14</v>
      </c>
      <c r="CG12" s="76">
        <f t="shared" si="20"/>
        <v>13662</v>
      </c>
      <c r="CH12" s="81">
        <f t="shared" si="21"/>
        <v>59696</v>
      </c>
      <c r="CI12" s="125">
        <f t="shared" si="22"/>
        <v>0</v>
      </c>
    </row>
    <row r="13" spans="1:87" x14ac:dyDescent="0.25">
      <c r="A13" s="54" t="s">
        <v>70</v>
      </c>
      <c r="B13" s="85">
        <f>'4a 58C 19-20 Persons Count'!AM10</f>
        <v>2.0999999999999999E-3</v>
      </c>
      <c r="C13" s="86">
        <f t="shared" si="23"/>
        <v>33</v>
      </c>
      <c r="D13" s="77"/>
      <c r="E13" s="54" t="s">
        <v>70</v>
      </c>
      <c r="F13" s="85">
        <f>'4a 58C 19-20 Persons Count'!AS10</f>
        <v>1E-3</v>
      </c>
      <c r="G13" s="86">
        <f t="shared" si="5"/>
        <v>169</v>
      </c>
      <c r="H13" s="86">
        <f t="shared" si="5"/>
        <v>159</v>
      </c>
      <c r="I13" s="86">
        <f t="shared" si="5"/>
        <v>1</v>
      </c>
      <c r="J13" s="86">
        <f t="shared" si="5"/>
        <v>178</v>
      </c>
      <c r="K13" s="86">
        <f t="shared" si="5"/>
        <v>17</v>
      </c>
      <c r="L13" s="86">
        <f>ROUND(L$5*$F13,0)</f>
        <v>23</v>
      </c>
      <c r="M13" s="86">
        <f t="shared" si="5"/>
        <v>0</v>
      </c>
      <c r="N13" s="87">
        <f t="shared" si="5"/>
        <v>0</v>
      </c>
      <c r="O13" s="86">
        <f t="shared" si="5"/>
        <v>1</v>
      </c>
      <c r="P13" s="86">
        <f t="shared" si="5"/>
        <v>277</v>
      </c>
      <c r="Q13" s="25">
        <f t="shared" si="6"/>
        <v>825</v>
      </c>
      <c r="R13" s="62"/>
      <c r="S13" s="54" t="s">
        <v>70</v>
      </c>
      <c r="T13" s="85">
        <f>'4a 58C 19-20 Persons Count'!AI10</f>
        <v>1.6999999999999999E-3</v>
      </c>
      <c r="U13" s="86">
        <f t="shared" si="24"/>
        <v>2223</v>
      </c>
      <c r="V13" s="86">
        <f t="shared" si="25"/>
        <v>45</v>
      </c>
      <c r="W13" s="86">
        <f t="shared" si="26"/>
        <v>590</v>
      </c>
      <c r="X13" s="25">
        <f t="shared" si="27"/>
        <v>2858</v>
      </c>
      <c r="Y13" s="62"/>
      <c r="Z13" s="54" t="s">
        <v>70</v>
      </c>
      <c r="AA13" s="85">
        <f>'4a 58C 19-20 Persons Count'!AP10</f>
        <v>1.4E-3</v>
      </c>
      <c r="AB13" s="86">
        <f t="shared" si="7"/>
        <v>120</v>
      </c>
      <c r="AC13" s="62"/>
      <c r="AD13" s="86" t="s">
        <v>70</v>
      </c>
      <c r="AE13" s="86">
        <f t="shared" si="28"/>
        <v>169</v>
      </c>
      <c r="AF13" s="86">
        <f t="shared" si="29"/>
        <v>2382</v>
      </c>
      <c r="AG13" s="86">
        <f t="shared" si="30"/>
        <v>1</v>
      </c>
      <c r="AH13" s="86">
        <f t="shared" si="31"/>
        <v>178</v>
      </c>
      <c r="AI13" s="86">
        <f t="shared" si="32"/>
        <v>17</v>
      </c>
      <c r="AJ13" s="86">
        <f t="shared" si="33"/>
        <v>68</v>
      </c>
      <c r="AK13" s="86">
        <f t="shared" si="34"/>
        <v>0</v>
      </c>
      <c r="AL13" s="86">
        <f t="shared" si="35"/>
        <v>0</v>
      </c>
      <c r="AM13" s="86">
        <f t="shared" si="36"/>
        <v>1</v>
      </c>
      <c r="AN13" s="86">
        <f t="shared" si="37"/>
        <v>987</v>
      </c>
      <c r="AO13" s="78">
        <f t="shared" si="8"/>
        <v>3803</v>
      </c>
      <c r="AP13" s="98"/>
      <c r="AQ13" s="54" t="s">
        <v>70</v>
      </c>
      <c r="AR13" s="85">
        <f>'4a 58C 19-20 Persons Count'!AS10</f>
        <v>1E-3</v>
      </c>
      <c r="AS13" s="86">
        <f t="shared" si="9"/>
        <v>0</v>
      </c>
      <c r="AT13" s="98"/>
      <c r="AU13" s="99" t="s">
        <v>70</v>
      </c>
      <c r="AV13" s="94">
        <f>SUMIF('SFY 21-22 Q4 Share Calculations'!$AU13,)</f>
        <v>0</v>
      </c>
      <c r="AW13" s="94">
        <f>SUMIF('SFY 21-22 Q4 Share Calculations'!$AU13,)</f>
        <v>0</v>
      </c>
      <c r="AX13" s="94">
        <f>SUMIF('SFY 21-22 Q4 Share Calculations'!$AU13,)</f>
        <v>0</v>
      </c>
      <c r="AY13" s="94">
        <f>SUMIF('SFY 21-22 Q4 Share Calculations'!$AU13,)</f>
        <v>0</v>
      </c>
      <c r="AZ13" s="80"/>
      <c r="BA13" s="29" t="s">
        <v>70</v>
      </c>
      <c r="BB13" s="101"/>
      <c r="BC13" s="29"/>
      <c r="BD13" s="100"/>
      <c r="BE13" s="100"/>
      <c r="BF13" s="29"/>
      <c r="BG13" s="77"/>
      <c r="BH13" s="100" t="s">
        <v>70</v>
      </c>
      <c r="BI13" s="100"/>
      <c r="BJ13" s="100"/>
      <c r="BK13" s="100"/>
      <c r="BL13" s="100"/>
      <c r="BN13" s="100" t="s">
        <v>70</v>
      </c>
      <c r="BO13" s="100"/>
      <c r="BP13" s="100"/>
      <c r="BQ13" s="100"/>
      <c r="BR13" s="100"/>
      <c r="BS13" s="77"/>
      <c r="BT13" s="29" t="s">
        <v>70</v>
      </c>
      <c r="BU13" s="84"/>
      <c r="BV13" s="29"/>
      <c r="BW13" s="77"/>
      <c r="BX13" s="76">
        <f t="shared" si="11"/>
        <v>169</v>
      </c>
      <c r="BY13" s="76">
        <f t="shared" si="12"/>
        <v>2415</v>
      </c>
      <c r="BZ13" s="76">
        <f t="shared" si="13"/>
        <v>1</v>
      </c>
      <c r="CA13" s="76">
        <f t="shared" si="14"/>
        <v>178</v>
      </c>
      <c r="CB13" s="76">
        <f t="shared" si="15"/>
        <v>17</v>
      </c>
      <c r="CC13" s="76">
        <f t="shared" si="16"/>
        <v>68</v>
      </c>
      <c r="CD13" s="76">
        <f t="shared" si="17"/>
        <v>0</v>
      </c>
      <c r="CE13" s="76">
        <f t="shared" si="18"/>
        <v>0</v>
      </c>
      <c r="CF13" s="76">
        <f t="shared" si="19"/>
        <v>1</v>
      </c>
      <c r="CG13" s="76">
        <f t="shared" si="20"/>
        <v>987</v>
      </c>
      <c r="CH13" s="81">
        <f t="shared" si="21"/>
        <v>3836</v>
      </c>
      <c r="CI13" s="125">
        <f t="shared" si="22"/>
        <v>0</v>
      </c>
    </row>
    <row r="14" spans="1:87" x14ac:dyDescent="0.25">
      <c r="A14" s="54" t="s">
        <v>18</v>
      </c>
      <c r="B14" s="85">
        <f>'4a 58C 19-20 Persons Count'!AM11</f>
        <v>4.5999999999999999E-3</v>
      </c>
      <c r="C14" s="86">
        <f t="shared" si="23"/>
        <v>72</v>
      </c>
      <c r="D14" s="77"/>
      <c r="E14" s="54" t="s">
        <v>18</v>
      </c>
      <c r="F14" s="85">
        <f>'4a 58C 19-20 Persons Count'!AS11</f>
        <v>2.8E-3</v>
      </c>
      <c r="G14" s="86">
        <f t="shared" si="5"/>
        <v>473</v>
      </c>
      <c r="H14" s="86">
        <f t="shared" si="5"/>
        <v>445</v>
      </c>
      <c r="I14" s="86">
        <f t="shared" si="5"/>
        <v>3</v>
      </c>
      <c r="J14" s="86">
        <f t="shared" si="5"/>
        <v>498</v>
      </c>
      <c r="K14" s="86">
        <f t="shared" si="5"/>
        <v>47</v>
      </c>
      <c r="L14" s="86">
        <f t="shared" si="5"/>
        <v>66</v>
      </c>
      <c r="M14" s="86">
        <f t="shared" si="5"/>
        <v>0</v>
      </c>
      <c r="N14" s="87">
        <f t="shared" si="5"/>
        <v>1</v>
      </c>
      <c r="O14" s="86">
        <f t="shared" si="5"/>
        <v>2</v>
      </c>
      <c r="P14" s="86">
        <f t="shared" si="5"/>
        <v>775</v>
      </c>
      <c r="Q14" s="25">
        <f t="shared" si="6"/>
        <v>2310</v>
      </c>
      <c r="R14" s="62"/>
      <c r="S14" s="54" t="s">
        <v>18</v>
      </c>
      <c r="T14" s="85">
        <f>'4a 58C 19-20 Persons Count'!AI11</f>
        <v>4.7000000000000002E-3</v>
      </c>
      <c r="U14" s="86">
        <f>ROUND($U$5*T14,0)</f>
        <v>6147</v>
      </c>
      <c r="V14" s="86">
        <f t="shared" si="25"/>
        <v>125</v>
      </c>
      <c r="W14" s="86">
        <f t="shared" si="26"/>
        <v>1631</v>
      </c>
      <c r="X14" s="25">
        <f t="shared" si="27"/>
        <v>7903</v>
      </c>
      <c r="Y14" s="62"/>
      <c r="Z14" s="54" t="s">
        <v>18</v>
      </c>
      <c r="AA14" s="85">
        <f>'4a 58C 19-20 Persons Count'!AP11</f>
        <v>4.0000000000000001E-3</v>
      </c>
      <c r="AB14" s="86">
        <f t="shared" si="7"/>
        <v>344</v>
      </c>
      <c r="AC14" s="62"/>
      <c r="AD14" s="86" t="s">
        <v>18</v>
      </c>
      <c r="AE14" s="86">
        <f t="shared" si="28"/>
        <v>473</v>
      </c>
      <c r="AF14" s="86">
        <f t="shared" si="29"/>
        <v>6592</v>
      </c>
      <c r="AG14" s="86">
        <f t="shared" si="30"/>
        <v>3</v>
      </c>
      <c r="AH14" s="86">
        <f t="shared" si="31"/>
        <v>498</v>
      </c>
      <c r="AI14" s="86">
        <f t="shared" si="32"/>
        <v>47</v>
      </c>
      <c r="AJ14" s="86">
        <f t="shared" si="33"/>
        <v>191</v>
      </c>
      <c r="AK14" s="86">
        <f t="shared" si="34"/>
        <v>0</v>
      </c>
      <c r="AL14" s="86">
        <f t="shared" si="35"/>
        <v>1</v>
      </c>
      <c r="AM14" s="86">
        <f t="shared" si="36"/>
        <v>2</v>
      </c>
      <c r="AN14" s="86">
        <f t="shared" si="37"/>
        <v>2750</v>
      </c>
      <c r="AO14" s="78">
        <f t="shared" si="8"/>
        <v>10557</v>
      </c>
      <c r="AP14" s="98"/>
      <c r="AQ14" s="54" t="s">
        <v>18</v>
      </c>
      <c r="AR14" s="85">
        <f>'4a 58C 19-20 Persons Count'!AS11</f>
        <v>2.8E-3</v>
      </c>
      <c r="AS14" s="86">
        <f t="shared" si="9"/>
        <v>0</v>
      </c>
      <c r="AT14" s="98"/>
      <c r="AU14" s="99" t="s">
        <v>18</v>
      </c>
      <c r="AV14" s="94">
        <f>SUMIF('SFY 21-22 Q4 Share Calculations'!$AU14,)</f>
        <v>0</v>
      </c>
      <c r="AW14" s="94">
        <f>SUMIF('SFY 21-22 Q4 Share Calculations'!$AU14,)</f>
        <v>0</v>
      </c>
      <c r="AX14" s="94">
        <f>SUMIF('SFY 21-22 Q4 Share Calculations'!$AU14,)</f>
        <v>0</v>
      </c>
      <c r="AY14" s="94">
        <f>SUMIF('SFY 21-22 Q4 Share Calculations'!$AU14,)</f>
        <v>0</v>
      </c>
      <c r="AZ14" s="80"/>
      <c r="BA14" s="29" t="s">
        <v>18</v>
      </c>
      <c r="BB14" s="101"/>
      <c r="BC14" s="29"/>
      <c r="BD14" s="100"/>
      <c r="BE14" s="100"/>
      <c r="BF14" s="29"/>
      <c r="BG14" s="77"/>
      <c r="BH14" s="100" t="s">
        <v>18</v>
      </c>
      <c r="BI14" s="100"/>
      <c r="BJ14" s="100"/>
      <c r="BK14" s="100"/>
      <c r="BL14" s="100"/>
      <c r="BN14" s="100" t="s">
        <v>18</v>
      </c>
      <c r="BO14" s="100"/>
      <c r="BP14" s="100"/>
      <c r="BQ14" s="100"/>
      <c r="BR14" s="100"/>
      <c r="BS14" s="77"/>
      <c r="BT14" s="29" t="s">
        <v>18</v>
      </c>
      <c r="BU14" s="84"/>
      <c r="BV14" s="29"/>
      <c r="BW14" s="77"/>
      <c r="BX14" s="76">
        <f t="shared" si="11"/>
        <v>473</v>
      </c>
      <c r="BY14" s="76">
        <f t="shared" si="12"/>
        <v>6664</v>
      </c>
      <c r="BZ14" s="76">
        <f t="shared" si="13"/>
        <v>3</v>
      </c>
      <c r="CA14" s="76">
        <f t="shared" si="14"/>
        <v>498</v>
      </c>
      <c r="CB14" s="76">
        <f t="shared" si="15"/>
        <v>47</v>
      </c>
      <c r="CC14" s="76">
        <f t="shared" si="16"/>
        <v>191</v>
      </c>
      <c r="CD14" s="76">
        <f t="shared" si="17"/>
        <v>0</v>
      </c>
      <c r="CE14" s="76">
        <f t="shared" si="18"/>
        <v>1</v>
      </c>
      <c r="CF14" s="76">
        <f t="shared" si="19"/>
        <v>2</v>
      </c>
      <c r="CG14" s="76">
        <f t="shared" si="20"/>
        <v>2750</v>
      </c>
      <c r="CH14" s="81">
        <f t="shared" si="21"/>
        <v>10629</v>
      </c>
      <c r="CI14" s="125">
        <f t="shared" si="22"/>
        <v>0</v>
      </c>
    </row>
    <row r="15" spans="1:87" x14ac:dyDescent="0.25">
      <c r="A15" s="29" t="s">
        <v>19</v>
      </c>
      <c r="B15" s="103"/>
      <c r="C15" s="29"/>
      <c r="D15" s="77"/>
      <c r="E15" s="54" t="s">
        <v>19</v>
      </c>
      <c r="F15" s="85">
        <f>'4a 58C 19-20 Persons Count'!AS12</f>
        <v>4.1799999999999997E-2</v>
      </c>
      <c r="G15" s="86">
        <f t="shared" si="5"/>
        <v>7065</v>
      </c>
      <c r="H15" s="86">
        <f t="shared" si="5"/>
        <v>6644</v>
      </c>
      <c r="I15" s="86">
        <f t="shared" si="5"/>
        <v>46</v>
      </c>
      <c r="J15" s="86">
        <f t="shared" si="5"/>
        <v>7432</v>
      </c>
      <c r="K15" s="86">
        <f t="shared" si="5"/>
        <v>704</v>
      </c>
      <c r="L15" s="86">
        <f t="shared" si="5"/>
        <v>982</v>
      </c>
      <c r="M15" s="86">
        <f>ROUND(M$5*$F15,0)</f>
        <v>2</v>
      </c>
      <c r="N15" s="87">
        <f t="shared" si="5"/>
        <v>18</v>
      </c>
      <c r="O15" s="25">
        <f t="shared" ref="O15:O20" si="39">ROUND(O$5*$F15,0)</f>
        <v>30</v>
      </c>
      <c r="P15" s="86">
        <f t="shared" si="5"/>
        <v>11568</v>
      </c>
      <c r="Q15" s="25">
        <f t="shared" si="6"/>
        <v>34491</v>
      </c>
      <c r="R15" s="62"/>
      <c r="S15" s="29" t="s">
        <v>19</v>
      </c>
      <c r="T15" s="103"/>
      <c r="U15" s="29"/>
      <c r="V15" s="29"/>
      <c r="W15" s="103"/>
      <c r="X15" s="29"/>
      <c r="Y15" s="62"/>
      <c r="Z15" s="54" t="s">
        <v>19</v>
      </c>
      <c r="AA15" s="85">
        <f>'4a 58C 19-20 Persons Count'!AP12</f>
        <v>5.9299999999999999E-2</v>
      </c>
      <c r="AB15" s="86">
        <f t="shared" si="7"/>
        <v>5099</v>
      </c>
      <c r="AC15" s="62"/>
      <c r="AD15" s="86" t="s">
        <v>19</v>
      </c>
      <c r="AE15" s="86">
        <f t="shared" si="28"/>
        <v>7065</v>
      </c>
      <c r="AF15" s="86">
        <f t="shared" si="29"/>
        <v>6644</v>
      </c>
      <c r="AG15" s="86">
        <f t="shared" si="30"/>
        <v>46</v>
      </c>
      <c r="AH15" s="86">
        <f t="shared" si="31"/>
        <v>7432</v>
      </c>
      <c r="AI15" s="86">
        <f t="shared" si="32"/>
        <v>704</v>
      </c>
      <c r="AJ15" s="86">
        <f t="shared" si="33"/>
        <v>982</v>
      </c>
      <c r="AK15" s="86">
        <f t="shared" si="34"/>
        <v>2</v>
      </c>
      <c r="AL15" s="86">
        <f t="shared" si="35"/>
        <v>18</v>
      </c>
      <c r="AM15" s="86">
        <f t="shared" si="36"/>
        <v>30</v>
      </c>
      <c r="AN15" s="86">
        <f t="shared" si="37"/>
        <v>16667</v>
      </c>
      <c r="AO15" s="78">
        <f t="shared" si="8"/>
        <v>39590</v>
      </c>
      <c r="AP15" s="98"/>
      <c r="AQ15" s="54" t="s">
        <v>19</v>
      </c>
      <c r="AR15" s="85">
        <f>'4a 58C 19-20 Persons Count'!AS12</f>
        <v>4.1799999999999997E-2</v>
      </c>
      <c r="AS15" s="86">
        <f>ROUND(AR15*AS$5,0)</f>
        <v>0</v>
      </c>
      <c r="AT15" s="98"/>
      <c r="AU15" s="91" t="s">
        <v>19</v>
      </c>
      <c r="AV15" s="94">
        <f>SUMIF('SFY 21-22 Q4 Share Calculations'!$AU15,)</f>
        <v>0</v>
      </c>
      <c r="AW15" s="94">
        <f>SUMIF('SFY 21-22 Q4 Share Calculations'!$AU15,)</f>
        <v>0</v>
      </c>
      <c r="AX15" s="94">
        <f>SUMIF('SFY 21-22 Q4 Share Calculations'!$AU15,)</f>
        <v>0</v>
      </c>
      <c r="AY15" s="94">
        <f>SUMIF('SFY 21-22 Q4 Share Calculations'!$AU15,)</f>
        <v>0</v>
      </c>
      <c r="AZ15" s="80"/>
      <c r="BA15" s="25" t="s">
        <v>19</v>
      </c>
      <c r="BB15" s="92">
        <f>'5a SFY 2122 CalWIN MO Share Tbl'!J9</f>
        <v>8.8499999999999995E-2</v>
      </c>
      <c r="BC15" s="86">
        <f>ROUND(BB15*BC$5,0)</f>
        <v>43691</v>
      </c>
      <c r="BD15" s="86">
        <f>ROUND(BB15*BD$5,0)</f>
        <v>732</v>
      </c>
      <c r="BE15" s="86">
        <f>ROUND(BB15*BE$5,0)</f>
        <v>7608</v>
      </c>
      <c r="BF15" s="76">
        <f>SUM(BC15:BE15)</f>
        <v>52031</v>
      </c>
      <c r="BG15" s="77"/>
      <c r="BH15" s="94" t="s">
        <v>19</v>
      </c>
      <c r="BI15" s="94">
        <f>SUMIF('3a SFY 21-22 CalWIN MO'!$A:$A,'SFY 21-22 Q4 Share Calculations'!$BH15,'3a SFY 21-22 CalWIN MO'!X:X)</f>
        <v>16054</v>
      </c>
      <c r="BJ15" s="94">
        <f>SUMIF('3a SFY 21-22 CalWIN MO'!$A:$A,'SFY 21-22 Q4 Share Calculations'!$BH15,'3a SFY 21-22 CalWIN MO'!Y:Y)</f>
        <v>269</v>
      </c>
      <c r="BK15" s="94">
        <f>SUMIF('3a SFY 21-22 CalWIN MO'!$A:$A,'SFY 21-22 Q4 Share Calculations'!$BH15,'3a SFY 21-22 CalWIN MO'!Z:Z)</f>
        <v>2796</v>
      </c>
      <c r="BL15" s="95">
        <f>SUM(BI15:BK15)</f>
        <v>19119</v>
      </c>
      <c r="BN15" s="94" t="s">
        <v>19</v>
      </c>
      <c r="BO15" s="96">
        <f>BC15+BI15</f>
        <v>59745</v>
      </c>
      <c r="BP15" s="96">
        <f>BD15+BJ15</f>
        <v>1001</v>
      </c>
      <c r="BQ15" s="96">
        <f>BE15+BK15</f>
        <v>10404</v>
      </c>
      <c r="BR15" s="95">
        <f>SUM(BO15:BQ15)</f>
        <v>71150</v>
      </c>
      <c r="BS15" s="77"/>
      <c r="BT15" s="25" t="s">
        <v>19</v>
      </c>
      <c r="BU15" s="97">
        <f>'4a 58C 19-20 Persons Count'!Y12</f>
        <v>0.14680000000000001</v>
      </c>
      <c r="BV15" s="25">
        <f>ROUND(BU15*BV$5,0)</f>
        <v>0</v>
      </c>
      <c r="BW15" s="77"/>
      <c r="BX15" s="76">
        <f t="shared" si="11"/>
        <v>7065</v>
      </c>
      <c r="BY15" s="76">
        <f t="shared" si="12"/>
        <v>66389</v>
      </c>
      <c r="BZ15" s="76">
        <f t="shared" si="13"/>
        <v>46</v>
      </c>
      <c r="CA15" s="76">
        <f t="shared" si="14"/>
        <v>7432</v>
      </c>
      <c r="CB15" s="76">
        <f t="shared" si="15"/>
        <v>704</v>
      </c>
      <c r="CC15" s="76">
        <f t="shared" si="16"/>
        <v>1983</v>
      </c>
      <c r="CD15" s="76">
        <f t="shared" si="17"/>
        <v>2</v>
      </c>
      <c r="CE15" s="76">
        <f t="shared" si="18"/>
        <v>18</v>
      </c>
      <c r="CF15" s="76">
        <f t="shared" si="19"/>
        <v>30</v>
      </c>
      <c r="CG15" s="76">
        <f t="shared" si="20"/>
        <v>27071</v>
      </c>
      <c r="CH15" s="81">
        <f t="shared" si="21"/>
        <v>110740</v>
      </c>
      <c r="CI15" s="125">
        <f t="shared" si="22"/>
        <v>0</v>
      </c>
    </row>
    <row r="16" spans="1:87" x14ac:dyDescent="0.25">
      <c r="A16" s="54" t="s">
        <v>71</v>
      </c>
      <c r="B16" s="85">
        <f>'4a 58C 19-20 Persons Count'!AM13</f>
        <v>1.4E-3</v>
      </c>
      <c r="C16" s="86">
        <f t="shared" si="23"/>
        <v>22</v>
      </c>
      <c r="D16" s="77"/>
      <c r="E16" s="54" t="s">
        <v>71</v>
      </c>
      <c r="F16" s="85">
        <f>'4a 58C 19-20 Persons Count'!AS13</f>
        <v>8.9999999999999998E-4</v>
      </c>
      <c r="G16" s="87">
        <f t="shared" si="5"/>
        <v>152</v>
      </c>
      <c r="H16" s="89">
        <f t="shared" si="5"/>
        <v>143</v>
      </c>
      <c r="I16" s="86">
        <f t="shared" si="5"/>
        <v>1</v>
      </c>
      <c r="J16" s="87">
        <f t="shared" si="5"/>
        <v>160</v>
      </c>
      <c r="K16" s="86">
        <f t="shared" si="5"/>
        <v>15</v>
      </c>
      <c r="L16" s="86">
        <f t="shared" si="5"/>
        <v>21</v>
      </c>
      <c r="M16" s="86">
        <f t="shared" si="5"/>
        <v>0</v>
      </c>
      <c r="N16" s="87">
        <f t="shared" si="5"/>
        <v>0</v>
      </c>
      <c r="O16" s="25">
        <f t="shared" si="39"/>
        <v>1</v>
      </c>
      <c r="P16" s="86">
        <f t="shared" si="5"/>
        <v>249</v>
      </c>
      <c r="Q16" s="25">
        <f t="shared" si="6"/>
        <v>742</v>
      </c>
      <c r="R16" s="62"/>
      <c r="S16" s="54" t="s">
        <v>71</v>
      </c>
      <c r="T16" s="85">
        <f>'4a 58C 19-20 Persons Count'!AI13</f>
        <v>1.6000000000000001E-3</v>
      </c>
      <c r="U16" s="86">
        <f t="shared" si="24"/>
        <v>2093</v>
      </c>
      <c r="V16" s="86">
        <f t="shared" si="25"/>
        <v>43</v>
      </c>
      <c r="W16" s="86">
        <f t="shared" si="26"/>
        <v>555</v>
      </c>
      <c r="X16" s="25">
        <f t="shared" si="27"/>
        <v>2691</v>
      </c>
      <c r="Y16" s="62"/>
      <c r="Z16" s="54" t="s">
        <v>71</v>
      </c>
      <c r="AA16" s="85">
        <f>'4a 58C 19-20 Persons Count'!AP13</f>
        <v>1.2999999999999999E-3</v>
      </c>
      <c r="AB16" s="86">
        <f t="shared" si="7"/>
        <v>112</v>
      </c>
      <c r="AC16" s="62"/>
      <c r="AD16" s="86" t="s">
        <v>71</v>
      </c>
      <c r="AE16" s="86">
        <f t="shared" si="28"/>
        <v>152</v>
      </c>
      <c r="AF16" s="86">
        <f t="shared" si="29"/>
        <v>2236</v>
      </c>
      <c r="AG16" s="86">
        <f t="shared" si="30"/>
        <v>1</v>
      </c>
      <c r="AH16" s="86">
        <f t="shared" si="31"/>
        <v>160</v>
      </c>
      <c r="AI16" s="86">
        <f t="shared" si="32"/>
        <v>15</v>
      </c>
      <c r="AJ16" s="86">
        <f t="shared" si="33"/>
        <v>64</v>
      </c>
      <c r="AK16" s="86">
        <f t="shared" si="34"/>
        <v>0</v>
      </c>
      <c r="AL16" s="86">
        <f t="shared" si="35"/>
        <v>0</v>
      </c>
      <c r="AM16" s="86">
        <f t="shared" si="36"/>
        <v>1</v>
      </c>
      <c r="AN16" s="86">
        <f t="shared" si="37"/>
        <v>916</v>
      </c>
      <c r="AO16" s="78">
        <f t="shared" si="8"/>
        <v>3545</v>
      </c>
      <c r="AP16" s="98"/>
      <c r="AQ16" s="54" t="s">
        <v>71</v>
      </c>
      <c r="AR16" s="85">
        <f>'4a 58C 19-20 Persons Count'!AS13</f>
        <v>8.9999999999999998E-4</v>
      </c>
      <c r="AS16" s="86">
        <f t="shared" si="9"/>
        <v>0</v>
      </c>
      <c r="AT16" s="98"/>
      <c r="AU16" s="99" t="s">
        <v>71</v>
      </c>
      <c r="AV16" s="94">
        <f>SUMIF('SFY 21-22 Q4 Share Calculations'!$AU16,)</f>
        <v>0</v>
      </c>
      <c r="AW16" s="94">
        <f>SUMIF('SFY 21-22 Q4 Share Calculations'!$AU16,)</f>
        <v>0</v>
      </c>
      <c r="AX16" s="94">
        <f>SUMIF('SFY 21-22 Q4 Share Calculations'!$AU16,)</f>
        <v>0</v>
      </c>
      <c r="AY16" s="94">
        <f>SUMIF('SFY 21-22 Q4 Share Calculations'!$AU16,)</f>
        <v>0</v>
      </c>
      <c r="AZ16" s="80"/>
      <c r="BA16" s="29" t="s">
        <v>71</v>
      </c>
      <c r="BB16" s="101"/>
      <c r="BC16" s="29"/>
      <c r="BD16" s="100"/>
      <c r="BE16" s="100"/>
      <c r="BF16" s="29"/>
      <c r="BG16" s="77"/>
      <c r="BH16" s="100" t="s">
        <v>71</v>
      </c>
      <c r="BI16" s="100"/>
      <c r="BJ16" s="100"/>
      <c r="BK16" s="100"/>
      <c r="BL16" s="100"/>
      <c r="BN16" s="100" t="s">
        <v>71</v>
      </c>
      <c r="BO16" s="100"/>
      <c r="BP16" s="100"/>
      <c r="BQ16" s="100"/>
      <c r="BR16" s="100"/>
      <c r="BS16" s="77"/>
      <c r="BT16" s="29" t="s">
        <v>71</v>
      </c>
      <c r="BU16" s="84"/>
      <c r="BV16" s="29"/>
      <c r="BW16" s="77"/>
      <c r="BX16" s="76">
        <f t="shared" si="11"/>
        <v>152</v>
      </c>
      <c r="BY16" s="76">
        <f t="shared" si="12"/>
        <v>2258</v>
      </c>
      <c r="BZ16" s="76">
        <f t="shared" si="13"/>
        <v>1</v>
      </c>
      <c r="CA16" s="76">
        <f t="shared" si="14"/>
        <v>160</v>
      </c>
      <c r="CB16" s="76">
        <f t="shared" si="15"/>
        <v>15</v>
      </c>
      <c r="CC16" s="76">
        <f t="shared" si="16"/>
        <v>64</v>
      </c>
      <c r="CD16" s="76">
        <f t="shared" si="17"/>
        <v>0</v>
      </c>
      <c r="CE16" s="76">
        <f t="shared" si="18"/>
        <v>0</v>
      </c>
      <c r="CF16" s="76">
        <f t="shared" si="19"/>
        <v>1</v>
      </c>
      <c r="CG16" s="76">
        <f t="shared" si="20"/>
        <v>916</v>
      </c>
      <c r="CH16" s="81">
        <f t="shared" si="21"/>
        <v>3567</v>
      </c>
      <c r="CI16" s="125">
        <f t="shared" si="22"/>
        <v>0</v>
      </c>
    </row>
    <row r="17" spans="1:87" x14ac:dyDescent="0.25">
      <c r="A17" s="54" t="s">
        <v>20</v>
      </c>
      <c r="B17" s="85">
        <f>'4a 58C 19-20 Persons Count'!AM14</f>
        <v>8.6E-3</v>
      </c>
      <c r="C17" s="86">
        <f t="shared" si="23"/>
        <v>135</v>
      </c>
      <c r="D17" s="77"/>
      <c r="E17" s="54" t="s">
        <v>20</v>
      </c>
      <c r="F17" s="85">
        <f>'4a 58C 19-20 Persons Count'!AS14</f>
        <v>4.4999999999999997E-3</v>
      </c>
      <c r="G17" s="86">
        <f t="shared" si="5"/>
        <v>761</v>
      </c>
      <c r="H17" s="86">
        <f t="shared" si="5"/>
        <v>715</v>
      </c>
      <c r="I17" s="86">
        <f t="shared" si="5"/>
        <v>5</v>
      </c>
      <c r="J17" s="86">
        <f t="shared" si="5"/>
        <v>800</v>
      </c>
      <c r="K17" s="86">
        <f t="shared" si="5"/>
        <v>76</v>
      </c>
      <c r="L17" s="86">
        <f t="shared" si="5"/>
        <v>106</v>
      </c>
      <c r="M17" s="86">
        <f t="shared" si="5"/>
        <v>0</v>
      </c>
      <c r="N17" s="87">
        <f t="shared" si="5"/>
        <v>2</v>
      </c>
      <c r="O17" s="86">
        <f t="shared" si="39"/>
        <v>3</v>
      </c>
      <c r="P17" s="86">
        <f t="shared" si="5"/>
        <v>1245</v>
      </c>
      <c r="Q17" s="25">
        <f t="shared" si="6"/>
        <v>3713</v>
      </c>
      <c r="R17" s="62"/>
      <c r="S17" s="54" t="s">
        <v>20</v>
      </c>
      <c r="T17" s="85">
        <f>'4a 58C 19-20 Persons Count'!AI14</f>
        <v>7.4999999999999997E-3</v>
      </c>
      <c r="U17" s="86">
        <f t="shared" si="24"/>
        <v>9809</v>
      </c>
      <c r="V17" s="86">
        <f t="shared" si="25"/>
        <v>200</v>
      </c>
      <c r="W17" s="86">
        <f t="shared" si="26"/>
        <v>2603</v>
      </c>
      <c r="X17" s="25">
        <f t="shared" si="27"/>
        <v>12612</v>
      </c>
      <c r="Y17" s="62"/>
      <c r="Z17" s="54" t="s">
        <v>20</v>
      </c>
      <c r="AA17" s="85">
        <f>'4a 58C 19-20 Persons Count'!AP14</f>
        <v>6.4000000000000003E-3</v>
      </c>
      <c r="AB17" s="86">
        <f t="shared" si="7"/>
        <v>550</v>
      </c>
      <c r="AC17" s="62"/>
      <c r="AD17" s="86" t="s">
        <v>20</v>
      </c>
      <c r="AE17" s="86">
        <f t="shared" si="28"/>
        <v>761</v>
      </c>
      <c r="AF17" s="86">
        <f t="shared" si="29"/>
        <v>10524</v>
      </c>
      <c r="AG17" s="86">
        <f t="shared" si="30"/>
        <v>5</v>
      </c>
      <c r="AH17" s="86">
        <f t="shared" si="31"/>
        <v>800</v>
      </c>
      <c r="AI17" s="86">
        <f t="shared" si="32"/>
        <v>76</v>
      </c>
      <c r="AJ17" s="86">
        <f t="shared" si="33"/>
        <v>306</v>
      </c>
      <c r="AK17" s="86">
        <f t="shared" si="34"/>
        <v>0</v>
      </c>
      <c r="AL17" s="86">
        <f t="shared" si="35"/>
        <v>2</v>
      </c>
      <c r="AM17" s="86">
        <f t="shared" si="36"/>
        <v>3</v>
      </c>
      <c r="AN17" s="86">
        <f t="shared" si="37"/>
        <v>4398</v>
      </c>
      <c r="AO17" s="78">
        <f t="shared" si="8"/>
        <v>16875</v>
      </c>
      <c r="AP17" s="98"/>
      <c r="AQ17" s="54" t="s">
        <v>20</v>
      </c>
      <c r="AR17" s="85">
        <f>'4a 58C 19-20 Persons Count'!AS14</f>
        <v>4.4999999999999997E-3</v>
      </c>
      <c r="AS17" s="86">
        <f t="shared" si="9"/>
        <v>0</v>
      </c>
      <c r="AT17" s="98"/>
      <c r="AU17" s="99" t="s">
        <v>20</v>
      </c>
      <c r="AV17" s="94">
        <f>SUMIF('SFY 21-22 Q4 Share Calculations'!$AU17,)</f>
        <v>0</v>
      </c>
      <c r="AW17" s="94">
        <f>SUMIF('SFY 21-22 Q4 Share Calculations'!$AU17,)</f>
        <v>0</v>
      </c>
      <c r="AX17" s="94">
        <f>SUMIF('SFY 21-22 Q4 Share Calculations'!$AU17,)</f>
        <v>0</v>
      </c>
      <c r="AY17" s="94">
        <f>SUMIF('SFY 21-22 Q4 Share Calculations'!$AU17,)</f>
        <v>0</v>
      </c>
      <c r="AZ17" s="80"/>
      <c r="BA17" s="29" t="s">
        <v>20</v>
      </c>
      <c r="BB17" s="101"/>
      <c r="BC17" s="29"/>
      <c r="BD17" s="100"/>
      <c r="BE17" s="100"/>
      <c r="BF17" s="29"/>
      <c r="BG17" s="77"/>
      <c r="BH17" s="100" t="s">
        <v>20</v>
      </c>
      <c r="BI17" s="100"/>
      <c r="BJ17" s="100"/>
      <c r="BK17" s="100"/>
      <c r="BL17" s="100"/>
      <c r="BN17" s="100" t="s">
        <v>20</v>
      </c>
      <c r="BO17" s="100"/>
      <c r="BP17" s="100"/>
      <c r="BQ17" s="100"/>
      <c r="BR17" s="100"/>
      <c r="BS17" s="77"/>
      <c r="BT17" s="29" t="s">
        <v>20</v>
      </c>
      <c r="BU17" s="84"/>
      <c r="BV17" s="29"/>
      <c r="BW17" s="77"/>
      <c r="BX17" s="76">
        <f t="shared" si="11"/>
        <v>761</v>
      </c>
      <c r="BY17" s="76">
        <f t="shared" si="12"/>
        <v>10659</v>
      </c>
      <c r="BZ17" s="76">
        <f t="shared" si="13"/>
        <v>5</v>
      </c>
      <c r="CA17" s="76">
        <f t="shared" si="14"/>
        <v>800</v>
      </c>
      <c r="CB17" s="76">
        <f t="shared" si="15"/>
        <v>76</v>
      </c>
      <c r="CC17" s="76">
        <f t="shared" si="16"/>
        <v>306</v>
      </c>
      <c r="CD17" s="76">
        <f t="shared" si="17"/>
        <v>0</v>
      </c>
      <c r="CE17" s="76">
        <f t="shared" si="18"/>
        <v>2</v>
      </c>
      <c r="CF17" s="76">
        <f t="shared" si="19"/>
        <v>3</v>
      </c>
      <c r="CG17" s="76">
        <f t="shared" si="20"/>
        <v>4398</v>
      </c>
      <c r="CH17" s="81">
        <f t="shared" si="21"/>
        <v>17010</v>
      </c>
      <c r="CI17" s="125">
        <f t="shared" si="22"/>
        <v>0</v>
      </c>
    </row>
    <row r="18" spans="1:87" x14ac:dyDescent="0.25">
      <c r="A18" s="54" t="s">
        <v>21</v>
      </c>
      <c r="B18" s="85">
        <f>'4a 58C 19-20 Persons Count'!AM15</f>
        <v>1.6899999999999998E-2</v>
      </c>
      <c r="C18" s="86">
        <f t="shared" si="23"/>
        <v>265</v>
      </c>
      <c r="D18" s="77"/>
      <c r="E18" s="54" t="s">
        <v>21</v>
      </c>
      <c r="F18" s="85">
        <f>'4a 58C 19-20 Persons Count'!AS15</f>
        <v>7.9000000000000008E-3</v>
      </c>
      <c r="G18" s="86">
        <f>ROUND(G$5*$F18,0)</f>
        <v>1335</v>
      </c>
      <c r="H18" s="86">
        <f t="shared" si="5"/>
        <v>1256</v>
      </c>
      <c r="I18" s="25">
        <f t="shared" si="5"/>
        <v>9</v>
      </c>
      <c r="J18" s="86">
        <f t="shared" si="5"/>
        <v>1405</v>
      </c>
      <c r="K18" s="86">
        <f t="shared" si="5"/>
        <v>133</v>
      </c>
      <c r="L18" s="86">
        <f t="shared" si="5"/>
        <v>185</v>
      </c>
      <c r="M18" s="86">
        <f t="shared" si="5"/>
        <v>0</v>
      </c>
      <c r="N18" s="87">
        <f t="shared" si="5"/>
        <v>3</v>
      </c>
      <c r="O18" s="86">
        <f t="shared" si="39"/>
        <v>6</v>
      </c>
      <c r="P18" s="86">
        <f t="shared" si="5"/>
        <v>2186</v>
      </c>
      <c r="Q18" s="25">
        <f t="shared" si="6"/>
        <v>6518</v>
      </c>
      <c r="R18" s="62"/>
      <c r="S18" s="54" t="s">
        <v>21</v>
      </c>
      <c r="T18" s="85">
        <f>'4a 58C 19-20 Persons Count'!AI15</f>
        <v>1.32E-2</v>
      </c>
      <c r="U18" s="86">
        <f t="shared" si="24"/>
        <v>17264</v>
      </c>
      <c r="V18" s="86">
        <f t="shared" si="25"/>
        <v>352</v>
      </c>
      <c r="W18" s="86">
        <f t="shared" si="26"/>
        <v>4581</v>
      </c>
      <c r="X18" s="25">
        <f t="shared" si="27"/>
        <v>22197</v>
      </c>
      <c r="Y18" s="62"/>
      <c r="Z18" s="54" t="s">
        <v>21</v>
      </c>
      <c r="AA18" s="85">
        <f>'4a 58C 19-20 Persons Count'!AP15</f>
        <v>1.1299999999999999E-2</v>
      </c>
      <c r="AB18" s="86">
        <f t="shared" si="7"/>
        <v>972</v>
      </c>
      <c r="AC18" s="62"/>
      <c r="AD18" s="86" t="s">
        <v>21</v>
      </c>
      <c r="AE18" s="86">
        <f t="shared" si="28"/>
        <v>1335</v>
      </c>
      <c r="AF18" s="86">
        <f t="shared" si="29"/>
        <v>18520</v>
      </c>
      <c r="AG18" s="86">
        <f t="shared" si="30"/>
        <v>9</v>
      </c>
      <c r="AH18" s="86">
        <f t="shared" si="31"/>
        <v>1405</v>
      </c>
      <c r="AI18" s="86">
        <f t="shared" si="32"/>
        <v>133</v>
      </c>
      <c r="AJ18" s="86">
        <f t="shared" si="33"/>
        <v>537</v>
      </c>
      <c r="AK18" s="86">
        <f t="shared" si="34"/>
        <v>0</v>
      </c>
      <c r="AL18" s="86">
        <f t="shared" si="35"/>
        <v>3</v>
      </c>
      <c r="AM18" s="86">
        <f t="shared" si="36"/>
        <v>6</v>
      </c>
      <c r="AN18" s="86">
        <f t="shared" si="37"/>
        <v>7739</v>
      </c>
      <c r="AO18" s="78">
        <f t="shared" si="8"/>
        <v>29687</v>
      </c>
      <c r="AP18" s="98"/>
      <c r="AQ18" s="54" t="s">
        <v>21</v>
      </c>
      <c r="AR18" s="85">
        <f>'4a 58C 19-20 Persons Count'!AS15</f>
        <v>7.9000000000000008E-3</v>
      </c>
      <c r="AS18" s="86">
        <f t="shared" si="9"/>
        <v>0</v>
      </c>
      <c r="AT18" s="98"/>
      <c r="AU18" s="99" t="s">
        <v>21</v>
      </c>
      <c r="AV18" s="94">
        <f>SUMIF('SFY 21-22 Q4 Share Calculations'!$AU18,)</f>
        <v>0</v>
      </c>
      <c r="AW18" s="94">
        <f>SUMIF('SFY 21-22 Q4 Share Calculations'!$AU18,)</f>
        <v>0</v>
      </c>
      <c r="AX18" s="94">
        <f>SUMIF('SFY 21-22 Q4 Share Calculations'!$AU18,)</f>
        <v>0</v>
      </c>
      <c r="AY18" s="94">
        <f>SUMIF('SFY 21-22 Q4 Share Calculations'!$AU18,)</f>
        <v>0</v>
      </c>
      <c r="AZ18" s="80"/>
      <c r="BA18" s="29" t="s">
        <v>21</v>
      </c>
      <c r="BB18" s="101"/>
      <c r="BC18" s="29"/>
      <c r="BD18" s="100"/>
      <c r="BE18" s="100"/>
      <c r="BF18" s="29"/>
      <c r="BG18" s="77"/>
      <c r="BH18" s="100" t="s">
        <v>21</v>
      </c>
      <c r="BI18" s="100"/>
      <c r="BJ18" s="100"/>
      <c r="BK18" s="100"/>
      <c r="BL18" s="100"/>
      <c r="BN18" s="100" t="s">
        <v>21</v>
      </c>
      <c r="BO18" s="100"/>
      <c r="BP18" s="100"/>
      <c r="BQ18" s="100"/>
      <c r="BR18" s="100"/>
      <c r="BS18" s="77"/>
      <c r="BT18" s="29" t="s">
        <v>21</v>
      </c>
      <c r="BU18" s="84"/>
      <c r="BV18" s="29"/>
      <c r="BW18" s="77"/>
      <c r="BX18" s="76">
        <f t="shared" si="11"/>
        <v>1335</v>
      </c>
      <c r="BY18" s="76">
        <f t="shared" si="12"/>
        <v>18785</v>
      </c>
      <c r="BZ18" s="76">
        <f t="shared" si="13"/>
        <v>9</v>
      </c>
      <c r="CA18" s="76">
        <f t="shared" si="14"/>
        <v>1405</v>
      </c>
      <c r="CB18" s="76">
        <f t="shared" si="15"/>
        <v>133</v>
      </c>
      <c r="CC18" s="76">
        <f t="shared" si="16"/>
        <v>537</v>
      </c>
      <c r="CD18" s="76">
        <f t="shared" si="17"/>
        <v>0</v>
      </c>
      <c r="CE18" s="76">
        <f t="shared" si="18"/>
        <v>3</v>
      </c>
      <c r="CF18" s="76">
        <f t="shared" si="19"/>
        <v>6</v>
      </c>
      <c r="CG18" s="76">
        <f t="shared" si="20"/>
        <v>7739</v>
      </c>
      <c r="CH18" s="81">
        <f t="shared" si="21"/>
        <v>29952</v>
      </c>
      <c r="CI18" s="125">
        <f t="shared" si="22"/>
        <v>0</v>
      </c>
    </row>
    <row r="19" spans="1:87" x14ac:dyDescent="0.25">
      <c r="A19" s="54" t="s">
        <v>22</v>
      </c>
      <c r="B19" s="85">
        <f>'4a 58C 19-20 Persons Count'!AM16</f>
        <v>8.0000000000000004E-4</v>
      </c>
      <c r="C19" s="86">
        <f t="shared" si="23"/>
        <v>13</v>
      </c>
      <c r="D19" s="77"/>
      <c r="E19" s="54" t="s">
        <v>22</v>
      </c>
      <c r="F19" s="85">
        <f>'4a 58C 19-20 Persons Count'!AS16</f>
        <v>4.0000000000000002E-4</v>
      </c>
      <c r="G19" s="105">
        <f>ROUNDDOWN(G$5*$F19,0)</f>
        <v>67</v>
      </c>
      <c r="H19" s="86">
        <f t="shared" si="5"/>
        <v>64</v>
      </c>
      <c r="I19" s="86">
        <f t="shared" si="5"/>
        <v>0</v>
      </c>
      <c r="J19" s="86">
        <f t="shared" si="5"/>
        <v>71</v>
      </c>
      <c r="K19" s="86">
        <f t="shared" si="5"/>
        <v>7</v>
      </c>
      <c r="L19" s="86">
        <f t="shared" si="5"/>
        <v>9</v>
      </c>
      <c r="M19" s="86">
        <f t="shared" si="5"/>
        <v>0</v>
      </c>
      <c r="N19" s="105">
        <f>ROUNDUP(N$5*$F19,0)</f>
        <v>1</v>
      </c>
      <c r="O19" s="86">
        <f t="shared" si="39"/>
        <v>0</v>
      </c>
      <c r="P19" s="86">
        <f t="shared" si="5"/>
        <v>111</v>
      </c>
      <c r="Q19" s="25">
        <f t="shared" si="6"/>
        <v>330</v>
      </c>
      <c r="R19" s="62"/>
      <c r="S19" s="54" t="s">
        <v>22</v>
      </c>
      <c r="T19" s="85">
        <f>'4a 58C 19-20 Persons Count'!AI16</f>
        <v>6.9999999999999999E-4</v>
      </c>
      <c r="U19" s="86">
        <f t="shared" si="24"/>
        <v>915</v>
      </c>
      <c r="V19" s="86">
        <f t="shared" si="25"/>
        <v>19</v>
      </c>
      <c r="W19" s="86">
        <f t="shared" si="26"/>
        <v>243</v>
      </c>
      <c r="X19" s="25">
        <f t="shared" si="27"/>
        <v>1177</v>
      </c>
      <c r="Y19" s="62"/>
      <c r="Z19" s="54" t="s">
        <v>22</v>
      </c>
      <c r="AA19" s="85">
        <f>'4a 58C 19-20 Persons Count'!AP16</f>
        <v>5.9999999999999995E-4</v>
      </c>
      <c r="AB19" s="86">
        <f t="shared" si="7"/>
        <v>52</v>
      </c>
      <c r="AC19" s="62"/>
      <c r="AD19" s="86" t="s">
        <v>22</v>
      </c>
      <c r="AE19" s="86">
        <f t="shared" si="28"/>
        <v>67</v>
      </c>
      <c r="AF19" s="86">
        <f t="shared" si="29"/>
        <v>979</v>
      </c>
      <c r="AG19" s="86">
        <f t="shared" si="30"/>
        <v>0</v>
      </c>
      <c r="AH19" s="86">
        <f t="shared" si="31"/>
        <v>71</v>
      </c>
      <c r="AI19" s="86">
        <f t="shared" si="32"/>
        <v>7</v>
      </c>
      <c r="AJ19" s="86">
        <f t="shared" si="33"/>
        <v>28</v>
      </c>
      <c r="AK19" s="86">
        <f t="shared" si="34"/>
        <v>0</v>
      </c>
      <c r="AL19" s="86">
        <f t="shared" si="35"/>
        <v>1</v>
      </c>
      <c r="AM19" s="86">
        <f t="shared" si="36"/>
        <v>0</v>
      </c>
      <c r="AN19" s="86">
        <f t="shared" si="37"/>
        <v>406</v>
      </c>
      <c r="AO19" s="78">
        <f t="shared" si="8"/>
        <v>1559</v>
      </c>
      <c r="AP19" s="98"/>
      <c r="AQ19" s="54" t="s">
        <v>22</v>
      </c>
      <c r="AR19" s="85">
        <f>'4a 58C 19-20 Persons Count'!AS16</f>
        <v>4.0000000000000002E-4</v>
      </c>
      <c r="AS19" s="86">
        <f t="shared" si="9"/>
        <v>0</v>
      </c>
      <c r="AT19" s="98"/>
      <c r="AU19" s="99" t="s">
        <v>22</v>
      </c>
      <c r="AV19" s="94">
        <f>SUMIF('SFY 21-22 Q4 Share Calculations'!$AU19,)</f>
        <v>0</v>
      </c>
      <c r="AW19" s="94">
        <f>SUMIF('SFY 21-22 Q4 Share Calculations'!$AU19,)</f>
        <v>0</v>
      </c>
      <c r="AX19" s="94">
        <f>SUMIF('SFY 21-22 Q4 Share Calculations'!$AU19,)</f>
        <v>0</v>
      </c>
      <c r="AY19" s="94">
        <f>SUMIF('SFY 21-22 Q4 Share Calculations'!$AU19,)</f>
        <v>0</v>
      </c>
      <c r="AZ19" s="80"/>
      <c r="BA19" s="29" t="s">
        <v>22</v>
      </c>
      <c r="BB19" s="101"/>
      <c r="BC19" s="29"/>
      <c r="BD19" s="100"/>
      <c r="BE19" s="100"/>
      <c r="BF19" s="29"/>
      <c r="BG19" s="77"/>
      <c r="BH19" s="100" t="s">
        <v>22</v>
      </c>
      <c r="BI19" s="100"/>
      <c r="BJ19" s="100"/>
      <c r="BK19" s="100"/>
      <c r="BL19" s="100"/>
      <c r="BN19" s="100" t="s">
        <v>22</v>
      </c>
      <c r="BO19" s="100"/>
      <c r="BP19" s="100"/>
      <c r="BQ19" s="100"/>
      <c r="BR19" s="100"/>
      <c r="BS19" s="77"/>
      <c r="BT19" s="29" t="s">
        <v>22</v>
      </c>
      <c r="BU19" s="84"/>
      <c r="BV19" s="29"/>
      <c r="BW19" s="77"/>
      <c r="BX19" s="76">
        <f t="shared" si="11"/>
        <v>67</v>
      </c>
      <c r="BY19" s="76">
        <f t="shared" si="12"/>
        <v>992</v>
      </c>
      <c r="BZ19" s="76">
        <f t="shared" si="13"/>
        <v>0</v>
      </c>
      <c r="CA19" s="76">
        <f t="shared" si="14"/>
        <v>71</v>
      </c>
      <c r="CB19" s="76">
        <f t="shared" si="15"/>
        <v>7</v>
      </c>
      <c r="CC19" s="76">
        <f t="shared" si="16"/>
        <v>28</v>
      </c>
      <c r="CD19" s="76">
        <f t="shared" si="17"/>
        <v>0</v>
      </c>
      <c r="CE19" s="76">
        <f t="shared" si="18"/>
        <v>1</v>
      </c>
      <c r="CF19" s="76">
        <f t="shared" si="19"/>
        <v>0</v>
      </c>
      <c r="CG19" s="76">
        <f t="shared" si="20"/>
        <v>406</v>
      </c>
      <c r="CH19" s="81">
        <f t="shared" si="21"/>
        <v>1572</v>
      </c>
      <c r="CI19" s="125">
        <f t="shared" si="22"/>
        <v>0</v>
      </c>
    </row>
    <row r="20" spans="1:87" x14ac:dyDescent="0.25">
      <c r="A20" s="54" t="s">
        <v>23</v>
      </c>
      <c r="B20" s="85">
        <f>'4a 58C 19-20 Persons Count'!AM17</f>
        <v>6.4899999999999999E-2</v>
      </c>
      <c r="C20" s="86">
        <f t="shared" si="23"/>
        <v>1016</v>
      </c>
      <c r="D20" s="77"/>
      <c r="E20" s="54" t="s">
        <v>23</v>
      </c>
      <c r="F20" s="85">
        <f>'4a 58C 19-20 Persons Count'!AS17</f>
        <v>3.4099999999999998E-2</v>
      </c>
      <c r="G20" s="86">
        <f>ROUND(G$5*$F20,0)</f>
        <v>5763</v>
      </c>
      <c r="H20" s="86">
        <f t="shared" si="5"/>
        <v>5420</v>
      </c>
      <c r="I20" s="86">
        <f t="shared" si="5"/>
        <v>38</v>
      </c>
      <c r="J20" s="86">
        <f t="shared" si="5"/>
        <v>6063</v>
      </c>
      <c r="K20" s="86">
        <f t="shared" si="5"/>
        <v>575</v>
      </c>
      <c r="L20" s="86">
        <f t="shared" si="5"/>
        <v>801</v>
      </c>
      <c r="M20" s="86">
        <f t="shared" si="5"/>
        <v>2</v>
      </c>
      <c r="N20" s="87">
        <f t="shared" si="5"/>
        <v>15</v>
      </c>
      <c r="O20" s="25">
        <f t="shared" si="39"/>
        <v>24</v>
      </c>
      <c r="P20" s="86">
        <f t="shared" si="5"/>
        <v>9437</v>
      </c>
      <c r="Q20" s="25">
        <f t="shared" si="6"/>
        <v>28138</v>
      </c>
      <c r="R20" s="62"/>
      <c r="S20" s="54" t="s">
        <v>23</v>
      </c>
      <c r="T20" s="85">
        <f>'4a 58C 19-20 Persons Count'!AI17</f>
        <v>5.67E-2</v>
      </c>
      <c r="U20" s="86">
        <f>ROUND($U$5*T20,0)</f>
        <v>74155</v>
      </c>
      <c r="V20" s="86">
        <f t="shared" si="25"/>
        <v>1512</v>
      </c>
      <c r="W20" s="86">
        <f t="shared" si="26"/>
        <v>19679</v>
      </c>
      <c r="X20" s="25">
        <f t="shared" si="27"/>
        <v>95346</v>
      </c>
      <c r="Y20" s="62"/>
      <c r="Z20" s="54" t="s">
        <v>23</v>
      </c>
      <c r="AA20" s="85">
        <f>'4a 58C 19-20 Persons Count'!AP17</f>
        <v>4.8399999999999999E-2</v>
      </c>
      <c r="AB20" s="86">
        <f t="shared" si="7"/>
        <v>4162</v>
      </c>
      <c r="AC20" s="62"/>
      <c r="AD20" s="86" t="s">
        <v>23</v>
      </c>
      <c r="AE20" s="86">
        <f t="shared" si="28"/>
        <v>5763</v>
      </c>
      <c r="AF20" s="86">
        <f t="shared" si="29"/>
        <v>79575</v>
      </c>
      <c r="AG20" s="86">
        <f t="shared" si="30"/>
        <v>38</v>
      </c>
      <c r="AH20" s="86">
        <f t="shared" si="31"/>
        <v>6063</v>
      </c>
      <c r="AI20" s="86">
        <f t="shared" si="32"/>
        <v>575</v>
      </c>
      <c r="AJ20" s="86">
        <f t="shared" si="33"/>
        <v>2313</v>
      </c>
      <c r="AK20" s="86">
        <f t="shared" si="34"/>
        <v>2</v>
      </c>
      <c r="AL20" s="86">
        <f t="shared" si="35"/>
        <v>15</v>
      </c>
      <c r="AM20" s="86">
        <f t="shared" si="36"/>
        <v>24</v>
      </c>
      <c r="AN20" s="86">
        <f t="shared" si="37"/>
        <v>33278</v>
      </c>
      <c r="AO20" s="78">
        <f t="shared" si="8"/>
        <v>127646</v>
      </c>
      <c r="AP20" s="98"/>
      <c r="AQ20" s="54" t="s">
        <v>23</v>
      </c>
      <c r="AR20" s="85">
        <f>'4a 58C 19-20 Persons Count'!AS17</f>
        <v>3.4099999999999998E-2</v>
      </c>
      <c r="AS20" s="86">
        <f t="shared" si="9"/>
        <v>0</v>
      </c>
      <c r="AT20" s="98"/>
      <c r="AU20" s="99" t="s">
        <v>23</v>
      </c>
      <c r="AV20" s="94">
        <f>SUMIF('SFY 21-22 Q4 Share Calculations'!$AU20,)</f>
        <v>0</v>
      </c>
      <c r="AW20" s="94">
        <f>SUMIF('SFY 21-22 Q4 Share Calculations'!$AU20,)</f>
        <v>0</v>
      </c>
      <c r="AX20" s="94">
        <f>SUMIF('SFY 21-22 Q4 Share Calculations'!$AU20,)</f>
        <v>0</v>
      </c>
      <c r="AY20" s="94">
        <f>SUMIF('SFY 21-22 Q4 Share Calculations'!$AU20,)</f>
        <v>0</v>
      </c>
      <c r="AZ20" s="80"/>
      <c r="BA20" s="29" t="s">
        <v>23</v>
      </c>
      <c r="BB20" s="101"/>
      <c r="BC20" s="29"/>
      <c r="BD20" s="100"/>
      <c r="BE20" s="100"/>
      <c r="BF20" s="29"/>
      <c r="BG20" s="77"/>
      <c r="BH20" s="100" t="s">
        <v>23</v>
      </c>
      <c r="BI20" s="100"/>
      <c r="BJ20" s="100"/>
      <c r="BK20" s="100"/>
      <c r="BL20" s="100"/>
      <c r="BN20" s="100" t="s">
        <v>23</v>
      </c>
      <c r="BO20" s="100"/>
      <c r="BP20" s="100"/>
      <c r="BQ20" s="100"/>
      <c r="BR20" s="100"/>
      <c r="BS20" s="77"/>
      <c r="BT20" s="29" t="s">
        <v>23</v>
      </c>
      <c r="BU20" s="84"/>
      <c r="BV20" s="29"/>
      <c r="BW20" s="77"/>
      <c r="BX20" s="76">
        <f t="shared" si="11"/>
        <v>5763</v>
      </c>
      <c r="BY20" s="76">
        <f t="shared" si="12"/>
        <v>80591</v>
      </c>
      <c r="BZ20" s="76">
        <f t="shared" si="13"/>
        <v>38</v>
      </c>
      <c r="CA20" s="76">
        <f t="shared" si="14"/>
        <v>6063</v>
      </c>
      <c r="CB20" s="76">
        <f t="shared" si="15"/>
        <v>575</v>
      </c>
      <c r="CC20" s="76">
        <f t="shared" si="16"/>
        <v>2313</v>
      </c>
      <c r="CD20" s="76">
        <f t="shared" si="17"/>
        <v>2</v>
      </c>
      <c r="CE20" s="76">
        <f t="shared" si="18"/>
        <v>15</v>
      </c>
      <c r="CF20" s="76">
        <f t="shared" si="19"/>
        <v>24</v>
      </c>
      <c r="CG20" s="76">
        <f t="shared" si="20"/>
        <v>33278</v>
      </c>
      <c r="CH20" s="81">
        <f t="shared" si="21"/>
        <v>128662</v>
      </c>
      <c r="CI20" s="125">
        <f t="shared" si="22"/>
        <v>0</v>
      </c>
    </row>
    <row r="21" spans="1:87" x14ac:dyDescent="0.25">
      <c r="A21" s="54" t="s">
        <v>24</v>
      </c>
      <c r="B21" s="85">
        <f>'4a 58C 19-20 Persons Count'!AM18</f>
        <v>9.9000000000000008E-3</v>
      </c>
      <c r="C21" s="86">
        <f t="shared" si="23"/>
        <v>155</v>
      </c>
      <c r="D21" s="77"/>
      <c r="E21" s="54" t="s">
        <v>24</v>
      </c>
      <c r="F21" s="85">
        <f>'4a 58C 19-20 Persons Count'!AS18</f>
        <v>5.0000000000000001E-3</v>
      </c>
      <c r="G21" s="86">
        <f t="shared" si="5"/>
        <v>845</v>
      </c>
      <c r="H21" s="86">
        <f t="shared" si="5"/>
        <v>795</v>
      </c>
      <c r="I21" s="86">
        <f t="shared" si="5"/>
        <v>6</v>
      </c>
      <c r="J21" s="86">
        <f t="shared" si="5"/>
        <v>889</v>
      </c>
      <c r="K21" s="86">
        <f t="shared" si="5"/>
        <v>84</v>
      </c>
      <c r="L21" s="86">
        <f t="shared" si="5"/>
        <v>117</v>
      </c>
      <c r="M21" s="86">
        <f t="shared" si="5"/>
        <v>0</v>
      </c>
      <c r="N21" s="87">
        <f t="shared" si="5"/>
        <v>2</v>
      </c>
      <c r="O21" s="86">
        <f t="shared" si="5"/>
        <v>4</v>
      </c>
      <c r="P21" s="86">
        <f t="shared" si="5"/>
        <v>1384</v>
      </c>
      <c r="Q21" s="25">
        <f t="shared" si="6"/>
        <v>4126</v>
      </c>
      <c r="R21" s="62"/>
      <c r="S21" s="54" t="s">
        <v>24</v>
      </c>
      <c r="T21" s="85">
        <f>'4a 58C 19-20 Persons Count'!AI18</f>
        <v>8.3999999999999995E-3</v>
      </c>
      <c r="U21" s="86">
        <f t="shared" si="24"/>
        <v>10986</v>
      </c>
      <c r="V21" s="86">
        <f t="shared" si="25"/>
        <v>224</v>
      </c>
      <c r="W21" s="86">
        <f t="shared" si="26"/>
        <v>2915</v>
      </c>
      <c r="X21" s="25">
        <f t="shared" si="27"/>
        <v>14125</v>
      </c>
      <c r="Y21" s="62"/>
      <c r="Z21" s="54" t="s">
        <v>24</v>
      </c>
      <c r="AA21" s="85">
        <f>'4a 58C 19-20 Persons Count'!AP18</f>
        <v>7.1000000000000004E-3</v>
      </c>
      <c r="AB21" s="105">
        <f>ROUNDDOWN(AA21*AB$5,0)</f>
        <v>610</v>
      </c>
      <c r="AC21" s="62"/>
      <c r="AD21" s="86" t="s">
        <v>24</v>
      </c>
      <c r="AE21" s="86">
        <f t="shared" si="28"/>
        <v>845</v>
      </c>
      <c r="AF21" s="86">
        <f t="shared" si="29"/>
        <v>11781</v>
      </c>
      <c r="AG21" s="86">
        <f t="shared" si="30"/>
        <v>6</v>
      </c>
      <c r="AH21" s="86">
        <f t="shared" si="31"/>
        <v>889</v>
      </c>
      <c r="AI21" s="86">
        <f t="shared" si="32"/>
        <v>84</v>
      </c>
      <c r="AJ21" s="86">
        <f t="shared" si="33"/>
        <v>341</v>
      </c>
      <c r="AK21" s="86">
        <f t="shared" si="34"/>
        <v>0</v>
      </c>
      <c r="AL21" s="86">
        <f t="shared" si="35"/>
        <v>2</v>
      </c>
      <c r="AM21" s="86">
        <f t="shared" si="36"/>
        <v>4</v>
      </c>
      <c r="AN21" s="86">
        <f t="shared" si="37"/>
        <v>4909</v>
      </c>
      <c r="AO21" s="78">
        <f t="shared" si="8"/>
        <v>18861</v>
      </c>
      <c r="AP21" s="98"/>
      <c r="AQ21" s="54" t="s">
        <v>24</v>
      </c>
      <c r="AR21" s="85">
        <f>'4a 58C 19-20 Persons Count'!AS18</f>
        <v>5.0000000000000001E-3</v>
      </c>
      <c r="AS21" s="86">
        <f t="shared" si="9"/>
        <v>0</v>
      </c>
      <c r="AT21" s="98"/>
      <c r="AU21" s="99" t="s">
        <v>24</v>
      </c>
      <c r="AV21" s="94">
        <f>SUMIF('SFY 21-22 Q4 Share Calculations'!$AU21,)</f>
        <v>0</v>
      </c>
      <c r="AW21" s="94">
        <f>SUMIF('SFY 21-22 Q4 Share Calculations'!$AU21,)</f>
        <v>0</v>
      </c>
      <c r="AX21" s="94">
        <f>SUMIF('SFY 21-22 Q4 Share Calculations'!$AU21,)</f>
        <v>0</v>
      </c>
      <c r="AY21" s="94">
        <f>SUMIF('SFY 21-22 Q4 Share Calculations'!$AU21,)</f>
        <v>0</v>
      </c>
      <c r="AZ21" s="80"/>
      <c r="BA21" s="29" t="s">
        <v>24</v>
      </c>
      <c r="BB21" s="101"/>
      <c r="BC21" s="29"/>
      <c r="BD21" s="100"/>
      <c r="BE21" s="100"/>
      <c r="BF21" s="29"/>
      <c r="BG21" s="77"/>
      <c r="BH21" s="100" t="s">
        <v>24</v>
      </c>
      <c r="BI21" s="100"/>
      <c r="BJ21" s="100"/>
      <c r="BK21" s="100"/>
      <c r="BL21" s="100"/>
      <c r="BN21" s="100" t="s">
        <v>24</v>
      </c>
      <c r="BO21" s="100"/>
      <c r="BP21" s="100"/>
      <c r="BQ21" s="100"/>
      <c r="BR21" s="100"/>
      <c r="BS21" s="77"/>
      <c r="BT21" s="29" t="s">
        <v>24</v>
      </c>
      <c r="BU21" s="84"/>
      <c r="BV21" s="29"/>
      <c r="BW21" s="77"/>
      <c r="BX21" s="76">
        <f t="shared" si="11"/>
        <v>845</v>
      </c>
      <c r="BY21" s="76">
        <f t="shared" si="12"/>
        <v>11936</v>
      </c>
      <c r="BZ21" s="76">
        <f t="shared" si="13"/>
        <v>6</v>
      </c>
      <c r="CA21" s="76">
        <f t="shared" si="14"/>
        <v>889</v>
      </c>
      <c r="CB21" s="76">
        <f t="shared" si="15"/>
        <v>84</v>
      </c>
      <c r="CC21" s="76">
        <f t="shared" si="16"/>
        <v>341</v>
      </c>
      <c r="CD21" s="76">
        <f t="shared" si="17"/>
        <v>0</v>
      </c>
      <c r="CE21" s="76">
        <f t="shared" si="18"/>
        <v>2</v>
      </c>
      <c r="CF21" s="76">
        <f t="shared" si="19"/>
        <v>4</v>
      </c>
      <c r="CG21" s="76">
        <f t="shared" si="20"/>
        <v>4909</v>
      </c>
      <c r="CH21" s="81">
        <f t="shared" si="21"/>
        <v>19016</v>
      </c>
      <c r="CI21" s="125">
        <f t="shared" si="22"/>
        <v>0</v>
      </c>
    </row>
    <row r="22" spans="1:87" x14ac:dyDescent="0.25">
      <c r="A22" s="54" t="s">
        <v>25</v>
      </c>
      <c r="B22" s="85">
        <f>'4a 58C 19-20 Persons Count'!AM19</f>
        <v>4.8999999999999998E-3</v>
      </c>
      <c r="C22" s="86">
        <f t="shared" si="23"/>
        <v>77</v>
      </c>
      <c r="D22" s="77"/>
      <c r="E22" s="54" t="s">
        <v>25</v>
      </c>
      <c r="F22" s="85">
        <f>'4a 58C 19-20 Persons Count'!AS19</f>
        <v>2.5999999999999999E-3</v>
      </c>
      <c r="G22" s="86">
        <f t="shared" ref="G22:P53" si="40">ROUND(G$5*$F22,0)</f>
        <v>439</v>
      </c>
      <c r="H22" s="86">
        <f t="shared" si="40"/>
        <v>413</v>
      </c>
      <c r="I22" s="86">
        <f t="shared" si="40"/>
        <v>3</v>
      </c>
      <c r="J22" s="86">
        <f t="shared" si="40"/>
        <v>462</v>
      </c>
      <c r="K22" s="86">
        <f t="shared" si="40"/>
        <v>44</v>
      </c>
      <c r="L22" s="86">
        <f t="shared" si="40"/>
        <v>61</v>
      </c>
      <c r="M22" s="86">
        <f t="shared" si="40"/>
        <v>0</v>
      </c>
      <c r="N22" s="86">
        <f t="shared" si="40"/>
        <v>1</v>
      </c>
      <c r="O22" s="86">
        <f t="shared" si="40"/>
        <v>2</v>
      </c>
      <c r="P22" s="86">
        <f t="shared" si="40"/>
        <v>720</v>
      </c>
      <c r="Q22" s="25">
        <f t="shared" si="6"/>
        <v>2145</v>
      </c>
      <c r="R22" s="62"/>
      <c r="S22" s="54" t="s">
        <v>25</v>
      </c>
      <c r="T22" s="85">
        <f>'4a 58C 19-20 Persons Count'!AI19</f>
        <v>4.3E-3</v>
      </c>
      <c r="U22" s="86">
        <f>ROUND($U$5*T22,0)</f>
        <v>5624</v>
      </c>
      <c r="V22" s="86">
        <f t="shared" si="25"/>
        <v>115</v>
      </c>
      <c r="W22" s="86">
        <f t="shared" si="26"/>
        <v>1492</v>
      </c>
      <c r="X22" s="25">
        <f t="shared" si="27"/>
        <v>7231</v>
      </c>
      <c r="Y22" s="62"/>
      <c r="Z22" s="54" t="s">
        <v>25</v>
      </c>
      <c r="AA22" s="85">
        <f>'4a 58C 19-20 Persons Count'!AP19</f>
        <v>3.7000000000000002E-3</v>
      </c>
      <c r="AB22" s="86">
        <f t="shared" si="7"/>
        <v>318</v>
      </c>
      <c r="AC22" s="62"/>
      <c r="AD22" s="86" t="s">
        <v>25</v>
      </c>
      <c r="AE22" s="86">
        <f t="shared" si="28"/>
        <v>439</v>
      </c>
      <c r="AF22" s="86">
        <f t="shared" si="29"/>
        <v>6037</v>
      </c>
      <c r="AG22" s="86">
        <f t="shared" si="30"/>
        <v>3</v>
      </c>
      <c r="AH22" s="86">
        <f t="shared" si="31"/>
        <v>462</v>
      </c>
      <c r="AI22" s="86">
        <f t="shared" si="32"/>
        <v>44</v>
      </c>
      <c r="AJ22" s="86">
        <f t="shared" si="33"/>
        <v>176</v>
      </c>
      <c r="AK22" s="86">
        <f t="shared" si="34"/>
        <v>0</v>
      </c>
      <c r="AL22" s="86">
        <f t="shared" si="35"/>
        <v>1</v>
      </c>
      <c r="AM22" s="86">
        <f t="shared" si="36"/>
        <v>2</v>
      </c>
      <c r="AN22" s="86">
        <f t="shared" si="37"/>
        <v>2530</v>
      </c>
      <c r="AO22" s="78">
        <f t="shared" si="8"/>
        <v>9694</v>
      </c>
      <c r="AP22" s="98"/>
      <c r="AQ22" s="54" t="s">
        <v>25</v>
      </c>
      <c r="AR22" s="85">
        <f>'4a 58C 19-20 Persons Count'!AS19</f>
        <v>2.5999999999999999E-3</v>
      </c>
      <c r="AS22" s="86">
        <f t="shared" si="9"/>
        <v>0</v>
      </c>
      <c r="AT22" s="98"/>
      <c r="AU22" s="99" t="s">
        <v>25</v>
      </c>
      <c r="AV22" s="94">
        <f>SUMIF('SFY 21-22 Q4 Share Calculations'!$AU22,)</f>
        <v>0</v>
      </c>
      <c r="AW22" s="94">
        <f>SUMIF('SFY 21-22 Q4 Share Calculations'!$AU22,)</f>
        <v>0</v>
      </c>
      <c r="AX22" s="94">
        <f>SUMIF('SFY 21-22 Q4 Share Calculations'!$AU22,)</f>
        <v>0</v>
      </c>
      <c r="AY22" s="94">
        <f>SUMIF('SFY 21-22 Q4 Share Calculations'!$AU22,)</f>
        <v>0</v>
      </c>
      <c r="AZ22" s="80"/>
      <c r="BA22" s="29" t="s">
        <v>25</v>
      </c>
      <c r="BB22" s="101"/>
      <c r="BC22" s="29"/>
      <c r="BD22" s="100"/>
      <c r="BE22" s="100"/>
      <c r="BF22" s="29"/>
      <c r="BG22" s="77"/>
      <c r="BH22" s="100" t="s">
        <v>25</v>
      </c>
      <c r="BI22" s="100"/>
      <c r="BJ22" s="100"/>
      <c r="BK22" s="100"/>
      <c r="BL22" s="100"/>
      <c r="BN22" s="100" t="s">
        <v>25</v>
      </c>
      <c r="BO22" s="100"/>
      <c r="BP22" s="100"/>
      <c r="BQ22" s="100"/>
      <c r="BR22" s="100"/>
      <c r="BS22" s="77"/>
      <c r="BT22" s="29" t="s">
        <v>25</v>
      </c>
      <c r="BU22" s="84"/>
      <c r="BV22" s="29"/>
      <c r="BW22" s="77"/>
      <c r="BX22" s="76">
        <f t="shared" si="11"/>
        <v>439</v>
      </c>
      <c r="BY22" s="76">
        <f t="shared" si="12"/>
        <v>6114</v>
      </c>
      <c r="BZ22" s="76">
        <f t="shared" si="13"/>
        <v>3</v>
      </c>
      <c r="CA22" s="76">
        <f t="shared" si="14"/>
        <v>462</v>
      </c>
      <c r="CB22" s="76">
        <f t="shared" si="15"/>
        <v>44</v>
      </c>
      <c r="CC22" s="76">
        <f t="shared" si="16"/>
        <v>176</v>
      </c>
      <c r="CD22" s="76">
        <f t="shared" si="17"/>
        <v>0</v>
      </c>
      <c r="CE22" s="76">
        <f t="shared" si="18"/>
        <v>1</v>
      </c>
      <c r="CF22" s="76">
        <f t="shared" si="19"/>
        <v>2</v>
      </c>
      <c r="CG22" s="76">
        <f t="shared" si="20"/>
        <v>2530</v>
      </c>
      <c r="CH22" s="81">
        <f t="shared" si="21"/>
        <v>9771</v>
      </c>
      <c r="CI22" s="125">
        <f t="shared" si="22"/>
        <v>0</v>
      </c>
    </row>
    <row r="23" spans="1:87" x14ac:dyDescent="0.25">
      <c r="A23" s="54" t="s">
        <v>26</v>
      </c>
      <c r="B23" s="85">
        <f>'4a 58C 19-20 Persons Count'!AM20</f>
        <v>1.1999999999999999E-3</v>
      </c>
      <c r="C23" s="86">
        <f t="shared" si="23"/>
        <v>19</v>
      </c>
      <c r="D23" s="77"/>
      <c r="E23" s="54" t="s">
        <v>26</v>
      </c>
      <c r="F23" s="85">
        <f>'4a 58C 19-20 Persons Count'!AS20</f>
        <v>8.0000000000000004E-4</v>
      </c>
      <c r="G23" s="86">
        <f t="shared" si="40"/>
        <v>135</v>
      </c>
      <c r="H23" s="86">
        <f t="shared" si="40"/>
        <v>127</v>
      </c>
      <c r="I23" s="86">
        <f t="shared" si="40"/>
        <v>1</v>
      </c>
      <c r="J23" s="86">
        <f>ROUND(J$5*$F23,0)</f>
        <v>142</v>
      </c>
      <c r="K23" s="86">
        <f t="shared" si="40"/>
        <v>13</v>
      </c>
      <c r="L23" s="86">
        <f t="shared" si="40"/>
        <v>19</v>
      </c>
      <c r="M23" s="86">
        <f t="shared" si="40"/>
        <v>0</v>
      </c>
      <c r="N23" s="86">
        <f t="shared" si="40"/>
        <v>0</v>
      </c>
      <c r="O23" s="86">
        <f t="shared" si="40"/>
        <v>1</v>
      </c>
      <c r="P23" s="86">
        <f>ROUND(P$5*$F23,0)</f>
        <v>221</v>
      </c>
      <c r="Q23" s="25">
        <f t="shared" si="6"/>
        <v>659</v>
      </c>
      <c r="R23" s="62"/>
      <c r="S23" s="54" t="s">
        <v>26</v>
      </c>
      <c r="T23" s="85">
        <f>'4a 58C 19-20 Persons Count'!AI20</f>
        <v>1.2999999999999999E-3</v>
      </c>
      <c r="U23" s="86">
        <f t="shared" si="24"/>
        <v>1700</v>
      </c>
      <c r="V23" s="86">
        <f t="shared" si="25"/>
        <v>35</v>
      </c>
      <c r="W23" s="86">
        <f t="shared" si="26"/>
        <v>451</v>
      </c>
      <c r="X23" s="25">
        <f t="shared" si="27"/>
        <v>2186</v>
      </c>
      <c r="Y23" s="62"/>
      <c r="Z23" s="54" t="s">
        <v>26</v>
      </c>
      <c r="AA23" s="85">
        <f>'4a 58C 19-20 Persons Count'!AP20</f>
        <v>1.1000000000000001E-3</v>
      </c>
      <c r="AB23" s="86">
        <f t="shared" si="7"/>
        <v>95</v>
      </c>
      <c r="AC23" s="62"/>
      <c r="AD23" s="86" t="s">
        <v>26</v>
      </c>
      <c r="AE23" s="86">
        <f t="shared" si="28"/>
        <v>135</v>
      </c>
      <c r="AF23" s="86">
        <f t="shared" si="29"/>
        <v>1827</v>
      </c>
      <c r="AG23" s="86">
        <f t="shared" si="30"/>
        <v>1</v>
      </c>
      <c r="AH23" s="86">
        <f t="shared" si="31"/>
        <v>142</v>
      </c>
      <c r="AI23" s="86">
        <f t="shared" si="32"/>
        <v>13</v>
      </c>
      <c r="AJ23" s="86">
        <f t="shared" si="33"/>
        <v>54</v>
      </c>
      <c r="AK23" s="86">
        <f t="shared" si="34"/>
        <v>0</v>
      </c>
      <c r="AL23" s="86">
        <f t="shared" si="35"/>
        <v>0</v>
      </c>
      <c r="AM23" s="86">
        <f t="shared" si="36"/>
        <v>1</v>
      </c>
      <c r="AN23" s="86">
        <f t="shared" si="37"/>
        <v>767</v>
      </c>
      <c r="AO23" s="78">
        <f t="shared" si="8"/>
        <v>2940</v>
      </c>
      <c r="AP23" s="98"/>
      <c r="AQ23" s="54" t="s">
        <v>26</v>
      </c>
      <c r="AR23" s="85">
        <f>'4a 58C 19-20 Persons Count'!AS20</f>
        <v>8.0000000000000004E-4</v>
      </c>
      <c r="AS23" s="86">
        <f t="shared" si="9"/>
        <v>0</v>
      </c>
      <c r="AT23" s="98"/>
      <c r="AU23" s="99" t="s">
        <v>26</v>
      </c>
      <c r="AV23" s="94">
        <f>SUMIF('SFY 21-22 Q4 Share Calculations'!$AU23,)</f>
        <v>0</v>
      </c>
      <c r="AW23" s="94">
        <f>SUMIF('SFY 21-22 Q4 Share Calculations'!$AU23,)</f>
        <v>0</v>
      </c>
      <c r="AX23" s="94">
        <f>SUMIF('SFY 21-22 Q4 Share Calculations'!$AU23,)</f>
        <v>0</v>
      </c>
      <c r="AY23" s="94">
        <f>SUMIF('SFY 21-22 Q4 Share Calculations'!$AU23,)</f>
        <v>0</v>
      </c>
      <c r="AZ23" s="80"/>
      <c r="BA23" s="29" t="s">
        <v>26</v>
      </c>
      <c r="BB23" s="101"/>
      <c r="BC23" s="29"/>
      <c r="BD23" s="100"/>
      <c r="BE23" s="100"/>
      <c r="BF23" s="29"/>
      <c r="BG23" s="77"/>
      <c r="BH23" s="100" t="s">
        <v>26</v>
      </c>
      <c r="BI23" s="100"/>
      <c r="BJ23" s="100"/>
      <c r="BK23" s="100"/>
      <c r="BL23" s="100"/>
      <c r="BN23" s="100" t="s">
        <v>26</v>
      </c>
      <c r="BO23" s="100"/>
      <c r="BP23" s="100"/>
      <c r="BQ23" s="100"/>
      <c r="BR23" s="100"/>
      <c r="BS23" s="77"/>
      <c r="BT23" s="29" t="s">
        <v>26</v>
      </c>
      <c r="BU23" s="84"/>
      <c r="BV23" s="29"/>
      <c r="BW23" s="77"/>
      <c r="BX23" s="76">
        <f t="shared" si="11"/>
        <v>135</v>
      </c>
      <c r="BY23" s="76">
        <f t="shared" si="12"/>
        <v>1846</v>
      </c>
      <c r="BZ23" s="76">
        <f t="shared" si="13"/>
        <v>1</v>
      </c>
      <c r="CA23" s="76">
        <f t="shared" si="14"/>
        <v>142</v>
      </c>
      <c r="CB23" s="76">
        <f t="shared" si="15"/>
        <v>13</v>
      </c>
      <c r="CC23" s="76">
        <f t="shared" si="16"/>
        <v>54</v>
      </c>
      <c r="CD23" s="76">
        <f t="shared" si="17"/>
        <v>0</v>
      </c>
      <c r="CE23" s="76">
        <f t="shared" si="18"/>
        <v>0</v>
      </c>
      <c r="CF23" s="76">
        <f t="shared" si="19"/>
        <v>1</v>
      </c>
      <c r="CG23" s="76">
        <f t="shared" si="20"/>
        <v>767</v>
      </c>
      <c r="CH23" s="81">
        <f t="shared" si="21"/>
        <v>2959</v>
      </c>
      <c r="CI23" s="125">
        <f t="shared" si="22"/>
        <v>0</v>
      </c>
    </row>
    <row r="24" spans="1:87" x14ac:dyDescent="0.25">
      <c r="A24" s="54" t="s">
        <v>27</v>
      </c>
      <c r="B24" s="85">
        <f>'4a 58C 19-20 Persons Count'!AM21</f>
        <v>0.45150000000000001</v>
      </c>
      <c r="C24" s="86">
        <f t="shared" si="23"/>
        <v>7070</v>
      </c>
      <c r="D24" s="77"/>
      <c r="E24" s="54" t="s">
        <v>27</v>
      </c>
      <c r="F24" s="85">
        <f>'4a 58C 19-20 Persons Count'!AS21</f>
        <v>0.2964</v>
      </c>
      <c r="G24" s="104">
        <f t="shared" si="40"/>
        <v>50095</v>
      </c>
      <c r="H24" s="104">
        <f t="shared" si="40"/>
        <v>47114</v>
      </c>
      <c r="I24" s="25">
        <f t="shared" si="40"/>
        <v>328</v>
      </c>
      <c r="J24" s="104">
        <f t="shared" si="40"/>
        <v>52698</v>
      </c>
      <c r="K24" s="104">
        <f t="shared" si="40"/>
        <v>4995</v>
      </c>
      <c r="L24" s="104">
        <f>ROUND(L$5*$F24,0)</f>
        <v>6960</v>
      </c>
      <c r="M24" s="104">
        <f>ROUND(M$5*$F24,0)</f>
        <v>17</v>
      </c>
      <c r="N24" s="25">
        <f>ROUND(N$5*$F24,0)</f>
        <v>131</v>
      </c>
      <c r="O24" s="280">
        <f>ROUNDDOWN(O$5*$F24,0)</f>
        <v>212</v>
      </c>
      <c r="P24" s="104">
        <f t="shared" si="40"/>
        <v>82026</v>
      </c>
      <c r="Q24" s="25">
        <f t="shared" si="6"/>
        <v>244576</v>
      </c>
      <c r="R24" s="62"/>
      <c r="S24" s="54" t="s">
        <v>27</v>
      </c>
      <c r="T24" s="85">
        <f>'4a 58C 19-20 Persons Count'!AI21</f>
        <v>0.49320000000000003</v>
      </c>
      <c r="U24" s="86">
        <f>ROUND($U$5*T24,0)</f>
        <v>645028</v>
      </c>
      <c r="V24" s="104">
        <f t="shared" si="25"/>
        <v>13150</v>
      </c>
      <c r="W24" s="104">
        <f t="shared" si="26"/>
        <v>171175</v>
      </c>
      <c r="X24" s="25">
        <f t="shared" si="27"/>
        <v>829353</v>
      </c>
      <c r="Y24" s="62"/>
      <c r="Z24" s="29" t="s">
        <v>27</v>
      </c>
      <c r="AA24" s="103"/>
      <c r="AB24" s="29"/>
      <c r="AC24" s="62"/>
      <c r="AD24" s="151" t="s">
        <v>27</v>
      </c>
      <c r="AE24" s="86">
        <f t="shared" si="28"/>
        <v>50095</v>
      </c>
      <c r="AF24" s="86">
        <f t="shared" si="29"/>
        <v>692142</v>
      </c>
      <c r="AG24" s="86">
        <f t="shared" si="30"/>
        <v>328</v>
      </c>
      <c r="AH24" s="86">
        <f t="shared" si="31"/>
        <v>52698</v>
      </c>
      <c r="AI24" s="86">
        <f t="shared" si="32"/>
        <v>4995</v>
      </c>
      <c r="AJ24" s="86">
        <f t="shared" si="33"/>
        <v>20110</v>
      </c>
      <c r="AK24" s="86">
        <f t="shared" si="34"/>
        <v>17</v>
      </c>
      <c r="AL24" s="86">
        <f t="shared" si="35"/>
        <v>131</v>
      </c>
      <c r="AM24" s="86">
        <f t="shared" si="36"/>
        <v>212</v>
      </c>
      <c r="AN24" s="86">
        <f t="shared" si="37"/>
        <v>253201</v>
      </c>
      <c r="AO24" s="78">
        <f t="shared" si="8"/>
        <v>1073929</v>
      </c>
      <c r="AP24" s="98"/>
      <c r="AQ24" s="54" t="s">
        <v>27</v>
      </c>
      <c r="AR24" s="85">
        <f>'4a 58C 19-20 Persons Count'!AS21</f>
        <v>0.2964</v>
      </c>
      <c r="AS24" s="104">
        <f>ROUND(AR24*AS$5,0)</f>
        <v>0</v>
      </c>
      <c r="AT24" s="98"/>
      <c r="AU24" s="92" t="s">
        <v>27</v>
      </c>
      <c r="AV24" s="94">
        <f>SUMIF('SFY 21-22 Q4 Share Calculations'!$AU24,)</f>
        <v>0</v>
      </c>
      <c r="AW24" s="94">
        <f>SUMIF('SFY 21-22 Q4 Share Calculations'!$AU24,)</f>
        <v>0</v>
      </c>
      <c r="AX24" s="94">
        <f>SUMIF('SFY 21-22 Q4 Share Calculations'!$AU24,)</f>
        <v>0</v>
      </c>
      <c r="AY24" s="94">
        <f>SUMIF('SFY 21-22 Q4 Share Calculations'!$AU24,)</f>
        <v>0</v>
      </c>
      <c r="AZ24" s="80"/>
      <c r="BA24" s="29" t="s">
        <v>27</v>
      </c>
      <c r="BB24" s="101"/>
      <c r="BC24" s="29"/>
      <c r="BD24" s="100"/>
      <c r="BE24" s="100"/>
      <c r="BF24" s="29"/>
      <c r="BG24" s="77"/>
      <c r="BH24" s="100" t="s">
        <v>27</v>
      </c>
      <c r="BI24" s="100"/>
      <c r="BJ24" s="100"/>
      <c r="BK24" s="100"/>
      <c r="BL24" s="100"/>
      <c r="BN24" s="100" t="s">
        <v>27</v>
      </c>
      <c r="BO24" s="100"/>
      <c r="BP24" s="100"/>
      <c r="BQ24" s="100"/>
      <c r="BR24" s="100"/>
      <c r="BS24" s="77"/>
      <c r="BT24" s="29" t="s">
        <v>27</v>
      </c>
      <c r="BU24" s="84"/>
      <c r="BV24" s="29"/>
      <c r="BW24" s="77"/>
      <c r="BX24" s="76">
        <f t="shared" si="11"/>
        <v>50095</v>
      </c>
      <c r="BY24" s="76">
        <f t="shared" si="12"/>
        <v>699212</v>
      </c>
      <c r="BZ24" s="76">
        <f t="shared" si="13"/>
        <v>328</v>
      </c>
      <c r="CA24" s="76">
        <f t="shared" si="14"/>
        <v>52698</v>
      </c>
      <c r="CB24" s="76">
        <f t="shared" si="15"/>
        <v>4995</v>
      </c>
      <c r="CC24" s="76">
        <f t="shared" si="16"/>
        <v>20110</v>
      </c>
      <c r="CD24" s="76">
        <f t="shared" si="17"/>
        <v>17</v>
      </c>
      <c r="CE24" s="76">
        <f t="shared" si="18"/>
        <v>131</v>
      </c>
      <c r="CF24" s="76">
        <f t="shared" si="19"/>
        <v>212</v>
      </c>
      <c r="CG24" s="76">
        <f t="shared" si="20"/>
        <v>253201</v>
      </c>
      <c r="CH24" s="81">
        <f t="shared" si="21"/>
        <v>1080999</v>
      </c>
      <c r="CI24" s="125">
        <f t="shared" si="22"/>
        <v>0</v>
      </c>
    </row>
    <row r="25" spans="1:87" x14ac:dyDescent="0.25">
      <c r="A25" s="54" t="s">
        <v>28</v>
      </c>
      <c r="B25" s="85">
        <f>'4a 58C 19-20 Persons Count'!AM22</f>
        <v>1.11E-2</v>
      </c>
      <c r="C25" s="105">
        <f>ROUNDDOWN(B25*C$5,0)</f>
        <v>173</v>
      </c>
      <c r="D25" s="77"/>
      <c r="E25" s="54" t="s">
        <v>28</v>
      </c>
      <c r="F25" s="85">
        <f>'4a 58C 19-20 Persons Count'!AS22</f>
        <v>5.8999999999999999E-3</v>
      </c>
      <c r="G25" s="86">
        <f t="shared" si="40"/>
        <v>997</v>
      </c>
      <c r="H25" s="86">
        <f t="shared" si="40"/>
        <v>938</v>
      </c>
      <c r="I25" s="86">
        <f t="shared" si="40"/>
        <v>7</v>
      </c>
      <c r="J25" s="86">
        <f t="shared" si="40"/>
        <v>1049</v>
      </c>
      <c r="K25" s="86">
        <f t="shared" si="40"/>
        <v>99</v>
      </c>
      <c r="L25" s="86">
        <f t="shared" si="40"/>
        <v>139</v>
      </c>
      <c r="M25" s="86">
        <f t="shared" si="40"/>
        <v>0</v>
      </c>
      <c r="N25" s="86">
        <f t="shared" si="40"/>
        <v>3</v>
      </c>
      <c r="O25" s="86">
        <f t="shared" si="40"/>
        <v>4</v>
      </c>
      <c r="P25" s="86">
        <f t="shared" si="40"/>
        <v>1633</v>
      </c>
      <c r="Q25" s="25">
        <f t="shared" si="6"/>
        <v>4869</v>
      </c>
      <c r="R25" s="62"/>
      <c r="S25" s="54" t="s">
        <v>28</v>
      </c>
      <c r="T25" s="85">
        <f>'4a 58C 19-20 Persons Count'!AI22</f>
        <v>9.7999999999999997E-3</v>
      </c>
      <c r="U25" s="86">
        <f t="shared" si="24"/>
        <v>12817</v>
      </c>
      <c r="V25" s="86">
        <f t="shared" si="25"/>
        <v>261</v>
      </c>
      <c r="W25" s="86">
        <f t="shared" si="26"/>
        <v>3401</v>
      </c>
      <c r="X25" s="25">
        <f t="shared" si="27"/>
        <v>16479</v>
      </c>
      <c r="Y25" s="62"/>
      <c r="Z25" s="54" t="s">
        <v>28</v>
      </c>
      <c r="AA25" s="85">
        <f>'4a 58C 19-20 Persons Count'!AP22</f>
        <v>8.3999999999999995E-3</v>
      </c>
      <c r="AB25" s="86">
        <f t="shared" si="7"/>
        <v>722</v>
      </c>
      <c r="AC25" s="62"/>
      <c r="AD25" s="86" t="s">
        <v>28</v>
      </c>
      <c r="AE25" s="86">
        <f t="shared" si="28"/>
        <v>997</v>
      </c>
      <c r="AF25" s="86">
        <f t="shared" si="29"/>
        <v>13755</v>
      </c>
      <c r="AG25" s="86">
        <f t="shared" si="30"/>
        <v>7</v>
      </c>
      <c r="AH25" s="86">
        <f t="shared" si="31"/>
        <v>1049</v>
      </c>
      <c r="AI25" s="86">
        <f t="shared" si="32"/>
        <v>99</v>
      </c>
      <c r="AJ25" s="86">
        <f t="shared" si="33"/>
        <v>400</v>
      </c>
      <c r="AK25" s="86">
        <f t="shared" si="34"/>
        <v>0</v>
      </c>
      <c r="AL25" s="86">
        <f t="shared" si="35"/>
        <v>3</v>
      </c>
      <c r="AM25" s="86">
        <f t="shared" si="36"/>
        <v>4</v>
      </c>
      <c r="AN25" s="86">
        <f t="shared" si="37"/>
        <v>5756</v>
      </c>
      <c r="AO25" s="78">
        <f t="shared" si="8"/>
        <v>22070</v>
      </c>
      <c r="AP25" s="98"/>
      <c r="AQ25" s="54" t="s">
        <v>28</v>
      </c>
      <c r="AR25" s="85">
        <f>'4a 58C 19-20 Persons Count'!AS22</f>
        <v>5.8999999999999999E-3</v>
      </c>
      <c r="AS25" s="86">
        <f t="shared" si="9"/>
        <v>0</v>
      </c>
      <c r="AT25" s="98"/>
      <c r="AU25" s="99" t="s">
        <v>28</v>
      </c>
      <c r="AV25" s="94">
        <f>SUMIF('SFY 21-22 Q4 Share Calculations'!$AU25,)</f>
        <v>0</v>
      </c>
      <c r="AW25" s="94">
        <f>SUMIF('SFY 21-22 Q4 Share Calculations'!$AU25,)</f>
        <v>0</v>
      </c>
      <c r="AX25" s="94">
        <f>SUMIF('SFY 21-22 Q4 Share Calculations'!$AU25,)</f>
        <v>0</v>
      </c>
      <c r="AY25" s="94">
        <f>SUMIF('SFY 21-22 Q4 Share Calculations'!$AU25,)</f>
        <v>0</v>
      </c>
      <c r="AZ25" s="80"/>
      <c r="BA25" s="29" t="s">
        <v>28</v>
      </c>
      <c r="BB25" s="101"/>
      <c r="BC25" s="29"/>
      <c r="BD25" s="100"/>
      <c r="BE25" s="100"/>
      <c r="BF25" s="29"/>
      <c r="BG25" s="77"/>
      <c r="BH25" s="100" t="s">
        <v>28</v>
      </c>
      <c r="BI25" s="100"/>
      <c r="BJ25" s="100"/>
      <c r="BK25" s="100"/>
      <c r="BL25" s="100"/>
      <c r="BN25" s="100" t="s">
        <v>28</v>
      </c>
      <c r="BO25" s="100"/>
      <c r="BP25" s="100"/>
      <c r="BQ25" s="100"/>
      <c r="BR25" s="100"/>
      <c r="BS25" s="77"/>
      <c r="BT25" s="29" t="s">
        <v>28</v>
      </c>
      <c r="BU25" s="84"/>
      <c r="BV25" s="29"/>
      <c r="BW25" s="77"/>
      <c r="BX25" s="76">
        <f t="shared" si="11"/>
        <v>997</v>
      </c>
      <c r="BY25" s="76">
        <f t="shared" si="12"/>
        <v>13928</v>
      </c>
      <c r="BZ25" s="76">
        <f t="shared" si="13"/>
        <v>7</v>
      </c>
      <c r="CA25" s="76">
        <f t="shared" si="14"/>
        <v>1049</v>
      </c>
      <c r="CB25" s="76">
        <f t="shared" si="15"/>
        <v>99</v>
      </c>
      <c r="CC25" s="76">
        <f t="shared" si="16"/>
        <v>400</v>
      </c>
      <c r="CD25" s="76">
        <f t="shared" si="17"/>
        <v>0</v>
      </c>
      <c r="CE25" s="76">
        <f t="shared" si="18"/>
        <v>3</v>
      </c>
      <c r="CF25" s="76">
        <f t="shared" si="19"/>
        <v>4</v>
      </c>
      <c r="CG25" s="76">
        <f t="shared" si="20"/>
        <v>5756</v>
      </c>
      <c r="CH25" s="81">
        <f t="shared" si="21"/>
        <v>22243</v>
      </c>
      <c r="CI25" s="125">
        <f t="shared" si="22"/>
        <v>0</v>
      </c>
    </row>
    <row r="26" spans="1:87" x14ac:dyDescent="0.25">
      <c r="A26" s="54" t="s">
        <v>72</v>
      </c>
      <c r="B26" s="85">
        <f>'4a 58C 19-20 Persons Count'!AM23</f>
        <v>4.0000000000000001E-3</v>
      </c>
      <c r="C26" s="86">
        <f t="shared" ref="C26:C32" si="41">ROUND(B26*C$5,0)</f>
        <v>63</v>
      </c>
      <c r="D26" s="77"/>
      <c r="E26" s="54" t="s">
        <v>72</v>
      </c>
      <c r="F26" s="85">
        <f>'4a 58C 19-20 Persons Count'!AS23</f>
        <v>3.2000000000000002E-3</v>
      </c>
      <c r="G26" s="86">
        <f t="shared" si="40"/>
        <v>541</v>
      </c>
      <c r="H26" s="86">
        <f>ROUND(H$5*$F26,0)</f>
        <v>509</v>
      </c>
      <c r="I26" s="86">
        <f t="shared" si="40"/>
        <v>4</v>
      </c>
      <c r="J26" s="86">
        <f t="shared" si="40"/>
        <v>569</v>
      </c>
      <c r="K26" s="86">
        <f t="shared" si="40"/>
        <v>54</v>
      </c>
      <c r="L26" s="86">
        <f t="shared" si="40"/>
        <v>75</v>
      </c>
      <c r="M26" s="86">
        <f t="shared" si="40"/>
        <v>0</v>
      </c>
      <c r="N26" s="86">
        <f>ROUND(N$5*$F26,0)</f>
        <v>1</v>
      </c>
      <c r="O26" s="86">
        <f t="shared" si="40"/>
        <v>2</v>
      </c>
      <c r="P26" s="86">
        <f t="shared" si="40"/>
        <v>886</v>
      </c>
      <c r="Q26" s="25">
        <f t="shared" si="6"/>
        <v>2641</v>
      </c>
      <c r="R26" s="62"/>
      <c r="S26" s="54" t="s">
        <v>72</v>
      </c>
      <c r="T26" s="85">
        <f>'4a 58C 19-20 Persons Count'!AI23</f>
        <v>5.4000000000000003E-3</v>
      </c>
      <c r="U26" s="86">
        <f t="shared" si="24"/>
        <v>7062</v>
      </c>
      <c r="V26" s="86">
        <f t="shared" si="25"/>
        <v>144</v>
      </c>
      <c r="W26" s="86">
        <f t="shared" si="26"/>
        <v>1874</v>
      </c>
      <c r="X26" s="25">
        <f t="shared" si="27"/>
        <v>9080</v>
      </c>
      <c r="Y26" s="62"/>
      <c r="Z26" s="54" t="s">
        <v>72</v>
      </c>
      <c r="AA26" s="85">
        <f>'4a 58C 19-20 Persons Count'!AP23</f>
        <v>4.5999999999999999E-3</v>
      </c>
      <c r="AB26" s="86">
        <f t="shared" si="7"/>
        <v>396</v>
      </c>
      <c r="AC26" s="62"/>
      <c r="AD26" s="86" t="s">
        <v>72</v>
      </c>
      <c r="AE26" s="86">
        <f t="shared" si="28"/>
        <v>541</v>
      </c>
      <c r="AF26" s="86">
        <f t="shared" si="29"/>
        <v>7571</v>
      </c>
      <c r="AG26" s="86">
        <f t="shared" si="30"/>
        <v>4</v>
      </c>
      <c r="AH26" s="86">
        <f t="shared" si="31"/>
        <v>569</v>
      </c>
      <c r="AI26" s="86">
        <f t="shared" si="32"/>
        <v>54</v>
      </c>
      <c r="AJ26" s="86">
        <f t="shared" si="33"/>
        <v>219</v>
      </c>
      <c r="AK26" s="86">
        <f t="shared" si="34"/>
        <v>0</v>
      </c>
      <c r="AL26" s="86">
        <f t="shared" si="35"/>
        <v>1</v>
      </c>
      <c r="AM26" s="86">
        <f t="shared" si="36"/>
        <v>2</v>
      </c>
      <c r="AN26" s="86">
        <f t="shared" si="37"/>
        <v>3156</v>
      </c>
      <c r="AO26" s="78">
        <f t="shared" si="8"/>
        <v>12117</v>
      </c>
      <c r="AP26" s="98"/>
      <c r="AQ26" s="54" t="s">
        <v>72</v>
      </c>
      <c r="AR26" s="85">
        <f>'4a 58C 19-20 Persons Count'!AS23</f>
        <v>3.2000000000000002E-3</v>
      </c>
      <c r="AS26" s="86">
        <f t="shared" si="9"/>
        <v>0</v>
      </c>
      <c r="AT26" s="98"/>
      <c r="AU26" s="99" t="s">
        <v>72</v>
      </c>
      <c r="AV26" s="94">
        <f>SUMIF('SFY 21-22 Q4 Share Calculations'!$AU26,)</f>
        <v>0</v>
      </c>
      <c r="AW26" s="94">
        <f>SUMIF('SFY 21-22 Q4 Share Calculations'!$AU26,)</f>
        <v>0</v>
      </c>
      <c r="AX26" s="94">
        <f>SUMIF('SFY 21-22 Q4 Share Calculations'!$AU26,)</f>
        <v>0</v>
      </c>
      <c r="AY26" s="94">
        <f>SUMIF('SFY 21-22 Q4 Share Calculations'!$AU26,)</f>
        <v>0</v>
      </c>
      <c r="AZ26" s="80"/>
      <c r="BA26" s="29" t="s">
        <v>72</v>
      </c>
      <c r="BB26" s="101"/>
      <c r="BC26" s="29"/>
      <c r="BD26" s="100"/>
      <c r="BE26" s="100"/>
      <c r="BF26" s="29"/>
      <c r="BG26" s="77"/>
      <c r="BH26" s="100" t="s">
        <v>72</v>
      </c>
      <c r="BI26" s="100"/>
      <c r="BJ26" s="100"/>
      <c r="BK26" s="100"/>
      <c r="BL26" s="100"/>
      <c r="BN26" s="100" t="s">
        <v>72</v>
      </c>
      <c r="BO26" s="100"/>
      <c r="BP26" s="100"/>
      <c r="BQ26" s="100"/>
      <c r="BR26" s="100"/>
      <c r="BS26" s="77"/>
      <c r="BT26" s="29" t="s">
        <v>72</v>
      </c>
      <c r="BU26" s="84"/>
      <c r="BV26" s="29"/>
      <c r="BW26" s="77"/>
      <c r="BX26" s="76">
        <f t="shared" si="11"/>
        <v>541</v>
      </c>
      <c r="BY26" s="76">
        <f t="shared" si="12"/>
        <v>7634</v>
      </c>
      <c r="BZ26" s="76">
        <f t="shared" si="13"/>
        <v>4</v>
      </c>
      <c r="CA26" s="76">
        <f t="shared" si="14"/>
        <v>569</v>
      </c>
      <c r="CB26" s="76">
        <f t="shared" si="15"/>
        <v>54</v>
      </c>
      <c r="CC26" s="76">
        <f t="shared" si="16"/>
        <v>219</v>
      </c>
      <c r="CD26" s="76">
        <f t="shared" si="17"/>
        <v>0</v>
      </c>
      <c r="CE26" s="76">
        <f t="shared" si="18"/>
        <v>1</v>
      </c>
      <c r="CF26" s="76">
        <f t="shared" si="19"/>
        <v>2</v>
      </c>
      <c r="CG26" s="76">
        <f t="shared" si="20"/>
        <v>3156</v>
      </c>
      <c r="CH26" s="81">
        <f t="shared" si="21"/>
        <v>12180</v>
      </c>
      <c r="CI26" s="125">
        <f t="shared" si="22"/>
        <v>0</v>
      </c>
    </row>
    <row r="27" spans="1:87" x14ac:dyDescent="0.25">
      <c r="A27" s="54" t="s">
        <v>29</v>
      </c>
      <c r="B27" s="85">
        <f>'4a 58C 19-20 Persons Count'!AM24</f>
        <v>8.0000000000000004E-4</v>
      </c>
      <c r="C27" s="86">
        <f t="shared" si="41"/>
        <v>13</v>
      </c>
      <c r="D27" s="77"/>
      <c r="E27" s="54" t="s">
        <v>29</v>
      </c>
      <c r="F27" s="85">
        <f>'4a 58C 19-20 Persons Count'!AS24</f>
        <v>4.0000000000000002E-4</v>
      </c>
      <c r="G27" s="86">
        <f t="shared" si="40"/>
        <v>68</v>
      </c>
      <c r="H27" s="86">
        <f t="shared" si="40"/>
        <v>64</v>
      </c>
      <c r="I27" s="86">
        <f t="shared" si="40"/>
        <v>0</v>
      </c>
      <c r="J27" s="86">
        <f t="shared" si="40"/>
        <v>71</v>
      </c>
      <c r="K27" s="86">
        <f t="shared" si="40"/>
        <v>7</v>
      </c>
      <c r="L27" s="86">
        <f>ROUND(L$5*$F27,0)</f>
        <v>9</v>
      </c>
      <c r="M27" s="86">
        <f t="shared" si="40"/>
        <v>0</v>
      </c>
      <c r="N27" s="86">
        <f t="shared" si="40"/>
        <v>0</v>
      </c>
      <c r="O27" s="86">
        <f>ROUND(O$5*$F27,0)</f>
        <v>0</v>
      </c>
      <c r="P27" s="86">
        <f t="shared" si="40"/>
        <v>111</v>
      </c>
      <c r="Q27" s="25">
        <f t="shared" si="6"/>
        <v>330</v>
      </c>
      <c r="R27" s="62"/>
      <c r="S27" s="54" t="s">
        <v>29</v>
      </c>
      <c r="T27" s="85">
        <f>'4a 58C 19-20 Persons Count'!AI24</f>
        <v>6.9999999999999999E-4</v>
      </c>
      <c r="U27" s="86">
        <f t="shared" si="24"/>
        <v>915</v>
      </c>
      <c r="V27" s="86">
        <f t="shared" si="25"/>
        <v>19</v>
      </c>
      <c r="W27" s="86">
        <f t="shared" si="26"/>
        <v>243</v>
      </c>
      <c r="X27" s="25">
        <f t="shared" si="27"/>
        <v>1177</v>
      </c>
      <c r="Y27" s="62"/>
      <c r="Z27" s="54" t="s">
        <v>29</v>
      </c>
      <c r="AA27" s="85">
        <f>'4a 58C 19-20 Persons Count'!AP24</f>
        <v>5.9999999999999995E-4</v>
      </c>
      <c r="AB27" s="86">
        <f t="shared" si="7"/>
        <v>52</v>
      </c>
      <c r="AC27" s="62"/>
      <c r="AD27" s="86" t="s">
        <v>29</v>
      </c>
      <c r="AE27" s="86">
        <f t="shared" si="28"/>
        <v>68</v>
      </c>
      <c r="AF27" s="86">
        <f t="shared" si="29"/>
        <v>979</v>
      </c>
      <c r="AG27" s="86">
        <f t="shared" si="30"/>
        <v>0</v>
      </c>
      <c r="AH27" s="86">
        <f t="shared" si="31"/>
        <v>71</v>
      </c>
      <c r="AI27" s="86">
        <f t="shared" si="32"/>
        <v>7</v>
      </c>
      <c r="AJ27" s="86">
        <f t="shared" si="33"/>
        <v>28</v>
      </c>
      <c r="AK27" s="86">
        <f t="shared" si="34"/>
        <v>0</v>
      </c>
      <c r="AL27" s="86">
        <f t="shared" si="35"/>
        <v>0</v>
      </c>
      <c r="AM27" s="86">
        <f t="shared" si="36"/>
        <v>0</v>
      </c>
      <c r="AN27" s="86">
        <f t="shared" si="37"/>
        <v>406</v>
      </c>
      <c r="AO27" s="78">
        <f t="shared" si="8"/>
        <v>1559</v>
      </c>
      <c r="AP27" s="98"/>
      <c r="AQ27" s="54" t="s">
        <v>29</v>
      </c>
      <c r="AR27" s="85">
        <f>'4a 58C 19-20 Persons Count'!AS24</f>
        <v>4.0000000000000002E-4</v>
      </c>
      <c r="AS27" s="86">
        <f t="shared" si="9"/>
        <v>0</v>
      </c>
      <c r="AT27" s="98"/>
      <c r="AU27" s="99" t="s">
        <v>29</v>
      </c>
      <c r="AV27" s="94">
        <f>SUMIF('SFY 21-22 Q4 Share Calculations'!$AU27,)</f>
        <v>0</v>
      </c>
      <c r="AW27" s="94">
        <f>SUMIF('SFY 21-22 Q4 Share Calculations'!$AU27,)</f>
        <v>0</v>
      </c>
      <c r="AX27" s="94">
        <f>SUMIF('SFY 21-22 Q4 Share Calculations'!$AU27,)</f>
        <v>0</v>
      </c>
      <c r="AY27" s="94">
        <f>SUMIF('SFY 21-22 Q4 Share Calculations'!$AU27,)</f>
        <v>0</v>
      </c>
      <c r="AZ27" s="80"/>
      <c r="BA27" s="29" t="s">
        <v>29</v>
      </c>
      <c r="BB27" s="101"/>
      <c r="BC27" s="29"/>
      <c r="BD27" s="100"/>
      <c r="BE27" s="100"/>
      <c r="BF27" s="29"/>
      <c r="BG27" s="77"/>
      <c r="BH27" s="100" t="s">
        <v>29</v>
      </c>
      <c r="BI27" s="100"/>
      <c r="BJ27" s="100"/>
      <c r="BK27" s="100"/>
      <c r="BL27" s="100"/>
      <c r="BN27" s="100" t="s">
        <v>29</v>
      </c>
      <c r="BO27" s="100"/>
      <c r="BP27" s="100"/>
      <c r="BQ27" s="100"/>
      <c r="BR27" s="100"/>
      <c r="BS27" s="77"/>
      <c r="BT27" s="29" t="s">
        <v>29</v>
      </c>
      <c r="BU27" s="84"/>
      <c r="BV27" s="29"/>
      <c r="BW27" s="77"/>
      <c r="BX27" s="76">
        <f t="shared" si="11"/>
        <v>68</v>
      </c>
      <c r="BY27" s="76">
        <f t="shared" si="12"/>
        <v>992</v>
      </c>
      <c r="BZ27" s="76">
        <f t="shared" si="13"/>
        <v>0</v>
      </c>
      <c r="CA27" s="76">
        <f t="shared" si="14"/>
        <v>71</v>
      </c>
      <c r="CB27" s="76">
        <f t="shared" si="15"/>
        <v>7</v>
      </c>
      <c r="CC27" s="76">
        <f t="shared" si="16"/>
        <v>28</v>
      </c>
      <c r="CD27" s="76">
        <f t="shared" si="17"/>
        <v>0</v>
      </c>
      <c r="CE27" s="76">
        <f t="shared" si="18"/>
        <v>0</v>
      </c>
      <c r="CF27" s="76">
        <f t="shared" si="19"/>
        <v>0</v>
      </c>
      <c r="CG27" s="76">
        <f t="shared" si="20"/>
        <v>406</v>
      </c>
      <c r="CH27" s="81">
        <f t="shared" si="21"/>
        <v>1572</v>
      </c>
      <c r="CI27" s="125">
        <f t="shared" si="22"/>
        <v>0</v>
      </c>
    </row>
    <row r="28" spans="1:87" x14ac:dyDescent="0.25">
      <c r="A28" s="54" t="s">
        <v>73</v>
      </c>
      <c r="B28" s="85">
        <f>'4a 58C 19-20 Persons Count'!AM25</f>
        <v>4.7999999999999996E-3</v>
      </c>
      <c r="C28" s="86">
        <f t="shared" si="41"/>
        <v>75</v>
      </c>
      <c r="D28" s="77"/>
      <c r="E28" s="54" t="s">
        <v>73</v>
      </c>
      <c r="F28" s="85">
        <f>'4a 58C 19-20 Persons Count'!AS25</f>
        <v>3.0000000000000001E-3</v>
      </c>
      <c r="G28" s="86">
        <f t="shared" si="40"/>
        <v>507</v>
      </c>
      <c r="H28" s="86">
        <f t="shared" si="40"/>
        <v>477</v>
      </c>
      <c r="I28" s="86">
        <f t="shared" si="40"/>
        <v>3</v>
      </c>
      <c r="J28" s="86">
        <f t="shared" si="40"/>
        <v>533</v>
      </c>
      <c r="K28" s="86">
        <f t="shared" si="40"/>
        <v>51</v>
      </c>
      <c r="L28" s="86">
        <f t="shared" si="40"/>
        <v>70</v>
      </c>
      <c r="M28" s="86">
        <f t="shared" si="40"/>
        <v>0</v>
      </c>
      <c r="N28" s="86">
        <f t="shared" si="40"/>
        <v>1</v>
      </c>
      <c r="O28" s="86">
        <f t="shared" si="40"/>
        <v>2</v>
      </c>
      <c r="P28" s="86">
        <f t="shared" si="40"/>
        <v>830</v>
      </c>
      <c r="Q28" s="25">
        <f t="shared" si="6"/>
        <v>2474</v>
      </c>
      <c r="R28" s="62"/>
      <c r="S28" s="54" t="s">
        <v>73</v>
      </c>
      <c r="T28" s="85">
        <f>'4a 58C 19-20 Persons Count'!AI25</f>
        <v>5.0000000000000001E-3</v>
      </c>
      <c r="U28" s="86">
        <f>ROUND($U$5*T28,0)</f>
        <v>6539</v>
      </c>
      <c r="V28" s="86">
        <f t="shared" si="25"/>
        <v>133</v>
      </c>
      <c r="W28" s="86">
        <f t="shared" si="26"/>
        <v>1735</v>
      </c>
      <c r="X28" s="25">
        <f t="shared" si="27"/>
        <v>8407</v>
      </c>
      <c r="Y28" s="62"/>
      <c r="Z28" s="54" t="s">
        <v>73</v>
      </c>
      <c r="AA28" s="85">
        <f>'4a 58C 19-20 Persons Count'!AP25</f>
        <v>4.3E-3</v>
      </c>
      <c r="AB28" s="86">
        <f t="shared" si="7"/>
        <v>370</v>
      </c>
      <c r="AC28" s="62"/>
      <c r="AD28" s="86" t="s">
        <v>73</v>
      </c>
      <c r="AE28" s="86">
        <f t="shared" si="28"/>
        <v>507</v>
      </c>
      <c r="AF28" s="86">
        <f t="shared" si="29"/>
        <v>7016</v>
      </c>
      <c r="AG28" s="86">
        <f t="shared" si="30"/>
        <v>3</v>
      </c>
      <c r="AH28" s="86">
        <f t="shared" si="31"/>
        <v>533</v>
      </c>
      <c r="AI28" s="86">
        <f t="shared" si="32"/>
        <v>51</v>
      </c>
      <c r="AJ28" s="86">
        <f t="shared" si="33"/>
        <v>203</v>
      </c>
      <c r="AK28" s="86">
        <f t="shared" si="34"/>
        <v>0</v>
      </c>
      <c r="AL28" s="86">
        <f t="shared" si="35"/>
        <v>1</v>
      </c>
      <c r="AM28" s="86">
        <f t="shared" si="36"/>
        <v>2</v>
      </c>
      <c r="AN28" s="86">
        <f t="shared" si="37"/>
        <v>2935</v>
      </c>
      <c r="AO28" s="78">
        <f t="shared" si="8"/>
        <v>11251</v>
      </c>
      <c r="AP28" s="98"/>
      <c r="AQ28" s="54" t="s">
        <v>73</v>
      </c>
      <c r="AR28" s="85">
        <f>'4a 58C 19-20 Persons Count'!AS25</f>
        <v>3.0000000000000001E-3</v>
      </c>
      <c r="AS28" s="86">
        <f t="shared" si="9"/>
        <v>0</v>
      </c>
      <c r="AT28" s="98"/>
      <c r="AU28" s="99" t="s">
        <v>73</v>
      </c>
      <c r="AV28" s="94">
        <f>SUMIF('SFY 21-22 Q4 Share Calculations'!$AU28,)</f>
        <v>0</v>
      </c>
      <c r="AW28" s="94">
        <f>SUMIF('SFY 21-22 Q4 Share Calculations'!$AU28,)</f>
        <v>0</v>
      </c>
      <c r="AX28" s="94">
        <f>SUMIF('SFY 21-22 Q4 Share Calculations'!$AU28,)</f>
        <v>0</v>
      </c>
      <c r="AY28" s="94">
        <f>SUMIF('SFY 21-22 Q4 Share Calculations'!$AU28,)</f>
        <v>0</v>
      </c>
      <c r="AZ28" s="80"/>
      <c r="BA28" s="29" t="s">
        <v>73</v>
      </c>
      <c r="BB28" s="101"/>
      <c r="BC28" s="29"/>
      <c r="BD28" s="100"/>
      <c r="BE28" s="100"/>
      <c r="BF28" s="29"/>
      <c r="BG28" s="77"/>
      <c r="BH28" s="100" t="s">
        <v>73</v>
      </c>
      <c r="BI28" s="100"/>
      <c r="BJ28" s="100"/>
      <c r="BK28" s="100"/>
      <c r="BL28" s="100"/>
      <c r="BN28" s="100" t="s">
        <v>73</v>
      </c>
      <c r="BO28" s="100"/>
      <c r="BP28" s="100"/>
      <c r="BQ28" s="100"/>
      <c r="BR28" s="100"/>
      <c r="BS28" s="77"/>
      <c r="BT28" s="29" t="s">
        <v>73</v>
      </c>
      <c r="BU28" s="84"/>
      <c r="BV28" s="29"/>
      <c r="BW28" s="77"/>
      <c r="BX28" s="76">
        <f t="shared" si="11"/>
        <v>507</v>
      </c>
      <c r="BY28" s="76">
        <f t="shared" si="12"/>
        <v>7091</v>
      </c>
      <c r="BZ28" s="76">
        <f t="shared" si="13"/>
        <v>3</v>
      </c>
      <c r="CA28" s="76">
        <f t="shared" si="14"/>
        <v>533</v>
      </c>
      <c r="CB28" s="76">
        <f t="shared" si="15"/>
        <v>51</v>
      </c>
      <c r="CC28" s="76">
        <f t="shared" si="16"/>
        <v>203</v>
      </c>
      <c r="CD28" s="76">
        <f t="shared" si="17"/>
        <v>0</v>
      </c>
      <c r="CE28" s="76">
        <f t="shared" si="18"/>
        <v>1</v>
      </c>
      <c r="CF28" s="76">
        <f t="shared" si="19"/>
        <v>2</v>
      </c>
      <c r="CG28" s="76">
        <f t="shared" si="20"/>
        <v>2935</v>
      </c>
      <c r="CH28" s="81">
        <f t="shared" si="21"/>
        <v>11326</v>
      </c>
      <c r="CI28" s="125">
        <f t="shared" si="22"/>
        <v>0</v>
      </c>
    </row>
    <row r="29" spans="1:87" x14ac:dyDescent="0.25">
      <c r="A29" s="54" t="s">
        <v>30</v>
      </c>
      <c r="B29" s="85">
        <f>'4a 58C 19-20 Persons Count'!AM26</f>
        <v>2.1899999999999999E-2</v>
      </c>
      <c r="C29" s="86">
        <f t="shared" si="41"/>
        <v>343</v>
      </c>
      <c r="D29" s="77"/>
      <c r="E29" s="54" t="s">
        <v>30</v>
      </c>
      <c r="F29" s="85">
        <f>'4a 58C 19-20 Persons Count'!AS26</f>
        <v>1.0999999999999999E-2</v>
      </c>
      <c r="G29" s="86">
        <f t="shared" si="40"/>
        <v>1859</v>
      </c>
      <c r="H29" s="86">
        <f t="shared" si="40"/>
        <v>1749</v>
      </c>
      <c r="I29" s="86">
        <f t="shared" si="40"/>
        <v>12</v>
      </c>
      <c r="J29" s="86">
        <f t="shared" si="40"/>
        <v>1956</v>
      </c>
      <c r="K29" s="86">
        <f t="shared" si="40"/>
        <v>185</v>
      </c>
      <c r="L29" s="86">
        <f t="shared" si="40"/>
        <v>258</v>
      </c>
      <c r="M29" s="86">
        <f t="shared" si="40"/>
        <v>1</v>
      </c>
      <c r="N29" s="86">
        <f t="shared" si="40"/>
        <v>5</v>
      </c>
      <c r="O29" s="86">
        <f t="shared" si="40"/>
        <v>8</v>
      </c>
      <c r="P29" s="86">
        <f t="shared" si="40"/>
        <v>3044</v>
      </c>
      <c r="Q29" s="25">
        <f t="shared" si="6"/>
        <v>9077</v>
      </c>
      <c r="R29" s="62"/>
      <c r="S29" s="54" t="s">
        <v>30</v>
      </c>
      <c r="T29" s="85">
        <f>'4a 58C 19-20 Persons Count'!AI26</f>
        <v>1.84E-2</v>
      </c>
      <c r="U29" s="86">
        <f t="shared" si="24"/>
        <v>24064</v>
      </c>
      <c r="V29" s="86">
        <f t="shared" si="25"/>
        <v>491</v>
      </c>
      <c r="W29" s="105">
        <f>ROUNDUP(T29*W$5,0)</f>
        <v>6387</v>
      </c>
      <c r="X29" s="25">
        <f t="shared" si="27"/>
        <v>30942</v>
      </c>
      <c r="Y29" s="62"/>
      <c r="Z29" s="54" t="s">
        <v>30</v>
      </c>
      <c r="AA29" s="85">
        <f>'4a 58C 19-20 Persons Count'!AP26</f>
        <v>1.5699999999999999E-2</v>
      </c>
      <c r="AB29" s="86">
        <f t="shared" si="7"/>
        <v>1350</v>
      </c>
      <c r="AC29" s="62"/>
      <c r="AD29" s="86" t="s">
        <v>30</v>
      </c>
      <c r="AE29" s="86">
        <f t="shared" si="28"/>
        <v>1859</v>
      </c>
      <c r="AF29" s="86">
        <f t="shared" si="29"/>
        <v>25813</v>
      </c>
      <c r="AG29" s="86">
        <f t="shared" si="30"/>
        <v>12</v>
      </c>
      <c r="AH29" s="86">
        <f t="shared" si="31"/>
        <v>1956</v>
      </c>
      <c r="AI29" s="86">
        <f t="shared" si="32"/>
        <v>185</v>
      </c>
      <c r="AJ29" s="86">
        <f t="shared" si="33"/>
        <v>749</v>
      </c>
      <c r="AK29" s="86">
        <f t="shared" si="34"/>
        <v>1</v>
      </c>
      <c r="AL29" s="86">
        <f t="shared" si="35"/>
        <v>5</v>
      </c>
      <c r="AM29" s="86">
        <f t="shared" si="36"/>
        <v>8</v>
      </c>
      <c r="AN29" s="86">
        <f t="shared" si="37"/>
        <v>10781</v>
      </c>
      <c r="AO29" s="78">
        <f t="shared" si="8"/>
        <v>41369</v>
      </c>
      <c r="AP29" s="98"/>
      <c r="AQ29" s="54" t="s">
        <v>30</v>
      </c>
      <c r="AR29" s="85">
        <f>'4a 58C 19-20 Persons Count'!AS26</f>
        <v>1.0999999999999999E-2</v>
      </c>
      <c r="AS29" s="86">
        <f t="shared" si="9"/>
        <v>0</v>
      </c>
      <c r="AT29" s="98"/>
      <c r="AU29" s="99" t="s">
        <v>30</v>
      </c>
      <c r="AV29" s="94">
        <f>SUMIF('SFY 21-22 Q4 Share Calculations'!$AU29,)</f>
        <v>0</v>
      </c>
      <c r="AW29" s="94">
        <f>SUMIF('SFY 21-22 Q4 Share Calculations'!$AU29,)</f>
        <v>0</v>
      </c>
      <c r="AX29" s="94">
        <f>SUMIF('SFY 21-22 Q4 Share Calculations'!$AU29,)</f>
        <v>0</v>
      </c>
      <c r="AY29" s="94">
        <f>SUMIF('SFY 21-22 Q4 Share Calculations'!$AU29,)</f>
        <v>0</v>
      </c>
      <c r="AZ29" s="80"/>
      <c r="BA29" s="29" t="s">
        <v>30</v>
      </c>
      <c r="BB29" s="101"/>
      <c r="BC29" s="29"/>
      <c r="BD29" s="100"/>
      <c r="BE29" s="100"/>
      <c r="BF29" s="29"/>
      <c r="BG29" s="77"/>
      <c r="BH29" s="100" t="s">
        <v>30</v>
      </c>
      <c r="BI29" s="100"/>
      <c r="BJ29" s="100"/>
      <c r="BK29" s="100"/>
      <c r="BL29" s="100"/>
      <c r="BN29" s="100" t="s">
        <v>30</v>
      </c>
      <c r="BO29" s="100"/>
      <c r="BP29" s="100"/>
      <c r="BQ29" s="100"/>
      <c r="BR29" s="100"/>
      <c r="BS29" s="77"/>
      <c r="BT29" s="29" t="s">
        <v>30</v>
      </c>
      <c r="BU29" s="84"/>
      <c r="BV29" s="29"/>
      <c r="BW29" s="77"/>
      <c r="BX29" s="76">
        <f t="shared" si="11"/>
        <v>1859</v>
      </c>
      <c r="BY29" s="76">
        <f t="shared" si="12"/>
        <v>26156</v>
      </c>
      <c r="BZ29" s="76">
        <f t="shared" si="13"/>
        <v>12</v>
      </c>
      <c r="CA29" s="76">
        <f t="shared" si="14"/>
        <v>1956</v>
      </c>
      <c r="CB29" s="76">
        <f t="shared" si="15"/>
        <v>185</v>
      </c>
      <c r="CC29" s="76">
        <f t="shared" si="16"/>
        <v>749</v>
      </c>
      <c r="CD29" s="76">
        <f t="shared" si="17"/>
        <v>1</v>
      </c>
      <c r="CE29" s="76">
        <f t="shared" si="18"/>
        <v>5</v>
      </c>
      <c r="CF29" s="76">
        <f t="shared" si="19"/>
        <v>8</v>
      </c>
      <c r="CG29" s="76">
        <f t="shared" si="20"/>
        <v>10781</v>
      </c>
      <c r="CH29" s="81">
        <f t="shared" si="21"/>
        <v>41712</v>
      </c>
      <c r="CI29" s="125">
        <f t="shared" si="22"/>
        <v>0</v>
      </c>
    </row>
    <row r="30" spans="1:87" x14ac:dyDescent="0.25">
      <c r="A30" s="54" t="s">
        <v>74</v>
      </c>
      <c r="B30" s="85">
        <f>'4a 58C 19-20 Persons Count'!AM27</f>
        <v>5.0000000000000001E-4</v>
      </c>
      <c r="C30" s="86">
        <f t="shared" si="41"/>
        <v>8</v>
      </c>
      <c r="D30" s="77"/>
      <c r="E30" s="54" t="s">
        <v>74</v>
      </c>
      <c r="F30" s="85">
        <f>'4a 58C 19-20 Persons Count'!AS27</f>
        <v>2.9999999999999997E-4</v>
      </c>
      <c r="G30" s="86">
        <f>ROUND(G$5*$F30,0)</f>
        <v>51</v>
      </c>
      <c r="H30" s="86">
        <f>ROUND(H$5*$F30,0)</f>
        <v>48</v>
      </c>
      <c r="I30" s="86">
        <f t="shared" si="40"/>
        <v>0</v>
      </c>
      <c r="J30" s="86">
        <f t="shared" si="40"/>
        <v>53</v>
      </c>
      <c r="K30" s="86">
        <f t="shared" si="40"/>
        <v>5</v>
      </c>
      <c r="L30" s="86">
        <f>ROUND(L$5*$F30,0)</f>
        <v>7</v>
      </c>
      <c r="M30" s="86">
        <f>ROUND(M$5*$F30,0)</f>
        <v>0</v>
      </c>
      <c r="N30" s="86">
        <f t="shared" si="40"/>
        <v>0</v>
      </c>
      <c r="O30" s="86">
        <f t="shared" si="40"/>
        <v>0</v>
      </c>
      <c r="P30" s="86">
        <f>ROUND(P$5*$F30,0)</f>
        <v>83</v>
      </c>
      <c r="Q30" s="25">
        <f t="shared" si="6"/>
        <v>247</v>
      </c>
      <c r="R30" s="62"/>
      <c r="S30" s="54" t="s">
        <v>74</v>
      </c>
      <c r="T30" s="85">
        <f>'4a 58C 19-20 Persons Count'!AI27</f>
        <v>5.0000000000000001E-4</v>
      </c>
      <c r="U30" s="86">
        <f t="shared" si="24"/>
        <v>654</v>
      </c>
      <c r="V30" s="86">
        <f t="shared" si="25"/>
        <v>13</v>
      </c>
      <c r="W30" s="86">
        <f t="shared" si="26"/>
        <v>174</v>
      </c>
      <c r="X30" s="25">
        <f t="shared" si="27"/>
        <v>841</v>
      </c>
      <c r="Y30" s="62"/>
      <c r="Z30" s="54" t="s">
        <v>74</v>
      </c>
      <c r="AA30" s="85">
        <f>'4a 58C 19-20 Persons Count'!AP27</f>
        <v>4.0000000000000002E-4</v>
      </c>
      <c r="AB30" s="86">
        <f t="shared" si="7"/>
        <v>34</v>
      </c>
      <c r="AC30" s="62"/>
      <c r="AD30" s="86" t="s">
        <v>74</v>
      </c>
      <c r="AE30" s="86">
        <f t="shared" si="28"/>
        <v>51</v>
      </c>
      <c r="AF30" s="86">
        <f t="shared" si="29"/>
        <v>702</v>
      </c>
      <c r="AG30" s="86">
        <f t="shared" si="30"/>
        <v>0</v>
      </c>
      <c r="AH30" s="86">
        <f t="shared" si="31"/>
        <v>53</v>
      </c>
      <c r="AI30" s="86">
        <f t="shared" si="32"/>
        <v>5</v>
      </c>
      <c r="AJ30" s="86">
        <f t="shared" si="33"/>
        <v>20</v>
      </c>
      <c r="AK30" s="86">
        <f t="shared" si="34"/>
        <v>0</v>
      </c>
      <c r="AL30" s="86">
        <f t="shared" si="35"/>
        <v>0</v>
      </c>
      <c r="AM30" s="86">
        <f t="shared" si="36"/>
        <v>0</v>
      </c>
      <c r="AN30" s="86">
        <f t="shared" si="37"/>
        <v>291</v>
      </c>
      <c r="AO30" s="78">
        <f t="shared" si="8"/>
        <v>1122</v>
      </c>
      <c r="AP30" s="98"/>
      <c r="AQ30" s="54" t="s">
        <v>74</v>
      </c>
      <c r="AR30" s="85">
        <f>'4a 58C 19-20 Persons Count'!AS27</f>
        <v>2.9999999999999997E-4</v>
      </c>
      <c r="AS30" s="86">
        <f t="shared" si="9"/>
        <v>0</v>
      </c>
      <c r="AT30" s="98"/>
      <c r="AU30" s="99" t="s">
        <v>74</v>
      </c>
      <c r="AV30" s="94">
        <f>SUMIF('SFY 21-22 Q4 Share Calculations'!$AU30,)</f>
        <v>0</v>
      </c>
      <c r="AW30" s="94">
        <f>SUMIF('SFY 21-22 Q4 Share Calculations'!$AU30,)</f>
        <v>0</v>
      </c>
      <c r="AX30" s="94">
        <f>SUMIF('SFY 21-22 Q4 Share Calculations'!$AU30,)</f>
        <v>0</v>
      </c>
      <c r="AY30" s="94">
        <f>SUMIF('SFY 21-22 Q4 Share Calculations'!$AU30,)</f>
        <v>0</v>
      </c>
      <c r="AZ30" s="80"/>
      <c r="BA30" s="29" t="s">
        <v>74</v>
      </c>
      <c r="BB30" s="101"/>
      <c r="BC30" s="29"/>
      <c r="BD30" s="100"/>
      <c r="BE30" s="100"/>
      <c r="BF30" s="29"/>
      <c r="BG30" s="77"/>
      <c r="BH30" s="100" t="s">
        <v>74</v>
      </c>
      <c r="BI30" s="100"/>
      <c r="BJ30" s="100"/>
      <c r="BK30" s="100"/>
      <c r="BL30" s="100"/>
      <c r="BN30" s="100" t="s">
        <v>74</v>
      </c>
      <c r="BO30" s="100"/>
      <c r="BP30" s="100"/>
      <c r="BQ30" s="100"/>
      <c r="BR30" s="100"/>
      <c r="BS30" s="77"/>
      <c r="BT30" s="29" t="s">
        <v>74</v>
      </c>
      <c r="BU30" s="84"/>
      <c r="BV30" s="29"/>
      <c r="BW30" s="77"/>
      <c r="BX30" s="76">
        <f t="shared" si="11"/>
        <v>51</v>
      </c>
      <c r="BY30" s="76">
        <f t="shared" si="12"/>
        <v>710</v>
      </c>
      <c r="BZ30" s="76">
        <f t="shared" si="13"/>
        <v>0</v>
      </c>
      <c r="CA30" s="76">
        <f t="shared" si="14"/>
        <v>53</v>
      </c>
      <c r="CB30" s="76">
        <f t="shared" si="15"/>
        <v>5</v>
      </c>
      <c r="CC30" s="76">
        <f t="shared" si="16"/>
        <v>20</v>
      </c>
      <c r="CD30" s="76">
        <f t="shared" si="17"/>
        <v>0</v>
      </c>
      <c r="CE30" s="76">
        <f t="shared" si="18"/>
        <v>0</v>
      </c>
      <c r="CF30" s="76">
        <f t="shared" si="19"/>
        <v>0</v>
      </c>
      <c r="CG30" s="76">
        <f t="shared" si="20"/>
        <v>291</v>
      </c>
      <c r="CH30" s="81">
        <f t="shared" si="21"/>
        <v>1130</v>
      </c>
      <c r="CI30" s="125">
        <f t="shared" si="22"/>
        <v>0</v>
      </c>
    </row>
    <row r="31" spans="1:87" x14ac:dyDescent="0.25">
      <c r="A31" s="54" t="s">
        <v>75</v>
      </c>
      <c r="B31" s="85">
        <f>'4a 58C 19-20 Persons Count'!AM28</f>
        <v>2.9999999999999997E-4</v>
      </c>
      <c r="C31" s="86">
        <f t="shared" si="41"/>
        <v>5</v>
      </c>
      <c r="D31" s="77"/>
      <c r="E31" s="54" t="s">
        <v>75</v>
      </c>
      <c r="F31" s="85">
        <f>'4a 58C 19-20 Persons Count'!AS28</f>
        <v>2.0000000000000001E-4</v>
      </c>
      <c r="G31" s="86">
        <f t="shared" si="40"/>
        <v>34</v>
      </c>
      <c r="H31" s="86">
        <f t="shared" si="40"/>
        <v>32</v>
      </c>
      <c r="I31" s="86">
        <f t="shared" si="40"/>
        <v>0</v>
      </c>
      <c r="J31" s="86">
        <f t="shared" si="40"/>
        <v>36</v>
      </c>
      <c r="K31" s="86">
        <f t="shared" si="40"/>
        <v>3</v>
      </c>
      <c r="L31" s="86">
        <f t="shared" si="40"/>
        <v>5</v>
      </c>
      <c r="M31" s="86">
        <f t="shared" si="40"/>
        <v>0</v>
      </c>
      <c r="N31" s="86">
        <f t="shared" si="40"/>
        <v>0</v>
      </c>
      <c r="O31" s="86">
        <f t="shared" si="40"/>
        <v>0</v>
      </c>
      <c r="P31" s="86">
        <f t="shared" si="40"/>
        <v>55</v>
      </c>
      <c r="Q31" s="25">
        <f t="shared" si="6"/>
        <v>165</v>
      </c>
      <c r="R31" s="62"/>
      <c r="S31" s="54" t="s">
        <v>75</v>
      </c>
      <c r="T31" s="85">
        <f>'4a 58C 19-20 Persons Count'!AI28</f>
        <v>4.0000000000000002E-4</v>
      </c>
      <c r="U31" s="86">
        <f t="shared" si="24"/>
        <v>523</v>
      </c>
      <c r="V31" s="86">
        <f t="shared" si="25"/>
        <v>11</v>
      </c>
      <c r="W31" s="86">
        <f t="shared" si="26"/>
        <v>139</v>
      </c>
      <c r="X31" s="25">
        <f t="shared" si="27"/>
        <v>673</v>
      </c>
      <c r="Y31" s="62"/>
      <c r="Z31" s="54" t="s">
        <v>75</v>
      </c>
      <c r="AA31" s="85">
        <f>'4a 58C 19-20 Persons Count'!AP28</f>
        <v>2.9999999999999997E-4</v>
      </c>
      <c r="AB31" s="86">
        <f t="shared" si="7"/>
        <v>26</v>
      </c>
      <c r="AC31" s="62"/>
      <c r="AD31" s="86" t="s">
        <v>75</v>
      </c>
      <c r="AE31" s="86">
        <f t="shared" si="28"/>
        <v>34</v>
      </c>
      <c r="AF31" s="86">
        <f t="shared" si="29"/>
        <v>555</v>
      </c>
      <c r="AG31" s="86">
        <f t="shared" si="30"/>
        <v>0</v>
      </c>
      <c r="AH31" s="86">
        <f t="shared" si="31"/>
        <v>36</v>
      </c>
      <c r="AI31" s="86">
        <f t="shared" si="32"/>
        <v>3</v>
      </c>
      <c r="AJ31" s="86">
        <f t="shared" si="33"/>
        <v>16</v>
      </c>
      <c r="AK31" s="86">
        <f t="shared" si="34"/>
        <v>0</v>
      </c>
      <c r="AL31" s="86">
        <f t="shared" si="35"/>
        <v>0</v>
      </c>
      <c r="AM31" s="86">
        <f t="shared" si="36"/>
        <v>0</v>
      </c>
      <c r="AN31" s="86">
        <f t="shared" si="37"/>
        <v>220</v>
      </c>
      <c r="AO31" s="78">
        <f t="shared" si="8"/>
        <v>864</v>
      </c>
      <c r="AP31" s="98"/>
      <c r="AQ31" s="54" t="s">
        <v>75</v>
      </c>
      <c r="AR31" s="85">
        <f>'4a 58C 19-20 Persons Count'!AS28</f>
        <v>2.0000000000000001E-4</v>
      </c>
      <c r="AS31" s="86">
        <f t="shared" si="9"/>
        <v>0</v>
      </c>
      <c r="AT31" s="98"/>
      <c r="AU31" s="99" t="s">
        <v>75</v>
      </c>
      <c r="AV31" s="94">
        <f>SUMIF('SFY 21-22 Q4 Share Calculations'!$AU31,)</f>
        <v>0</v>
      </c>
      <c r="AW31" s="94">
        <f>SUMIF('SFY 21-22 Q4 Share Calculations'!$AU31,)</f>
        <v>0</v>
      </c>
      <c r="AX31" s="94">
        <f>SUMIF('SFY 21-22 Q4 Share Calculations'!$AU31,)</f>
        <v>0</v>
      </c>
      <c r="AY31" s="94">
        <f>SUMIF('SFY 21-22 Q4 Share Calculations'!$AU31,)</f>
        <v>0</v>
      </c>
      <c r="AZ31" s="80"/>
      <c r="BA31" s="29" t="s">
        <v>75</v>
      </c>
      <c r="BB31" s="101"/>
      <c r="BC31" s="29"/>
      <c r="BD31" s="100"/>
      <c r="BE31" s="100"/>
      <c r="BF31" s="29"/>
      <c r="BG31" s="77"/>
      <c r="BH31" s="100" t="s">
        <v>75</v>
      </c>
      <c r="BI31" s="100"/>
      <c r="BJ31" s="100"/>
      <c r="BK31" s="100"/>
      <c r="BL31" s="100"/>
      <c r="BN31" s="100" t="s">
        <v>75</v>
      </c>
      <c r="BO31" s="100"/>
      <c r="BP31" s="100"/>
      <c r="BQ31" s="100"/>
      <c r="BR31" s="100"/>
      <c r="BS31" s="77"/>
      <c r="BT31" s="29" t="s">
        <v>75</v>
      </c>
      <c r="BU31" s="84"/>
      <c r="BV31" s="29"/>
      <c r="BW31" s="77"/>
      <c r="BX31" s="76">
        <f t="shared" si="11"/>
        <v>34</v>
      </c>
      <c r="BY31" s="76">
        <f t="shared" si="12"/>
        <v>560</v>
      </c>
      <c r="BZ31" s="76">
        <f t="shared" si="13"/>
        <v>0</v>
      </c>
      <c r="CA31" s="76">
        <f t="shared" si="14"/>
        <v>36</v>
      </c>
      <c r="CB31" s="76">
        <f t="shared" si="15"/>
        <v>3</v>
      </c>
      <c r="CC31" s="76">
        <f t="shared" si="16"/>
        <v>16</v>
      </c>
      <c r="CD31" s="76">
        <f t="shared" si="17"/>
        <v>0</v>
      </c>
      <c r="CE31" s="76">
        <f t="shared" si="18"/>
        <v>0</v>
      </c>
      <c r="CF31" s="76">
        <f t="shared" si="19"/>
        <v>0</v>
      </c>
      <c r="CG31" s="76">
        <f t="shared" si="20"/>
        <v>220</v>
      </c>
      <c r="CH31" s="81">
        <f t="shared" si="21"/>
        <v>869</v>
      </c>
      <c r="CI31" s="125">
        <f t="shared" si="22"/>
        <v>0</v>
      </c>
    </row>
    <row r="32" spans="1:87" x14ac:dyDescent="0.25">
      <c r="A32" s="54" t="s">
        <v>31</v>
      </c>
      <c r="B32" s="85">
        <f>'4a 58C 19-20 Persons Count'!AM29</f>
        <v>1.7100000000000001E-2</v>
      </c>
      <c r="C32" s="86">
        <f t="shared" si="41"/>
        <v>268</v>
      </c>
      <c r="D32" s="77"/>
      <c r="E32" s="54" t="s">
        <v>31</v>
      </c>
      <c r="F32" s="85">
        <f>'4a 58C 19-20 Persons Count'!AS29</f>
        <v>1.2999999999999999E-2</v>
      </c>
      <c r="G32" s="86">
        <f t="shared" si="40"/>
        <v>2197</v>
      </c>
      <c r="H32" s="86">
        <f t="shared" si="40"/>
        <v>2066</v>
      </c>
      <c r="I32" s="86">
        <f t="shared" si="40"/>
        <v>14</v>
      </c>
      <c r="J32" s="86">
        <f t="shared" si="40"/>
        <v>2311</v>
      </c>
      <c r="K32" s="86">
        <f t="shared" si="40"/>
        <v>219</v>
      </c>
      <c r="L32" s="86">
        <f>ROUND(L$5*$F32,0)</f>
        <v>305</v>
      </c>
      <c r="M32" s="86">
        <f>ROUND(M$5*$F32,0)</f>
        <v>1</v>
      </c>
      <c r="N32" s="25">
        <f>ROUND(N$5*$F32,0)</f>
        <v>6</v>
      </c>
      <c r="O32" s="86">
        <f t="shared" si="40"/>
        <v>9</v>
      </c>
      <c r="P32" s="87">
        <f>ROUND(P$5*$F32,0)</f>
        <v>3598</v>
      </c>
      <c r="Q32" s="25">
        <f t="shared" si="6"/>
        <v>10726</v>
      </c>
      <c r="R32" s="62"/>
      <c r="S32" s="54" t="s">
        <v>31</v>
      </c>
      <c r="T32" s="85">
        <f>'4a 58C 19-20 Persons Count'!AI29</f>
        <v>2.1600000000000001E-2</v>
      </c>
      <c r="U32" s="86">
        <f t="shared" si="24"/>
        <v>28249</v>
      </c>
      <c r="V32" s="86">
        <f t="shared" si="25"/>
        <v>576</v>
      </c>
      <c r="W32" s="86">
        <f t="shared" si="26"/>
        <v>7497</v>
      </c>
      <c r="X32" s="25">
        <f t="shared" si="27"/>
        <v>36322</v>
      </c>
      <c r="Y32" s="62"/>
      <c r="Z32" s="54" t="s">
        <v>31</v>
      </c>
      <c r="AA32" s="85">
        <f>'4a 58C 19-20 Persons Count'!AP29</f>
        <v>1.8499999999999999E-2</v>
      </c>
      <c r="AB32" s="105">
        <f>ROUNDDOWN(AA32*AB$5,0)</f>
        <v>1590</v>
      </c>
      <c r="AC32" s="62"/>
      <c r="AD32" s="86" t="s">
        <v>31</v>
      </c>
      <c r="AE32" s="86">
        <f t="shared" si="28"/>
        <v>2197</v>
      </c>
      <c r="AF32" s="86">
        <f t="shared" si="29"/>
        <v>30315</v>
      </c>
      <c r="AG32" s="86">
        <f t="shared" si="30"/>
        <v>14</v>
      </c>
      <c r="AH32" s="86">
        <f t="shared" si="31"/>
        <v>2311</v>
      </c>
      <c r="AI32" s="86">
        <f t="shared" si="32"/>
        <v>219</v>
      </c>
      <c r="AJ32" s="86">
        <f t="shared" si="33"/>
        <v>881</v>
      </c>
      <c r="AK32" s="86">
        <f t="shared" si="34"/>
        <v>1</v>
      </c>
      <c r="AL32" s="86">
        <f t="shared" si="35"/>
        <v>6</v>
      </c>
      <c r="AM32" s="86">
        <f t="shared" si="36"/>
        <v>9</v>
      </c>
      <c r="AN32" s="86">
        <f t="shared" si="37"/>
        <v>12685</v>
      </c>
      <c r="AO32" s="78">
        <f t="shared" si="8"/>
        <v>48638</v>
      </c>
      <c r="AP32" s="98"/>
      <c r="AQ32" s="54" t="s">
        <v>31</v>
      </c>
      <c r="AR32" s="85">
        <f>'4a 58C 19-20 Persons Count'!AS29</f>
        <v>1.2999999999999999E-2</v>
      </c>
      <c r="AS32" s="86">
        <f t="shared" si="9"/>
        <v>0</v>
      </c>
      <c r="AT32" s="98"/>
      <c r="AU32" s="99" t="s">
        <v>31</v>
      </c>
      <c r="AV32" s="94">
        <f>SUMIF('SFY 21-22 Q4 Share Calculations'!$AU32,)</f>
        <v>0</v>
      </c>
      <c r="AW32" s="94">
        <f>SUMIF('SFY 21-22 Q4 Share Calculations'!$AU32,)</f>
        <v>0</v>
      </c>
      <c r="AX32" s="94">
        <f>SUMIF('SFY 21-22 Q4 Share Calculations'!$AU32,)</f>
        <v>0</v>
      </c>
      <c r="AY32" s="94">
        <f>SUMIF('SFY 21-22 Q4 Share Calculations'!$AU32,)</f>
        <v>0</v>
      </c>
      <c r="AZ32" s="80"/>
      <c r="BA32" s="29" t="s">
        <v>31</v>
      </c>
      <c r="BB32" s="101"/>
      <c r="BC32" s="29"/>
      <c r="BD32" s="100"/>
      <c r="BE32" s="100"/>
      <c r="BF32" s="29"/>
      <c r="BG32" s="77"/>
      <c r="BH32" s="100" t="s">
        <v>31</v>
      </c>
      <c r="BI32" s="100"/>
      <c r="BJ32" s="100"/>
      <c r="BK32" s="100"/>
      <c r="BL32" s="100"/>
      <c r="BN32" s="100" t="s">
        <v>31</v>
      </c>
      <c r="BO32" s="100"/>
      <c r="BP32" s="100"/>
      <c r="BQ32" s="100"/>
      <c r="BR32" s="100"/>
      <c r="BS32" s="77"/>
      <c r="BT32" s="29" t="s">
        <v>31</v>
      </c>
      <c r="BU32" s="84"/>
      <c r="BV32" s="29"/>
      <c r="BW32" s="77"/>
      <c r="BX32" s="76">
        <f t="shared" si="11"/>
        <v>2197</v>
      </c>
      <c r="BY32" s="76">
        <f t="shared" si="12"/>
        <v>30583</v>
      </c>
      <c r="BZ32" s="76">
        <f t="shared" si="13"/>
        <v>14</v>
      </c>
      <c r="CA32" s="76">
        <f t="shared" si="14"/>
        <v>2311</v>
      </c>
      <c r="CB32" s="76">
        <f t="shared" si="15"/>
        <v>219</v>
      </c>
      <c r="CC32" s="76">
        <f t="shared" si="16"/>
        <v>881</v>
      </c>
      <c r="CD32" s="76">
        <f t="shared" si="17"/>
        <v>1</v>
      </c>
      <c r="CE32" s="76">
        <f t="shared" si="18"/>
        <v>6</v>
      </c>
      <c r="CF32" s="76">
        <f t="shared" si="19"/>
        <v>9</v>
      </c>
      <c r="CG32" s="76">
        <f t="shared" si="20"/>
        <v>12685</v>
      </c>
      <c r="CH32" s="81">
        <f t="shared" si="21"/>
        <v>48906</v>
      </c>
      <c r="CI32" s="125">
        <f t="shared" si="22"/>
        <v>0</v>
      </c>
    </row>
    <row r="33" spans="1:87" x14ac:dyDescent="0.25">
      <c r="A33" s="54" t="s">
        <v>32</v>
      </c>
      <c r="B33" s="85">
        <f>'4a 58C 19-20 Persons Count'!AM30</f>
        <v>2.3E-3</v>
      </c>
      <c r="C33" s="86">
        <f>ROUND(B33*C$5,0)</f>
        <v>36</v>
      </c>
      <c r="D33" s="77"/>
      <c r="E33" s="54" t="s">
        <v>32</v>
      </c>
      <c r="F33" s="85">
        <f>'4a 58C 19-20 Persons Count'!AS30</f>
        <v>2.2000000000000001E-3</v>
      </c>
      <c r="G33" s="86">
        <f t="shared" si="40"/>
        <v>372</v>
      </c>
      <c r="H33" s="86">
        <f t="shared" si="40"/>
        <v>350</v>
      </c>
      <c r="I33" s="86">
        <f>ROUND(I$5*$F33,0)</f>
        <v>2</v>
      </c>
      <c r="J33" s="86">
        <f t="shared" si="40"/>
        <v>391</v>
      </c>
      <c r="K33" s="86">
        <f t="shared" si="40"/>
        <v>37</v>
      </c>
      <c r="L33" s="86">
        <f t="shared" si="40"/>
        <v>52</v>
      </c>
      <c r="M33" s="86">
        <f t="shared" si="40"/>
        <v>0</v>
      </c>
      <c r="N33" s="86">
        <f t="shared" si="40"/>
        <v>1</v>
      </c>
      <c r="O33" s="86">
        <f t="shared" si="40"/>
        <v>2</v>
      </c>
      <c r="P33" s="86">
        <f t="shared" si="40"/>
        <v>609</v>
      </c>
      <c r="Q33" s="25">
        <f t="shared" si="6"/>
        <v>1816</v>
      </c>
      <c r="R33" s="62"/>
      <c r="S33" s="54" t="s">
        <v>32</v>
      </c>
      <c r="T33" s="85">
        <f>'4a 58C 19-20 Persons Count'!AI30</f>
        <v>3.5999999999999999E-3</v>
      </c>
      <c r="U33" s="86">
        <f t="shared" si="24"/>
        <v>4708</v>
      </c>
      <c r="V33" s="86">
        <f t="shared" si="25"/>
        <v>96</v>
      </c>
      <c r="W33" s="86">
        <f t="shared" si="26"/>
        <v>1249</v>
      </c>
      <c r="X33" s="25">
        <f t="shared" si="27"/>
        <v>6053</v>
      </c>
      <c r="Y33" s="62"/>
      <c r="Z33" s="54" t="s">
        <v>32</v>
      </c>
      <c r="AA33" s="85">
        <f>'4a 58C 19-20 Persons Count'!AP30</f>
        <v>3.0999999999999999E-3</v>
      </c>
      <c r="AB33" s="86">
        <f>ROUND(AA33*AB$5,0)</f>
        <v>267</v>
      </c>
      <c r="AC33" s="62"/>
      <c r="AD33" s="86" t="s">
        <v>32</v>
      </c>
      <c r="AE33" s="86">
        <f t="shared" si="28"/>
        <v>372</v>
      </c>
      <c r="AF33" s="86">
        <f t="shared" si="29"/>
        <v>5058</v>
      </c>
      <c r="AG33" s="86">
        <f t="shared" si="30"/>
        <v>2</v>
      </c>
      <c r="AH33" s="86">
        <f t="shared" si="31"/>
        <v>391</v>
      </c>
      <c r="AI33" s="86">
        <f t="shared" si="32"/>
        <v>37</v>
      </c>
      <c r="AJ33" s="86">
        <f t="shared" si="33"/>
        <v>148</v>
      </c>
      <c r="AK33" s="86">
        <f t="shared" si="34"/>
        <v>0</v>
      </c>
      <c r="AL33" s="86">
        <f t="shared" si="35"/>
        <v>1</v>
      </c>
      <c r="AM33" s="86">
        <f t="shared" si="36"/>
        <v>2</v>
      </c>
      <c r="AN33" s="86">
        <f t="shared" si="37"/>
        <v>2125</v>
      </c>
      <c r="AO33" s="78">
        <f t="shared" si="8"/>
        <v>8136</v>
      </c>
      <c r="AP33" s="98"/>
      <c r="AQ33" s="54" t="s">
        <v>32</v>
      </c>
      <c r="AR33" s="85">
        <f>'4a 58C 19-20 Persons Count'!AS30</f>
        <v>2.2000000000000001E-3</v>
      </c>
      <c r="AS33" s="86">
        <f>ROUND(AR33*AS$5,0)</f>
        <v>0</v>
      </c>
      <c r="AT33" s="98"/>
      <c r="AU33" s="99" t="s">
        <v>32</v>
      </c>
      <c r="AV33" s="94">
        <f>SUMIF('SFY 21-22 Q4 Share Calculations'!$AU33,)</f>
        <v>0</v>
      </c>
      <c r="AW33" s="94">
        <f>SUMIF('SFY 21-22 Q4 Share Calculations'!$AU33,)</f>
        <v>0</v>
      </c>
      <c r="AX33" s="94">
        <f>SUMIF('SFY 21-22 Q4 Share Calculations'!$AU33,)</f>
        <v>0</v>
      </c>
      <c r="AY33" s="94">
        <f>SUMIF('SFY 21-22 Q4 Share Calculations'!$AU33,)</f>
        <v>0</v>
      </c>
      <c r="AZ33" s="80"/>
      <c r="BA33" s="29" t="s">
        <v>32</v>
      </c>
      <c r="BB33" s="101"/>
      <c r="BC33" s="29"/>
      <c r="BD33" s="100"/>
      <c r="BE33" s="100"/>
      <c r="BF33" s="29"/>
      <c r="BG33" s="77"/>
      <c r="BH33" s="100" t="s">
        <v>32</v>
      </c>
      <c r="BI33" s="100"/>
      <c r="BJ33" s="100"/>
      <c r="BK33" s="100"/>
      <c r="BL33" s="100"/>
      <c r="BN33" s="100" t="s">
        <v>32</v>
      </c>
      <c r="BO33" s="100"/>
      <c r="BP33" s="100"/>
      <c r="BQ33" s="100"/>
      <c r="BR33" s="100"/>
      <c r="BS33" s="77"/>
      <c r="BT33" s="29" t="s">
        <v>32</v>
      </c>
      <c r="BU33" s="84"/>
      <c r="BV33" s="29"/>
      <c r="BW33" s="77"/>
      <c r="BX33" s="76">
        <f t="shared" si="11"/>
        <v>372</v>
      </c>
      <c r="BY33" s="76">
        <f t="shared" si="12"/>
        <v>5094</v>
      </c>
      <c r="BZ33" s="76">
        <f t="shared" si="13"/>
        <v>2</v>
      </c>
      <c r="CA33" s="76">
        <f t="shared" si="14"/>
        <v>391</v>
      </c>
      <c r="CB33" s="76">
        <f t="shared" si="15"/>
        <v>37</v>
      </c>
      <c r="CC33" s="76">
        <f t="shared" si="16"/>
        <v>148</v>
      </c>
      <c r="CD33" s="76">
        <f t="shared" si="17"/>
        <v>0</v>
      </c>
      <c r="CE33" s="76">
        <f t="shared" si="18"/>
        <v>1</v>
      </c>
      <c r="CF33" s="76">
        <f t="shared" si="19"/>
        <v>2</v>
      </c>
      <c r="CG33" s="76">
        <f t="shared" si="20"/>
        <v>2125</v>
      </c>
      <c r="CH33" s="81">
        <f t="shared" si="21"/>
        <v>8172</v>
      </c>
      <c r="CI33" s="125">
        <f t="shared" si="22"/>
        <v>0</v>
      </c>
    </row>
    <row r="34" spans="1:87" x14ac:dyDescent="0.25">
      <c r="A34" s="54" t="s">
        <v>33</v>
      </c>
      <c r="B34" s="85">
        <f>'4a 58C 19-20 Persons Count'!AM31</f>
        <v>3.0999999999999999E-3</v>
      </c>
      <c r="C34" s="86">
        <f t="shared" ref="C34:C40" si="42">ROUND(B34*C$5,0)</f>
        <v>49</v>
      </c>
      <c r="D34" s="77"/>
      <c r="E34" s="54" t="s">
        <v>33</v>
      </c>
      <c r="F34" s="85">
        <f>'4a 58C 19-20 Persons Count'!AS31</f>
        <v>1.9E-3</v>
      </c>
      <c r="G34" s="86">
        <f t="shared" si="40"/>
        <v>321</v>
      </c>
      <c r="H34" s="86">
        <f t="shared" si="40"/>
        <v>302</v>
      </c>
      <c r="I34" s="86">
        <f t="shared" si="40"/>
        <v>2</v>
      </c>
      <c r="J34" s="86">
        <f t="shared" si="40"/>
        <v>338</v>
      </c>
      <c r="K34" s="86">
        <f t="shared" si="40"/>
        <v>32</v>
      </c>
      <c r="L34" s="86">
        <f t="shared" si="40"/>
        <v>45</v>
      </c>
      <c r="M34" s="86">
        <f t="shared" si="40"/>
        <v>0</v>
      </c>
      <c r="N34" s="86">
        <f t="shared" si="40"/>
        <v>1</v>
      </c>
      <c r="O34" s="86">
        <f t="shared" si="40"/>
        <v>1</v>
      </c>
      <c r="P34" s="86">
        <f t="shared" si="40"/>
        <v>526</v>
      </c>
      <c r="Q34" s="25">
        <f t="shared" si="6"/>
        <v>1568</v>
      </c>
      <c r="R34" s="62"/>
      <c r="S34" s="54" t="s">
        <v>33</v>
      </c>
      <c r="T34" s="85">
        <f>'4a 58C 19-20 Persons Count'!AI31</f>
        <v>3.2000000000000002E-3</v>
      </c>
      <c r="U34" s="86">
        <f t="shared" si="24"/>
        <v>4185</v>
      </c>
      <c r="V34" s="86">
        <f t="shared" si="25"/>
        <v>85</v>
      </c>
      <c r="W34" s="86">
        <f t="shared" si="26"/>
        <v>1111</v>
      </c>
      <c r="X34" s="25">
        <f t="shared" si="27"/>
        <v>5381</v>
      </c>
      <c r="Y34" s="62"/>
      <c r="Z34" s="54" t="s">
        <v>33</v>
      </c>
      <c r="AA34" s="85">
        <f>'4a 58C 19-20 Persons Count'!AP31</f>
        <v>2.7000000000000001E-3</v>
      </c>
      <c r="AB34" s="86">
        <f t="shared" ref="AB34:AB63" si="43">ROUND(AA34*AB$5,0)</f>
        <v>232</v>
      </c>
      <c r="AC34" s="62"/>
      <c r="AD34" s="86" t="s">
        <v>33</v>
      </c>
      <c r="AE34" s="86">
        <f t="shared" si="28"/>
        <v>321</v>
      </c>
      <c r="AF34" s="86">
        <f t="shared" si="29"/>
        <v>4487</v>
      </c>
      <c r="AG34" s="86">
        <f t="shared" si="30"/>
        <v>2</v>
      </c>
      <c r="AH34" s="86">
        <f t="shared" si="31"/>
        <v>338</v>
      </c>
      <c r="AI34" s="86">
        <f t="shared" si="32"/>
        <v>32</v>
      </c>
      <c r="AJ34" s="86">
        <f t="shared" si="33"/>
        <v>130</v>
      </c>
      <c r="AK34" s="86">
        <f t="shared" si="34"/>
        <v>0</v>
      </c>
      <c r="AL34" s="86">
        <f t="shared" si="35"/>
        <v>1</v>
      </c>
      <c r="AM34" s="86">
        <f t="shared" si="36"/>
        <v>1</v>
      </c>
      <c r="AN34" s="86">
        <f t="shared" si="37"/>
        <v>1869</v>
      </c>
      <c r="AO34" s="78">
        <f t="shared" si="8"/>
        <v>7181</v>
      </c>
      <c r="AP34" s="98"/>
      <c r="AQ34" s="54" t="s">
        <v>33</v>
      </c>
      <c r="AR34" s="85">
        <f>'4a 58C 19-20 Persons Count'!AS31</f>
        <v>1.9E-3</v>
      </c>
      <c r="AS34" s="86">
        <f t="shared" ref="AS34:AS63" si="44">ROUND(AR34*AS$5,0)</f>
        <v>0</v>
      </c>
      <c r="AT34" s="98"/>
      <c r="AU34" s="99" t="s">
        <v>33</v>
      </c>
      <c r="AV34" s="94">
        <f>SUMIF('SFY 21-22 Q4 Share Calculations'!$AU34,)</f>
        <v>0</v>
      </c>
      <c r="AW34" s="94">
        <f>SUMIF('SFY 21-22 Q4 Share Calculations'!$AU34,)</f>
        <v>0</v>
      </c>
      <c r="AX34" s="94">
        <f>SUMIF('SFY 21-22 Q4 Share Calculations'!$AU34,)</f>
        <v>0</v>
      </c>
      <c r="AY34" s="94">
        <f>SUMIF('SFY 21-22 Q4 Share Calculations'!$AU34,)</f>
        <v>0</v>
      </c>
      <c r="AZ34" s="80"/>
      <c r="BA34" s="29" t="s">
        <v>33</v>
      </c>
      <c r="BB34" s="101"/>
      <c r="BC34" s="29"/>
      <c r="BD34" s="100"/>
      <c r="BE34" s="100"/>
      <c r="BF34" s="29"/>
      <c r="BG34" s="77"/>
      <c r="BH34" s="100" t="s">
        <v>33</v>
      </c>
      <c r="BI34" s="100"/>
      <c r="BJ34" s="100"/>
      <c r="BK34" s="100"/>
      <c r="BL34" s="100"/>
      <c r="BN34" s="100" t="s">
        <v>33</v>
      </c>
      <c r="BO34" s="100"/>
      <c r="BP34" s="100"/>
      <c r="BQ34" s="100"/>
      <c r="BR34" s="100"/>
      <c r="BS34" s="77"/>
      <c r="BT34" s="29" t="s">
        <v>33</v>
      </c>
      <c r="BU34" s="84"/>
      <c r="BV34" s="29"/>
      <c r="BW34" s="77"/>
      <c r="BX34" s="76">
        <f t="shared" si="11"/>
        <v>321</v>
      </c>
      <c r="BY34" s="76">
        <f t="shared" si="12"/>
        <v>4536</v>
      </c>
      <c r="BZ34" s="76">
        <f t="shared" si="13"/>
        <v>2</v>
      </c>
      <c r="CA34" s="76">
        <f t="shared" si="14"/>
        <v>338</v>
      </c>
      <c r="CB34" s="76">
        <f t="shared" si="15"/>
        <v>32</v>
      </c>
      <c r="CC34" s="76">
        <f t="shared" si="16"/>
        <v>130</v>
      </c>
      <c r="CD34" s="76">
        <f t="shared" si="17"/>
        <v>0</v>
      </c>
      <c r="CE34" s="76">
        <f t="shared" si="18"/>
        <v>1</v>
      </c>
      <c r="CF34" s="76">
        <f t="shared" si="19"/>
        <v>1</v>
      </c>
      <c r="CG34" s="76">
        <f t="shared" si="20"/>
        <v>1869</v>
      </c>
      <c r="CH34" s="81">
        <f t="shared" si="21"/>
        <v>7230</v>
      </c>
      <c r="CI34" s="125">
        <f t="shared" si="22"/>
        <v>0</v>
      </c>
    </row>
    <row r="35" spans="1:87" x14ac:dyDescent="0.25">
      <c r="A35" s="29" t="s">
        <v>34</v>
      </c>
      <c r="B35" s="103"/>
      <c r="C35" s="29"/>
      <c r="D35" s="77"/>
      <c r="E35" s="54" t="s">
        <v>34</v>
      </c>
      <c r="F35" s="85">
        <f>'4a 58C 19-20 Persons Count'!AS32</f>
        <v>6.1800000000000001E-2</v>
      </c>
      <c r="G35" s="86">
        <f t="shared" si="40"/>
        <v>10445</v>
      </c>
      <c r="H35" s="86">
        <f t="shared" si="40"/>
        <v>9823</v>
      </c>
      <c r="I35" s="86">
        <f t="shared" si="40"/>
        <v>68</v>
      </c>
      <c r="J35" s="86">
        <f t="shared" si="40"/>
        <v>10988</v>
      </c>
      <c r="K35" s="86">
        <f t="shared" si="40"/>
        <v>1041</v>
      </c>
      <c r="L35" s="86">
        <f t="shared" si="40"/>
        <v>1451</v>
      </c>
      <c r="M35" s="86">
        <f t="shared" si="40"/>
        <v>3</v>
      </c>
      <c r="N35" s="86">
        <f t="shared" si="40"/>
        <v>27</v>
      </c>
      <c r="O35" s="86">
        <f t="shared" si="40"/>
        <v>44</v>
      </c>
      <c r="P35" s="86">
        <f t="shared" si="40"/>
        <v>17103</v>
      </c>
      <c r="Q35" s="25">
        <f t="shared" si="6"/>
        <v>50993</v>
      </c>
      <c r="R35" s="62"/>
      <c r="S35" s="29" t="s">
        <v>34</v>
      </c>
      <c r="T35" s="103"/>
      <c r="U35" s="29"/>
      <c r="V35" s="29"/>
      <c r="W35" s="103"/>
      <c r="X35" s="29"/>
      <c r="Y35" s="62"/>
      <c r="Z35" s="54" t="s">
        <v>34</v>
      </c>
      <c r="AA35" s="85">
        <f>'4a 58C 19-20 Persons Count'!AP32</f>
        <v>8.7800000000000003E-2</v>
      </c>
      <c r="AB35" s="86">
        <f t="shared" si="43"/>
        <v>7550</v>
      </c>
      <c r="AC35" s="62"/>
      <c r="AD35" s="86" t="s">
        <v>34</v>
      </c>
      <c r="AE35" s="86">
        <f t="shared" si="28"/>
        <v>10445</v>
      </c>
      <c r="AF35" s="86">
        <f t="shared" si="29"/>
        <v>9823</v>
      </c>
      <c r="AG35" s="86">
        <f t="shared" si="30"/>
        <v>68</v>
      </c>
      <c r="AH35" s="86">
        <f t="shared" si="31"/>
        <v>10988</v>
      </c>
      <c r="AI35" s="86">
        <f t="shared" si="32"/>
        <v>1041</v>
      </c>
      <c r="AJ35" s="86">
        <f t="shared" si="33"/>
        <v>1451</v>
      </c>
      <c r="AK35" s="86">
        <f t="shared" si="34"/>
        <v>3</v>
      </c>
      <c r="AL35" s="86">
        <f t="shared" si="35"/>
        <v>27</v>
      </c>
      <c r="AM35" s="86">
        <f t="shared" si="36"/>
        <v>44</v>
      </c>
      <c r="AN35" s="86">
        <f t="shared" si="37"/>
        <v>24653</v>
      </c>
      <c r="AO35" s="78">
        <f t="shared" si="8"/>
        <v>58543</v>
      </c>
      <c r="AP35" s="98"/>
      <c r="AQ35" s="54" t="s">
        <v>34</v>
      </c>
      <c r="AR35" s="85">
        <f>'4a 58C 19-20 Persons Count'!AS32</f>
        <v>6.1800000000000001E-2</v>
      </c>
      <c r="AS35" s="86">
        <f t="shared" si="44"/>
        <v>0</v>
      </c>
      <c r="AT35" s="98"/>
      <c r="AU35" s="91" t="s">
        <v>34</v>
      </c>
      <c r="AV35" s="94">
        <f>SUMIF('SFY 21-22 Q4 Share Calculations'!$AU35,)</f>
        <v>0</v>
      </c>
      <c r="AW35" s="94">
        <f>SUMIF('SFY 21-22 Q4 Share Calculations'!$AU35,)</f>
        <v>0</v>
      </c>
      <c r="AX35" s="94">
        <f>SUMIF('SFY 21-22 Q4 Share Calculations'!$AU35,)</f>
        <v>0</v>
      </c>
      <c r="AY35" s="94">
        <f>SUMIF('SFY 21-22 Q4 Share Calculations'!$AU35,)</f>
        <v>0</v>
      </c>
      <c r="AZ35" s="80"/>
      <c r="BA35" s="25" t="s">
        <v>34</v>
      </c>
      <c r="BB35" s="92">
        <f>'5a SFY 2122 CalWIN MO Share Tbl'!J10</f>
        <v>0.12609999999999999</v>
      </c>
      <c r="BC35" s="86">
        <f>ROUNDDOWN(BB35*BC$5,0)</f>
        <v>62253</v>
      </c>
      <c r="BD35" s="86">
        <f t="shared" ref="BD35:BD36" si="45">ROUND(BB35*BD$5,0)</f>
        <v>1043</v>
      </c>
      <c r="BE35" s="86">
        <f t="shared" ref="BE35:BE36" si="46">ROUND(BB35*BE$5,0)</f>
        <v>10841</v>
      </c>
      <c r="BF35" s="76">
        <f t="shared" ref="BF35:BF36" si="47">SUM(BC35:BE35)</f>
        <v>74137</v>
      </c>
      <c r="BG35" s="77"/>
      <c r="BH35" s="94" t="s">
        <v>34</v>
      </c>
      <c r="BI35" s="94">
        <f>SUMIF('3a SFY 21-22 CalWIN MO'!$A:$A,'SFY 21-22 Q4 Share Calculations'!$BH35,'3a SFY 21-22 CalWIN MO'!X:X)</f>
        <v>28218</v>
      </c>
      <c r="BJ35" s="94">
        <f>SUMIF('3a SFY 21-22 CalWIN MO'!$A:$A,'SFY 21-22 Q4 Share Calculations'!$BH35,'3a SFY 21-22 CalWIN MO'!Y:Y)</f>
        <v>473</v>
      </c>
      <c r="BK35" s="94">
        <f>SUMIF('3a SFY 21-22 CalWIN MO'!$A:$A,'SFY 21-22 Q4 Share Calculations'!$BH35,'3a SFY 21-22 CalWIN MO'!Z:Z)</f>
        <v>4914</v>
      </c>
      <c r="BL35" s="95">
        <f t="shared" ref="BL35:BL36" si="48">SUM(BI35:BK35)</f>
        <v>33605</v>
      </c>
      <c r="BN35" s="94" t="s">
        <v>34</v>
      </c>
      <c r="BO35" s="96">
        <f t="shared" ref="BO35:BQ36" si="49">BC35+BI35</f>
        <v>90471</v>
      </c>
      <c r="BP35" s="96">
        <f t="shared" si="49"/>
        <v>1516</v>
      </c>
      <c r="BQ35" s="96">
        <f t="shared" si="49"/>
        <v>15755</v>
      </c>
      <c r="BR35" s="95">
        <f t="shared" ref="BR35:BR36" si="50">SUM(BO35:BQ35)</f>
        <v>107742</v>
      </c>
      <c r="BS35" s="77"/>
      <c r="BT35" s="25" t="s">
        <v>34</v>
      </c>
      <c r="BU35" s="97">
        <f>'4a 58C 19-20 Persons Count'!Y32</f>
        <v>0.1336</v>
      </c>
      <c r="BV35" s="25">
        <f>ROUND(BU35*BV$5,0)</f>
        <v>0</v>
      </c>
      <c r="BW35" s="77"/>
      <c r="BX35" s="76">
        <f t="shared" si="11"/>
        <v>10445</v>
      </c>
      <c r="BY35" s="76">
        <f t="shared" si="12"/>
        <v>100294</v>
      </c>
      <c r="BZ35" s="76">
        <f t="shared" si="13"/>
        <v>68</v>
      </c>
      <c r="CA35" s="76">
        <f t="shared" si="14"/>
        <v>10988</v>
      </c>
      <c r="CB35" s="76">
        <f t="shared" si="15"/>
        <v>1041</v>
      </c>
      <c r="CC35" s="76">
        <f t="shared" si="16"/>
        <v>2967</v>
      </c>
      <c r="CD35" s="76">
        <f t="shared" si="17"/>
        <v>3</v>
      </c>
      <c r="CE35" s="76">
        <f t="shared" si="18"/>
        <v>27</v>
      </c>
      <c r="CF35" s="76">
        <f t="shared" si="19"/>
        <v>44</v>
      </c>
      <c r="CG35" s="76">
        <f t="shared" si="20"/>
        <v>40408</v>
      </c>
      <c r="CH35" s="81">
        <f t="shared" si="21"/>
        <v>166285</v>
      </c>
      <c r="CI35" s="125">
        <f t="shared" si="22"/>
        <v>0</v>
      </c>
    </row>
    <row r="36" spans="1:87" x14ac:dyDescent="0.25">
      <c r="A36" s="29" t="s">
        <v>35</v>
      </c>
      <c r="B36" s="103"/>
      <c r="C36" s="29"/>
      <c r="D36" s="77"/>
      <c r="E36" s="54" t="s">
        <v>35</v>
      </c>
      <c r="F36" s="85">
        <f>'4a 58C 19-20 Persons Count'!AS33</f>
        <v>4.4000000000000003E-3</v>
      </c>
      <c r="G36" s="86">
        <f t="shared" si="40"/>
        <v>744</v>
      </c>
      <c r="H36" s="86">
        <f t="shared" si="40"/>
        <v>699</v>
      </c>
      <c r="I36" s="86">
        <f t="shared" si="40"/>
        <v>5</v>
      </c>
      <c r="J36" s="86">
        <f t="shared" si="40"/>
        <v>782</v>
      </c>
      <c r="K36" s="86">
        <f t="shared" si="40"/>
        <v>74</v>
      </c>
      <c r="L36" s="105">
        <f>ROUNDUP(L$5*$F36,0)</f>
        <v>104</v>
      </c>
      <c r="M36" s="86">
        <f t="shared" si="40"/>
        <v>0</v>
      </c>
      <c r="N36" s="87">
        <f t="shared" si="40"/>
        <v>2</v>
      </c>
      <c r="O36" s="86">
        <f t="shared" si="40"/>
        <v>3</v>
      </c>
      <c r="P36" s="105">
        <f>ROUNDDOWN(P$5*$F36,0)</f>
        <v>1217</v>
      </c>
      <c r="Q36" s="25">
        <f t="shared" si="6"/>
        <v>3630</v>
      </c>
      <c r="R36" s="62"/>
      <c r="S36" s="29" t="s">
        <v>35</v>
      </c>
      <c r="T36" s="103"/>
      <c r="U36" s="29"/>
      <c r="V36" s="29"/>
      <c r="W36" s="103"/>
      <c r="X36" s="29"/>
      <c r="Y36" s="62"/>
      <c r="Z36" s="54" t="s">
        <v>35</v>
      </c>
      <c r="AA36" s="85">
        <f>'4a 58C 19-20 Persons Count'!AP33</f>
        <v>6.1999999999999998E-3</v>
      </c>
      <c r="AB36" s="86">
        <f t="shared" si="43"/>
        <v>533</v>
      </c>
      <c r="AC36" s="62"/>
      <c r="AD36" s="86" t="s">
        <v>35</v>
      </c>
      <c r="AE36" s="86">
        <f t="shared" si="28"/>
        <v>744</v>
      </c>
      <c r="AF36" s="86">
        <f t="shared" si="29"/>
        <v>699</v>
      </c>
      <c r="AG36" s="86">
        <f t="shared" si="30"/>
        <v>5</v>
      </c>
      <c r="AH36" s="86">
        <f t="shared" si="31"/>
        <v>782</v>
      </c>
      <c r="AI36" s="86">
        <f t="shared" si="32"/>
        <v>74</v>
      </c>
      <c r="AJ36" s="86">
        <f t="shared" si="33"/>
        <v>104</v>
      </c>
      <c r="AK36" s="86">
        <f t="shared" si="34"/>
        <v>0</v>
      </c>
      <c r="AL36" s="86">
        <f t="shared" si="35"/>
        <v>2</v>
      </c>
      <c r="AM36" s="86">
        <f t="shared" si="36"/>
        <v>3</v>
      </c>
      <c r="AN36" s="86">
        <f t="shared" si="37"/>
        <v>1750</v>
      </c>
      <c r="AO36" s="78">
        <f t="shared" si="8"/>
        <v>4163</v>
      </c>
      <c r="AP36" s="98"/>
      <c r="AQ36" s="54" t="s">
        <v>35</v>
      </c>
      <c r="AR36" s="85">
        <f>'4a 58C 19-20 Persons Count'!AS33</f>
        <v>4.4000000000000003E-3</v>
      </c>
      <c r="AS36" s="86">
        <f>ROUND(AR36*AS$5,0)</f>
        <v>0</v>
      </c>
      <c r="AT36" s="98"/>
      <c r="AU36" s="91" t="s">
        <v>35</v>
      </c>
      <c r="AV36" s="94">
        <f>SUMIF('SFY 21-22 Q4 Share Calculations'!$AU36,)</f>
        <v>0</v>
      </c>
      <c r="AW36" s="94">
        <f>SUMIF('SFY 21-22 Q4 Share Calculations'!$AU36,)</f>
        <v>0</v>
      </c>
      <c r="AX36" s="94">
        <f>SUMIF('SFY 21-22 Q4 Share Calculations'!$AU36,)</f>
        <v>0</v>
      </c>
      <c r="AY36" s="94">
        <f>SUMIF('SFY 21-22 Q4 Share Calculations'!$AU36,)</f>
        <v>0</v>
      </c>
      <c r="AZ36" s="80"/>
      <c r="BA36" s="25" t="s">
        <v>35</v>
      </c>
      <c r="BB36" s="92">
        <f>'5a SFY 2122 CalWIN MO Share Tbl'!J11</f>
        <v>9.1000000000000004E-3</v>
      </c>
      <c r="BC36" s="86">
        <f t="shared" ref="BC36" si="51">ROUND(BB36*BC$5,0)</f>
        <v>4492</v>
      </c>
      <c r="BD36" s="86">
        <f t="shared" si="45"/>
        <v>75</v>
      </c>
      <c r="BE36" s="86">
        <f t="shared" si="46"/>
        <v>782</v>
      </c>
      <c r="BF36" s="76">
        <f t="shared" si="47"/>
        <v>5349</v>
      </c>
      <c r="BG36" s="77"/>
      <c r="BH36" s="94" t="s">
        <v>35</v>
      </c>
      <c r="BI36" s="94">
        <f>SUMIF('3a SFY 21-22 CalWIN MO'!$A:$A,'SFY 21-22 Q4 Share Calculations'!$BH36,'3a SFY 21-22 CalWIN MO'!X:X)</f>
        <v>5507</v>
      </c>
      <c r="BJ36" s="94">
        <f>SUMIF('3a SFY 21-22 CalWIN MO'!$A:$A,'SFY 21-22 Q4 Share Calculations'!$BH36,'3a SFY 21-22 CalWIN MO'!Y:Y)</f>
        <v>93</v>
      </c>
      <c r="BK36" s="94">
        <f>SUMIF('3a SFY 21-22 CalWIN MO'!$A:$A,'SFY 21-22 Q4 Share Calculations'!$BH36,'3a SFY 21-22 CalWIN MO'!Z:Z)</f>
        <v>959</v>
      </c>
      <c r="BL36" s="95">
        <f t="shared" si="48"/>
        <v>6559</v>
      </c>
      <c r="BN36" s="94" t="s">
        <v>35</v>
      </c>
      <c r="BO36" s="96">
        <f t="shared" si="49"/>
        <v>9999</v>
      </c>
      <c r="BP36" s="96">
        <f t="shared" si="49"/>
        <v>168</v>
      </c>
      <c r="BQ36" s="96">
        <f t="shared" si="49"/>
        <v>1741</v>
      </c>
      <c r="BR36" s="95">
        <f t="shared" si="50"/>
        <v>11908</v>
      </c>
      <c r="BS36" s="77"/>
      <c r="BT36" s="25" t="s">
        <v>35</v>
      </c>
      <c r="BU36" s="97">
        <f>'4a 58C 19-20 Persons Count'!Y33</f>
        <v>1.01E-2</v>
      </c>
      <c r="BV36" s="25">
        <f>ROUND(BU36*BV$5,0)</f>
        <v>0</v>
      </c>
      <c r="BW36" s="77"/>
      <c r="BX36" s="76">
        <f t="shared" si="11"/>
        <v>744</v>
      </c>
      <c r="BY36" s="76">
        <f t="shared" si="12"/>
        <v>10698</v>
      </c>
      <c r="BZ36" s="76">
        <f t="shared" si="13"/>
        <v>5</v>
      </c>
      <c r="CA36" s="76">
        <f t="shared" si="14"/>
        <v>782</v>
      </c>
      <c r="CB36" s="76">
        <f t="shared" si="15"/>
        <v>74</v>
      </c>
      <c r="CC36" s="76">
        <f t="shared" si="16"/>
        <v>272</v>
      </c>
      <c r="CD36" s="76">
        <f t="shared" si="17"/>
        <v>0</v>
      </c>
      <c r="CE36" s="76">
        <f t="shared" si="18"/>
        <v>2</v>
      </c>
      <c r="CF36" s="76">
        <f t="shared" si="19"/>
        <v>3</v>
      </c>
      <c r="CG36" s="76">
        <f t="shared" si="20"/>
        <v>3491</v>
      </c>
      <c r="CH36" s="81">
        <f t="shared" si="21"/>
        <v>16071</v>
      </c>
      <c r="CI36" s="125">
        <f t="shared" si="22"/>
        <v>0</v>
      </c>
    </row>
    <row r="37" spans="1:87" x14ac:dyDescent="0.25">
      <c r="A37" s="54" t="s">
        <v>76</v>
      </c>
      <c r="B37" s="85">
        <f>'4a 58C 19-20 Persons Count'!AM34</f>
        <v>8.9999999999999998E-4</v>
      </c>
      <c r="C37" s="86">
        <f t="shared" si="42"/>
        <v>14</v>
      </c>
      <c r="D37" s="77"/>
      <c r="E37" s="54" t="s">
        <v>76</v>
      </c>
      <c r="F37" s="85">
        <f>'4a 58C 19-20 Persons Count'!AS34</f>
        <v>5.0000000000000001E-4</v>
      </c>
      <c r="G37" s="86">
        <f t="shared" si="40"/>
        <v>85</v>
      </c>
      <c r="H37" s="86">
        <f t="shared" si="40"/>
        <v>79</v>
      </c>
      <c r="I37" s="88">
        <f>ROUNDUP(I$5*$F37,0)</f>
        <v>1</v>
      </c>
      <c r="J37" s="86">
        <f t="shared" si="40"/>
        <v>89</v>
      </c>
      <c r="K37" s="86">
        <f t="shared" si="40"/>
        <v>8</v>
      </c>
      <c r="L37" s="86">
        <f t="shared" si="40"/>
        <v>12</v>
      </c>
      <c r="M37" s="86">
        <f t="shared" si="40"/>
        <v>0</v>
      </c>
      <c r="N37" s="87">
        <f t="shared" si="40"/>
        <v>0</v>
      </c>
      <c r="O37" s="86">
        <f t="shared" si="40"/>
        <v>0</v>
      </c>
      <c r="P37" s="86">
        <f>ROUND(P$5*$F37,0)</f>
        <v>138</v>
      </c>
      <c r="Q37" s="25">
        <f t="shared" si="6"/>
        <v>412</v>
      </c>
      <c r="R37" s="62"/>
      <c r="S37" s="54" t="s">
        <v>76</v>
      </c>
      <c r="T37" s="85">
        <f>'4a 58C 19-20 Persons Count'!AI34</f>
        <v>8.0000000000000004E-4</v>
      </c>
      <c r="U37" s="86">
        <f t="shared" si="24"/>
        <v>1046</v>
      </c>
      <c r="V37" s="86">
        <f t="shared" si="25"/>
        <v>21</v>
      </c>
      <c r="W37" s="86">
        <f>ROUND(T37*W$5,0)</f>
        <v>278</v>
      </c>
      <c r="X37" s="25">
        <f t="shared" si="27"/>
        <v>1345</v>
      </c>
      <c r="Y37" s="62"/>
      <c r="Z37" s="54" t="s">
        <v>76</v>
      </c>
      <c r="AA37" s="85">
        <f>'4a 58C 19-20 Persons Count'!AP34</f>
        <v>6.9999999999999999E-4</v>
      </c>
      <c r="AB37" s="86">
        <f t="shared" si="43"/>
        <v>60</v>
      </c>
      <c r="AC37" s="62"/>
      <c r="AD37" s="86" t="s">
        <v>76</v>
      </c>
      <c r="AE37" s="86">
        <f t="shared" si="28"/>
        <v>85</v>
      </c>
      <c r="AF37" s="86">
        <f t="shared" si="29"/>
        <v>1125</v>
      </c>
      <c r="AG37" s="86">
        <f t="shared" si="30"/>
        <v>1</v>
      </c>
      <c r="AH37" s="86">
        <f t="shared" si="31"/>
        <v>89</v>
      </c>
      <c r="AI37" s="86">
        <f t="shared" si="32"/>
        <v>8</v>
      </c>
      <c r="AJ37" s="86">
        <f t="shared" si="33"/>
        <v>33</v>
      </c>
      <c r="AK37" s="86">
        <f t="shared" si="34"/>
        <v>0</v>
      </c>
      <c r="AL37" s="86">
        <f t="shared" si="35"/>
        <v>0</v>
      </c>
      <c r="AM37" s="86">
        <f t="shared" si="36"/>
        <v>0</v>
      </c>
      <c r="AN37" s="86">
        <f t="shared" si="37"/>
        <v>476</v>
      </c>
      <c r="AO37" s="78">
        <f t="shared" si="8"/>
        <v>1817</v>
      </c>
      <c r="AP37" s="98"/>
      <c r="AQ37" s="54" t="s">
        <v>76</v>
      </c>
      <c r="AR37" s="85">
        <f>'4a 58C 19-20 Persons Count'!AS34</f>
        <v>5.0000000000000001E-4</v>
      </c>
      <c r="AS37" s="86">
        <f t="shared" si="44"/>
        <v>0</v>
      </c>
      <c r="AT37" s="98"/>
      <c r="AU37" s="99" t="s">
        <v>76</v>
      </c>
      <c r="AV37" s="94">
        <f>SUMIF('SFY 21-22 Q4 Share Calculations'!$AU37,)</f>
        <v>0</v>
      </c>
      <c r="AW37" s="94">
        <f>SUMIF('SFY 21-22 Q4 Share Calculations'!$AU37,)</f>
        <v>0</v>
      </c>
      <c r="AX37" s="94">
        <f>SUMIF('SFY 21-22 Q4 Share Calculations'!$AU37,)</f>
        <v>0</v>
      </c>
      <c r="AY37" s="94">
        <f>SUMIF('SFY 21-22 Q4 Share Calculations'!$AU37,)</f>
        <v>0</v>
      </c>
      <c r="AZ37" s="80"/>
      <c r="BA37" s="29" t="s">
        <v>76</v>
      </c>
      <c r="BB37" s="101"/>
      <c r="BC37" s="29"/>
      <c r="BD37" s="100"/>
      <c r="BE37" s="100"/>
      <c r="BF37" s="29"/>
      <c r="BG37" s="77"/>
      <c r="BH37" s="100" t="s">
        <v>76</v>
      </c>
      <c r="BI37" s="100"/>
      <c r="BJ37" s="100"/>
      <c r="BK37" s="100"/>
      <c r="BL37" s="100"/>
      <c r="BN37" s="100" t="s">
        <v>76</v>
      </c>
      <c r="BO37" s="100"/>
      <c r="BP37" s="100"/>
      <c r="BQ37" s="100"/>
      <c r="BR37" s="100"/>
      <c r="BS37" s="77"/>
      <c r="BT37" s="29" t="s">
        <v>76</v>
      </c>
      <c r="BU37" s="84"/>
      <c r="BV37" s="29"/>
      <c r="BW37" s="77"/>
      <c r="BX37" s="76">
        <f t="shared" ref="BX37:BX63" si="52">G37</f>
        <v>85</v>
      </c>
      <c r="BY37" s="76">
        <f t="shared" si="12"/>
        <v>1139</v>
      </c>
      <c r="BZ37" s="76">
        <f t="shared" si="13"/>
        <v>1</v>
      </c>
      <c r="CA37" s="76">
        <f t="shared" si="14"/>
        <v>89</v>
      </c>
      <c r="CB37" s="76">
        <f t="shared" si="15"/>
        <v>8</v>
      </c>
      <c r="CC37" s="76">
        <f t="shared" si="16"/>
        <v>33</v>
      </c>
      <c r="CD37" s="76">
        <f t="shared" si="17"/>
        <v>0</v>
      </c>
      <c r="CE37" s="76">
        <f t="shared" si="18"/>
        <v>0</v>
      </c>
      <c r="CF37" s="76">
        <f t="shared" si="19"/>
        <v>0</v>
      </c>
      <c r="CG37" s="76">
        <f t="shared" si="20"/>
        <v>476</v>
      </c>
      <c r="CH37" s="81">
        <f t="shared" si="21"/>
        <v>1831</v>
      </c>
      <c r="CI37" s="125">
        <f t="shared" si="22"/>
        <v>0</v>
      </c>
    </row>
    <row r="38" spans="1:87" x14ac:dyDescent="0.25">
      <c r="A38" s="54" t="s">
        <v>36</v>
      </c>
      <c r="B38" s="85">
        <f>'4a 58C 19-20 Persons Count'!AM35</f>
        <v>0.1047</v>
      </c>
      <c r="C38" s="86">
        <f t="shared" si="42"/>
        <v>1639</v>
      </c>
      <c r="D38" s="77"/>
      <c r="E38" s="54" t="s">
        <v>36</v>
      </c>
      <c r="F38" s="85">
        <f>'4a 58C 19-20 Persons Count'!AS35</f>
        <v>6.4500000000000002E-2</v>
      </c>
      <c r="G38" s="86">
        <f t="shared" si="40"/>
        <v>10901</v>
      </c>
      <c r="H38" s="86">
        <f t="shared" si="40"/>
        <v>10253</v>
      </c>
      <c r="I38" s="86">
        <f t="shared" si="40"/>
        <v>71</v>
      </c>
      <c r="J38" s="25">
        <f t="shared" si="40"/>
        <v>11468</v>
      </c>
      <c r="K38" s="25">
        <f t="shared" si="40"/>
        <v>1087</v>
      </c>
      <c r="L38" s="86">
        <f t="shared" si="40"/>
        <v>1515</v>
      </c>
      <c r="M38" s="86">
        <f>ROUND(M$5*$F38,0)</f>
        <v>4</v>
      </c>
      <c r="N38" s="86">
        <f>ROUND(N$5*$F38,0)</f>
        <v>29</v>
      </c>
      <c r="O38" s="86">
        <f t="shared" si="40"/>
        <v>46</v>
      </c>
      <c r="P38" s="86">
        <f t="shared" si="40"/>
        <v>17850</v>
      </c>
      <c r="Q38" s="25">
        <f t="shared" si="6"/>
        <v>53224</v>
      </c>
      <c r="R38" s="62"/>
      <c r="S38" s="54" t="s">
        <v>36</v>
      </c>
      <c r="T38" s="85">
        <f>'4a 58C 19-20 Persons Count'!AI35</f>
        <v>0.10730000000000001</v>
      </c>
      <c r="U38" s="86">
        <f>ROUND($U$5*T38,0)</f>
        <v>140331</v>
      </c>
      <c r="V38" s="86">
        <f>ROUND($V$5*T38,0)</f>
        <v>2861</v>
      </c>
      <c r="W38" s="86">
        <f t="shared" si="26"/>
        <v>37241</v>
      </c>
      <c r="X38" s="25">
        <f t="shared" si="27"/>
        <v>180433</v>
      </c>
      <c r="Y38" s="62"/>
      <c r="Z38" s="54" t="s">
        <v>36</v>
      </c>
      <c r="AA38" s="85">
        <f>'4a 58C 19-20 Persons Count'!AP35</f>
        <v>9.1700000000000004E-2</v>
      </c>
      <c r="AB38" s="86">
        <f t="shared" si="43"/>
        <v>7885</v>
      </c>
      <c r="AC38" s="62"/>
      <c r="AD38" s="86" t="s">
        <v>36</v>
      </c>
      <c r="AE38" s="86">
        <f t="shared" si="28"/>
        <v>10901</v>
      </c>
      <c r="AF38" s="86">
        <f t="shared" si="29"/>
        <v>150584</v>
      </c>
      <c r="AG38" s="86">
        <f t="shared" si="30"/>
        <v>71</v>
      </c>
      <c r="AH38" s="86">
        <f t="shared" si="31"/>
        <v>11468</v>
      </c>
      <c r="AI38" s="86">
        <f t="shared" si="32"/>
        <v>1087</v>
      </c>
      <c r="AJ38" s="86">
        <f t="shared" si="33"/>
        <v>4376</v>
      </c>
      <c r="AK38" s="86">
        <f t="shared" si="34"/>
        <v>4</v>
      </c>
      <c r="AL38" s="86">
        <f t="shared" si="35"/>
        <v>29</v>
      </c>
      <c r="AM38" s="86">
        <f t="shared" si="36"/>
        <v>46</v>
      </c>
      <c r="AN38" s="86">
        <f t="shared" si="37"/>
        <v>62976</v>
      </c>
      <c r="AO38" s="78">
        <f t="shared" si="8"/>
        <v>241542</v>
      </c>
      <c r="AP38" s="98"/>
      <c r="AQ38" s="54" t="s">
        <v>36</v>
      </c>
      <c r="AR38" s="85">
        <f>'4a 58C 19-20 Persons Count'!AS35</f>
        <v>6.4500000000000002E-2</v>
      </c>
      <c r="AS38" s="86">
        <f t="shared" si="44"/>
        <v>0</v>
      </c>
      <c r="AT38" s="98"/>
      <c r="AU38" s="99" t="s">
        <v>36</v>
      </c>
      <c r="AV38" s="94">
        <f>SUMIF('SFY 21-22 Q4 Share Calculations'!$AU38,)</f>
        <v>0</v>
      </c>
      <c r="AW38" s="94">
        <f>SUMIF('SFY 21-22 Q4 Share Calculations'!$AU38,)</f>
        <v>0</v>
      </c>
      <c r="AX38" s="94">
        <f>SUMIF('SFY 21-22 Q4 Share Calculations'!$AU38,)</f>
        <v>0</v>
      </c>
      <c r="AY38" s="94">
        <f>SUMIF('SFY 21-22 Q4 Share Calculations'!$AU38,)</f>
        <v>0</v>
      </c>
      <c r="AZ38" s="80"/>
      <c r="BA38" s="29" t="s">
        <v>36</v>
      </c>
      <c r="BB38" s="101"/>
      <c r="BC38" s="29"/>
      <c r="BD38" s="100"/>
      <c r="BE38" s="100"/>
      <c r="BF38" s="29"/>
      <c r="BG38" s="77"/>
      <c r="BH38" s="100" t="s">
        <v>36</v>
      </c>
      <c r="BI38" s="100"/>
      <c r="BJ38" s="100"/>
      <c r="BK38" s="100"/>
      <c r="BL38" s="100"/>
      <c r="BN38" s="100" t="s">
        <v>36</v>
      </c>
      <c r="BO38" s="100"/>
      <c r="BP38" s="100"/>
      <c r="BQ38" s="100"/>
      <c r="BR38" s="100"/>
      <c r="BS38" s="77"/>
      <c r="BT38" s="29" t="s">
        <v>36</v>
      </c>
      <c r="BU38" s="84"/>
      <c r="BV38" s="29"/>
      <c r="BW38" s="77"/>
      <c r="BX38" s="76">
        <f t="shared" si="52"/>
        <v>10901</v>
      </c>
      <c r="BY38" s="76">
        <f t="shared" si="12"/>
        <v>152223</v>
      </c>
      <c r="BZ38" s="76">
        <f t="shared" si="13"/>
        <v>71</v>
      </c>
      <c r="CA38" s="76">
        <f t="shared" si="14"/>
        <v>11468</v>
      </c>
      <c r="CB38" s="76">
        <f t="shared" si="15"/>
        <v>1087</v>
      </c>
      <c r="CC38" s="76">
        <f t="shared" si="16"/>
        <v>4376</v>
      </c>
      <c r="CD38" s="76">
        <f t="shared" si="17"/>
        <v>4</v>
      </c>
      <c r="CE38" s="76">
        <f t="shared" si="18"/>
        <v>29</v>
      </c>
      <c r="CF38" s="76">
        <f t="shared" si="19"/>
        <v>46</v>
      </c>
      <c r="CG38" s="76">
        <f t="shared" si="20"/>
        <v>62976</v>
      </c>
      <c r="CH38" s="81">
        <f t="shared" si="21"/>
        <v>243181</v>
      </c>
      <c r="CI38" s="125">
        <f t="shared" si="22"/>
        <v>0</v>
      </c>
    </row>
    <row r="39" spans="1:87" x14ac:dyDescent="0.25">
      <c r="A39" s="29" t="s">
        <v>37</v>
      </c>
      <c r="B39" s="103"/>
      <c r="C39" s="29"/>
      <c r="D39" s="77"/>
      <c r="E39" s="54" t="s">
        <v>37</v>
      </c>
      <c r="F39" s="85">
        <f>'4a 58C 19-20 Persons Count'!AS36</f>
        <v>4.4200000000000003E-2</v>
      </c>
      <c r="G39" s="86">
        <f t="shared" si="40"/>
        <v>7470</v>
      </c>
      <c r="H39" s="86">
        <f t="shared" si="40"/>
        <v>7026</v>
      </c>
      <c r="I39" s="86">
        <f t="shared" si="40"/>
        <v>49</v>
      </c>
      <c r="J39" s="25">
        <f t="shared" si="40"/>
        <v>7858</v>
      </c>
      <c r="K39" s="25">
        <f t="shared" si="40"/>
        <v>745</v>
      </c>
      <c r="L39" s="86">
        <f t="shared" si="40"/>
        <v>1038</v>
      </c>
      <c r="M39" s="86">
        <f>ROUND(M$5*$F39,0)</f>
        <v>2</v>
      </c>
      <c r="N39" s="87">
        <f t="shared" si="40"/>
        <v>20</v>
      </c>
      <c r="O39" s="25">
        <f>ROUND(O$5*$F39,0)</f>
        <v>32</v>
      </c>
      <c r="P39" s="86">
        <f t="shared" si="40"/>
        <v>12232</v>
      </c>
      <c r="Q39" s="25">
        <f t="shared" si="6"/>
        <v>36472</v>
      </c>
      <c r="R39" s="62"/>
      <c r="S39" s="29" t="s">
        <v>37</v>
      </c>
      <c r="T39" s="103"/>
      <c r="U39" s="29"/>
      <c r="V39" s="29"/>
      <c r="W39" s="103"/>
      <c r="X39" s="29"/>
      <c r="Y39" s="62"/>
      <c r="Z39" s="54" t="s">
        <v>37</v>
      </c>
      <c r="AA39" s="85">
        <f>'4a 58C 19-20 Persons Count'!AP36</f>
        <v>6.2799999999999995E-2</v>
      </c>
      <c r="AB39" s="86">
        <f t="shared" si="43"/>
        <v>5400</v>
      </c>
      <c r="AC39" s="62"/>
      <c r="AD39" s="86" t="s">
        <v>37</v>
      </c>
      <c r="AE39" s="86">
        <f t="shared" si="28"/>
        <v>7470</v>
      </c>
      <c r="AF39" s="86">
        <f t="shared" si="29"/>
        <v>7026</v>
      </c>
      <c r="AG39" s="86">
        <f t="shared" si="30"/>
        <v>49</v>
      </c>
      <c r="AH39" s="86">
        <f t="shared" si="31"/>
        <v>7858</v>
      </c>
      <c r="AI39" s="86">
        <f t="shared" si="32"/>
        <v>745</v>
      </c>
      <c r="AJ39" s="86">
        <f t="shared" si="33"/>
        <v>1038</v>
      </c>
      <c r="AK39" s="86">
        <f t="shared" si="34"/>
        <v>2</v>
      </c>
      <c r="AL39" s="86">
        <f t="shared" si="35"/>
        <v>20</v>
      </c>
      <c r="AM39" s="86">
        <f t="shared" si="36"/>
        <v>32</v>
      </c>
      <c r="AN39" s="86">
        <f t="shared" si="37"/>
        <v>17632</v>
      </c>
      <c r="AO39" s="78">
        <f t="shared" si="8"/>
        <v>41872</v>
      </c>
      <c r="AP39" s="98"/>
      <c r="AQ39" s="54" t="s">
        <v>37</v>
      </c>
      <c r="AR39" s="85">
        <f>'4a 58C 19-20 Persons Count'!AS36</f>
        <v>4.4200000000000003E-2</v>
      </c>
      <c r="AS39" s="86">
        <f t="shared" si="44"/>
        <v>0</v>
      </c>
      <c r="AT39" s="98"/>
      <c r="AU39" s="91" t="s">
        <v>37</v>
      </c>
      <c r="AV39" s="94">
        <f>SUMIF('SFY 21-22 Q4 Share Calculations'!$AU39,)</f>
        <v>0</v>
      </c>
      <c r="AW39" s="94">
        <f>SUMIF('SFY 21-22 Q4 Share Calculations'!$AU39,)</f>
        <v>0</v>
      </c>
      <c r="AX39" s="94">
        <f>SUMIF('SFY 21-22 Q4 Share Calculations'!$AU39,)</f>
        <v>0</v>
      </c>
      <c r="AY39" s="94">
        <f>SUMIF('SFY 21-22 Q4 Share Calculations'!$AU39,)</f>
        <v>0</v>
      </c>
      <c r="AZ39" s="80"/>
      <c r="BA39" s="25" t="s">
        <v>37</v>
      </c>
      <c r="BB39" s="92">
        <f>'5a SFY 2122 CalWIN MO Share Tbl'!J12</f>
        <v>0.1096</v>
      </c>
      <c r="BC39" s="86">
        <f t="shared" ref="BC39" si="53">ROUND(BB39*BC$5,0)</f>
        <v>54107</v>
      </c>
      <c r="BD39" s="86">
        <f>ROUND(BB39*BD$5,0)</f>
        <v>907</v>
      </c>
      <c r="BE39" s="86">
        <f>ROUND(BB39*BE$5,0)</f>
        <v>9422</v>
      </c>
      <c r="BF39" s="76">
        <f>SUM(BC39:BE39)</f>
        <v>64436</v>
      </c>
      <c r="BG39" s="77"/>
      <c r="BH39" s="94" t="s">
        <v>37</v>
      </c>
      <c r="BI39" s="94">
        <f>SUMIF('3a SFY 21-22 CalWIN MO'!$A:$A,'SFY 21-22 Q4 Share Calculations'!$BH39,'3a SFY 21-22 CalWIN MO'!X:X)</f>
        <v>29591</v>
      </c>
      <c r="BJ39" s="94">
        <f>SUMIF('3a SFY 21-22 CalWIN MO'!$A:$A,'SFY 21-22 Q4 Share Calculations'!$BH39,'3a SFY 21-22 CalWIN MO'!Y:Y)</f>
        <v>496</v>
      </c>
      <c r="BK39" s="94">
        <f>SUMIF('3a SFY 21-22 CalWIN MO'!$A:$A,'SFY 21-22 Q4 Share Calculations'!$BH39,'3a SFY 21-22 CalWIN MO'!Z:Z)</f>
        <v>5154</v>
      </c>
      <c r="BL39" s="95">
        <f>SUM(BI39:BK39)</f>
        <v>35241</v>
      </c>
      <c r="BN39" s="94" t="s">
        <v>37</v>
      </c>
      <c r="BO39" s="96">
        <f>BC39+BI39</f>
        <v>83698</v>
      </c>
      <c r="BP39" s="96">
        <f>BD39+BJ39</f>
        <v>1403</v>
      </c>
      <c r="BQ39" s="96">
        <f>BE39+BK39</f>
        <v>14576</v>
      </c>
      <c r="BR39" s="95">
        <f>SUM(BO39:BQ39)</f>
        <v>99677</v>
      </c>
      <c r="BS39" s="77"/>
      <c r="BT39" s="25" t="s">
        <v>37</v>
      </c>
      <c r="BU39" s="97">
        <f>'4a 58C 19-20 Persons Count'!Y36</f>
        <v>0.1268</v>
      </c>
      <c r="BV39" s="25">
        <f>ROUND(BU39*BV$5,0)</f>
        <v>0</v>
      </c>
      <c r="BW39" s="77"/>
      <c r="BX39" s="76">
        <f t="shared" si="52"/>
        <v>7470</v>
      </c>
      <c r="BY39" s="76">
        <f t="shared" si="12"/>
        <v>90724</v>
      </c>
      <c r="BZ39" s="76">
        <f t="shared" si="13"/>
        <v>49</v>
      </c>
      <c r="CA39" s="76">
        <f t="shared" si="14"/>
        <v>7858</v>
      </c>
      <c r="CB39" s="76">
        <f t="shared" si="15"/>
        <v>745</v>
      </c>
      <c r="CC39" s="76">
        <f t="shared" si="16"/>
        <v>2441</v>
      </c>
      <c r="CD39" s="76">
        <f t="shared" si="17"/>
        <v>2</v>
      </c>
      <c r="CE39" s="76">
        <f t="shared" si="18"/>
        <v>20</v>
      </c>
      <c r="CF39" s="76">
        <f t="shared" si="19"/>
        <v>32</v>
      </c>
      <c r="CG39" s="76">
        <f t="shared" si="20"/>
        <v>32208</v>
      </c>
      <c r="CH39" s="81">
        <f t="shared" si="21"/>
        <v>141549</v>
      </c>
      <c r="CI39" s="125">
        <f t="shared" si="22"/>
        <v>0</v>
      </c>
    </row>
    <row r="40" spans="1:87" x14ac:dyDescent="0.25">
      <c r="A40" s="54" t="s">
        <v>38</v>
      </c>
      <c r="B40" s="85">
        <f>'4a 58C 19-20 Persons Count'!AM37</f>
        <v>1.9E-3</v>
      </c>
      <c r="C40" s="86">
        <f t="shared" si="42"/>
        <v>30</v>
      </c>
      <c r="D40" s="77"/>
      <c r="E40" s="54" t="s">
        <v>38</v>
      </c>
      <c r="F40" s="85">
        <f>'4a 58C 19-20 Persons Count'!AS37</f>
        <v>1.2999999999999999E-3</v>
      </c>
      <c r="G40" s="105">
        <f>ROUNDDOWN(G$5*$F40,0)</f>
        <v>219</v>
      </c>
      <c r="H40" s="86">
        <f t="shared" si="40"/>
        <v>207</v>
      </c>
      <c r="I40" s="86">
        <f t="shared" si="40"/>
        <v>1</v>
      </c>
      <c r="J40" s="86">
        <f t="shared" si="40"/>
        <v>231</v>
      </c>
      <c r="K40" s="86">
        <f>ROUND(K$5*$F40,0)</f>
        <v>22</v>
      </c>
      <c r="L40" s="86">
        <f t="shared" si="40"/>
        <v>31</v>
      </c>
      <c r="M40" s="86">
        <f t="shared" si="40"/>
        <v>0</v>
      </c>
      <c r="N40" s="86">
        <f t="shared" si="40"/>
        <v>1</v>
      </c>
      <c r="O40" s="86">
        <f>ROUND(O$5*$F40,0)</f>
        <v>1</v>
      </c>
      <c r="P40" s="86">
        <f t="shared" si="40"/>
        <v>360</v>
      </c>
      <c r="Q40" s="25">
        <f t="shared" si="6"/>
        <v>1073</v>
      </c>
      <c r="R40" s="62"/>
      <c r="S40" s="54" t="s">
        <v>38</v>
      </c>
      <c r="T40" s="85">
        <f>'4a 58C 19-20 Persons Count'!AI37</f>
        <v>2.2000000000000001E-3</v>
      </c>
      <c r="U40" s="86">
        <f t="shared" si="24"/>
        <v>2877</v>
      </c>
      <c r="V40" s="86">
        <f t="shared" si="25"/>
        <v>59</v>
      </c>
      <c r="W40" s="86">
        <f t="shared" si="26"/>
        <v>764</v>
      </c>
      <c r="X40" s="25">
        <f t="shared" si="27"/>
        <v>3700</v>
      </c>
      <c r="Y40" s="62"/>
      <c r="Z40" s="54" t="s">
        <v>38</v>
      </c>
      <c r="AA40" s="85">
        <f>'4a 58C 19-20 Persons Count'!AP37</f>
        <v>1.9E-3</v>
      </c>
      <c r="AB40" s="86">
        <f t="shared" si="43"/>
        <v>163</v>
      </c>
      <c r="AC40" s="62"/>
      <c r="AD40" s="86" t="s">
        <v>38</v>
      </c>
      <c r="AE40" s="86">
        <f t="shared" si="28"/>
        <v>219</v>
      </c>
      <c r="AF40" s="86">
        <f t="shared" si="29"/>
        <v>3084</v>
      </c>
      <c r="AG40" s="86">
        <f t="shared" si="30"/>
        <v>1</v>
      </c>
      <c r="AH40" s="86">
        <f t="shared" si="31"/>
        <v>231</v>
      </c>
      <c r="AI40" s="86">
        <f t="shared" si="32"/>
        <v>22</v>
      </c>
      <c r="AJ40" s="86">
        <f t="shared" si="33"/>
        <v>90</v>
      </c>
      <c r="AK40" s="86">
        <f t="shared" si="34"/>
        <v>0</v>
      </c>
      <c r="AL40" s="86">
        <f t="shared" si="35"/>
        <v>1</v>
      </c>
      <c r="AM40" s="86">
        <f t="shared" si="36"/>
        <v>1</v>
      </c>
      <c r="AN40" s="86">
        <f t="shared" si="37"/>
        <v>1287</v>
      </c>
      <c r="AO40" s="78">
        <f t="shared" si="8"/>
        <v>4936</v>
      </c>
      <c r="AP40" s="98"/>
      <c r="AQ40" s="54" t="s">
        <v>38</v>
      </c>
      <c r="AR40" s="85">
        <f>'4a 58C 19-20 Persons Count'!AS37</f>
        <v>1.2999999999999999E-3</v>
      </c>
      <c r="AS40" s="86">
        <f t="shared" si="44"/>
        <v>0</v>
      </c>
      <c r="AT40" s="98"/>
      <c r="AU40" s="99" t="s">
        <v>38</v>
      </c>
      <c r="AV40" s="94">
        <f>SUMIF('SFY 21-22 Q4 Share Calculations'!$AU40,)</f>
        <v>0</v>
      </c>
      <c r="AW40" s="94">
        <f>SUMIF('SFY 21-22 Q4 Share Calculations'!$AU40,)</f>
        <v>0</v>
      </c>
      <c r="AX40" s="94">
        <f>SUMIF('SFY 21-22 Q4 Share Calculations'!$AU40,)</f>
        <v>0</v>
      </c>
      <c r="AY40" s="94">
        <f>SUMIF('SFY 21-22 Q4 Share Calculations'!$AU40,)</f>
        <v>0</v>
      </c>
      <c r="AZ40" s="80"/>
      <c r="BA40" s="29" t="s">
        <v>38</v>
      </c>
      <c r="BB40" s="101"/>
      <c r="BC40" s="29"/>
      <c r="BD40" s="100"/>
      <c r="BE40" s="100"/>
      <c r="BF40" s="29"/>
      <c r="BG40" s="77"/>
      <c r="BH40" s="100" t="s">
        <v>38</v>
      </c>
      <c r="BI40" s="100"/>
      <c r="BJ40" s="100"/>
      <c r="BK40" s="100"/>
      <c r="BL40" s="100"/>
      <c r="BN40" s="100" t="s">
        <v>38</v>
      </c>
      <c r="BO40" s="100"/>
      <c r="BP40" s="100"/>
      <c r="BQ40" s="100"/>
      <c r="BR40" s="100"/>
      <c r="BS40" s="77"/>
      <c r="BT40" s="29" t="s">
        <v>38</v>
      </c>
      <c r="BU40" s="84"/>
      <c r="BV40" s="29"/>
      <c r="BW40" s="77"/>
      <c r="BX40" s="76">
        <f t="shared" si="52"/>
        <v>219</v>
      </c>
      <c r="BY40" s="76">
        <f t="shared" si="12"/>
        <v>3114</v>
      </c>
      <c r="BZ40" s="76">
        <f t="shared" si="13"/>
        <v>1</v>
      </c>
      <c r="CA40" s="76">
        <f t="shared" si="14"/>
        <v>231</v>
      </c>
      <c r="CB40" s="76">
        <f t="shared" si="15"/>
        <v>22</v>
      </c>
      <c r="CC40" s="76">
        <f t="shared" si="16"/>
        <v>90</v>
      </c>
      <c r="CD40" s="76">
        <f t="shared" si="17"/>
        <v>0</v>
      </c>
      <c r="CE40" s="76">
        <f t="shared" si="18"/>
        <v>1</v>
      </c>
      <c r="CF40" s="76">
        <f t="shared" si="19"/>
        <v>1</v>
      </c>
      <c r="CG40" s="76">
        <f t="shared" si="20"/>
        <v>1287</v>
      </c>
      <c r="CH40" s="81">
        <f t="shared" si="21"/>
        <v>4966</v>
      </c>
      <c r="CI40" s="125">
        <f t="shared" si="22"/>
        <v>0</v>
      </c>
    </row>
    <row r="41" spans="1:87" x14ac:dyDescent="0.25">
      <c r="A41" s="54" t="s">
        <v>39</v>
      </c>
      <c r="B41" s="85">
        <f>'4a 58C 19-20 Persons Count'!AM38</f>
        <v>0.14080000000000001</v>
      </c>
      <c r="C41" s="105">
        <f>ROUNDDOWN(B41*C$5,0)</f>
        <v>2204</v>
      </c>
      <c r="D41" s="77"/>
      <c r="E41" s="54" t="s">
        <v>39</v>
      </c>
      <c r="F41" s="85">
        <f>'4a 58C 19-20 Persons Count'!AS38</f>
        <v>7.1199999999999999E-2</v>
      </c>
      <c r="G41" s="25">
        <f t="shared" ref="G41:I42" si="54">ROUND(G$5*$F41,0)</f>
        <v>12034</v>
      </c>
      <c r="H41" s="25">
        <f t="shared" si="54"/>
        <v>11318</v>
      </c>
      <c r="I41" s="25">
        <f t="shared" si="54"/>
        <v>79</v>
      </c>
      <c r="J41" s="86">
        <f t="shared" si="40"/>
        <v>12659</v>
      </c>
      <c r="K41" s="86">
        <f>ROUND(K$5*$F41,0)</f>
        <v>1200</v>
      </c>
      <c r="L41" s="86">
        <f t="shared" si="40"/>
        <v>1672</v>
      </c>
      <c r="M41" s="86">
        <f>ROUND(M$5*$F41,0)</f>
        <v>4</v>
      </c>
      <c r="N41" s="25">
        <f>ROUND(N$5*$F41,0)</f>
        <v>31</v>
      </c>
      <c r="O41" s="25">
        <f>ROUND(O$5*$F41,0)</f>
        <v>51</v>
      </c>
      <c r="P41" s="86">
        <f t="shared" si="40"/>
        <v>19704</v>
      </c>
      <c r="Q41" s="25">
        <f t="shared" si="6"/>
        <v>58752</v>
      </c>
      <c r="R41" s="62"/>
      <c r="S41" s="54" t="s">
        <v>39</v>
      </c>
      <c r="T41" s="85">
        <f>'4a 58C 19-20 Persons Count'!AI38</f>
        <v>0.11849999999999999</v>
      </c>
      <c r="U41" s="86">
        <f t="shared" si="24"/>
        <v>154979</v>
      </c>
      <c r="V41" s="105">
        <f>ROUNDDOWN($V$5*T41,0)</f>
        <v>3159</v>
      </c>
      <c r="W41" s="86">
        <f t="shared" si="26"/>
        <v>41128</v>
      </c>
      <c r="X41" s="25">
        <f t="shared" si="27"/>
        <v>199266</v>
      </c>
      <c r="Y41" s="62"/>
      <c r="Z41" s="54" t="s">
        <v>39</v>
      </c>
      <c r="AA41" s="85">
        <f>'4a 58C 19-20 Persons Count'!AP38</f>
        <v>0.1012</v>
      </c>
      <c r="AB41" s="86">
        <f t="shared" si="43"/>
        <v>8702</v>
      </c>
      <c r="AC41" s="62"/>
      <c r="AD41" s="86" t="s">
        <v>39</v>
      </c>
      <c r="AE41" s="86">
        <f t="shared" si="28"/>
        <v>12034</v>
      </c>
      <c r="AF41" s="86">
        <f t="shared" si="29"/>
        <v>166297</v>
      </c>
      <c r="AG41" s="86">
        <f t="shared" si="30"/>
        <v>79</v>
      </c>
      <c r="AH41" s="86">
        <f t="shared" si="31"/>
        <v>12659</v>
      </c>
      <c r="AI41" s="86">
        <f t="shared" si="32"/>
        <v>1200</v>
      </c>
      <c r="AJ41" s="86">
        <f t="shared" si="33"/>
        <v>4831</v>
      </c>
      <c r="AK41" s="86">
        <f t="shared" si="34"/>
        <v>4</v>
      </c>
      <c r="AL41" s="86">
        <f t="shared" si="35"/>
        <v>31</v>
      </c>
      <c r="AM41" s="86">
        <f t="shared" si="36"/>
        <v>51</v>
      </c>
      <c r="AN41" s="86">
        <f t="shared" si="37"/>
        <v>69534</v>
      </c>
      <c r="AO41" s="78">
        <f t="shared" si="8"/>
        <v>266720</v>
      </c>
      <c r="AP41" s="98"/>
      <c r="AQ41" s="54" t="s">
        <v>39</v>
      </c>
      <c r="AR41" s="85">
        <f>'4a 58C 19-20 Persons Count'!AS38</f>
        <v>7.1199999999999999E-2</v>
      </c>
      <c r="AS41" s="86">
        <f t="shared" si="44"/>
        <v>0</v>
      </c>
      <c r="AT41" s="98"/>
      <c r="AU41" s="99" t="s">
        <v>39</v>
      </c>
      <c r="AV41" s="94">
        <f>SUMIF('SFY 21-22 Q4 Share Calculations'!$AU41,)</f>
        <v>0</v>
      </c>
      <c r="AW41" s="94">
        <f>SUMIF('SFY 21-22 Q4 Share Calculations'!$AU41,)</f>
        <v>0</v>
      </c>
      <c r="AX41" s="94">
        <f>SUMIF('SFY 21-22 Q4 Share Calculations'!$AU41,)</f>
        <v>0</v>
      </c>
      <c r="AY41" s="94">
        <f>SUMIF('SFY 21-22 Q4 Share Calculations'!$AU41,)</f>
        <v>0</v>
      </c>
      <c r="AZ41" s="80"/>
      <c r="BA41" s="29" t="s">
        <v>39</v>
      </c>
      <c r="BB41" s="101"/>
      <c r="BC41" s="29"/>
      <c r="BD41" s="100"/>
      <c r="BE41" s="100"/>
      <c r="BF41" s="29"/>
      <c r="BG41" s="77"/>
      <c r="BH41" s="100" t="s">
        <v>39</v>
      </c>
      <c r="BI41" s="100"/>
      <c r="BJ41" s="100"/>
      <c r="BK41" s="100"/>
      <c r="BL41" s="100"/>
      <c r="BN41" s="100" t="s">
        <v>39</v>
      </c>
      <c r="BO41" s="100"/>
      <c r="BP41" s="100"/>
      <c r="BQ41" s="100"/>
      <c r="BR41" s="100"/>
      <c r="BS41" s="77"/>
      <c r="BT41" s="29" t="s">
        <v>39</v>
      </c>
      <c r="BU41" s="84"/>
      <c r="BV41" s="29"/>
      <c r="BW41" s="77"/>
      <c r="BX41" s="76">
        <f t="shared" si="52"/>
        <v>12034</v>
      </c>
      <c r="BY41" s="76">
        <f t="shared" si="12"/>
        <v>168501</v>
      </c>
      <c r="BZ41" s="76">
        <f t="shared" si="13"/>
        <v>79</v>
      </c>
      <c r="CA41" s="76">
        <f t="shared" si="14"/>
        <v>12659</v>
      </c>
      <c r="CB41" s="76">
        <f t="shared" si="15"/>
        <v>1200</v>
      </c>
      <c r="CC41" s="76">
        <f t="shared" si="16"/>
        <v>4831</v>
      </c>
      <c r="CD41" s="76">
        <f t="shared" si="17"/>
        <v>4</v>
      </c>
      <c r="CE41" s="76">
        <f t="shared" si="18"/>
        <v>31</v>
      </c>
      <c r="CF41" s="76">
        <f t="shared" si="19"/>
        <v>51</v>
      </c>
      <c r="CG41" s="76">
        <f t="shared" si="20"/>
        <v>69534</v>
      </c>
      <c r="CH41" s="81">
        <f t="shared" si="21"/>
        <v>268924</v>
      </c>
      <c r="CI41" s="125">
        <f t="shared" si="22"/>
        <v>0</v>
      </c>
    </row>
    <row r="42" spans="1:87" x14ac:dyDescent="0.25">
      <c r="A42" s="29" t="s">
        <v>40</v>
      </c>
      <c r="B42" s="103"/>
      <c r="C42" s="29"/>
      <c r="D42" s="77"/>
      <c r="E42" s="54" t="s">
        <v>40</v>
      </c>
      <c r="F42" s="85">
        <f>'4a 58C 19-20 Persons Count'!AS39</f>
        <v>6.4199999999999993E-2</v>
      </c>
      <c r="G42" s="86">
        <f t="shared" si="54"/>
        <v>10850</v>
      </c>
      <c r="H42" s="86">
        <f t="shared" si="54"/>
        <v>10205</v>
      </c>
      <c r="I42" s="25">
        <f t="shared" si="54"/>
        <v>71</v>
      </c>
      <c r="J42" s="86">
        <f>ROUND(J$5*$F42,0)</f>
        <v>11414</v>
      </c>
      <c r="K42" s="86">
        <f t="shared" si="40"/>
        <v>1082</v>
      </c>
      <c r="L42" s="86">
        <f t="shared" si="40"/>
        <v>1507</v>
      </c>
      <c r="M42" s="86">
        <f t="shared" si="40"/>
        <v>4</v>
      </c>
      <c r="N42" s="86">
        <f t="shared" si="40"/>
        <v>28</v>
      </c>
      <c r="O42" s="86">
        <f t="shared" si="40"/>
        <v>46</v>
      </c>
      <c r="P42" s="86">
        <f t="shared" si="40"/>
        <v>17767</v>
      </c>
      <c r="Q42" s="25">
        <f t="shared" si="6"/>
        <v>52974</v>
      </c>
      <c r="R42" s="62"/>
      <c r="S42" s="29" t="s">
        <v>40</v>
      </c>
      <c r="T42" s="103"/>
      <c r="U42" s="29"/>
      <c r="V42" s="29"/>
      <c r="W42" s="103"/>
      <c r="X42" s="29"/>
      <c r="Y42" s="62"/>
      <c r="Z42" s="54" t="s">
        <v>40</v>
      </c>
      <c r="AA42" s="85">
        <f>'4a 58C 19-20 Persons Count'!AP39</f>
        <v>9.1300000000000006E-2</v>
      </c>
      <c r="AB42" s="86">
        <f>ROUND(AA42*AB$5,0)</f>
        <v>7851</v>
      </c>
      <c r="AC42" s="62"/>
      <c r="AD42" s="86" t="s">
        <v>40</v>
      </c>
      <c r="AE42" s="86">
        <f t="shared" si="28"/>
        <v>10850</v>
      </c>
      <c r="AF42" s="86">
        <f t="shared" si="29"/>
        <v>10205</v>
      </c>
      <c r="AG42" s="86">
        <f t="shared" si="30"/>
        <v>71</v>
      </c>
      <c r="AH42" s="86">
        <f t="shared" si="31"/>
        <v>11414</v>
      </c>
      <c r="AI42" s="86">
        <f t="shared" si="32"/>
        <v>1082</v>
      </c>
      <c r="AJ42" s="86">
        <f t="shared" si="33"/>
        <v>1507</v>
      </c>
      <c r="AK42" s="86">
        <f t="shared" si="34"/>
        <v>4</v>
      </c>
      <c r="AL42" s="86">
        <f t="shared" si="35"/>
        <v>28</v>
      </c>
      <c r="AM42" s="86">
        <f t="shared" si="36"/>
        <v>46</v>
      </c>
      <c r="AN42" s="86">
        <f t="shared" si="37"/>
        <v>25618</v>
      </c>
      <c r="AO42" s="78">
        <f t="shared" si="8"/>
        <v>60825</v>
      </c>
      <c r="AP42" s="98"/>
      <c r="AQ42" s="54" t="s">
        <v>40</v>
      </c>
      <c r="AR42" s="85">
        <f>'4a 58C 19-20 Persons Count'!AS39</f>
        <v>6.4199999999999993E-2</v>
      </c>
      <c r="AS42" s="86">
        <f>ROUND(AR42*AS$5,0)</f>
        <v>0</v>
      </c>
      <c r="AT42" s="98"/>
      <c r="AU42" s="91" t="s">
        <v>40</v>
      </c>
      <c r="AV42" s="94">
        <f>SUMIF('SFY 21-22 Q4 Share Calculations'!$AU42,)</f>
        <v>0</v>
      </c>
      <c r="AW42" s="94">
        <f>SUMIF('SFY 21-22 Q4 Share Calculations'!$AU42,)</f>
        <v>0</v>
      </c>
      <c r="AX42" s="94">
        <f>SUMIF('SFY 21-22 Q4 Share Calculations'!$AU42,)</f>
        <v>0</v>
      </c>
      <c r="AY42" s="94">
        <f>SUMIF('SFY 21-22 Q4 Share Calculations'!$AU42,)</f>
        <v>0</v>
      </c>
      <c r="AZ42" s="80"/>
      <c r="BA42" s="25" t="s">
        <v>40</v>
      </c>
      <c r="BB42" s="92">
        <f>'5a SFY 2122 CalWIN MO Share Tbl'!J13</f>
        <v>0.1603</v>
      </c>
      <c r="BC42" s="86">
        <f t="shared" ref="BC42:BC43" si="55">ROUND(BB42*BC$5,0)</f>
        <v>79137</v>
      </c>
      <c r="BD42" s="86">
        <f t="shared" ref="BD42:BD43" si="56">ROUND(BB42*BD$5,0)</f>
        <v>1326</v>
      </c>
      <c r="BE42" s="86">
        <f t="shared" ref="BE42:BE43" si="57">ROUND(BB42*BE$5,0)</f>
        <v>13781</v>
      </c>
      <c r="BF42" s="76">
        <f t="shared" ref="BF42:BF43" si="58">SUM(BC42:BE42)</f>
        <v>94244</v>
      </c>
      <c r="BG42" s="77"/>
      <c r="BH42" s="94" t="s">
        <v>40</v>
      </c>
      <c r="BI42" s="94">
        <f>SUMIF('3a SFY 21-22 CalWIN MO'!$A:$A,'SFY 21-22 Q4 Share Calculations'!$BH42,'3a SFY 21-22 CalWIN MO'!X:X)</f>
        <v>23437</v>
      </c>
      <c r="BJ42" s="94">
        <f>SUMIF('3a SFY 21-22 CalWIN MO'!$A:$A,'SFY 21-22 Q4 Share Calculations'!$BH42,'3a SFY 21-22 CalWIN MO'!Y:Y)</f>
        <v>392</v>
      </c>
      <c r="BK42" s="94">
        <f>SUMIF('3a SFY 21-22 CalWIN MO'!$A:$A,'SFY 21-22 Q4 Share Calculations'!$BH42,'3a SFY 21-22 CalWIN MO'!Z:Z)</f>
        <v>4082</v>
      </c>
      <c r="BL42" s="95">
        <f t="shared" ref="BL42:BL43" si="59">SUM(BI42:BK42)</f>
        <v>27911</v>
      </c>
      <c r="BN42" s="94" t="s">
        <v>40</v>
      </c>
      <c r="BO42" s="96">
        <f t="shared" ref="BO42:BQ43" si="60">BC42+BI42</f>
        <v>102574</v>
      </c>
      <c r="BP42" s="96">
        <f t="shared" si="60"/>
        <v>1718</v>
      </c>
      <c r="BQ42" s="96">
        <f t="shared" si="60"/>
        <v>17863</v>
      </c>
      <c r="BR42" s="95">
        <f t="shared" ref="BR42:BR43" si="61">SUM(BO42:BQ42)</f>
        <v>122155</v>
      </c>
      <c r="BS42" s="77"/>
      <c r="BT42" s="25" t="s">
        <v>40</v>
      </c>
      <c r="BU42" s="97">
        <f>'4a 58C 19-20 Persons Count'!Y39</f>
        <v>0.16839999999999999</v>
      </c>
      <c r="BV42" s="25">
        <f>ROUND(BU42*BV$5,0)</f>
        <v>0</v>
      </c>
      <c r="BW42" s="77"/>
      <c r="BX42" s="76">
        <f t="shared" si="52"/>
        <v>10850</v>
      </c>
      <c r="BY42" s="76">
        <f t="shared" si="12"/>
        <v>112779</v>
      </c>
      <c r="BZ42" s="76">
        <f t="shared" si="13"/>
        <v>71</v>
      </c>
      <c r="CA42" s="76">
        <f t="shared" si="14"/>
        <v>11414</v>
      </c>
      <c r="CB42" s="76">
        <f t="shared" si="15"/>
        <v>1082</v>
      </c>
      <c r="CC42" s="76">
        <f t="shared" si="16"/>
        <v>3225</v>
      </c>
      <c r="CD42" s="76">
        <f t="shared" si="17"/>
        <v>4</v>
      </c>
      <c r="CE42" s="76">
        <f t="shared" si="18"/>
        <v>28</v>
      </c>
      <c r="CF42" s="76">
        <f t="shared" si="19"/>
        <v>46</v>
      </c>
      <c r="CG42" s="76">
        <f t="shared" si="20"/>
        <v>43481</v>
      </c>
      <c r="CH42" s="81">
        <f t="shared" si="21"/>
        <v>182980</v>
      </c>
      <c r="CI42" s="125">
        <f t="shared" si="22"/>
        <v>0</v>
      </c>
    </row>
    <row r="43" spans="1:87" x14ac:dyDescent="0.25">
      <c r="A43" s="29" t="s">
        <v>41</v>
      </c>
      <c r="B43" s="103"/>
      <c r="C43" s="29"/>
      <c r="D43" s="77"/>
      <c r="E43" s="54" t="s">
        <v>41</v>
      </c>
      <c r="F43" s="85">
        <f>'4a 58C 19-20 Persons Count'!AS40</f>
        <v>1.5100000000000001E-2</v>
      </c>
      <c r="G43" s="86">
        <f t="shared" ref="G43:I63" si="62">ROUND(G$5*$F43,0)</f>
        <v>2552</v>
      </c>
      <c r="H43" s="86">
        <f t="shared" si="62"/>
        <v>2400</v>
      </c>
      <c r="I43" s="86">
        <f t="shared" si="62"/>
        <v>17</v>
      </c>
      <c r="J43" s="86">
        <f t="shared" si="40"/>
        <v>2685</v>
      </c>
      <c r="K43" s="86">
        <f t="shared" si="40"/>
        <v>254</v>
      </c>
      <c r="L43" s="86">
        <f t="shared" si="40"/>
        <v>355</v>
      </c>
      <c r="M43" s="86">
        <f>ROUND(M$5*$F43,0)</f>
        <v>1</v>
      </c>
      <c r="N43" s="86">
        <f t="shared" si="40"/>
        <v>7</v>
      </c>
      <c r="O43" s="86">
        <f t="shared" si="40"/>
        <v>11</v>
      </c>
      <c r="P43" s="86">
        <f t="shared" si="40"/>
        <v>4179</v>
      </c>
      <c r="Q43" s="25">
        <f t="shared" si="6"/>
        <v>12461</v>
      </c>
      <c r="R43" s="62"/>
      <c r="S43" s="29" t="s">
        <v>41</v>
      </c>
      <c r="T43" s="103"/>
      <c r="U43" s="29"/>
      <c r="V43" s="29"/>
      <c r="W43" s="103"/>
      <c r="X43" s="29"/>
      <c r="Y43" s="62"/>
      <c r="Z43" s="54" t="s">
        <v>41</v>
      </c>
      <c r="AA43" s="85">
        <f>'4a 58C 19-20 Persons Count'!AP40</f>
        <v>2.1499999999999998E-2</v>
      </c>
      <c r="AB43" s="86">
        <f t="shared" si="43"/>
        <v>1849</v>
      </c>
      <c r="AC43" s="62"/>
      <c r="AD43" s="86" t="s">
        <v>41</v>
      </c>
      <c r="AE43" s="86">
        <f t="shared" si="28"/>
        <v>2552</v>
      </c>
      <c r="AF43" s="86">
        <f t="shared" si="29"/>
        <v>2400</v>
      </c>
      <c r="AG43" s="86">
        <f t="shared" si="30"/>
        <v>17</v>
      </c>
      <c r="AH43" s="86">
        <f t="shared" si="31"/>
        <v>2685</v>
      </c>
      <c r="AI43" s="86">
        <f t="shared" si="32"/>
        <v>254</v>
      </c>
      <c r="AJ43" s="86">
        <f t="shared" si="33"/>
        <v>355</v>
      </c>
      <c r="AK43" s="86">
        <f t="shared" si="34"/>
        <v>1</v>
      </c>
      <c r="AL43" s="86">
        <f t="shared" si="35"/>
        <v>7</v>
      </c>
      <c r="AM43" s="86">
        <f t="shared" si="36"/>
        <v>11</v>
      </c>
      <c r="AN43" s="86">
        <f t="shared" si="37"/>
        <v>6028</v>
      </c>
      <c r="AO43" s="78">
        <f t="shared" si="8"/>
        <v>14310</v>
      </c>
      <c r="AP43" s="98"/>
      <c r="AQ43" s="54" t="s">
        <v>41</v>
      </c>
      <c r="AR43" s="85">
        <f>'4a 58C 19-20 Persons Count'!AS40</f>
        <v>1.5100000000000001E-2</v>
      </c>
      <c r="AS43" s="86">
        <f t="shared" si="44"/>
        <v>0</v>
      </c>
      <c r="AT43" s="98"/>
      <c r="AU43" s="91" t="s">
        <v>41</v>
      </c>
      <c r="AV43" s="94">
        <f>SUMIF('SFY 21-22 Q4 Share Calculations'!$AU43,)</f>
        <v>0</v>
      </c>
      <c r="AW43" s="94">
        <f>SUMIF('SFY 21-22 Q4 Share Calculations'!$AU43,)</f>
        <v>0</v>
      </c>
      <c r="AX43" s="94">
        <f>SUMIF('SFY 21-22 Q4 Share Calculations'!$AU43,)</f>
        <v>0</v>
      </c>
      <c r="AY43" s="94">
        <f>SUMIF('SFY 21-22 Q4 Share Calculations'!$AU43,)</f>
        <v>0</v>
      </c>
      <c r="AZ43" s="80"/>
      <c r="BA43" s="54" t="s">
        <v>41</v>
      </c>
      <c r="BB43" s="92">
        <f>'5a SFY 2122 CalWIN MO Share Tbl'!J14</f>
        <v>5.8500000000000003E-2</v>
      </c>
      <c r="BC43" s="86">
        <f t="shared" si="55"/>
        <v>28880</v>
      </c>
      <c r="BD43" s="86">
        <f t="shared" si="56"/>
        <v>484</v>
      </c>
      <c r="BE43" s="86">
        <f t="shared" si="57"/>
        <v>5029</v>
      </c>
      <c r="BF43" s="76">
        <f t="shared" si="58"/>
        <v>34393</v>
      </c>
      <c r="BG43" s="77"/>
      <c r="BH43" s="106" t="s">
        <v>41</v>
      </c>
      <c r="BI43" s="94">
        <f>SUMIF('3a SFY 21-22 CalWIN MO'!$A:$A,'SFY 21-22 Q4 Share Calculations'!$BH43,'3a SFY 21-22 CalWIN MO'!X:X)</f>
        <v>1621</v>
      </c>
      <c r="BJ43" s="94">
        <f>SUMIF('3a SFY 21-22 CalWIN MO'!$A:$A,'SFY 21-22 Q4 Share Calculations'!$BH43,'3a SFY 21-22 CalWIN MO'!Y:Y)</f>
        <v>27</v>
      </c>
      <c r="BK43" s="94">
        <f>SUMIF('3a SFY 21-22 CalWIN MO'!$A:$A,'SFY 21-22 Q4 Share Calculations'!$BH43,'3a SFY 21-22 CalWIN MO'!Z:Z)</f>
        <v>283</v>
      </c>
      <c r="BL43" s="95">
        <f t="shared" si="59"/>
        <v>1931</v>
      </c>
      <c r="BN43" s="106" t="s">
        <v>41</v>
      </c>
      <c r="BO43" s="96">
        <f t="shared" si="60"/>
        <v>30501</v>
      </c>
      <c r="BP43" s="96">
        <f t="shared" si="60"/>
        <v>511</v>
      </c>
      <c r="BQ43" s="96">
        <f t="shared" si="60"/>
        <v>5312</v>
      </c>
      <c r="BR43" s="95">
        <f t="shared" si="61"/>
        <v>36324</v>
      </c>
      <c r="BS43" s="77"/>
      <c r="BT43" s="54" t="s">
        <v>41</v>
      </c>
      <c r="BU43" s="97">
        <f>'4a 58C 19-20 Persons Count'!Y40</f>
        <v>3.0700000000000002E-2</v>
      </c>
      <c r="BV43" s="25">
        <f>ROUND(BU43*BV$5,0)</f>
        <v>0</v>
      </c>
      <c r="BW43" s="77"/>
      <c r="BX43" s="76">
        <f t="shared" si="52"/>
        <v>2552</v>
      </c>
      <c r="BY43" s="76">
        <f t="shared" si="12"/>
        <v>32901</v>
      </c>
      <c r="BZ43" s="76">
        <f t="shared" si="13"/>
        <v>17</v>
      </c>
      <c r="CA43" s="76">
        <f t="shared" si="14"/>
        <v>2685</v>
      </c>
      <c r="CB43" s="76">
        <f t="shared" si="15"/>
        <v>254</v>
      </c>
      <c r="CC43" s="76">
        <f t="shared" si="16"/>
        <v>866</v>
      </c>
      <c r="CD43" s="76">
        <f t="shared" si="17"/>
        <v>1</v>
      </c>
      <c r="CE43" s="76">
        <f t="shared" si="18"/>
        <v>7</v>
      </c>
      <c r="CF43" s="76">
        <f t="shared" si="19"/>
        <v>11</v>
      </c>
      <c r="CG43" s="76">
        <f t="shared" si="20"/>
        <v>11340</v>
      </c>
      <c r="CH43" s="81">
        <f t="shared" si="21"/>
        <v>50634</v>
      </c>
      <c r="CI43" s="125">
        <f t="shared" si="22"/>
        <v>0</v>
      </c>
    </row>
    <row r="44" spans="1:87" x14ac:dyDescent="0.25">
      <c r="A44" s="54" t="s">
        <v>77</v>
      </c>
      <c r="B44" s="85">
        <f>'4a 58C 19-20 Persons Count'!AM41</f>
        <v>4.0899999999999999E-2</v>
      </c>
      <c r="C44" s="86">
        <f t="shared" ref="C44:C63" si="63">ROUND(B44*C$5,0)</f>
        <v>640</v>
      </c>
      <c r="D44" s="77"/>
      <c r="E44" s="54" t="s">
        <v>77</v>
      </c>
      <c r="F44" s="85">
        <f>'4a 58C 19-20 Persons Count'!AS41</f>
        <v>2.2700000000000001E-2</v>
      </c>
      <c r="G44" s="86">
        <f>ROUND(G$5*$F44,0)</f>
        <v>3837</v>
      </c>
      <c r="H44" s="86">
        <f t="shared" si="62"/>
        <v>3608</v>
      </c>
      <c r="I44" s="86">
        <f t="shared" si="62"/>
        <v>25</v>
      </c>
      <c r="J44" s="86">
        <f>ROUND(J$5*$F44,0)</f>
        <v>4036</v>
      </c>
      <c r="K44" s="86">
        <f t="shared" si="40"/>
        <v>383</v>
      </c>
      <c r="L44" s="86">
        <f t="shared" si="40"/>
        <v>533</v>
      </c>
      <c r="M44" s="86">
        <f t="shared" si="40"/>
        <v>1</v>
      </c>
      <c r="N44" s="25">
        <f>ROUND(N$5*$F44,0)</f>
        <v>10</v>
      </c>
      <c r="O44" s="86">
        <f t="shared" si="40"/>
        <v>16</v>
      </c>
      <c r="P44" s="86">
        <f t="shared" si="40"/>
        <v>6282</v>
      </c>
      <c r="Q44" s="25">
        <f t="shared" si="6"/>
        <v>18731</v>
      </c>
      <c r="R44" s="62"/>
      <c r="S44" s="54" t="s">
        <v>77</v>
      </c>
      <c r="T44" s="85">
        <f>'4a 58C 19-20 Persons Count'!AI41</f>
        <v>3.78E-2</v>
      </c>
      <c r="U44" s="86">
        <f t="shared" si="24"/>
        <v>49436</v>
      </c>
      <c r="V44" s="86">
        <f t="shared" si="25"/>
        <v>1008</v>
      </c>
      <c r="W44" s="86">
        <f t="shared" si="26"/>
        <v>13119</v>
      </c>
      <c r="X44" s="25">
        <f t="shared" si="27"/>
        <v>63563</v>
      </c>
      <c r="Y44" s="62"/>
      <c r="Z44" s="54" t="s">
        <v>77</v>
      </c>
      <c r="AA44" s="85">
        <f>'4a 58C 19-20 Persons Count'!AP41</f>
        <v>3.2199999999999999E-2</v>
      </c>
      <c r="AB44" s="86">
        <f t="shared" si="43"/>
        <v>2769</v>
      </c>
      <c r="AC44" s="62"/>
      <c r="AD44" s="86" t="s">
        <v>77</v>
      </c>
      <c r="AE44" s="86">
        <f t="shared" si="28"/>
        <v>3837</v>
      </c>
      <c r="AF44" s="86">
        <f t="shared" si="29"/>
        <v>53044</v>
      </c>
      <c r="AG44" s="86">
        <f t="shared" si="30"/>
        <v>25</v>
      </c>
      <c r="AH44" s="86">
        <f t="shared" si="31"/>
        <v>4036</v>
      </c>
      <c r="AI44" s="86">
        <f t="shared" si="32"/>
        <v>383</v>
      </c>
      <c r="AJ44" s="86">
        <f t="shared" si="33"/>
        <v>1541</v>
      </c>
      <c r="AK44" s="86">
        <f t="shared" si="34"/>
        <v>1</v>
      </c>
      <c r="AL44" s="86">
        <f t="shared" si="35"/>
        <v>10</v>
      </c>
      <c r="AM44" s="86">
        <f t="shared" si="36"/>
        <v>16</v>
      </c>
      <c r="AN44" s="86">
        <f t="shared" si="37"/>
        <v>22170</v>
      </c>
      <c r="AO44" s="78">
        <f t="shared" si="8"/>
        <v>85063</v>
      </c>
      <c r="AP44" s="98"/>
      <c r="AQ44" s="54" t="s">
        <v>77</v>
      </c>
      <c r="AR44" s="85">
        <f>'4a 58C 19-20 Persons Count'!AS41</f>
        <v>2.2700000000000001E-2</v>
      </c>
      <c r="AS44" s="86">
        <f t="shared" si="44"/>
        <v>0</v>
      </c>
      <c r="AT44" s="98"/>
      <c r="AU44" s="99" t="s">
        <v>77</v>
      </c>
      <c r="AV44" s="94">
        <f>SUMIF('SFY 21-22 Q4 Share Calculations'!$AU44,)</f>
        <v>0</v>
      </c>
      <c r="AW44" s="94">
        <f>SUMIF('SFY 21-22 Q4 Share Calculations'!$AU44,)</f>
        <v>0</v>
      </c>
      <c r="AX44" s="94">
        <f>SUMIF('SFY 21-22 Q4 Share Calculations'!$AU44,)</f>
        <v>0</v>
      </c>
      <c r="AY44" s="94">
        <f>SUMIF('SFY 21-22 Q4 Share Calculations'!$AU44,)</f>
        <v>0</v>
      </c>
      <c r="AZ44" s="80"/>
      <c r="BA44" s="29" t="s">
        <v>77</v>
      </c>
      <c r="BB44" s="101"/>
      <c r="BC44" s="29"/>
      <c r="BD44" s="100"/>
      <c r="BE44" s="100"/>
      <c r="BF44" s="29"/>
      <c r="BG44" s="77"/>
      <c r="BH44" s="100" t="s">
        <v>77</v>
      </c>
      <c r="BI44" s="100"/>
      <c r="BJ44" s="100"/>
      <c r="BK44" s="100"/>
      <c r="BL44" s="100"/>
      <c r="BN44" s="100" t="s">
        <v>77</v>
      </c>
      <c r="BO44" s="100"/>
      <c r="BP44" s="100"/>
      <c r="BQ44" s="100"/>
      <c r="BR44" s="100"/>
      <c r="BS44" s="77"/>
      <c r="BT44" s="29" t="s">
        <v>77</v>
      </c>
      <c r="BU44" s="84"/>
      <c r="BV44" s="29"/>
      <c r="BW44" s="77"/>
      <c r="BX44" s="76">
        <f t="shared" si="52"/>
        <v>3837</v>
      </c>
      <c r="BY44" s="76">
        <f t="shared" si="12"/>
        <v>53684</v>
      </c>
      <c r="BZ44" s="76">
        <f t="shared" si="13"/>
        <v>25</v>
      </c>
      <c r="CA44" s="76">
        <f t="shared" si="14"/>
        <v>4036</v>
      </c>
      <c r="CB44" s="76">
        <f t="shared" si="15"/>
        <v>383</v>
      </c>
      <c r="CC44" s="76">
        <f t="shared" si="16"/>
        <v>1541</v>
      </c>
      <c r="CD44" s="76">
        <f t="shared" si="17"/>
        <v>1</v>
      </c>
      <c r="CE44" s="76">
        <f t="shared" si="18"/>
        <v>10</v>
      </c>
      <c r="CF44" s="76">
        <f t="shared" si="19"/>
        <v>16</v>
      </c>
      <c r="CG44" s="76">
        <f t="shared" si="20"/>
        <v>22170</v>
      </c>
      <c r="CH44" s="81">
        <f t="shared" si="21"/>
        <v>85703</v>
      </c>
      <c r="CI44" s="125">
        <f t="shared" si="22"/>
        <v>0</v>
      </c>
    </row>
    <row r="45" spans="1:87" x14ac:dyDescent="0.25">
      <c r="A45" s="29" t="s">
        <v>42</v>
      </c>
      <c r="B45" s="103"/>
      <c r="C45" s="29"/>
      <c r="D45" s="77"/>
      <c r="E45" s="54" t="s">
        <v>42</v>
      </c>
      <c r="F45" s="85">
        <f>'4a 58C 19-20 Persons Count'!AS42</f>
        <v>4.3E-3</v>
      </c>
      <c r="G45" s="86">
        <f t="shared" si="62"/>
        <v>727</v>
      </c>
      <c r="H45" s="86">
        <f t="shared" si="62"/>
        <v>684</v>
      </c>
      <c r="I45" s="86">
        <f t="shared" si="62"/>
        <v>5</v>
      </c>
      <c r="J45" s="86">
        <f>ROUND(J$5*$F45,0)</f>
        <v>765</v>
      </c>
      <c r="K45" s="86">
        <f t="shared" si="40"/>
        <v>72</v>
      </c>
      <c r="L45" s="86">
        <f>ROUND(L$5*$F45,0)</f>
        <v>101</v>
      </c>
      <c r="M45" s="86">
        <f t="shared" si="40"/>
        <v>0</v>
      </c>
      <c r="N45" s="86">
        <f t="shared" si="40"/>
        <v>2</v>
      </c>
      <c r="O45" s="86">
        <f t="shared" si="40"/>
        <v>3</v>
      </c>
      <c r="P45" s="86">
        <f t="shared" si="40"/>
        <v>1190</v>
      </c>
      <c r="Q45" s="25">
        <f t="shared" si="6"/>
        <v>3549</v>
      </c>
      <c r="R45" s="62"/>
      <c r="S45" s="29" t="s">
        <v>42</v>
      </c>
      <c r="T45" s="103"/>
      <c r="U45" s="29"/>
      <c r="V45" s="29"/>
      <c r="W45" s="103"/>
      <c r="X45" s="29"/>
      <c r="Y45" s="62"/>
      <c r="Z45" s="54" t="s">
        <v>42</v>
      </c>
      <c r="AA45" s="85">
        <f>'4a 58C 19-20 Persons Count'!AP42</f>
        <v>6.1000000000000004E-3</v>
      </c>
      <c r="AB45" s="86">
        <f t="shared" si="43"/>
        <v>525</v>
      </c>
      <c r="AC45" s="62"/>
      <c r="AD45" s="86" t="s">
        <v>42</v>
      </c>
      <c r="AE45" s="86">
        <f t="shared" si="28"/>
        <v>727</v>
      </c>
      <c r="AF45" s="86">
        <f t="shared" si="29"/>
        <v>684</v>
      </c>
      <c r="AG45" s="86">
        <f t="shared" si="30"/>
        <v>5</v>
      </c>
      <c r="AH45" s="86">
        <f t="shared" si="31"/>
        <v>765</v>
      </c>
      <c r="AI45" s="86">
        <f t="shared" si="32"/>
        <v>72</v>
      </c>
      <c r="AJ45" s="86">
        <f t="shared" si="33"/>
        <v>101</v>
      </c>
      <c r="AK45" s="86">
        <f t="shared" si="34"/>
        <v>0</v>
      </c>
      <c r="AL45" s="86">
        <f t="shared" si="35"/>
        <v>2</v>
      </c>
      <c r="AM45" s="86">
        <f t="shared" si="36"/>
        <v>3</v>
      </c>
      <c r="AN45" s="86">
        <f t="shared" si="37"/>
        <v>1715</v>
      </c>
      <c r="AO45" s="78">
        <f t="shared" si="8"/>
        <v>4074</v>
      </c>
      <c r="AP45" s="98"/>
      <c r="AQ45" s="54" t="s">
        <v>42</v>
      </c>
      <c r="AR45" s="85">
        <f>'4a 58C 19-20 Persons Count'!AS42</f>
        <v>4.3E-3</v>
      </c>
      <c r="AS45" s="86">
        <f t="shared" si="44"/>
        <v>0</v>
      </c>
      <c r="AT45" s="98"/>
      <c r="AU45" s="91" t="s">
        <v>42</v>
      </c>
      <c r="AV45" s="94">
        <f>SUMIF('SFY 21-22 Q4 Share Calculations'!$AU45,)</f>
        <v>0</v>
      </c>
      <c r="AW45" s="94">
        <f>SUMIF('SFY 21-22 Q4 Share Calculations'!$AU45,)</f>
        <v>0</v>
      </c>
      <c r="AX45" s="94">
        <f>SUMIF('SFY 21-22 Q4 Share Calculations'!$AU45,)</f>
        <v>0</v>
      </c>
      <c r="AY45" s="94">
        <f>SUMIF('SFY 21-22 Q4 Share Calculations'!$AU45,)</f>
        <v>0</v>
      </c>
      <c r="AZ45" s="80"/>
      <c r="BA45" s="54" t="s">
        <v>42</v>
      </c>
      <c r="BB45" s="92">
        <f>'5a SFY 2122 CalWIN MO Share Tbl'!J15</f>
        <v>1.34E-2</v>
      </c>
      <c r="BC45" s="86">
        <f t="shared" ref="BC45:BC49" si="64">ROUND(BB45*BC$5,0)</f>
        <v>6615</v>
      </c>
      <c r="BD45" s="86">
        <f t="shared" ref="BD45:BD49" si="65">ROUND(BB45*BD$5,0)</f>
        <v>111</v>
      </c>
      <c r="BE45" s="86">
        <f t="shared" ref="BE45:BE49" si="66">ROUND(BB45*BE$5,0)</f>
        <v>1152</v>
      </c>
      <c r="BF45" s="76">
        <f>SUM(BC45:BE45)</f>
        <v>7878</v>
      </c>
      <c r="BG45" s="77"/>
      <c r="BH45" s="106" t="s">
        <v>42</v>
      </c>
      <c r="BI45" s="94">
        <f>SUMIF('3a SFY 21-22 CalWIN MO'!$A:$A,'SFY 21-22 Q4 Share Calculations'!$BH45,'3a SFY 21-22 CalWIN MO'!X:X)</f>
        <v>8739</v>
      </c>
      <c r="BJ45" s="94">
        <f>SUMIF('3a SFY 21-22 CalWIN MO'!$A:$A,'SFY 21-22 Q4 Share Calculations'!$BH45,'3a SFY 21-22 CalWIN MO'!Y:Y)</f>
        <v>146</v>
      </c>
      <c r="BK45" s="94">
        <f>SUMIF('3a SFY 21-22 CalWIN MO'!$A:$A,'SFY 21-22 Q4 Share Calculations'!$BH45,'3a SFY 21-22 CalWIN MO'!Z:Z)</f>
        <v>1522</v>
      </c>
      <c r="BL45" s="95">
        <f t="shared" ref="BL45:BL49" si="67">SUM(BI45:BK45)</f>
        <v>10407</v>
      </c>
      <c r="BN45" s="106" t="s">
        <v>42</v>
      </c>
      <c r="BO45" s="96">
        <f t="shared" ref="BO45:BQ49" si="68">BC45+BI45</f>
        <v>15354</v>
      </c>
      <c r="BP45" s="96">
        <f t="shared" si="68"/>
        <v>257</v>
      </c>
      <c r="BQ45" s="96">
        <f t="shared" si="68"/>
        <v>2674</v>
      </c>
      <c r="BR45" s="95">
        <f t="shared" ref="BR45:BR49" si="69">SUM(BO45:BQ45)</f>
        <v>18285</v>
      </c>
      <c r="BS45" s="77"/>
      <c r="BT45" s="54" t="s">
        <v>42</v>
      </c>
      <c r="BU45" s="97">
        <f>'4a 58C 19-20 Persons Count'!Y42</f>
        <v>1.01E-2</v>
      </c>
      <c r="BV45" s="25">
        <f>ROUND(BU45*BV$5,0)</f>
        <v>0</v>
      </c>
      <c r="BW45" s="77"/>
      <c r="BX45" s="76">
        <f t="shared" si="52"/>
        <v>727</v>
      </c>
      <c r="BY45" s="76">
        <f t="shared" si="12"/>
        <v>16038</v>
      </c>
      <c r="BZ45" s="76">
        <f t="shared" si="13"/>
        <v>5</v>
      </c>
      <c r="CA45" s="76">
        <f t="shared" si="14"/>
        <v>765</v>
      </c>
      <c r="CB45" s="76">
        <f t="shared" si="15"/>
        <v>72</v>
      </c>
      <c r="CC45" s="76">
        <f t="shared" si="16"/>
        <v>358</v>
      </c>
      <c r="CD45" s="76">
        <f t="shared" si="17"/>
        <v>0</v>
      </c>
      <c r="CE45" s="76">
        <f t="shared" si="18"/>
        <v>2</v>
      </c>
      <c r="CF45" s="76">
        <f t="shared" si="19"/>
        <v>3</v>
      </c>
      <c r="CG45" s="76">
        <f t="shared" si="20"/>
        <v>4389</v>
      </c>
      <c r="CH45" s="81">
        <f t="shared" si="21"/>
        <v>22359</v>
      </c>
      <c r="CI45" s="125">
        <f t="shared" si="22"/>
        <v>0</v>
      </c>
    </row>
    <row r="46" spans="1:87" x14ac:dyDescent="0.25">
      <c r="A46" s="29" t="s">
        <v>43</v>
      </c>
      <c r="B46" s="103"/>
      <c r="C46" s="29"/>
      <c r="D46" s="77"/>
      <c r="E46" s="96" t="s">
        <v>43</v>
      </c>
      <c r="F46" s="85">
        <f>'4a 58C 19-20 Persons Count'!AS43</f>
        <v>9.4000000000000004E-3</v>
      </c>
      <c r="G46" s="86">
        <f t="shared" si="62"/>
        <v>1589</v>
      </c>
      <c r="H46" s="86">
        <f t="shared" si="62"/>
        <v>1494</v>
      </c>
      <c r="I46" s="86">
        <f t="shared" si="62"/>
        <v>10</v>
      </c>
      <c r="J46" s="86">
        <f t="shared" si="40"/>
        <v>1671</v>
      </c>
      <c r="K46" s="86">
        <f t="shared" si="40"/>
        <v>158</v>
      </c>
      <c r="L46" s="86">
        <f t="shared" si="40"/>
        <v>221</v>
      </c>
      <c r="M46" s="86">
        <f t="shared" si="40"/>
        <v>1</v>
      </c>
      <c r="N46" s="105">
        <f>ROUNDUP(N$5*$F46,0)</f>
        <v>5</v>
      </c>
      <c r="O46" s="86">
        <f t="shared" si="40"/>
        <v>7</v>
      </c>
      <c r="P46" s="86">
        <f t="shared" si="40"/>
        <v>2601</v>
      </c>
      <c r="Q46" s="25">
        <f t="shared" si="6"/>
        <v>7757</v>
      </c>
      <c r="R46" s="62"/>
      <c r="S46" s="29" t="s">
        <v>43</v>
      </c>
      <c r="T46" s="103"/>
      <c r="U46" s="29"/>
      <c r="V46" s="29"/>
      <c r="W46" s="103"/>
      <c r="X46" s="29"/>
      <c r="Y46" s="62"/>
      <c r="Z46" s="96" t="s">
        <v>43</v>
      </c>
      <c r="AA46" s="85">
        <f>'4a 58C 19-20 Persons Count'!AP43</f>
        <v>1.3299999999999999E-2</v>
      </c>
      <c r="AB46" s="86">
        <f t="shared" si="43"/>
        <v>1144</v>
      </c>
      <c r="AC46" s="62"/>
      <c r="AD46" s="86" t="s">
        <v>43</v>
      </c>
      <c r="AE46" s="86">
        <f t="shared" si="28"/>
        <v>1589</v>
      </c>
      <c r="AF46" s="86">
        <f t="shared" si="29"/>
        <v>1494</v>
      </c>
      <c r="AG46" s="86">
        <f t="shared" si="30"/>
        <v>10</v>
      </c>
      <c r="AH46" s="86">
        <f t="shared" si="31"/>
        <v>1671</v>
      </c>
      <c r="AI46" s="86">
        <f t="shared" si="32"/>
        <v>158</v>
      </c>
      <c r="AJ46" s="86">
        <f t="shared" si="33"/>
        <v>221</v>
      </c>
      <c r="AK46" s="86">
        <f t="shared" si="34"/>
        <v>1</v>
      </c>
      <c r="AL46" s="86">
        <f t="shared" si="35"/>
        <v>5</v>
      </c>
      <c r="AM46" s="86">
        <f t="shared" si="36"/>
        <v>7</v>
      </c>
      <c r="AN46" s="86">
        <f t="shared" si="37"/>
        <v>3745</v>
      </c>
      <c r="AO46" s="78">
        <f t="shared" si="8"/>
        <v>8901</v>
      </c>
      <c r="AP46" s="98"/>
      <c r="AQ46" s="96" t="s">
        <v>43</v>
      </c>
      <c r="AR46" s="85">
        <f>'4a 58C 19-20 Persons Count'!AS43</f>
        <v>9.4000000000000004E-3</v>
      </c>
      <c r="AS46" s="86">
        <f t="shared" si="44"/>
        <v>0</v>
      </c>
      <c r="AT46" s="98"/>
      <c r="AU46" s="91" t="s">
        <v>43</v>
      </c>
      <c r="AV46" s="94">
        <f>SUMIF('SFY 21-22 Q4 Share Calculations'!$AU46,)</f>
        <v>0</v>
      </c>
      <c r="AW46" s="94">
        <f>SUMIF('SFY 21-22 Q4 Share Calculations'!$AU46,)</f>
        <v>0</v>
      </c>
      <c r="AX46" s="94">
        <f>SUMIF('SFY 21-22 Q4 Share Calculations'!$AU46,)</f>
        <v>0</v>
      </c>
      <c r="AY46" s="94">
        <f>SUMIF('SFY 21-22 Q4 Share Calculations'!$AU46,)</f>
        <v>0</v>
      </c>
      <c r="AZ46" s="80"/>
      <c r="BA46" s="96" t="s">
        <v>43</v>
      </c>
      <c r="BB46" s="92">
        <f>'5a SFY 2122 CalWIN MO Share Tbl'!J16</f>
        <v>2.3599999999999999E-2</v>
      </c>
      <c r="BC46" s="86">
        <f t="shared" si="64"/>
        <v>11651</v>
      </c>
      <c r="BD46" s="86">
        <f t="shared" si="65"/>
        <v>195</v>
      </c>
      <c r="BE46" s="86">
        <f t="shared" si="66"/>
        <v>2029</v>
      </c>
      <c r="BF46" s="76">
        <f>SUM(BC46:BE46)</f>
        <v>13875</v>
      </c>
      <c r="BG46" s="77"/>
      <c r="BH46" s="107" t="s">
        <v>43</v>
      </c>
      <c r="BI46" s="94">
        <f>SUMIF('3a SFY 21-22 CalWIN MO'!$A:$A,'SFY 21-22 Q4 Share Calculations'!$BH46,'3a SFY 21-22 CalWIN MO'!X:X)</f>
        <v>5003</v>
      </c>
      <c r="BJ46" s="94">
        <f>SUMIF('3a SFY 21-22 CalWIN MO'!$A:$A,'SFY 21-22 Q4 Share Calculations'!$BH46,'3a SFY 21-22 CalWIN MO'!Y:Y)</f>
        <v>83</v>
      </c>
      <c r="BK46" s="94">
        <f>SUMIF('3a SFY 21-22 CalWIN MO'!$A:$A,'SFY 21-22 Q4 Share Calculations'!$BH46,'3a SFY 21-22 CalWIN MO'!Z:Z)</f>
        <v>872</v>
      </c>
      <c r="BL46" s="95">
        <f t="shared" si="67"/>
        <v>5958</v>
      </c>
      <c r="BN46" s="107" t="s">
        <v>43</v>
      </c>
      <c r="BO46" s="96">
        <f t="shared" si="68"/>
        <v>16654</v>
      </c>
      <c r="BP46" s="96">
        <f t="shared" si="68"/>
        <v>278</v>
      </c>
      <c r="BQ46" s="96">
        <f t="shared" si="68"/>
        <v>2901</v>
      </c>
      <c r="BR46" s="95">
        <f t="shared" si="69"/>
        <v>19833</v>
      </c>
      <c r="BS46" s="77"/>
      <c r="BT46" s="96" t="s">
        <v>43</v>
      </c>
      <c r="BU46" s="97">
        <f>'4a 58C 19-20 Persons Count'!Y43</f>
        <v>1.41E-2</v>
      </c>
      <c r="BV46" s="25">
        <f>ROUND(BU46*BV$5,0)</f>
        <v>0</v>
      </c>
      <c r="BW46" s="77"/>
      <c r="BX46" s="76">
        <f t="shared" si="52"/>
        <v>1589</v>
      </c>
      <c r="BY46" s="76">
        <f t="shared" si="12"/>
        <v>18148</v>
      </c>
      <c r="BZ46" s="76">
        <f t="shared" si="13"/>
        <v>10</v>
      </c>
      <c r="CA46" s="76">
        <f t="shared" si="14"/>
        <v>1671</v>
      </c>
      <c r="CB46" s="76">
        <f t="shared" si="15"/>
        <v>158</v>
      </c>
      <c r="CC46" s="76">
        <f t="shared" si="16"/>
        <v>499</v>
      </c>
      <c r="CD46" s="76">
        <f t="shared" si="17"/>
        <v>1</v>
      </c>
      <c r="CE46" s="76">
        <f t="shared" si="18"/>
        <v>5</v>
      </c>
      <c r="CF46" s="76">
        <f t="shared" si="19"/>
        <v>7</v>
      </c>
      <c r="CG46" s="76">
        <f t="shared" si="20"/>
        <v>6646</v>
      </c>
      <c r="CH46" s="81">
        <f t="shared" si="21"/>
        <v>28734</v>
      </c>
      <c r="CI46" s="125">
        <f t="shared" si="22"/>
        <v>0</v>
      </c>
    </row>
    <row r="47" spans="1:87" x14ac:dyDescent="0.25">
      <c r="A47" s="29" t="s">
        <v>44</v>
      </c>
      <c r="B47" s="103"/>
      <c r="C47" s="29"/>
      <c r="D47" s="77"/>
      <c r="E47" s="54" t="s">
        <v>44</v>
      </c>
      <c r="F47" s="85">
        <f>'4a 58C 19-20 Persons Count'!AS44</f>
        <v>1.09E-2</v>
      </c>
      <c r="G47" s="86">
        <f t="shared" si="62"/>
        <v>1842</v>
      </c>
      <c r="H47" s="86">
        <f t="shared" si="62"/>
        <v>1733</v>
      </c>
      <c r="I47" s="86">
        <f t="shared" si="62"/>
        <v>12</v>
      </c>
      <c r="J47" s="105">
        <f>ROUNDDOWN(J$5*$F47,0)</f>
        <v>1937</v>
      </c>
      <c r="K47" s="86">
        <f t="shared" si="40"/>
        <v>184</v>
      </c>
      <c r="L47" s="86">
        <f t="shared" si="40"/>
        <v>256</v>
      </c>
      <c r="M47" s="86">
        <f t="shared" si="40"/>
        <v>1</v>
      </c>
      <c r="N47" s="87">
        <f t="shared" si="40"/>
        <v>5</v>
      </c>
      <c r="O47" s="86">
        <f t="shared" si="40"/>
        <v>8</v>
      </c>
      <c r="P47" s="86">
        <f t="shared" si="40"/>
        <v>3016</v>
      </c>
      <c r="Q47" s="25">
        <f t="shared" si="6"/>
        <v>8994</v>
      </c>
      <c r="R47" s="62"/>
      <c r="S47" s="29" t="s">
        <v>44</v>
      </c>
      <c r="T47" s="103"/>
      <c r="U47" s="29"/>
      <c r="V47" s="29"/>
      <c r="W47" s="103"/>
      <c r="X47" s="29"/>
      <c r="Y47" s="62"/>
      <c r="Z47" s="54" t="s">
        <v>44</v>
      </c>
      <c r="AA47" s="85">
        <f>'4a 58C 19-20 Persons Count'!AP44</f>
        <v>1.55E-2</v>
      </c>
      <c r="AB47" s="86">
        <f t="shared" si="43"/>
        <v>1333</v>
      </c>
      <c r="AC47" s="62"/>
      <c r="AD47" s="86" t="s">
        <v>44</v>
      </c>
      <c r="AE47" s="86">
        <f t="shared" si="28"/>
        <v>1842</v>
      </c>
      <c r="AF47" s="86">
        <f t="shared" si="29"/>
        <v>1733</v>
      </c>
      <c r="AG47" s="86">
        <f t="shared" si="30"/>
        <v>12</v>
      </c>
      <c r="AH47" s="86">
        <f t="shared" si="31"/>
        <v>1937</v>
      </c>
      <c r="AI47" s="86">
        <f t="shared" si="32"/>
        <v>184</v>
      </c>
      <c r="AJ47" s="86">
        <f t="shared" si="33"/>
        <v>256</v>
      </c>
      <c r="AK47" s="86">
        <f t="shared" si="34"/>
        <v>1</v>
      </c>
      <c r="AL47" s="86">
        <f t="shared" si="35"/>
        <v>5</v>
      </c>
      <c r="AM47" s="86">
        <f t="shared" si="36"/>
        <v>8</v>
      </c>
      <c r="AN47" s="86">
        <f t="shared" si="37"/>
        <v>4349</v>
      </c>
      <c r="AO47" s="78">
        <f t="shared" si="8"/>
        <v>10327</v>
      </c>
      <c r="AP47" s="98"/>
      <c r="AQ47" s="54" t="s">
        <v>44</v>
      </c>
      <c r="AR47" s="85">
        <f>'4a 58C 19-20 Persons Count'!AS44</f>
        <v>1.09E-2</v>
      </c>
      <c r="AS47" s="87">
        <f t="shared" si="44"/>
        <v>0</v>
      </c>
      <c r="AT47" s="98"/>
      <c r="AU47" s="91" t="s">
        <v>44</v>
      </c>
      <c r="AV47" s="94">
        <f>SUMIF('SFY 21-22 Q4 Share Calculations'!$AU47,)</f>
        <v>0</v>
      </c>
      <c r="AW47" s="94">
        <f>SUMIF('SFY 21-22 Q4 Share Calculations'!$AU47,)</f>
        <v>0</v>
      </c>
      <c r="AX47" s="94">
        <f>SUMIF('SFY 21-22 Q4 Share Calculations'!$AU47,)</f>
        <v>0</v>
      </c>
      <c r="AY47" s="94">
        <f>SUMIF('SFY 21-22 Q4 Share Calculations'!$AU47,)</f>
        <v>0</v>
      </c>
      <c r="AZ47" s="80"/>
      <c r="BA47" s="54" t="s">
        <v>44</v>
      </c>
      <c r="BB47" s="92">
        <f>'5a SFY 2122 CalWIN MO Share Tbl'!J17</f>
        <v>2.4199999999999999E-2</v>
      </c>
      <c r="BC47" s="86">
        <f t="shared" si="64"/>
        <v>11947</v>
      </c>
      <c r="BD47" s="86">
        <f t="shared" si="65"/>
        <v>200</v>
      </c>
      <c r="BE47" s="86">
        <f t="shared" si="66"/>
        <v>2080</v>
      </c>
      <c r="BF47" s="76">
        <f>SUM(BC47:BE47)</f>
        <v>14227</v>
      </c>
      <c r="BG47" s="77"/>
      <c r="BH47" s="106" t="s">
        <v>44</v>
      </c>
      <c r="BI47" s="94">
        <f>SUMIF('3a SFY 21-22 CalWIN MO'!$A:$A,'SFY 21-22 Q4 Share Calculations'!$BH47,'3a SFY 21-22 CalWIN MO'!X:X)</f>
        <v>10574</v>
      </c>
      <c r="BJ47" s="94">
        <f>SUMIF('3a SFY 21-22 CalWIN MO'!$A:$A,'SFY 21-22 Q4 Share Calculations'!$BH47,'3a SFY 21-22 CalWIN MO'!Y:Y)</f>
        <v>177</v>
      </c>
      <c r="BK47" s="94">
        <f>SUMIF('3a SFY 21-22 CalWIN MO'!$A:$A,'SFY 21-22 Q4 Share Calculations'!$BH47,'3a SFY 21-22 CalWIN MO'!Z:Z)</f>
        <v>1842</v>
      </c>
      <c r="BL47" s="95">
        <f t="shared" si="67"/>
        <v>12593</v>
      </c>
      <c r="BN47" s="106" t="s">
        <v>44</v>
      </c>
      <c r="BO47" s="96">
        <f t="shared" si="68"/>
        <v>22521</v>
      </c>
      <c r="BP47" s="96">
        <f t="shared" si="68"/>
        <v>377</v>
      </c>
      <c r="BQ47" s="96">
        <f t="shared" si="68"/>
        <v>3922</v>
      </c>
      <c r="BR47" s="95">
        <f t="shared" si="69"/>
        <v>26820</v>
      </c>
      <c r="BS47" s="77"/>
      <c r="BT47" s="54" t="s">
        <v>44</v>
      </c>
      <c r="BU47" s="97">
        <f>'4a 58C 19-20 Persons Count'!Y44</f>
        <v>2.52E-2</v>
      </c>
      <c r="BV47" s="25">
        <f>ROUND(BU47*BV$5,0)</f>
        <v>0</v>
      </c>
      <c r="BW47" s="77"/>
      <c r="BX47" s="76">
        <f t="shared" si="52"/>
        <v>1842</v>
      </c>
      <c r="BY47" s="76">
        <f t="shared" si="12"/>
        <v>24254</v>
      </c>
      <c r="BZ47" s="76">
        <f t="shared" si="13"/>
        <v>12</v>
      </c>
      <c r="CA47" s="76">
        <f t="shared" si="14"/>
        <v>1937</v>
      </c>
      <c r="CB47" s="76">
        <f t="shared" si="15"/>
        <v>184</v>
      </c>
      <c r="CC47" s="76">
        <f t="shared" si="16"/>
        <v>633</v>
      </c>
      <c r="CD47" s="76">
        <f t="shared" si="17"/>
        <v>1</v>
      </c>
      <c r="CE47" s="76">
        <f t="shared" si="18"/>
        <v>5</v>
      </c>
      <c r="CF47" s="76">
        <f t="shared" si="19"/>
        <v>8</v>
      </c>
      <c r="CG47" s="76">
        <f t="shared" si="20"/>
        <v>8271</v>
      </c>
      <c r="CH47" s="81">
        <f t="shared" si="21"/>
        <v>37147</v>
      </c>
      <c r="CI47" s="125">
        <f t="shared" si="22"/>
        <v>0</v>
      </c>
    </row>
    <row r="48" spans="1:87" x14ac:dyDescent="0.25">
      <c r="A48" s="29" t="s">
        <v>45</v>
      </c>
      <c r="B48" s="103"/>
      <c r="C48" s="29"/>
      <c r="D48" s="77"/>
      <c r="E48" s="54" t="s">
        <v>45</v>
      </c>
      <c r="F48" s="85">
        <f>'4a 58C 19-20 Persons Count'!AS45</f>
        <v>2.75E-2</v>
      </c>
      <c r="G48" s="86">
        <f t="shared" si="62"/>
        <v>4648</v>
      </c>
      <c r="H48" s="86">
        <f t="shared" si="62"/>
        <v>4371</v>
      </c>
      <c r="I48" s="86">
        <f t="shared" si="62"/>
        <v>30</v>
      </c>
      <c r="J48" s="86">
        <f>ROUND(J$5*$F48,0)</f>
        <v>4889</v>
      </c>
      <c r="K48" s="86">
        <f t="shared" si="40"/>
        <v>463</v>
      </c>
      <c r="L48" s="86">
        <f t="shared" si="40"/>
        <v>646</v>
      </c>
      <c r="M48" s="86">
        <f t="shared" si="40"/>
        <v>2</v>
      </c>
      <c r="N48" s="87">
        <f t="shared" si="40"/>
        <v>12</v>
      </c>
      <c r="O48" s="86">
        <f t="shared" si="40"/>
        <v>20</v>
      </c>
      <c r="P48" s="86">
        <f>ROUND(P$5*$F48,0)</f>
        <v>7610</v>
      </c>
      <c r="Q48" s="25">
        <f t="shared" si="6"/>
        <v>22691</v>
      </c>
      <c r="R48" s="62"/>
      <c r="S48" s="29" t="s">
        <v>45</v>
      </c>
      <c r="T48" s="103"/>
      <c r="U48" s="29"/>
      <c r="V48" s="29"/>
      <c r="W48" s="103"/>
      <c r="X48" s="29"/>
      <c r="Y48" s="62"/>
      <c r="Z48" s="54" t="s">
        <v>45</v>
      </c>
      <c r="AA48" s="85">
        <f>'4a 58C 19-20 Persons Count'!AP45</f>
        <v>3.9E-2</v>
      </c>
      <c r="AB48" s="86">
        <f t="shared" si="43"/>
        <v>3354</v>
      </c>
      <c r="AC48" s="62"/>
      <c r="AD48" s="86" t="s">
        <v>45</v>
      </c>
      <c r="AE48" s="86">
        <f t="shared" si="28"/>
        <v>4648</v>
      </c>
      <c r="AF48" s="86">
        <f t="shared" si="29"/>
        <v>4371</v>
      </c>
      <c r="AG48" s="86">
        <f t="shared" si="30"/>
        <v>30</v>
      </c>
      <c r="AH48" s="86">
        <f t="shared" si="31"/>
        <v>4889</v>
      </c>
      <c r="AI48" s="86">
        <f t="shared" si="32"/>
        <v>463</v>
      </c>
      <c r="AJ48" s="86">
        <f t="shared" si="33"/>
        <v>646</v>
      </c>
      <c r="AK48" s="86">
        <f t="shared" si="34"/>
        <v>2</v>
      </c>
      <c r="AL48" s="86">
        <f t="shared" si="35"/>
        <v>12</v>
      </c>
      <c r="AM48" s="86">
        <f t="shared" si="36"/>
        <v>20</v>
      </c>
      <c r="AN48" s="86">
        <f t="shared" si="37"/>
        <v>10964</v>
      </c>
      <c r="AO48" s="78">
        <f t="shared" si="8"/>
        <v>26045</v>
      </c>
      <c r="AP48" s="98"/>
      <c r="AQ48" s="54" t="s">
        <v>45</v>
      </c>
      <c r="AR48" s="85">
        <f>'4a 58C 19-20 Persons Count'!AS45</f>
        <v>2.75E-2</v>
      </c>
      <c r="AS48" s="87">
        <f t="shared" si="44"/>
        <v>0</v>
      </c>
      <c r="AT48" s="98"/>
      <c r="AU48" s="91" t="s">
        <v>45</v>
      </c>
      <c r="AV48" s="94">
        <f>SUMIF('SFY 21-22 Q4 Share Calculations'!$AU48,)</f>
        <v>0</v>
      </c>
      <c r="AW48" s="94">
        <f>SUMIF('SFY 21-22 Q4 Share Calculations'!$AU48,)</f>
        <v>0</v>
      </c>
      <c r="AX48" s="94">
        <f>SUMIF('SFY 21-22 Q4 Share Calculations'!$AU48,)</f>
        <v>0</v>
      </c>
      <c r="AY48" s="94">
        <f>SUMIF('SFY 21-22 Q4 Share Calculations'!$AU48,)</f>
        <v>0</v>
      </c>
      <c r="AZ48" s="80"/>
      <c r="BA48" s="54" t="s">
        <v>45</v>
      </c>
      <c r="BB48" s="92">
        <f>'5a SFY 2122 CalWIN MO Share Tbl'!J18</f>
        <v>8.0600000000000005E-2</v>
      </c>
      <c r="BC48" s="86">
        <f t="shared" si="64"/>
        <v>39791</v>
      </c>
      <c r="BD48" s="86">
        <f t="shared" si="65"/>
        <v>667</v>
      </c>
      <c r="BE48" s="105">
        <f>ROUNDUP(BB48*BE$5,0)</f>
        <v>6930</v>
      </c>
      <c r="BF48" s="76">
        <f>SUM(BC48:BE48)</f>
        <v>47388</v>
      </c>
      <c r="BG48" s="77"/>
      <c r="BH48" s="106" t="s">
        <v>45</v>
      </c>
      <c r="BI48" s="94">
        <f>SUMIF('3a SFY 21-22 CalWIN MO'!$A:$A,'SFY 21-22 Q4 Share Calculations'!$BH48,'3a SFY 21-22 CalWIN MO'!X:X)</f>
        <v>20283</v>
      </c>
      <c r="BJ48" s="94">
        <f>SUMIF('3a SFY 21-22 CalWIN MO'!$A:$A,'SFY 21-22 Q4 Share Calculations'!$BH48,'3a SFY 21-22 CalWIN MO'!Y:Y)</f>
        <v>340</v>
      </c>
      <c r="BK48" s="94">
        <f>SUMIF('3a SFY 21-22 CalWIN MO'!$A:$A,'SFY 21-22 Q4 Share Calculations'!$BH48,'3a SFY 21-22 CalWIN MO'!Z:Z)</f>
        <v>3531</v>
      </c>
      <c r="BL48" s="95">
        <f t="shared" si="67"/>
        <v>24154</v>
      </c>
      <c r="BN48" s="106" t="s">
        <v>45</v>
      </c>
      <c r="BO48" s="96">
        <f t="shared" si="68"/>
        <v>60074</v>
      </c>
      <c r="BP48" s="96">
        <f t="shared" si="68"/>
        <v>1007</v>
      </c>
      <c r="BQ48" s="96">
        <f t="shared" si="68"/>
        <v>10461</v>
      </c>
      <c r="BR48" s="95">
        <f t="shared" si="69"/>
        <v>71542</v>
      </c>
      <c r="BS48" s="77"/>
      <c r="BT48" s="54" t="s">
        <v>45</v>
      </c>
      <c r="BU48" s="97">
        <f>'4a 58C 19-20 Persons Count'!Y45</f>
        <v>4.9700000000000001E-2</v>
      </c>
      <c r="BV48" s="25">
        <f>ROUND(BU48*BV$5,0)</f>
        <v>0</v>
      </c>
      <c r="BW48" s="77"/>
      <c r="BX48" s="76">
        <f t="shared" si="52"/>
        <v>4648</v>
      </c>
      <c r="BY48" s="76">
        <f t="shared" si="12"/>
        <v>64445</v>
      </c>
      <c r="BZ48" s="76">
        <f t="shared" si="13"/>
        <v>30</v>
      </c>
      <c r="CA48" s="76">
        <f t="shared" si="14"/>
        <v>4889</v>
      </c>
      <c r="CB48" s="76">
        <f t="shared" si="15"/>
        <v>463</v>
      </c>
      <c r="CC48" s="76">
        <f t="shared" si="16"/>
        <v>1653</v>
      </c>
      <c r="CD48" s="76">
        <f t="shared" si="17"/>
        <v>2</v>
      </c>
      <c r="CE48" s="76">
        <f t="shared" si="18"/>
        <v>12</v>
      </c>
      <c r="CF48" s="76">
        <f t="shared" si="19"/>
        <v>20</v>
      </c>
      <c r="CG48" s="76">
        <f t="shared" si="20"/>
        <v>21425</v>
      </c>
      <c r="CH48" s="81">
        <f t="shared" si="21"/>
        <v>97587</v>
      </c>
      <c r="CI48" s="125">
        <f t="shared" si="22"/>
        <v>0</v>
      </c>
    </row>
    <row r="49" spans="1:87" x14ac:dyDescent="0.25">
      <c r="A49" s="29" t="s">
        <v>46</v>
      </c>
      <c r="B49" s="103"/>
      <c r="C49" s="29"/>
      <c r="D49" s="77"/>
      <c r="E49" s="54" t="s">
        <v>46</v>
      </c>
      <c r="F49" s="85">
        <f>'4a 58C 19-20 Persons Count'!AS46</f>
        <v>5.7000000000000002E-3</v>
      </c>
      <c r="G49" s="86">
        <f t="shared" si="62"/>
        <v>963</v>
      </c>
      <c r="H49" s="294">
        <f>ROUND(H$5*$F49,0)</f>
        <v>906</v>
      </c>
      <c r="I49" s="86">
        <f t="shared" si="62"/>
        <v>6</v>
      </c>
      <c r="J49" s="86">
        <f t="shared" si="40"/>
        <v>1013</v>
      </c>
      <c r="K49" s="86">
        <f t="shared" si="40"/>
        <v>96</v>
      </c>
      <c r="L49" s="86">
        <f t="shared" si="40"/>
        <v>134</v>
      </c>
      <c r="M49" s="86">
        <f t="shared" si="40"/>
        <v>0</v>
      </c>
      <c r="N49" s="87">
        <f t="shared" si="40"/>
        <v>3</v>
      </c>
      <c r="O49" s="86">
        <f t="shared" si="40"/>
        <v>4</v>
      </c>
      <c r="P49" s="86">
        <f>ROUND(P$5*$F49,0)</f>
        <v>1577</v>
      </c>
      <c r="Q49" s="25">
        <f t="shared" si="6"/>
        <v>4702</v>
      </c>
      <c r="R49" s="62"/>
      <c r="S49" s="29" t="s">
        <v>46</v>
      </c>
      <c r="T49" s="103"/>
      <c r="U49" s="29"/>
      <c r="V49" s="29"/>
      <c r="W49" s="103"/>
      <c r="X49" s="29"/>
      <c r="Y49" s="62"/>
      <c r="Z49" s="54" t="s">
        <v>46</v>
      </c>
      <c r="AA49" s="85">
        <f>'4a 58C 19-20 Persons Count'!AP46</f>
        <v>8.0999999999999996E-3</v>
      </c>
      <c r="AB49" s="86">
        <f t="shared" si="43"/>
        <v>697</v>
      </c>
      <c r="AC49" s="62"/>
      <c r="AD49" s="86" t="s">
        <v>46</v>
      </c>
      <c r="AE49" s="86">
        <f t="shared" si="28"/>
        <v>963</v>
      </c>
      <c r="AF49" s="86">
        <f t="shared" si="29"/>
        <v>906</v>
      </c>
      <c r="AG49" s="86">
        <f t="shared" si="30"/>
        <v>6</v>
      </c>
      <c r="AH49" s="86">
        <f t="shared" si="31"/>
        <v>1013</v>
      </c>
      <c r="AI49" s="86">
        <f t="shared" si="32"/>
        <v>96</v>
      </c>
      <c r="AJ49" s="86">
        <f t="shared" si="33"/>
        <v>134</v>
      </c>
      <c r="AK49" s="86">
        <f t="shared" si="34"/>
        <v>0</v>
      </c>
      <c r="AL49" s="86">
        <f t="shared" si="35"/>
        <v>3</v>
      </c>
      <c r="AM49" s="86">
        <f t="shared" si="36"/>
        <v>4</v>
      </c>
      <c r="AN49" s="86">
        <f t="shared" si="37"/>
        <v>2274</v>
      </c>
      <c r="AO49" s="78">
        <f t="shared" si="8"/>
        <v>5399</v>
      </c>
      <c r="AP49" s="98"/>
      <c r="AQ49" s="54" t="s">
        <v>46</v>
      </c>
      <c r="AR49" s="85">
        <f>'4a 58C 19-20 Persons Count'!AS46</f>
        <v>5.7000000000000002E-3</v>
      </c>
      <c r="AS49" s="86">
        <f t="shared" si="44"/>
        <v>0</v>
      </c>
      <c r="AT49" s="98"/>
      <c r="AU49" s="91" t="s">
        <v>46</v>
      </c>
      <c r="AV49" s="94">
        <f>SUMIF('SFY 21-22 Q4 Share Calculations'!$AU49,)</f>
        <v>0</v>
      </c>
      <c r="AW49" s="94">
        <f>SUMIF('SFY 21-22 Q4 Share Calculations'!$AU49,)</f>
        <v>0</v>
      </c>
      <c r="AX49" s="94">
        <f>SUMIF('SFY 21-22 Q4 Share Calculations'!$AU49,)</f>
        <v>0</v>
      </c>
      <c r="AY49" s="94">
        <f>SUMIF('SFY 21-22 Q4 Share Calculations'!$AU49,)</f>
        <v>0</v>
      </c>
      <c r="AZ49" s="80"/>
      <c r="BA49" s="54" t="s">
        <v>46</v>
      </c>
      <c r="BB49" s="92">
        <f>'5a SFY 2122 CalWIN MO Share Tbl'!J19</f>
        <v>1.3599999999999999E-2</v>
      </c>
      <c r="BC49" s="86">
        <f t="shared" si="64"/>
        <v>6714</v>
      </c>
      <c r="BD49" s="86">
        <f t="shared" si="65"/>
        <v>113</v>
      </c>
      <c r="BE49" s="86">
        <f t="shared" si="66"/>
        <v>1169</v>
      </c>
      <c r="BF49" s="76">
        <f>SUM(BC49:BE49)</f>
        <v>7996</v>
      </c>
      <c r="BG49" s="77"/>
      <c r="BH49" s="106" t="s">
        <v>46</v>
      </c>
      <c r="BI49" s="94">
        <f>SUMIF('3a SFY 21-22 CalWIN MO'!$A:$A,'SFY 21-22 Q4 Share Calculations'!$BH49,'3a SFY 21-22 CalWIN MO'!X:X)</f>
        <v>6224</v>
      </c>
      <c r="BJ49" s="94">
        <f>SUMIF('3a SFY 21-22 CalWIN MO'!$A:$A,'SFY 21-22 Q4 Share Calculations'!$BH49,'3a SFY 21-22 CalWIN MO'!Y:Y)</f>
        <v>104</v>
      </c>
      <c r="BK49" s="94">
        <f>SUMIF('3a SFY 21-22 CalWIN MO'!$A:$A,'SFY 21-22 Q4 Share Calculations'!$BH49,'3a SFY 21-22 CalWIN MO'!Z:Z)</f>
        <v>1084</v>
      </c>
      <c r="BL49" s="95">
        <f t="shared" si="67"/>
        <v>7412</v>
      </c>
      <c r="BN49" s="106" t="s">
        <v>46</v>
      </c>
      <c r="BO49" s="96">
        <f t="shared" si="68"/>
        <v>12938</v>
      </c>
      <c r="BP49" s="96">
        <f t="shared" si="68"/>
        <v>217</v>
      </c>
      <c r="BQ49" s="96">
        <f t="shared" si="68"/>
        <v>2253</v>
      </c>
      <c r="BR49" s="95">
        <f t="shared" si="69"/>
        <v>15408</v>
      </c>
      <c r="BS49" s="77"/>
      <c r="BT49" s="54" t="s">
        <v>46</v>
      </c>
      <c r="BU49" s="97">
        <f>'4a 58C 19-20 Persons Count'!Y46</f>
        <v>1.5699999999999999E-2</v>
      </c>
      <c r="BV49" s="25">
        <f>ROUND(BU49*BV$5,0)</f>
        <v>0</v>
      </c>
      <c r="BW49" s="77"/>
      <c r="BX49" s="76">
        <f t="shared" si="52"/>
        <v>963</v>
      </c>
      <c r="BY49" s="76">
        <f t="shared" si="12"/>
        <v>13844</v>
      </c>
      <c r="BZ49" s="76">
        <f t="shared" si="13"/>
        <v>6</v>
      </c>
      <c r="CA49" s="76">
        <f t="shared" si="14"/>
        <v>1013</v>
      </c>
      <c r="CB49" s="76">
        <f t="shared" si="15"/>
        <v>96</v>
      </c>
      <c r="CC49" s="76">
        <f t="shared" si="16"/>
        <v>351</v>
      </c>
      <c r="CD49" s="76">
        <f t="shared" si="17"/>
        <v>0</v>
      </c>
      <c r="CE49" s="76">
        <f t="shared" si="18"/>
        <v>3</v>
      </c>
      <c r="CF49" s="76">
        <f t="shared" si="19"/>
        <v>4</v>
      </c>
      <c r="CG49" s="76">
        <f t="shared" si="20"/>
        <v>4527</v>
      </c>
      <c r="CH49" s="81">
        <f t="shared" si="21"/>
        <v>20807</v>
      </c>
      <c r="CI49" s="125">
        <f t="shared" si="22"/>
        <v>0</v>
      </c>
    </row>
    <row r="50" spans="1:87" x14ac:dyDescent="0.25">
      <c r="A50" s="54" t="s">
        <v>47</v>
      </c>
      <c r="B50" s="85">
        <f>'4a 58C 19-20 Persons Count'!AM47</f>
        <v>0.01</v>
      </c>
      <c r="C50" s="86">
        <f t="shared" si="63"/>
        <v>157</v>
      </c>
      <c r="D50" s="77"/>
      <c r="E50" s="54" t="s">
        <v>47</v>
      </c>
      <c r="F50" s="85">
        <f>'4a 58C 19-20 Persons Count'!AS47</f>
        <v>5.1000000000000004E-3</v>
      </c>
      <c r="G50" s="86">
        <f t="shared" si="62"/>
        <v>862</v>
      </c>
      <c r="H50" s="86">
        <f t="shared" si="62"/>
        <v>811</v>
      </c>
      <c r="I50" s="86">
        <f t="shared" si="62"/>
        <v>6</v>
      </c>
      <c r="J50" s="86">
        <f t="shared" si="40"/>
        <v>907</v>
      </c>
      <c r="K50" s="86">
        <f t="shared" si="40"/>
        <v>86</v>
      </c>
      <c r="L50" s="86">
        <f t="shared" si="40"/>
        <v>120</v>
      </c>
      <c r="M50" s="86">
        <f t="shared" si="40"/>
        <v>0</v>
      </c>
      <c r="N50" s="87">
        <f t="shared" si="40"/>
        <v>2</v>
      </c>
      <c r="O50" s="86">
        <f t="shared" si="40"/>
        <v>4</v>
      </c>
      <c r="P50" s="86">
        <f t="shared" si="40"/>
        <v>1411</v>
      </c>
      <c r="Q50" s="25">
        <f t="shared" si="6"/>
        <v>4209</v>
      </c>
      <c r="R50" s="62"/>
      <c r="S50" s="54" t="s">
        <v>47</v>
      </c>
      <c r="T50" s="85">
        <f>'4a 58C 19-20 Persons Count'!AI47</f>
        <v>8.5000000000000006E-3</v>
      </c>
      <c r="U50" s="86">
        <f t="shared" si="24"/>
        <v>11117</v>
      </c>
      <c r="V50" s="105">
        <f>ROUNDDOWN($V$5*T50,0)</f>
        <v>226</v>
      </c>
      <c r="W50" s="86">
        <f t="shared" si="26"/>
        <v>2950</v>
      </c>
      <c r="X50" s="25">
        <f t="shared" si="27"/>
        <v>14293</v>
      </c>
      <c r="Y50" s="62"/>
      <c r="Z50" s="54" t="s">
        <v>47</v>
      </c>
      <c r="AA50" s="85">
        <f>'4a 58C 19-20 Persons Count'!AP47</f>
        <v>7.3000000000000001E-3</v>
      </c>
      <c r="AB50" s="86">
        <f t="shared" si="43"/>
        <v>628</v>
      </c>
      <c r="AC50" s="62"/>
      <c r="AD50" s="86" t="s">
        <v>47</v>
      </c>
      <c r="AE50" s="86">
        <f t="shared" si="28"/>
        <v>862</v>
      </c>
      <c r="AF50" s="86">
        <f t="shared" si="29"/>
        <v>11928</v>
      </c>
      <c r="AG50" s="86">
        <f t="shared" si="30"/>
        <v>6</v>
      </c>
      <c r="AH50" s="86">
        <f t="shared" si="31"/>
        <v>907</v>
      </c>
      <c r="AI50" s="86">
        <f t="shared" si="32"/>
        <v>86</v>
      </c>
      <c r="AJ50" s="86">
        <f t="shared" si="33"/>
        <v>346</v>
      </c>
      <c r="AK50" s="86">
        <f t="shared" si="34"/>
        <v>0</v>
      </c>
      <c r="AL50" s="86">
        <f t="shared" si="35"/>
        <v>2</v>
      </c>
      <c r="AM50" s="86">
        <f t="shared" si="36"/>
        <v>4</v>
      </c>
      <c r="AN50" s="86">
        <f t="shared" si="37"/>
        <v>4989</v>
      </c>
      <c r="AO50" s="78">
        <f t="shared" si="8"/>
        <v>19130</v>
      </c>
      <c r="AP50" s="98"/>
      <c r="AQ50" s="54" t="s">
        <v>47</v>
      </c>
      <c r="AR50" s="85">
        <f>'4a 58C 19-20 Persons Count'!AS47</f>
        <v>5.1000000000000004E-3</v>
      </c>
      <c r="AS50" s="86">
        <f t="shared" si="44"/>
        <v>0</v>
      </c>
      <c r="AT50" s="98"/>
      <c r="AU50" s="99" t="s">
        <v>47</v>
      </c>
      <c r="AV50" s="94">
        <f>SUMIF('SFY 21-22 Q4 Share Calculations'!$AU50,)</f>
        <v>0</v>
      </c>
      <c r="AW50" s="94">
        <f>SUMIF('SFY 21-22 Q4 Share Calculations'!$AU50,)</f>
        <v>0</v>
      </c>
      <c r="AX50" s="94">
        <f>SUMIF('SFY 21-22 Q4 Share Calculations'!$AU50,)</f>
        <v>0</v>
      </c>
      <c r="AY50" s="94">
        <f>SUMIF('SFY 21-22 Q4 Share Calculations'!$AU50,)</f>
        <v>0</v>
      </c>
      <c r="AZ50" s="80"/>
      <c r="BA50" s="29" t="s">
        <v>47</v>
      </c>
      <c r="BB50" s="101"/>
      <c r="BC50" s="29"/>
      <c r="BD50" s="100"/>
      <c r="BE50" s="100"/>
      <c r="BF50" s="29"/>
      <c r="BG50" s="77"/>
      <c r="BH50" s="100" t="s">
        <v>47</v>
      </c>
      <c r="BI50" s="100"/>
      <c r="BJ50" s="100"/>
      <c r="BK50" s="100"/>
      <c r="BL50" s="100"/>
      <c r="BN50" s="100" t="s">
        <v>47</v>
      </c>
      <c r="BO50" s="100"/>
      <c r="BP50" s="100"/>
      <c r="BQ50" s="100"/>
      <c r="BR50" s="100"/>
      <c r="BS50" s="77"/>
      <c r="BT50" s="29" t="s">
        <v>47</v>
      </c>
      <c r="BU50" s="84"/>
      <c r="BV50" s="29"/>
      <c r="BW50" s="77"/>
      <c r="BX50" s="76">
        <f t="shared" si="52"/>
        <v>862</v>
      </c>
      <c r="BY50" s="76">
        <f t="shared" si="12"/>
        <v>12085</v>
      </c>
      <c r="BZ50" s="76">
        <f t="shared" si="13"/>
        <v>6</v>
      </c>
      <c r="CA50" s="76">
        <f t="shared" si="14"/>
        <v>907</v>
      </c>
      <c r="CB50" s="76">
        <f t="shared" si="15"/>
        <v>86</v>
      </c>
      <c r="CC50" s="76">
        <f t="shared" si="16"/>
        <v>346</v>
      </c>
      <c r="CD50" s="76">
        <f t="shared" si="17"/>
        <v>0</v>
      </c>
      <c r="CE50" s="76">
        <f t="shared" si="18"/>
        <v>2</v>
      </c>
      <c r="CF50" s="76">
        <f t="shared" si="19"/>
        <v>4</v>
      </c>
      <c r="CG50" s="76">
        <f t="shared" si="20"/>
        <v>4989</v>
      </c>
      <c r="CH50" s="81">
        <f t="shared" si="21"/>
        <v>19287</v>
      </c>
      <c r="CI50" s="125">
        <f t="shared" si="22"/>
        <v>0</v>
      </c>
    </row>
    <row r="51" spans="1:87" x14ac:dyDescent="0.25">
      <c r="A51" s="54" t="s">
        <v>78</v>
      </c>
      <c r="B51" s="85">
        <f>'4a 58C 19-20 Persons Count'!AM48</f>
        <v>1E-4</v>
      </c>
      <c r="C51" s="86">
        <f t="shared" si="63"/>
        <v>2</v>
      </c>
      <c r="D51" s="77"/>
      <c r="E51" s="54" t="s">
        <v>78</v>
      </c>
      <c r="F51" s="85">
        <f>'4a 58C 19-20 Persons Count'!AS48</f>
        <v>1E-4</v>
      </c>
      <c r="G51" s="86">
        <f t="shared" si="62"/>
        <v>17</v>
      </c>
      <c r="H51" s="86">
        <f t="shared" si="62"/>
        <v>16</v>
      </c>
      <c r="I51" s="86">
        <f t="shared" si="62"/>
        <v>0</v>
      </c>
      <c r="J51" s="86">
        <f t="shared" si="40"/>
        <v>18</v>
      </c>
      <c r="K51" s="86">
        <f t="shared" si="40"/>
        <v>2</v>
      </c>
      <c r="L51" s="86">
        <f t="shared" si="40"/>
        <v>2</v>
      </c>
      <c r="M51" s="105">
        <f>ROUNDUP(M$5*$F51,0)</f>
        <v>1</v>
      </c>
      <c r="N51" s="87">
        <f t="shared" si="40"/>
        <v>0</v>
      </c>
      <c r="O51" s="86">
        <f>ROUND(O$5*$F51,0)</f>
        <v>0</v>
      </c>
      <c r="P51" s="86">
        <f t="shared" si="40"/>
        <v>28</v>
      </c>
      <c r="Q51" s="25">
        <f t="shared" si="6"/>
        <v>84</v>
      </c>
      <c r="R51" s="62"/>
      <c r="S51" s="54" t="s">
        <v>78</v>
      </c>
      <c r="T51" s="85">
        <f>'4a 58C 19-20 Persons Count'!AI48</f>
        <v>1E-4</v>
      </c>
      <c r="U51" s="86">
        <f t="shared" si="24"/>
        <v>131</v>
      </c>
      <c r="V51" s="86">
        <f t="shared" si="25"/>
        <v>3</v>
      </c>
      <c r="W51" s="86">
        <f t="shared" si="26"/>
        <v>35</v>
      </c>
      <c r="X51" s="25">
        <f t="shared" si="27"/>
        <v>169</v>
      </c>
      <c r="Y51" s="62"/>
      <c r="Z51" s="54" t="s">
        <v>78</v>
      </c>
      <c r="AA51" s="85">
        <f>'4a 58C 19-20 Persons Count'!AP48</f>
        <v>1E-4</v>
      </c>
      <c r="AB51" s="105">
        <f>ROUNDDOWN(AA51*AB$5,0)</f>
        <v>8</v>
      </c>
      <c r="AC51" s="62"/>
      <c r="AD51" s="86" t="s">
        <v>78</v>
      </c>
      <c r="AE51" s="86">
        <f t="shared" si="28"/>
        <v>17</v>
      </c>
      <c r="AF51" s="86">
        <f t="shared" si="29"/>
        <v>147</v>
      </c>
      <c r="AG51" s="86">
        <f t="shared" si="30"/>
        <v>0</v>
      </c>
      <c r="AH51" s="86">
        <f t="shared" si="31"/>
        <v>18</v>
      </c>
      <c r="AI51" s="86">
        <f t="shared" si="32"/>
        <v>2</v>
      </c>
      <c r="AJ51" s="86">
        <f t="shared" si="33"/>
        <v>5</v>
      </c>
      <c r="AK51" s="86">
        <f t="shared" si="34"/>
        <v>1</v>
      </c>
      <c r="AL51" s="86">
        <f t="shared" si="35"/>
        <v>0</v>
      </c>
      <c r="AM51" s="86">
        <f t="shared" si="36"/>
        <v>0</v>
      </c>
      <c r="AN51" s="86">
        <f t="shared" si="37"/>
        <v>71</v>
      </c>
      <c r="AO51" s="78">
        <f t="shared" si="8"/>
        <v>261</v>
      </c>
      <c r="AP51" s="98"/>
      <c r="AQ51" s="54" t="s">
        <v>78</v>
      </c>
      <c r="AR51" s="85">
        <f>'4a 58C 19-20 Persons Count'!AS48</f>
        <v>1E-4</v>
      </c>
      <c r="AS51" s="86">
        <f t="shared" si="44"/>
        <v>0</v>
      </c>
      <c r="AT51" s="98"/>
      <c r="AU51" s="99" t="s">
        <v>78</v>
      </c>
      <c r="AV51" s="94">
        <f>SUMIF('SFY 21-22 Q4 Share Calculations'!$AU51,)</f>
        <v>0</v>
      </c>
      <c r="AW51" s="94">
        <f>SUMIF('SFY 21-22 Q4 Share Calculations'!$AU51,)</f>
        <v>0</v>
      </c>
      <c r="AX51" s="94">
        <f>SUMIF('SFY 21-22 Q4 Share Calculations'!$AU51,)</f>
        <v>0</v>
      </c>
      <c r="AY51" s="94">
        <f>SUMIF('SFY 21-22 Q4 Share Calculations'!$AU51,)</f>
        <v>0</v>
      </c>
      <c r="AZ51" s="80"/>
      <c r="BA51" s="29" t="s">
        <v>78</v>
      </c>
      <c r="BB51" s="101"/>
      <c r="BC51" s="29"/>
      <c r="BD51" s="100"/>
      <c r="BE51" s="100"/>
      <c r="BF51" s="29"/>
      <c r="BG51" s="77"/>
      <c r="BH51" s="100" t="s">
        <v>78</v>
      </c>
      <c r="BI51" s="100"/>
      <c r="BJ51" s="100"/>
      <c r="BK51" s="100"/>
      <c r="BL51" s="100"/>
      <c r="BN51" s="100" t="s">
        <v>78</v>
      </c>
      <c r="BO51" s="100"/>
      <c r="BP51" s="100"/>
      <c r="BQ51" s="100"/>
      <c r="BR51" s="100"/>
      <c r="BS51" s="77"/>
      <c r="BT51" s="29" t="s">
        <v>78</v>
      </c>
      <c r="BU51" s="84"/>
      <c r="BV51" s="29"/>
      <c r="BW51" s="77"/>
      <c r="BX51" s="76">
        <f t="shared" si="52"/>
        <v>17</v>
      </c>
      <c r="BY51" s="76">
        <f t="shared" si="12"/>
        <v>149</v>
      </c>
      <c r="BZ51" s="76">
        <f t="shared" si="13"/>
        <v>0</v>
      </c>
      <c r="CA51" s="76">
        <f t="shared" si="14"/>
        <v>18</v>
      </c>
      <c r="CB51" s="76">
        <f t="shared" si="15"/>
        <v>2</v>
      </c>
      <c r="CC51" s="76">
        <f t="shared" si="16"/>
        <v>5</v>
      </c>
      <c r="CD51" s="76">
        <f t="shared" si="17"/>
        <v>1</v>
      </c>
      <c r="CE51" s="76">
        <f t="shared" si="18"/>
        <v>0</v>
      </c>
      <c r="CF51" s="76">
        <f t="shared" si="19"/>
        <v>0</v>
      </c>
      <c r="CG51" s="76">
        <f t="shared" si="20"/>
        <v>71</v>
      </c>
      <c r="CH51" s="81">
        <f t="shared" si="21"/>
        <v>263</v>
      </c>
      <c r="CI51" s="125">
        <f t="shared" si="22"/>
        <v>0</v>
      </c>
    </row>
    <row r="52" spans="1:87" x14ac:dyDescent="0.25">
      <c r="A52" s="54" t="s">
        <v>48</v>
      </c>
      <c r="B52" s="85">
        <f>'4a 58C 19-20 Persons Count'!AM49</f>
        <v>2.8E-3</v>
      </c>
      <c r="C52" s="86">
        <f t="shared" si="63"/>
        <v>44</v>
      </c>
      <c r="D52" s="77"/>
      <c r="E52" s="54" t="s">
        <v>48</v>
      </c>
      <c r="F52" s="85">
        <f>'4a 58C 19-20 Persons Count'!AS49</f>
        <v>1.5E-3</v>
      </c>
      <c r="G52" s="86">
        <f t="shared" si="62"/>
        <v>254</v>
      </c>
      <c r="H52" s="86">
        <f t="shared" si="62"/>
        <v>238</v>
      </c>
      <c r="I52" s="86">
        <f t="shared" si="62"/>
        <v>2</v>
      </c>
      <c r="J52" s="86">
        <f t="shared" si="40"/>
        <v>267</v>
      </c>
      <c r="K52" s="86">
        <f t="shared" si="40"/>
        <v>25</v>
      </c>
      <c r="L52" s="246">
        <f>ROUND(L$5*$F52,0)</f>
        <v>35</v>
      </c>
      <c r="M52" s="86">
        <f t="shared" si="40"/>
        <v>0</v>
      </c>
      <c r="N52" s="87">
        <f t="shared" si="40"/>
        <v>1</v>
      </c>
      <c r="O52" s="86">
        <f t="shared" si="40"/>
        <v>1</v>
      </c>
      <c r="P52" s="86">
        <f t="shared" si="40"/>
        <v>415</v>
      </c>
      <c r="Q52" s="25">
        <f t="shared" si="6"/>
        <v>1238</v>
      </c>
      <c r="R52" s="62"/>
      <c r="S52" s="54" t="s">
        <v>48</v>
      </c>
      <c r="T52" s="85">
        <f>'4a 58C 19-20 Persons Count'!AI49</f>
        <v>2.3999999999999998E-3</v>
      </c>
      <c r="U52" s="86">
        <f t="shared" si="24"/>
        <v>3139</v>
      </c>
      <c r="V52" s="86">
        <f t="shared" si="25"/>
        <v>64</v>
      </c>
      <c r="W52" s="86">
        <f t="shared" si="26"/>
        <v>833</v>
      </c>
      <c r="X52" s="25">
        <f t="shared" si="27"/>
        <v>4036</v>
      </c>
      <c r="Y52" s="62"/>
      <c r="Z52" s="54" t="s">
        <v>48</v>
      </c>
      <c r="AA52" s="85">
        <f>'4a 58C 19-20 Persons Count'!AP49</f>
        <v>2.0999999999999999E-3</v>
      </c>
      <c r="AB52" s="86">
        <f t="shared" si="43"/>
        <v>181</v>
      </c>
      <c r="AC52" s="62"/>
      <c r="AD52" s="86" t="s">
        <v>48</v>
      </c>
      <c r="AE52" s="86">
        <f t="shared" si="28"/>
        <v>254</v>
      </c>
      <c r="AF52" s="86">
        <f t="shared" si="29"/>
        <v>3377</v>
      </c>
      <c r="AG52" s="86">
        <f t="shared" si="30"/>
        <v>2</v>
      </c>
      <c r="AH52" s="86">
        <f t="shared" si="31"/>
        <v>267</v>
      </c>
      <c r="AI52" s="86">
        <f t="shared" si="32"/>
        <v>25</v>
      </c>
      <c r="AJ52" s="86">
        <f t="shared" si="33"/>
        <v>99</v>
      </c>
      <c r="AK52" s="86">
        <f t="shared" si="34"/>
        <v>0</v>
      </c>
      <c r="AL52" s="86">
        <f t="shared" si="35"/>
        <v>1</v>
      </c>
      <c r="AM52" s="86">
        <f t="shared" si="36"/>
        <v>1</v>
      </c>
      <c r="AN52" s="86">
        <f t="shared" si="37"/>
        <v>1429</v>
      </c>
      <c r="AO52" s="78">
        <f t="shared" si="8"/>
        <v>5455</v>
      </c>
      <c r="AP52" s="98"/>
      <c r="AQ52" s="54" t="s">
        <v>48</v>
      </c>
      <c r="AR52" s="85">
        <f>'4a 58C 19-20 Persons Count'!AS49</f>
        <v>1.5E-3</v>
      </c>
      <c r="AS52" s="86">
        <f t="shared" si="44"/>
        <v>0</v>
      </c>
      <c r="AT52" s="98"/>
      <c r="AU52" s="99" t="s">
        <v>48</v>
      </c>
      <c r="AV52" s="94">
        <f>SUMIF('SFY 21-22 Q4 Share Calculations'!$AU52,)</f>
        <v>0</v>
      </c>
      <c r="AW52" s="94">
        <f>SUMIF('SFY 21-22 Q4 Share Calculations'!$AU52,)</f>
        <v>0</v>
      </c>
      <c r="AX52" s="94">
        <f>SUMIF('SFY 21-22 Q4 Share Calculations'!$AU52,)</f>
        <v>0</v>
      </c>
      <c r="AY52" s="94">
        <f>SUMIF('SFY 21-22 Q4 Share Calculations'!$AU52,)</f>
        <v>0</v>
      </c>
      <c r="AZ52" s="80"/>
      <c r="BA52" s="29" t="s">
        <v>48</v>
      </c>
      <c r="BB52" s="101"/>
      <c r="BC52" s="29"/>
      <c r="BD52" s="100"/>
      <c r="BE52" s="100"/>
      <c r="BF52" s="29"/>
      <c r="BG52" s="77"/>
      <c r="BH52" s="100" t="s">
        <v>48</v>
      </c>
      <c r="BI52" s="100"/>
      <c r="BJ52" s="100"/>
      <c r="BK52" s="100"/>
      <c r="BL52" s="100"/>
      <c r="BN52" s="100" t="s">
        <v>48</v>
      </c>
      <c r="BO52" s="100"/>
      <c r="BP52" s="100"/>
      <c r="BQ52" s="100"/>
      <c r="BR52" s="100"/>
      <c r="BS52" s="77"/>
      <c r="BT52" s="29" t="s">
        <v>48</v>
      </c>
      <c r="BU52" s="84"/>
      <c r="BV52" s="29"/>
      <c r="BW52" s="77"/>
      <c r="BX52" s="76">
        <f t="shared" si="52"/>
        <v>254</v>
      </c>
      <c r="BY52" s="76">
        <f t="shared" si="12"/>
        <v>3421</v>
      </c>
      <c r="BZ52" s="76">
        <f t="shared" si="13"/>
        <v>2</v>
      </c>
      <c r="CA52" s="76">
        <f t="shared" si="14"/>
        <v>267</v>
      </c>
      <c r="CB52" s="76">
        <f t="shared" si="15"/>
        <v>25</v>
      </c>
      <c r="CC52" s="76">
        <f t="shared" si="16"/>
        <v>99</v>
      </c>
      <c r="CD52" s="76">
        <f t="shared" si="17"/>
        <v>0</v>
      </c>
      <c r="CE52" s="76">
        <f t="shared" si="18"/>
        <v>1</v>
      </c>
      <c r="CF52" s="76">
        <f t="shared" si="19"/>
        <v>1</v>
      </c>
      <c r="CG52" s="76">
        <f t="shared" si="20"/>
        <v>1429</v>
      </c>
      <c r="CH52" s="81">
        <f t="shared" si="21"/>
        <v>5499</v>
      </c>
      <c r="CI52" s="125">
        <f t="shared" si="22"/>
        <v>0</v>
      </c>
    </row>
    <row r="53" spans="1:87" x14ac:dyDescent="0.25">
      <c r="A53" s="29" t="s">
        <v>49</v>
      </c>
      <c r="B53" s="103"/>
      <c r="C53" s="29"/>
      <c r="D53" s="77"/>
      <c r="E53" s="54" t="s">
        <v>49</v>
      </c>
      <c r="F53" s="85">
        <f>'4a 58C 19-20 Persons Count'!AS50</f>
        <v>9.1000000000000004E-3</v>
      </c>
      <c r="G53" s="86">
        <f t="shared" si="62"/>
        <v>1538</v>
      </c>
      <c r="H53" s="86">
        <f t="shared" si="62"/>
        <v>1446</v>
      </c>
      <c r="I53" s="86">
        <f t="shared" si="62"/>
        <v>10</v>
      </c>
      <c r="J53" s="86">
        <f t="shared" si="40"/>
        <v>1618</v>
      </c>
      <c r="K53" s="86">
        <f t="shared" si="40"/>
        <v>153</v>
      </c>
      <c r="L53" s="86">
        <f t="shared" si="40"/>
        <v>214</v>
      </c>
      <c r="M53" s="86">
        <f t="shared" si="40"/>
        <v>1</v>
      </c>
      <c r="N53" s="87">
        <f t="shared" si="40"/>
        <v>4</v>
      </c>
      <c r="O53" s="86">
        <f t="shared" si="40"/>
        <v>7</v>
      </c>
      <c r="P53" s="87">
        <f>ROUND(P$5*$F53,0)</f>
        <v>2518</v>
      </c>
      <c r="Q53" s="25">
        <f t="shared" si="6"/>
        <v>7509</v>
      </c>
      <c r="R53" s="62"/>
      <c r="S53" s="29" t="s">
        <v>49</v>
      </c>
      <c r="T53" s="103"/>
      <c r="U53" s="29"/>
      <c r="V53" s="29"/>
      <c r="W53" s="103"/>
      <c r="X53" s="29"/>
      <c r="Y53" s="62"/>
      <c r="Z53" s="54" t="s">
        <v>49</v>
      </c>
      <c r="AA53" s="85">
        <f>'4a 58C 19-20 Persons Count'!AP50</f>
        <v>1.29E-2</v>
      </c>
      <c r="AB53" s="86">
        <f t="shared" si="43"/>
        <v>1109</v>
      </c>
      <c r="AC53" s="62"/>
      <c r="AD53" s="86" t="s">
        <v>49</v>
      </c>
      <c r="AE53" s="86">
        <f t="shared" si="28"/>
        <v>1538</v>
      </c>
      <c r="AF53" s="86">
        <f t="shared" si="29"/>
        <v>1446</v>
      </c>
      <c r="AG53" s="86">
        <f t="shared" si="30"/>
        <v>10</v>
      </c>
      <c r="AH53" s="86">
        <f t="shared" si="31"/>
        <v>1618</v>
      </c>
      <c r="AI53" s="86">
        <f t="shared" si="32"/>
        <v>153</v>
      </c>
      <c r="AJ53" s="86">
        <f t="shared" si="33"/>
        <v>214</v>
      </c>
      <c r="AK53" s="86">
        <f t="shared" si="34"/>
        <v>1</v>
      </c>
      <c r="AL53" s="86">
        <f t="shared" si="35"/>
        <v>4</v>
      </c>
      <c r="AM53" s="86">
        <f t="shared" si="36"/>
        <v>7</v>
      </c>
      <c r="AN53" s="86">
        <f t="shared" si="37"/>
        <v>3627</v>
      </c>
      <c r="AO53" s="78">
        <f t="shared" si="8"/>
        <v>8618</v>
      </c>
      <c r="AP53" s="98"/>
      <c r="AQ53" s="54" t="s">
        <v>49</v>
      </c>
      <c r="AR53" s="85">
        <f>'4a 58C 19-20 Persons Count'!AS50</f>
        <v>9.1000000000000004E-3</v>
      </c>
      <c r="AS53" s="86">
        <f t="shared" si="44"/>
        <v>0</v>
      </c>
      <c r="AT53" s="98"/>
      <c r="AU53" s="91" t="s">
        <v>49</v>
      </c>
      <c r="AV53" s="94">
        <f>SUMIF('SFY 21-22 Q4 Share Calculations'!$AU53,)</f>
        <v>0</v>
      </c>
      <c r="AW53" s="94">
        <f>SUMIF('SFY 21-22 Q4 Share Calculations'!$AU53,)</f>
        <v>0</v>
      </c>
      <c r="AX53" s="94">
        <f>SUMIF('SFY 21-22 Q4 Share Calculations'!$AU53,)</f>
        <v>0</v>
      </c>
      <c r="AY53" s="94">
        <f>SUMIF('SFY 21-22 Q4 Share Calculations'!$AU53,)</f>
        <v>0</v>
      </c>
      <c r="AZ53" s="80"/>
      <c r="BA53" s="54" t="s">
        <v>49</v>
      </c>
      <c r="BB53" s="92">
        <f>'5a SFY 2122 CalWIN MO Share Tbl'!J20</f>
        <v>2.58E-2</v>
      </c>
      <c r="BC53" s="86">
        <f t="shared" ref="BC53:BC54" si="70">ROUND(BB53*BC$5,0)</f>
        <v>12737</v>
      </c>
      <c r="BD53" s="86">
        <f t="shared" ref="BD53:BD54" si="71">ROUND(BB53*BD$5,0)</f>
        <v>213</v>
      </c>
      <c r="BE53" s="86">
        <f t="shared" ref="BE53:BE54" si="72">ROUND(BB53*BE$5,0)</f>
        <v>2218</v>
      </c>
      <c r="BF53" s="76">
        <f>SUM(BC53:BE53)</f>
        <v>15168</v>
      </c>
      <c r="BG53" s="77"/>
      <c r="BH53" s="106" t="s">
        <v>49</v>
      </c>
      <c r="BI53" s="94">
        <f>SUMIF('3a SFY 21-22 CalWIN MO'!$A:$A,'SFY 21-22 Q4 Share Calculations'!$BH53,'3a SFY 21-22 CalWIN MO'!X:X)</f>
        <v>8771</v>
      </c>
      <c r="BJ53" s="94">
        <f>SUMIF('3a SFY 21-22 CalWIN MO'!$A:$A,'SFY 21-22 Q4 Share Calculations'!$BH53,'3a SFY 21-22 CalWIN MO'!Y:Y)</f>
        <v>147</v>
      </c>
      <c r="BK53" s="94">
        <f>SUMIF('3a SFY 21-22 CalWIN MO'!$A:$A,'SFY 21-22 Q4 Share Calculations'!$BH53,'3a SFY 21-22 CalWIN MO'!Z:Z)</f>
        <v>1527</v>
      </c>
      <c r="BL53" s="95">
        <f t="shared" ref="BL53:BL54" si="73">SUM(BI53:BK53)</f>
        <v>10445</v>
      </c>
      <c r="BN53" s="106" t="s">
        <v>49</v>
      </c>
      <c r="BO53" s="96">
        <f t="shared" ref="BO53:BQ54" si="74">BC53+BI53</f>
        <v>21508</v>
      </c>
      <c r="BP53" s="96">
        <f t="shared" si="74"/>
        <v>360</v>
      </c>
      <c r="BQ53" s="96">
        <f t="shared" si="74"/>
        <v>3745</v>
      </c>
      <c r="BR53" s="95">
        <f t="shared" ref="BR53:BR54" si="75">SUM(BO53:BQ53)</f>
        <v>25613</v>
      </c>
      <c r="BS53" s="77"/>
      <c r="BT53" s="54" t="s">
        <v>49</v>
      </c>
      <c r="BU53" s="97">
        <f>'4a 58C 19-20 Persons Count'!Y50</f>
        <v>2.3900000000000001E-2</v>
      </c>
      <c r="BV53" s="25">
        <f>ROUND(BU53*BV$5,0)</f>
        <v>0</v>
      </c>
      <c r="BW53" s="77"/>
      <c r="BX53" s="76">
        <f t="shared" si="52"/>
        <v>1538</v>
      </c>
      <c r="BY53" s="76">
        <f t="shared" si="12"/>
        <v>22954</v>
      </c>
      <c r="BZ53" s="76">
        <f t="shared" si="13"/>
        <v>10</v>
      </c>
      <c r="CA53" s="76">
        <f t="shared" si="14"/>
        <v>1618</v>
      </c>
      <c r="CB53" s="76">
        <f t="shared" si="15"/>
        <v>153</v>
      </c>
      <c r="CC53" s="76">
        <f t="shared" si="16"/>
        <v>574</v>
      </c>
      <c r="CD53" s="76">
        <f t="shared" si="17"/>
        <v>1</v>
      </c>
      <c r="CE53" s="76">
        <f t="shared" si="18"/>
        <v>4</v>
      </c>
      <c r="CF53" s="76">
        <f t="shared" si="19"/>
        <v>7</v>
      </c>
      <c r="CG53" s="76">
        <f t="shared" si="20"/>
        <v>7372</v>
      </c>
      <c r="CH53" s="81">
        <f t="shared" si="21"/>
        <v>34231</v>
      </c>
      <c r="CI53" s="125">
        <f t="shared" si="22"/>
        <v>0</v>
      </c>
    </row>
    <row r="54" spans="1:87" x14ac:dyDescent="0.25">
      <c r="A54" s="29" t="s">
        <v>50</v>
      </c>
      <c r="B54" s="103"/>
      <c r="C54" s="29"/>
      <c r="D54" s="77"/>
      <c r="E54" s="54" t="s">
        <v>50</v>
      </c>
      <c r="F54" s="85">
        <f>'4a 58C 19-20 Persons Count'!AS51</f>
        <v>8.3000000000000001E-3</v>
      </c>
      <c r="G54" s="86">
        <f t="shared" si="62"/>
        <v>1403</v>
      </c>
      <c r="H54" s="86">
        <f t="shared" si="62"/>
        <v>1319</v>
      </c>
      <c r="I54" s="86">
        <f t="shared" si="62"/>
        <v>9</v>
      </c>
      <c r="J54" s="86">
        <f>ROUND(J$5*$F54,0)</f>
        <v>1476</v>
      </c>
      <c r="K54" s="86">
        <f t="shared" ref="J54:M63" si="76">ROUND(K$5*$F54,0)</f>
        <v>140</v>
      </c>
      <c r="L54" s="86">
        <f t="shared" si="76"/>
        <v>195</v>
      </c>
      <c r="M54" s="86">
        <f t="shared" si="76"/>
        <v>0</v>
      </c>
      <c r="N54" s="86">
        <f>ROUND(N$5*$F54,0)</f>
        <v>4</v>
      </c>
      <c r="O54" s="86">
        <f t="shared" ref="O54:P63" si="77">ROUND(O$5*$F54,0)</f>
        <v>6</v>
      </c>
      <c r="P54" s="86">
        <f t="shared" si="77"/>
        <v>2297</v>
      </c>
      <c r="Q54" s="25">
        <f t="shared" si="6"/>
        <v>6849</v>
      </c>
      <c r="R54" s="62"/>
      <c r="S54" s="29" t="s">
        <v>50</v>
      </c>
      <c r="T54" s="103"/>
      <c r="U54" s="29"/>
      <c r="V54" s="29"/>
      <c r="W54" s="103"/>
      <c r="X54" s="29"/>
      <c r="Y54" s="62"/>
      <c r="Z54" s="54" t="s">
        <v>50</v>
      </c>
      <c r="AA54" s="85">
        <f>'4a 58C 19-20 Persons Count'!AP51</f>
        <v>1.1900000000000001E-2</v>
      </c>
      <c r="AB54" s="86">
        <f t="shared" si="43"/>
        <v>1023</v>
      </c>
      <c r="AC54" s="62"/>
      <c r="AD54" s="86" t="s">
        <v>50</v>
      </c>
      <c r="AE54" s="86">
        <f t="shared" si="28"/>
        <v>1403</v>
      </c>
      <c r="AF54" s="86">
        <f t="shared" si="29"/>
        <v>1319</v>
      </c>
      <c r="AG54" s="86">
        <f t="shared" si="30"/>
        <v>9</v>
      </c>
      <c r="AH54" s="86">
        <f t="shared" si="31"/>
        <v>1476</v>
      </c>
      <c r="AI54" s="86">
        <f t="shared" si="32"/>
        <v>140</v>
      </c>
      <c r="AJ54" s="86">
        <f t="shared" si="33"/>
        <v>195</v>
      </c>
      <c r="AK54" s="86">
        <f t="shared" si="34"/>
        <v>0</v>
      </c>
      <c r="AL54" s="86">
        <f t="shared" si="35"/>
        <v>4</v>
      </c>
      <c r="AM54" s="86">
        <f t="shared" si="36"/>
        <v>6</v>
      </c>
      <c r="AN54" s="86">
        <f t="shared" si="37"/>
        <v>3320</v>
      </c>
      <c r="AO54" s="78">
        <f t="shared" si="8"/>
        <v>7872</v>
      </c>
      <c r="AP54" s="98"/>
      <c r="AQ54" s="54" t="s">
        <v>50</v>
      </c>
      <c r="AR54" s="85">
        <f>'4a 58C 19-20 Persons Count'!AS51</f>
        <v>8.3000000000000001E-3</v>
      </c>
      <c r="AS54" s="86">
        <f t="shared" si="44"/>
        <v>0</v>
      </c>
      <c r="AT54" s="98"/>
      <c r="AU54" s="91" t="s">
        <v>50</v>
      </c>
      <c r="AV54" s="94">
        <f>SUMIF('SFY 21-22 Q4 Share Calculations'!$AU54,)</f>
        <v>0</v>
      </c>
      <c r="AW54" s="94">
        <f>SUMIF('SFY 21-22 Q4 Share Calculations'!$AU54,)</f>
        <v>0</v>
      </c>
      <c r="AX54" s="94">
        <f>SUMIF('SFY 21-22 Q4 Share Calculations'!$AU54,)</f>
        <v>0</v>
      </c>
      <c r="AY54" s="94">
        <f>SUMIF('SFY 21-22 Q4 Share Calculations'!$AU54,)</f>
        <v>0</v>
      </c>
      <c r="AZ54" s="80"/>
      <c r="BA54" s="54" t="s">
        <v>50</v>
      </c>
      <c r="BB54" s="92">
        <f>'5a SFY 2122 CalWIN MO Share Tbl'!J21</f>
        <v>2.1100000000000001E-2</v>
      </c>
      <c r="BC54" s="86">
        <f t="shared" si="70"/>
        <v>10417</v>
      </c>
      <c r="BD54" s="86">
        <f t="shared" si="71"/>
        <v>175</v>
      </c>
      <c r="BE54" s="86">
        <f t="shared" si="72"/>
        <v>1814</v>
      </c>
      <c r="BF54" s="76">
        <f>SUM(BC54:BE54)</f>
        <v>12406</v>
      </c>
      <c r="BG54" s="77"/>
      <c r="BH54" s="106" t="s">
        <v>50</v>
      </c>
      <c r="BI54" s="94">
        <f>SUMIF('3a SFY 21-22 CalWIN MO'!$A:$A,'SFY 21-22 Q4 Share Calculations'!$BH54,'3a SFY 21-22 CalWIN MO'!X:X)</f>
        <v>6148</v>
      </c>
      <c r="BJ54" s="94">
        <f>SUMIF('3a SFY 21-22 CalWIN MO'!$A:$A,'SFY 21-22 Q4 Share Calculations'!$BH54,'3a SFY 21-22 CalWIN MO'!Y:Y)</f>
        <v>103</v>
      </c>
      <c r="BK54" s="94">
        <f>SUMIF('3a SFY 21-22 CalWIN MO'!$A:$A,'SFY 21-22 Q4 Share Calculations'!$BH54,'3a SFY 21-22 CalWIN MO'!Z:Z)</f>
        <v>1072</v>
      </c>
      <c r="BL54" s="95">
        <f t="shared" si="73"/>
        <v>7323</v>
      </c>
      <c r="BN54" s="106" t="s">
        <v>50</v>
      </c>
      <c r="BO54" s="96">
        <f t="shared" si="74"/>
        <v>16565</v>
      </c>
      <c r="BP54" s="96">
        <f t="shared" si="74"/>
        <v>278</v>
      </c>
      <c r="BQ54" s="96">
        <f t="shared" si="74"/>
        <v>2886</v>
      </c>
      <c r="BR54" s="95">
        <f t="shared" si="75"/>
        <v>19729</v>
      </c>
      <c r="BS54" s="77"/>
      <c r="BT54" s="54" t="s">
        <v>50</v>
      </c>
      <c r="BU54" s="97">
        <f>'4a 58C 19-20 Persons Count'!Y51</f>
        <v>1.61E-2</v>
      </c>
      <c r="BV54" s="25">
        <f>ROUND(BU54*BV$5,0)</f>
        <v>0</v>
      </c>
      <c r="BW54" s="77"/>
      <c r="BX54" s="76">
        <f t="shared" si="52"/>
        <v>1403</v>
      </c>
      <c r="BY54" s="76">
        <f t="shared" si="12"/>
        <v>17884</v>
      </c>
      <c r="BZ54" s="76">
        <f t="shared" si="13"/>
        <v>9</v>
      </c>
      <c r="CA54" s="76">
        <f t="shared" si="14"/>
        <v>1476</v>
      </c>
      <c r="CB54" s="76">
        <f t="shared" si="15"/>
        <v>140</v>
      </c>
      <c r="CC54" s="76">
        <f t="shared" si="16"/>
        <v>473</v>
      </c>
      <c r="CD54" s="76">
        <f t="shared" si="17"/>
        <v>0</v>
      </c>
      <c r="CE54" s="76">
        <f t="shared" si="18"/>
        <v>4</v>
      </c>
      <c r="CF54" s="76">
        <f t="shared" si="19"/>
        <v>6</v>
      </c>
      <c r="CG54" s="76">
        <f t="shared" si="20"/>
        <v>6206</v>
      </c>
      <c r="CH54" s="81">
        <f t="shared" si="21"/>
        <v>27601</v>
      </c>
      <c r="CI54" s="125">
        <f t="shared" si="22"/>
        <v>0</v>
      </c>
    </row>
    <row r="55" spans="1:87" x14ac:dyDescent="0.25">
      <c r="A55" s="54" t="s">
        <v>51</v>
      </c>
      <c r="B55" s="85">
        <f>'4a 58C 19-20 Persons Count'!AM52</f>
        <v>3.1699999999999999E-2</v>
      </c>
      <c r="C55" s="86">
        <f t="shared" si="63"/>
        <v>496</v>
      </c>
      <c r="D55" s="77"/>
      <c r="E55" s="54" t="s">
        <v>51</v>
      </c>
      <c r="F55" s="85">
        <f>'4a 58C 19-20 Persons Count'!AS52</f>
        <v>1.8499999999999999E-2</v>
      </c>
      <c r="G55" s="86">
        <f t="shared" si="62"/>
        <v>3127</v>
      </c>
      <c r="H55" s="86">
        <f t="shared" si="62"/>
        <v>2941</v>
      </c>
      <c r="I55" s="86">
        <f t="shared" si="62"/>
        <v>20</v>
      </c>
      <c r="J55" s="86">
        <f t="shared" si="76"/>
        <v>3289</v>
      </c>
      <c r="K55" s="86">
        <f t="shared" si="76"/>
        <v>312</v>
      </c>
      <c r="L55" s="25">
        <f t="shared" si="76"/>
        <v>434</v>
      </c>
      <c r="M55" s="105">
        <f>ROUNDUP(M$5*$F55,0)</f>
        <v>2</v>
      </c>
      <c r="N55" s="87">
        <f t="shared" ref="N55:N63" si="78">ROUND(N$5*$F55,0)</f>
        <v>8</v>
      </c>
      <c r="O55" s="86">
        <f t="shared" si="77"/>
        <v>13</v>
      </c>
      <c r="P55" s="86">
        <f t="shared" si="77"/>
        <v>5120</v>
      </c>
      <c r="Q55" s="25">
        <f t="shared" si="6"/>
        <v>15266</v>
      </c>
      <c r="R55" s="62"/>
      <c r="S55" s="54" t="s">
        <v>51</v>
      </c>
      <c r="T55" s="85">
        <f>'4a 58C 19-20 Persons Count'!AI52</f>
        <v>3.0700000000000002E-2</v>
      </c>
      <c r="U55" s="86">
        <f t="shared" si="24"/>
        <v>40151</v>
      </c>
      <c r="V55" s="86">
        <f>ROUND($V$5*T55,0)</f>
        <v>819</v>
      </c>
      <c r="W55" s="86">
        <f t="shared" si="26"/>
        <v>10655</v>
      </c>
      <c r="X55" s="25">
        <f t="shared" si="27"/>
        <v>51625</v>
      </c>
      <c r="Y55" s="62"/>
      <c r="Z55" s="54" t="s">
        <v>51</v>
      </c>
      <c r="AA55" s="85">
        <f>'4a 58C 19-20 Persons Count'!AP52</f>
        <v>2.6200000000000001E-2</v>
      </c>
      <c r="AB55" s="86">
        <f t="shared" si="43"/>
        <v>2253</v>
      </c>
      <c r="AC55" s="62"/>
      <c r="AD55" s="86" t="s">
        <v>51</v>
      </c>
      <c r="AE55" s="86">
        <f t="shared" si="28"/>
        <v>3127</v>
      </c>
      <c r="AF55" s="86">
        <f t="shared" si="29"/>
        <v>43092</v>
      </c>
      <c r="AG55" s="86">
        <f t="shared" si="30"/>
        <v>20</v>
      </c>
      <c r="AH55" s="86">
        <f t="shared" si="31"/>
        <v>3289</v>
      </c>
      <c r="AI55" s="86">
        <f t="shared" si="32"/>
        <v>312</v>
      </c>
      <c r="AJ55" s="86">
        <f t="shared" si="33"/>
        <v>1253</v>
      </c>
      <c r="AK55" s="86">
        <f t="shared" si="34"/>
        <v>2</v>
      </c>
      <c r="AL55" s="86">
        <f t="shared" si="35"/>
        <v>8</v>
      </c>
      <c r="AM55" s="86">
        <f t="shared" si="36"/>
        <v>13</v>
      </c>
      <c r="AN55" s="86">
        <f t="shared" si="37"/>
        <v>18028</v>
      </c>
      <c r="AO55" s="78">
        <f t="shared" si="8"/>
        <v>69144</v>
      </c>
      <c r="AP55" s="98"/>
      <c r="AQ55" s="54" t="s">
        <v>51</v>
      </c>
      <c r="AR55" s="85">
        <f>'4a 58C 19-20 Persons Count'!AS52</f>
        <v>1.8499999999999999E-2</v>
      </c>
      <c r="AS55" s="86">
        <f t="shared" si="44"/>
        <v>0</v>
      </c>
      <c r="AT55" s="98"/>
      <c r="AU55" s="99" t="s">
        <v>51</v>
      </c>
      <c r="AV55" s="94">
        <f>SUMIF('SFY 21-22 Q4 Share Calculations'!$AU55,)</f>
        <v>0</v>
      </c>
      <c r="AW55" s="94">
        <f>SUMIF('SFY 21-22 Q4 Share Calculations'!$AU55,)</f>
        <v>0</v>
      </c>
      <c r="AX55" s="94">
        <f>SUMIF('SFY 21-22 Q4 Share Calculations'!$AU55,)</f>
        <v>0</v>
      </c>
      <c r="AY55" s="94">
        <f>SUMIF('SFY 21-22 Q4 Share Calculations'!$AU55,)</f>
        <v>0</v>
      </c>
      <c r="AZ55" s="80"/>
      <c r="BA55" s="29" t="s">
        <v>51</v>
      </c>
      <c r="BB55" s="101"/>
      <c r="BC55" s="29"/>
      <c r="BD55" s="100"/>
      <c r="BE55" s="100"/>
      <c r="BF55" s="29"/>
      <c r="BG55" s="77"/>
      <c r="BH55" s="100" t="s">
        <v>51</v>
      </c>
      <c r="BI55" s="100"/>
      <c r="BJ55" s="100"/>
      <c r="BK55" s="100"/>
      <c r="BL55" s="100"/>
      <c r="BN55" s="100" t="s">
        <v>51</v>
      </c>
      <c r="BO55" s="100"/>
      <c r="BP55" s="100"/>
      <c r="BQ55" s="100"/>
      <c r="BR55" s="100"/>
      <c r="BS55" s="77"/>
      <c r="BT55" s="29" t="s">
        <v>51</v>
      </c>
      <c r="BU55" s="84"/>
      <c r="BV55" s="29"/>
      <c r="BW55" s="77"/>
      <c r="BX55" s="76">
        <f t="shared" si="52"/>
        <v>3127</v>
      </c>
      <c r="BY55" s="76">
        <f t="shared" si="12"/>
        <v>43588</v>
      </c>
      <c r="BZ55" s="76">
        <f t="shared" si="13"/>
        <v>20</v>
      </c>
      <c r="CA55" s="76">
        <f t="shared" si="14"/>
        <v>3289</v>
      </c>
      <c r="CB55" s="76">
        <f t="shared" si="15"/>
        <v>312</v>
      </c>
      <c r="CC55" s="76">
        <f t="shared" si="16"/>
        <v>1253</v>
      </c>
      <c r="CD55" s="76">
        <f t="shared" si="17"/>
        <v>2</v>
      </c>
      <c r="CE55" s="76">
        <f t="shared" si="18"/>
        <v>8</v>
      </c>
      <c r="CF55" s="76">
        <f t="shared" si="19"/>
        <v>13</v>
      </c>
      <c r="CG55" s="76">
        <f t="shared" si="20"/>
        <v>18028</v>
      </c>
      <c r="CH55" s="81">
        <f t="shared" si="21"/>
        <v>69640</v>
      </c>
      <c r="CI55" s="125">
        <f t="shared" si="22"/>
        <v>0</v>
      </c>
    </row>
    <row r="56" spans="1:87" x14ac:dyDescent="0.25">
      <c r="A56" s="54" t="s">
        <v>79</v>
      </c>
      <c r="B56" s="85">
        <f>'4a 58C 19-20 Persons Count'!AM53</f>
        <v>4.7999999999999996E-3</v>
      </c>
      <c r="C56" s="86">
        <f t="shared" si="63"/>
        <v>75</v>
      </c>
      <c r="D56" s="77"/>
      <c r="E56" s="54" t="s">
        <v>79</v>
      </c>
      <c r="F56" s="85">
        <f>'4a 58C 19-20 Persons Count'!AS53</f>
        <v>3.0999999999999999E-3</v>
      </c>
      <c r="G56" s="86">
        <f t="shared" si="62"/>
        <v>524</v>
      </c>
      <c r="H56" s="86">
        <f t="shared" si="62"/>
        <v>493</v>
      </c>
      <c r="I56" s="86">
        <f t="shared" si="62"/>
        <v>3</v>
      </c>
      <c r="J56" s="86">
        <f t="shared" si="76"/>
        <v>551</v>
      </c>
      <c r="K56" s="86">
        <f t="shared" si="76"/>
        <v>52</v>
      </c>
      <c r="L56" s="86">
        <f t="shared" si="76"/>
        <v>73</v>
      </c>
      <c r="M56" s="86">
        <f t="shared" si="76"/>
        <v>0</v>
      </c>
      <c r="N56" s="87">
        <f t="shared" si="78"/>
        <v>1</v>
      </c>
      <c r="O56" s="86">
        <f>ROUND(O$5*$F56,0)</f>
        <v>2</v>
      </c>
      <c r="P56" s="86">
        <f t="shared" si="77"/>
        <v>858</v>
      </c>
      <c r="Q56" s="25">
        <f t="shared" si="6"/>
        <v>2557</v>
      </c>
      <c r="R56" s="62"/>
      <c r="S56" s="54" t="s">
        <v>79</v>
      </c>
      <c r="T56" s="85">
        <f>'4a 58C 19-20 Persons Count'!AI53</f>
        <v>5.1999999999999998E-3</v>
      </c>
      <c r="U56" s="86">
        <f t="shared" si="24"/>
        <v>6801</v>
      </c>
      <c r="V56" s="86">
        <f t="shared" si="25"/>
        <v>139</v>
      </c>
      <c r="W56" s="86">
        <f>ROUND(T56*W$5,0)</f>
        <v>1805</v>
      </c>
      <c r="X56" s="25">
        <f t="shared" si="27"/>
        <v>8745</v>
      </c>
      <c r="Y56" s="62"/>
      <c r="Z56" s="54" t="s">
        <v>79</v>
      </c>
      <c r="AA56" s="85">
        <f>'4a 58C 19-20 Persons Count'!AP53</f>
        <v>4.4000000000000003E-3</v>
      </c>
      <c r="AB56" s="86">
        <f t="shared" si="43"/>
        <v>378</v>
      </c>
      <c r="AC56" s="62"/>
      <c r="AD56" s="86" t="s">
        <v>79</v>
      </c>
      <c r="AE56" s="86">
        <f t="shared" si="28"/>
        <v>524</v>
      </c>
      <c r="AF56" s="86">
        <f t="shared" si="29"/>
        <v>7294</v>
      </c>
      <c r="AG56" s="86">
        <f t="shared" si="30"/>
        <v>3</v>
      </c>
      <c r="AH56" s="86">
        <f t="shared" si="31"/>
        <v>551</v>
      </c>
      <c r="AI56" s="86">
        <f t="shared" si="32"/>
        <v>52</v>
      </c>
      <c r="AJ56" s="86">
        <f t="shared" si="33"/>
        <v>212</v>
      </c>
      <c r="AK56" s="86">
        <f t="shared" si="34"/>
        <v>0</v>
      </c>
      <c r="AL56" s="86">
        <f t="shared" si="35"/>
        <v>1</v>
      </c>
      <c r="AM56" s="86">
        <f t="shared" si="36"/>
        <v>2</v>
      </c>
      <c r="AN56" s="86">
        <f t="shared" si="37"/>
        <v>3041</v>
      </c>
      <c r="AO56" s="78">
        <f t="shared" si="8"/>
        <v>11680</v>
      </c>
      <c r="AP56" s="98"/>
      <c r="AQ56" s="54" t="s">
        <v>79</v>
      </c>
      <c r="AR56" s="85">
        <f>'4a 58C 19-20 Persons Count'!AS53</f>
        <v>3.0999999999999999E-3</v>
      </c>
      <c r="AS56" s="86">
        <f t="shared" si="44"/>
        <v>0</v>
      </c>
      <c r="AT56" s="98"/>
      <c r="AU56" s="99" t="s">
        <v>79</v>
      </c>
      <c r="AV56" s="94">
        <f>SUMIF('SFY 21-22 Q4 Share Calculations'!$AU56,)</f>
        <v>0</v>
      </c>
      <c r="AW56" s="94">
        <f>SUMIF('SFY 21-22 Q4 Share Calculations'!$AU56,)</f>
        <v>0</v>
      </c>
      <c r="AX56" s="94">
        <f>SUMIF('SFY 21-22 Q4 Share Calculations'!$AU56,)</f>
        <v>0</v>
      </c>
      <c r="AY56" s="94">
        <f>SUMIF('SFY 21-22 Q4 Share Calculations'!$AU56,)</f>
        <v>0</v>
      </c>
      <c r="AZ56" s="80"/>
      <c r="BA56" s="29" t="s">
        <v>79</v>
      </c>
      <c r="BB56" s="101"/>
      <c r="BC56" s="29"/>
      <c r="BD56" s="100"/>
      <c r="BE56" s="100"/>
      <c r="BF56" s="29"/>
      <c r="BG56" s="77"/>
      <c r="BH56" s="100" t="s">
        <v>79</v>
      </c>
      <c r="BI56" s="100"/>
      <c r="BJ56" s="100"/>
      <c r="BK56" s="100"/>
      <c r="BL56" s="100"/>
      <c r="BN56" s="100" t="s">
        <v>79</v>
      </c>
      <c r="BO56" s="100"/>
      <c r="BP56" s="100"/>
      <c r="BQ56" s="100"/>
      <c r="BR56" s="100"/>
      <c r="BS56" s="77"/>
      <c r="BT56" s="29" t="s">
        <v>79</v>
      </c>
      <c r="BU56" s="84"/>
      <c r="BV56" s="29"/>
      <c r="BW56" s="77"/>
      <c r="BX56" s="76">
        <f t="shared" si="52"/>
        <v>524</v>
      </c>
      <c r="BY56" s="76">
        <f t="shared" si="12"/>
        <v>7369</v>
      </c>
      <c r="BZ56" s="76">
        <f t="shared" si="13"/>
        <v>3</v>
      </c>
      <c r="CA56" s="76">
        <f t="shared" si="14"/>
        <v>551</v>
      </c>
      <c r="CB56" s="76">
        <f t="shared" si="15"/>
        <v>52</v>
      </c>
      <c r="CC56" s="76">
        <f t="shared" si="16"/>
        <v>212</v>
      </c>
      <c r="CD56" s="76">
        <f t="shared" si="17"/>
        <v>0</v>
      </c>
      <c r="CE56" s="76">
        <f t="shared" si="18"/>
        <v>1</v>
      </c>
      <c r="CF56" s="76">
        <f t="shared" si="19"/>
        <v>2</v>
      </c>
      <c r="CG56" s="76">
        <f t="shared" si="20"/>
        <v>3041</v>
      </c>
      <c r="CH56" s="81">
        <f t="shared" si="21"/>
        <v>11755</v>
      </c>
      <c r="CI56" s="125">
        <f t="shared" si="22"/>
        <v>0</v>
      </c>
    </row>
    <row r="57" spans="1:87" x14ac:dyDescent="0.25">
      <c r="A57" s="54" t="s">
        <v>52</v>
      </c>
      <c r="B57" s="85">
        <f>'4a 58C 19-20 Persons Count'!AM54</f>
        <v>3.8E-3</v>
      </c>
      <c r="C57" s="86">
        <f t="shared" si="63"/>
        <v>60</v>
      </c>
      <c r="D57" s="77"/>
      <c r="E57" s="54" t="s">
        <v>52</v>
      </c>
      <c r="F57" s="85">
        <f>'4a 58C 19-20 Persons Count'!AS54</f>
        <v>2.0999999999999999E-3</v>
      </c>
      <c r="G57" s="86">
        <f>ROUND(G$5*$F57,0)</f>
        <v>355</v>
      </c>
      <c r="H57" s="86">
        <f t="shared" si="62"/>
        <v>334</v>
      </c>
      <c r="I57" s="86">
        <f t="shared" si="62"/>
        <v>2</v>
      </c>
      <c r="J57" s="86">
        <f t="shared" si="76"/>
        <v>373</v>
      </c>
      <c r="K57" s="86">
        <f>ROUND(K$5*$F57,0)</f>
        <v>35</v>
      </c>
      <c r="L57" s="86">
        <f t="shared" si="76"/>
        <v>49</v>
      </c>
      <c r="M57" s="86">
        <f t="shared" si="76"/>
        <v>0</v>
      </c>
      <c r="N57" s="87">
        <f t="shared" si="78"/>
        <v>1</v>
      </c>
      <c r="O57" s="86">
        <f t="shared" si="77"/>
        <v>2</v>
      </c>
      <c r="P57" s="86">
        <f t="shared" si="77"/>
        <v>581</v>
      </c>
      <c r="Q57" s="25">
        <f t="shared" si="6"/>
        <v>1732</v>
      </c>
      <c r="R57" s="62"/>
      <c r="S57" s="54" t="s">
        <v>52</v>
      </c>
      <c r="T57" s="85">
        <f>'4a 58C 19-20 Persons Count'!AI54</f>
        <v>3.5000000000000001E-3</v>
      </c>
      <c r="U57" s="86">
        <f t="shared" si="24"/>
        <v>4577</v>
      </c>
      <c r="V57" s="86">
        <f t="shared" si="25"/>
        <v>93</v>
      </c>
      <c r="W57" s="86">
        <f t="shared" si="26"/>
        <v>1215</v>
      </c>
      <c r="X57" s="25">
        <f t="shared" si="27"/>
        <v>5885</v>
      </c>
      <c r="Y57" s="62"/>
      <c r="Z57" s="54" t="s">
        <v>52</v>
      </c>
      <c r="AA57" s="85">
        <f>'4a 58C 19-20 Persons Count'!AP54</f>
        <v>3.0000000000000001E-3</v>
      </c>
      <c r="AB57" s="86">
        <f t="shared" si="43"/>
        <v>258</v>
      </c>
      <c r="AC57" s="62"/>
      <c r="AD57" s="86" t="s">
        <v>52</v>
      </c>
      <c r="AE57" s="86">
        <f t="shared" si="28"/>
        <v>355</v>
      </c>
      <c r="AF57" s="86">
        <f t="shared" si="29"/>
        <v>4911</v>
      </c>
      <c r="AG57" s="86">
        <f t="shared" si="30"/>
        <v>2</v>
      </c>
      <c r="AH57" s="86">
        <f t="shared" si="31"/>
        <v>373</v>
      </c>
      <c r="AI57" s="86">
        <f t="shared" si="32"/>
        <v>35</v>
      </c>
      <c r="AJ57" s="86">
        <f t="shared" si="33"/>
        <v>142</v>
      </c>
      <c r="AK57" s="86">
        <f t="shared" si="34"/>
        <v>0</v>
      </c>
      <c r="AL57" s="86">
        <f t="shared" si="35"/>
        <v>1</v>
      </c>
      <c r="AM57" s="86">
        <f t="shared" si="36"/>
        <v>2</v>
      </c>
      <c r="AN57" s="86">
        <f t="shared" si="37"/>
        <v>2054</v>
      </c>
      <c r="AO57" s="78">
        <f t="shared" si="8"/>
        <v>7875</v>
      </c>
      <c r="AP57" s="98"/>
      <c r="AQ57" s="54" t="s">
        <v>52</v>
      </c>
      <c r="AR57" s="85">
        <f>'4a 58C 19-20 Persons Count'!AS54</f>
        <v>2.0999999999999999E-3</v>
      </c>
      <c r="AS57" s="86">
        <f t="shared" si="44"/>
        <v>0</v>
      </c>
      <c r="AT57" s="98"/>
      <c r="AU57" s="99" t="s">
        <v>52</v>
      </c>
      <c r="AV57" s="94">
        <f>SUMIF('SFY 21-22 Q4 Share Calculations'!$AU57,)</f>
        <v>0</v>
      </c>
      <c r="AW57" s="94">
        <f>SUMIF('SFY 21-22 Q4 Share Calculations'!$AU57,)</f>
        <v>0</v>
      </c>
      <c r="AX57" s="94">
        <f>SUMIF('SFY 21-22 Q4 Share Calculations'!$AU57,)</f>
        <v>0</v>
      </c>
      <c r="AY57" s="94">
        <f>SUMIF('SFY 21-22 Q4 Share Calculations'!$AU57,)</f>
        <v>0</v>
      </c>
      <c r="AZ57" s="80"/>
      <c r="BA57" s="29" t="s">
        <v>52</v>
      </c>
      <c r="BB57" s="101"/>
      <c r="BC57" s="29"/>
      <c r="BD57" s="100"/>
      <c r="BE57" s="100"/>
      <c r="BF57" s="29"/>
      <c r="BG57" s="77"/>
      <c r="BH57" s="100" t="s">
        <v>52</v>
      </c>
      <c r="BI57" s="100"/>
      <c r="BJ57" s="100"/>
      <c r="BK57" s="100"/>
      <c r="BL57" s="100"/>
      <c r="BN57" s="100" t="s">
        <v>52</v>
      </c>
      <c r="BO57" s="100"/>
      <c r="BP57" s="100"/>
      <c r="BQ57" s="100"/>
      <c r="BR57" s="100"/>
      <c r="BS57" s="77"/>
      <c r="BT57" s="29" t="s">
        <v>52</v>
      </c>
      <c r="BU57" s="84"/>
      <c r="BV57" s="29"/>
      <c r="BW57" s="77"/>
      <c r="BX57" s="76">
        <f t="shared" si="52"/>
        <v>355</v>
      </c>
      <c r="BY57" s="76">
        <f t="shared" si="12"/>
        <v>4971</v>
      </c>
      <c r="BZ57" s="76">
        <f t="shared" si="13"/>
        <v>2</v>
      </c>
      <c r="CA57" s="76">
        <f t="shared" si="14"/>
        <v>373</v>
      </c>
      <c r="CB57" s="76">
        <f t="shared" si="15"/>
        <v>35</v>
      </c>
      <c r="CC57" s="76">
        <f t="shared" si="16"/>
        <v>142</v>
      </c>
      <c r="CD57" s="76">
        <f t="shared" si="17"/>
        <v>0</v>
      </c>
      <c r="CE57" s="76">
        <f t="shared" si="18"/>
        <v>1</v>
      </c>
      <c r="CF57" s="76">
        <f t="shared" si="19"/>
        <v>2</v>
      </c>
      <c r="CG57" s="76">
        <f t="shared" si="20"/>
        <v>2054</v>
      </c>
      <c r="CH57" s="81">
        <f t="shared" si="21"/>
        <v>7935</v>
      </c>
      <c r="CI57" s="125">
        <f t="shared" si="22"/>
        <v>0</v>
      </c>
    </row>
    <row r="58" spans="1:87" x14ac:dyDescent="0.25">
      <c r="A58" s="54" t="s">
        <v>53</v>
      </c>
      <c r="B58" s="85">
        <f>'4a 58C 19-20 Persons Count'!AM55</f>
        <v>6.9999999999999999E-4</v>
      </c>
      <c r="C58" s="105">
        <f>ROUNDDOWN(B58*C$5,0)</f>
        <v>10</v>
      </c>
      <c r="D58" s="77"/>
      <c r="E58" s="54" t="s">
        <v>53</v>
      </c>
      <c r="F58" s="85">
        <f>'4a 58C 19-20 Persons Count'!AS55</f>
        <v>4.0000000000000002E-4</v>
      </c>
      <c r="G58" s="86">
        <f t="shared" si="62"/>
        <v>68</v>
      </c>
      <c r="H58" s="86">
        <f t="shared" si="62"/>
        <v>64</v>
      </c>
      <c r="I58" s="86">
        <f t="shared" si="62"/>
        <v>0</v>
      </c>
      <c r="J58" s="86">
        <f t="shared" si="76"/>
        <v>71</v>
      </c>
      <c r="K58" s="86">
        <f t="shared" si="76"/>
        <v>7</v>
      </c>
      <c r="L58" s="105">
        <f>ROUNDUP(L$5*$F58,0)</f>
        <v>10</v>
      </c>
      <c r="M58" s="86">
        <f t="shared" si="76"/>
        <v>0</v>
      </c>
      <c r="N58" s="105">
        <f>ROUNDUP(N$5*$F58,0)</f>
        <v>1</v>
      </c>
      <c r="O58" s="86">
        <f t="shared" si="77"/>
        <v>0</v>
      </c>
      <c r="P58" s="86">
        <f t="shared" si="77"/>
        <v>111</v>
      </c>
      <c r="Q58" s="25">
        <f t="shared" si="6"/>
        <v>332</v>
      </c>
      <c r="R58" s="62"/>
      <c r="S58" s="54" t="s">
        <v>53</v>
      </c>
      <c r="T58" s="85">
        <f>'4a 58C 19-20 Persons Count'!AI55</f>
        <v>5.9999999999999995E-4</v>
      </c>
      <c r="U58" s="86">
        <f t="shared" si="24"/>
        <v>785</v>
      </c>
      <c r="V58" s="86">
        <f t="shared" si="25"/>
        <v>16</v>
      </c>
      <c r="W58" s="86">
        <f>ROUND(T58*W$5,0)</f>
        <v>208</v>
      </c>
      <c r="X58" s="25">
        <f t="shared" si="27"/>
        <v>1009</v>
      </c>
      <c r="Y58" s="62"/>
      <c r="Z58" s="54" t="s">
        <v>53</v>
      </c>
      <c r="AA58" s="85">
        <f>'4a 58C 19-20 Persons Count'!AP55</f>
        <v>5.0000000000000001E-4</v>
      </c>
      <c r="AB58" s="86">
        <f t="shared" si="43"/>
        <v>43</v>
      </c>
      <c r="AC58" s="62"/>
      <c r="AD58" s="86" t="s">
        <v>53</v>
      </c>
      <c r="AE58" s="86">
        <f t="shared" si="28"/>
        <v>68</v>
      </c>
      <c r="AF58" s="86">
        <f t="shared" si="29"/>
        <v>849</v>
      </c>
      <c r="AG58" s="86">
        <f t="shared" si="30"/>
        <v>0</v>
      </c>
      <c r="AH58" s="86">
        <f t="shared" si="31"/>
        <v>71</v>
      </c>
      <c r="AI58" s="86">
        <f t="shared" si="32"/>
        <v>7</v>
      </c>
      <c r="AJ58" s="86">
        <f t="shared" si="33"/>
        <v>26</v>
      </c>
      <c r="AK58" s="86">
        <f t="shared" si="34"/>
        <v>0</v>
      </c>
      <c r="AL58" s="86">
        <f t="shared" si="35"/>
        <v>1</v>
      </c>
      <c r="AM58" s="86">
        <f t="shared" si="36"/>
        <v>0</v>
      </c>
      <c r="AN58" s="86">
        <f t="shared" si="37"/>
        <v>362</v>
      </c>
      <c r="AO58" s="78">
        <f t="shared" si="8"/>
        <v>1384</v>
      </c>
      <c r="AP58" s="98"/>
      <c r="AQ58" s="54" t="s">
        <v>53</v>
      </c>
      <c r="AR58" s="85">
        <f>'4a 58C 19-20 Persons Count'!AS55</f>
        <v>4.0000000000000002E-4</v>
      </c>
      <c r="AS58" s="86">
        <f t="shared" si="44"/>
        <v>0</v>
      </c>
      <c r="AT58" s="98"/>
      <c r="AU58" s="99" t="s">
        <v>53</v>
      </c>
      <c r="AV58" s="94">
        <f>SUMIF('SFY 21-22 Q4 Share Calculations'!$AU58,)</f>
        <v>0</v>
      </c>
      <c r="AW58" s="94">
        <f>SUMIF('SFY 21-22 Q4 Share Calculations'!$AU58,)</f>
        <v>0</v>
      </c>
      <c r="AX58" s="94">
        <f>SUMIF('SFY 21-22 Q4 Share Calculations'!$AU58,)</f>
        <v>0</v>
      </c>
      <c r="AY58" s="94">
        <f>SUMIF('SFY 21-22 Q4 Share Calculations'!$AU58,)</f>
        <v>0</v>
      </c>
      <c r="AZ58" s="80"/>
      <c r="BA58" s="29" t="s">
        <v>53</v>
      </c>
      <c r="BB58" s="101"/>
      <c r="BC58" s="29"/>
      <c r="BD58" s="100"/>
      <c r="BE58" s="100"/>
      <c r="BF58" s="29"/>
      <c r="BG58" s="77"/>
      <c r="BH58" s="100" t="s">
        <v>53</v>
      </c>
      <c r="BI58" s="100"/>
      <c r="BJ58" s="100"/>
      <c r="BK58" s="100"/>
      <c r="BL58" s="100"/>
      <c r="BN58" s="100" t="s">
        <v>53</v>
      </c>
      <c r="BO58" s="100"/>
      <c r="BP58" s="100"/>
      <c r="BQ58" s="100"/>
      <c r="BR58" s="100"/>
      <c r="BS58" s="77"/>
      <c r="BT58" s="29" t="s">
        <v>53</v>
      </c>
      <c r="BU58" s="84"/>
      <c r="BV58" s="29"/>
      <c r="BW58" s="77"/>
      <c r="BX58" s="76">
        <f t="shared" si="52"/>
        <v>68</v>
      </c>
      <c r="BY58" s="76">
        <f t="shared" si="12"/>
        <v>859</v>
      </c>
      <c r="BZ58" s="76">
        <f t="shared" si="13"/>
        <v>0</v>
      </c>
      <c r="CA58" s="76">
        <f t="shared" si="14"/>
        <v>71</v>
      </c>
      <c r="CB58" s="76">
        <f t="shared" si="15"/>
        <v>7</v>
      </c>
      <c r="CC58" s="76">
        <f t="shared" si="16"/>
        <v>26</v>
      </c>
      <c r="CD58" s="76">
        <f t="shared" si="17"/>
        <v>0</v>
      </c>
      <c r="CE58" s="76">
        <f t="shared" si="18"/>
        <v>1</v>
      </c>
      <c r="CF58" s="76">
        <f t="shared" si="19"/>
        <v>0</v>
      </c>
      <c r="CG58" s="76">
        <f t="shared" si="20"/>
        <v>362</v>
      </c>
      <c r="CH58" s="81">
        <f t="shared" si="21"/>
        <v>1394</v>
      </c>
      <c r="CI58" s="125">
        <f t="shared" si="22"/>
        <v>0</v>
      </c>
    </row>
    <row r="59" spans="1:87" x14ac:dyDescent="0.25">
      <c r="A59" s="29" t="s">
        <v>54</v>
      </c>
      <c r="B59" s="103"/>
      <c r="C59" s="29"/>
      <c r="D59" s="77"/>
      <c r="E59" s="54" t="s">
        <v>54</v>
      </c>
      <c r="F59" s="85">
        <f>'4a 58C 19-20 Persons Count'!AS56</f>
        <v>2.1899999999999999E-2</v>
      </c>
      <c r="G59" s="86">
        <f t="shared" si="62"/>
        <v>3701</v>
      </c>
      <c r="H59" s="86">
        <f t="shared" si="62"/>
        <v>3481</v>
      </c>
      <c r="I59" s="86">
        <f t="shared" si="62"/>
        <v>24</v>
      </c>
      <c r="J59" s="86">
        <f>ROUND(J$5*$F59,0)</f>
        <v>3894</v>
      </c>
      <c r="K59" s="86">
        <f t="shared" si="76"/>
        <v>369</v>
      </c>
      <c r="L59" s="86">
        <f t="shared" si="76"/>
        <v>514</v>
      </c>
      <c r="M59" s="86">
        <f t="shared" si="76"/>
        <v>1</v>
      </c>
      <c r="N59" s="87">
        <f t="shared" si="78"/>
        <v>10</v>
      </c>
      <c r="O59" s="86">
        <f t="shared" si="77"/>
        <v>16</v>
      </c>
      <c r="P59" s="86">
        <f t="shared" si="77"/>
        <v>6061</v>
      </c>
      <c r="Q59" s="25">
        <f t="shared" si="6"/>
        <v>18071</v>
      </c>
      <c r="R59" s="62"/>
      <c r="S59" s="29" t="s">
        <v>54</v>
      </c>
      <c r="T59" s="103"/>
      <c r="U59" s="29"/>
      <c r="V59" s="29"/>
      <c r="W59" s="103"/>
      <c r="X59" s="29"/>
      <c r="Y59" s="62"/>
      <c r="Z59" s="54" t="s">
        <v>54</v>
      </c>
      <c r="AA59" s="85">
        <f>'4a 58C 19-20 Persons Count'!AP56</f>
        <v>3.1199999999999999E-2</v>
      </c>
      <c r="AB59" s="86">
        <f t="shared" si="43"/>
        <v>2683</v>
      </c>
      <c r="AC59" s="62"/>
      <c r="AD59" s="86" t="s">
        <v>54</v>
      </c>
      <c r="AE59" s="86">
        <f t="shared" si="28"/>
        <v>3701</v>
      </c>
      <c r="AF59" s="86">
        <f t="shared" si="29"/>
        <v>3481</v>
      </c>
      <c r="AG59" s="86">
        <f t="shared" si="30"/>
        <v>24</v>
      </c>
      <c r="AH59" s="86">
        <f t="shared" si="31"/>
        <v>3894</v>
      </c>
      <c r="AI59" s="86">
        <f t="shared" si="32"/>
        <v>369</v>
      </c>
      <c r="AJ59" s="86">
        <f t="shared" si="33"/>
        <v>514</v>
      </c>
      <c r="AK59" s="86">
        <f t="shared" si="34"/>
        <v>1</v>
      </c>
      <c r="AL59" s="86">
        <f t="shared" si="35"/>
        <v>10</v>
      </c>
      <c r="AM59" s="86">
        <f t="shared" si="36"/>
        <v>16</v>
      </c>
      <c r="AN59" s="86">
        <f t="shared" si="37"/>
        <v>8744</v>
      </c>
      <c r="AO59" s="78">
        <f t="shared" si="8"/>
        <v>20754</v>
      </c>
      <c r="AP59" s="98"/>
      <c r="AQ59" s="54" t="s">
        <v>54</v>
      </c>
      <c r="AR59" s="85">
        <f>'4a 58C 19-20 Persons Count'!AS56</f>
        <v>2.1899999999999999E-2</v>
      </c>
      <c r="AS59" s="86">
        <f t="shared" si="44"/>
        <v>0</v>
      </c>
      <c r="AT59" s="98"/>
      <c r="AU59" s="91" t="s">
        <v>54</v>
      </c>
      <c r="AV59" s="94">
        <f>SUMIF('SFY 21-22 Q4 Share Calculations'!$AU59,)</f>
        <v>0</v>
      </c>
      <c r="AW59" s="94">
        <f>SUMIF('SFY 21-22 Q4 Share Calculations'!$AU59,)</f>
        <v>0</v>
      </c>
      <c r="AX59" s="94">
        <f>SUMIF('SFY 21-22 Q4 Share Calculations'!$AU59,)</f>
        <v>0</v>
      </c>
      <c r="AY59" s="94">
        <f>SUMIF('SFY 21-22 Q4 Share Calculations'!$AU59,)</f>
        <v>0</v>
      </c>
      <c r="AZ59" s="80"/>
      <c r="BA59" s="54" t="s">
        <v>54</v>
      </c>
      <c r="BB59" s="92">
        <f>'5a SFY 2122 CalWIN MO Share Tbl'!J22</f>
        <v>5.3699999999999998E-2</v>
      </c>
      <c r="BC59" s="86">
        <f t="shared" ref="BC59" si="79">ROUND(BB59*BC$5,0)</f>
        <v>26511</v>
      </c>
      <c r="BD59" s="86">
        <f>ROUND(BB59*BD$5,0)</f>
        <v>444</v>
      </c>
      <c r="BE59" s="86">
        <f>ROUND(BB59*BE$5,0)</f>
        <v>4617</v>
      </c>
      <c r="BF59" s="76">
        <f>SUM(BC59:BE59)</f>
        <v>31572</v>
      </c>
      <c r="BG59" s="77"/>
      <c r="BH59" s="106" t="s">
        <v>54</v>
      </c>
      <c r="BI59" s="94">
        <f>SUMIF('3a SFY 21-22 CalWIN MO'!$A:$A,'SFY 21-22 Q4 Share Calculations'!$BH59,'3a SFY 21-22 CalWIN MO'!X:X)</f>
        <v>11330</v>
      </c>
      <c r="BJ59" s="94">
        <f>SUMIF('3a SFY 21-22 CalWIN MO'!$A:$A,'SFY 21-22 Q4 Share Calculations'!$BH59,'3a SFY 21-22 CalWIN MO'!Y:Y)</f>
        <v>191</v>
      </c>
      <c r="BK59" s="94">
        <f>SUMIF('3a SFY 21-22 CalWIN MO'!$A:$A,'SFY 21-22 Q4 Share Calculations'!$BH59,'3a SFY 21-22 CalWIN MO'!Z:Z)</f>
        <v>1973</v>
      </c>
      <c r="BL59" s="95">
        <f>SUM(BI59:BK59)</f>
        <v>13494</v>
      </c>
      <c r="BN59" s="106" t="s">
        <v>54</v>
      </c>
      <c r="BO59" s="96">
        <f>BC59+BI59</f>
        <v>37841</v>
      </c>
      <c r="BP59" s="96">
        <f>BD59+BJ59</f>
        <v>635</v>
      </c>
      <c r="BQ59" s="96">
        <f>BE59+BK59</f>
        <v>6590</v>
      </c>
      <c r="BR59" s="95">
        <f>SUM(BO59:BQ59)</f>
        <v>45066</v>
      </c>
      <c r="BS59" s="77"/>
      <c r="BT59" s="54" t="s">
        <v>54</v>
      </c>
      <c r="BU59" s="97">
        <f>'4a 58C 19-20 Persons Count'!Y56</f>
        <v>7.4099999999999999E-2</v>
      </c>
      <c r="BV59" s="25">
        <f>ROUND(BU59*BV$5,0)</f>
        <v>0</v>
      </c>
      <c r="BW59" s="77"/>
      <c r="BX59" s="76">
        <f t="shared" si="52"/>
        <v>3701</v>
      </c>
      <c r="BY59" s="76">
        <f t="shared" si="12"/>
        <v>41322</v>
      </c>
      <c r="BZ59" s="76">
        <f t="shared" si="13"/>
        <v>24</v>
      </c>
      <c r="CA59" s="76">
        <f t="shared" si="14"/>
        <v>3894</v>
      </c>
      <c r="CB59" s="76">
        <f t="shared" si="15"/>
        <v>369</v>
      </c>
      <c r="CC59" s="76">
        <f t="shared" si="16"/>
        <v>1149</v>
      </c>
      <c r="CD59" s="76">
        <f t="shared" si="17"/>
        <v>1</v>
      </c>
      <c r="CE59" s="76">
        <f t="shared" si="18"/>
        <v>10</v>
      </c>
      <c r="CF59" s="76">
        <f t="shared" si="19"/>
        <v>16</v>
      </c>
      <c r="CG59" s="76">
        <f t="shared" si="20"/>
        <v>15334</v>
      </c>
      <c r="CH59" s="81">
        <f t="shared" si="21"/>
        <v>65820</v>
      </c>
      <c r="CI59" s="125">
        <f t="shared" si="22"/>
        <v>0</v>
      </c>
    </row>
    <row r="60" spans="1:87" x14ac:dyDescent="0.25">
      <c r="A60" s="54" t="s">
        <v>55</v>
      </c>
      <c r="B60" s="85">
        <f>'4a 58C 19-20 Persons Count'!AM57</f>
        <v>2E-3</v>
      </c>
      <c r="C60" s="86">
        <f t="shared" si="63"/>
        <v>31</v>
      </c>
      <c r="D60" s="77"/>
      <c r="E60" s="54" t="s">
        <v>55</v>
      </c>
      <c r="F60" s="85">
        <f>'4a 58C 19-20 Persons Count'!AS57</f>
        <v>1E-3</v>
      </c>
      <c r="G60" s="86">
        <f t="shared" si="62"/>
        <v>169</v>
      </c>
      <c r="H60" s="86">
        <f>ROUND(H$5*$F60,0)</f>
        <v>159</v>
      </c>
      <c r="I60" s="86">
        <f t="shared" si="62"/>
        <v>1</v>
      </c>
      <c r="J60" s="86">
        <f t="shared" si="76"/>
        <v>178</v>
      </c>
      <c r="K60" s="86">
        <f>ROUND(K$5*$F60,0)</f>
        <v>17</v>
      </c>
      <c r="L60" s="86">
        <f>ROUND(L$5*$F60,0)</f>
        <v>23</v>
      </c>
      <c r="M60" s="86">
        <f t="shared" si="76"/>
        <v>0</v>
      </c>
      <c r="N60" s="87">
        <f t="shared" si="78"/>
        <v>0</v>
      </c>
      <c r="O60" s="86">
        <f t="shared" si="77"/>
        <v>1</v>
      </c>
      <c r="P60" s="86">
        <f t="shared" si="77"/>
        <v>277</v>
      </c>
      <c r="Q60" s="25">
        <f t="shared" si="6"/>
        <v>825</v>
      </c>
      <c r="R60" s="62"/>
      <c r="S60" s="54" t="s">
        <v>55</v>
      </c>
      <c r="T60" s="85">
        <f>'4a 58C 19-20 Persons Count'!AI57</f>
        <v>1.6999999999999999E-3</v>
      </c>
      <c r="U60" s="105">
        <f>ROUNDUP($U$5*T60,0)</f>
        <v>2224</v>
      </c>
      <c r="V60" s="86">
        <f t="shared" si="25"/>
        <v>45</v>
      </c>
      <c r="W60" s="105">
        <f>ROUNDDOWN(T60*W$5,0)</f>
        <v>590</v>
      </c>
      <c r="X60" s="25">
        <f t="shared" si="27"/>
        <v>2859</v>
      </c>
      <c r="Y60" s="62"/>
      <c r="Z60" s="54" t="s">
        <v>55</v>
      </c>
      <c r="AA60" s="85">
        <f>'4a 58C 19-20 Persons Count'!AP57</f>
        <v>1.5E-3</v>
      </c>
      <c r="AB60" s="86">
        <f t="shared" si="43"/>
        <v>129</v>
      </c>
      <c r="AC60" s="62"/>
      <c r="AD60" s="86" t="s">
        <v>55</v>
      </c>
      <c r="AE60" s="86">
        <f t="shared" si="28"/>
        <v>169</v>
      </c>
      <c r="AF60" s="86">
        <f t="shared" si="29"/>
        <v>2383</v>
      </c>
      <c r="AG60" s="86">
        <f t="shared" si="30"/>
        <v>1</v>
      </c>
      <c r="AH60" s="86">
        <f t="shared" si="31"/>
        <v>178</v>
      </c>
      <c r="AI60" s="86">
        <f t="shared" si="32"/>
        <v>17</v>
      </c>
      <c r="AJ60" s="86">
        <f t="shared" si="33"/>
        <v>68</v>
      </c>
      <c r="AK60" s="86">
        <f t="shared" si="34"/>
        <v>0</v>
      </c>
      <c r="AL60" s="86">
        <f t="shared" si="35"/>
        <v>0</v>
      </c>
      <c r="AM60" s="86">
        <f t="shared" si="36"/>
        <v>1</v>
      </c>
      <c r="AN60" s="86">
        <f t="shared" si="37"/>
        <v>996</v>
      </c>
      <c r="AO60" s="78">
        <f t="shared" si="8"/>
        <v>3813</v>
      </c>
      <c r="AP60" s="98"/>
      <c r="AQ60" s="54" t="s">
        <v>55</v>
      </c>
      <c r="AR60" s="85">
        <f>'4a 58C 19-20 Persons Count'!AS57</f>
        <v>1E-3</v>
      </c>
      <c r="AS60" s="86">
        <f t="shared" si="44"/>
        <v>0</v>
      </c>
      <c r="AT60" s="98"/>
      <c r="AU60" s="99" t="s">
        <v>55</v>
      </c>
      <c r="AV60" s="94">
        <f>SUMIF('SFY 21-22 Q4 Share Calculations'!$AU60,)</f>
        <v>0</v>
      </c>
      <c r="AW60" s="94">
        <f>SUMIF('SFY 21-22 Q4 Share Calculations'!$AU60,)</f>
        <v>0</v>
      </c>
      <c r="AX60" s="94">
        <f>SUMIF('SFY 21-22 Q4 Share Calculations'!$AU60,)</f>
        <v>0</v>
      </c>
      <c r="AY60" s="94">
        <f>SUMIF('SFY 21-22 Q4 Share Calculations'!$AU60,)</f>
        <v>0</v>
      </c>
      <c r="AZ60" s="80"/>
      <c r="BA60" s="29" t="s">
        <v>55</v>
      </c>
      <c r="BB60" s="101"/>
      <c r="BC60" s="29"/>
      <c r="BD60" s="100"/>
      <c r="BE60" s="100"/>
      <c r="BF60" s="29"/>
      <c r="BG60" s="77"/>
      <c r="BH60" s="100" t="s">
        <v>55</v>
      </c>
      <c r="BI60" s="100"/>
      <c r="BJ60" s="100"/>
      <c r="BK60" s="100"/>
      <c r="BL60" s="100"/>
      <c r="BN60" s="100" t="s">
        <v>55</v>
      </c>
      <c r="BO60" s="100"/>
      <c r="BP60" s="100"/>
      <c r="BQ60" s="100"/>
      <c r="BR60" s="100"/>
      <c r="BS60" s="77"/>
      <c r="BT60" s="29" t="s">
        <v>55</v>
      </c>
      <c r="BU60" s="84"/>
      <c r="BV60" s="29"/>
      <c r="BW60" s="77"/>
      <c r="BX60" s="76">
        <f t="shared" si="52"/>
        <v>169</v>
      </c>
      <c r="BY60" s="76">
        <f t="shared" si="12"/>
        <v>2414</v>
      </c>
      <c r="BZ60" s="76">
        <f t="shared" si="13"/>
        <v>1</v>
      </c>
      <c r="CA60" s="76">
        <f t="shared" si="14"/>
        <v>178</v>
      </c>
      <c r="CB60" s="76">
        <f t="shared" si="15"/>
        <v>17</v>
      </c>
      <c r="CC60" s="76">
        <f t="shared" si="16"/>
        <v>68</v>
      </c>
      <c r="CD60" s="76">
        <f t="shared" si="17"/>
        <v>0</v>
      </c>
      <c r="CE60" s="76">
        <f t="shared" si="18"/>
        <v>0</v>
      </c>
      <c r="CF60" s="76">
        <f t="shared" si="19"/>
        <v>1</v>
      </c>
      <c r="CG60" s="76">
        <f t="shared" si="20"/>
        <v>996</v>
      </c>
      <c r="CH60" s="81">
        <f t="shared" si="21"/>
        <v>3844</v>
      </c>
      <c r="CI60" s="125">
        <f t="shared" si="22"/>
        <v>0</v>
      </c>
    </row>
    <row r="61" spans="1:87" x14ac:dyDescent="0.25">
      <c r="A61" s="29" t="s">
        <v>56</v>
      </c>
      <c r="B61" s="103"/>
      <c r="C61" s="29"/>
      <c r="D61" s="77"/>
      <c r="E61" s="54" t="s">
        <v>56</v>
      </c>
      <c r="F61" s="85">
        <f>'4a 58C 19-20 Persons Count'!AS58</f>
        <v>1.6799999999999999E-2</v>
      </c>
      <c r="G61" s="86">
        <f t="shared" si="62"/>
        <v>2839</v>
      </c>
      <c r="H61" s="86">
        <f t="shared" si="62"/>
        <v>2670</v>
      </c>
      <c r="I61" s="86">
        <f t="shared" si="62"/>
        <v>19</v>
      </c>
      <c r="J61" s="86">
        <f t="shared" si="76"/>
        <v>2987</v>
      </c>
      <c r="K61" s="105">
        <f>ROUNDUP(K$5*$F61,0)</f>
        <v>284</v>
      </c>
      <c r="L61" s="86">
        <f>ROUND(L$5*$F61,0)</f>
        <v>394</v>
      </c>
      <c r="M61" s="86">
        <f t="shared" si="76"/>
        <v>1</v>
      </c>
      <c r="N61" s="87">
        <f t="shared" si="78"/>
        <v>7</v>
      </c>
      <c r="O61" s="86">
        <f t="shared" si="77"/>
        <v>12</v>
      </c>
      <c r="P61" s="25">
        <f>ROUND(P$5*$F61,0)</f>
        <v>4649</v>
      </c>
      <c r="Q61" s="25">
        <f t="shared" si="6"/>
        <v>13862</v>
      </c>
      <c r="R61" s="62"/>
      <c r="S61" s="29" t="s">
        <v>56</v>
      </c>
      <c r="T61" s="103"/>
      <c r="U61" s="29"/>
      <c r="V61" s="29"/>
      <c r="W61" s="103"/>
      <c r="X61" s="29"/>
      <c r="Y61" s="62"/>
      <c r="Z61" s="54" t="s">
        <v>56</v>
      </c>
      <c r="AA61" s="85">
        <f>'4a 58C 19-20 Persons Count'!AP58</f>
        <v>2.3900000000000001E-2</v>
      </c>
      <c r="AB61" s="86">
        <f t="shared" si="43"/>
        <v>2055</v>
      </c>
      <c r="AC61" s="62"/>
      <c r="AD61" s="86" t="s">
        <v>56</v>
      </c>
      <c r="AE61" s="86">
        <f t="shared" si="28"/>
        <v>2839</v>
      </c>
      <c r="AF61" s="86">
        <f t="shared" si="29"/>
        <v>2670</v>
      </c>
      <c r="AG61" s="86">
        <f t="shared" si="30"/>
        <v>19</v>
      </c>
      <c r="AH61" s="86">
        <f t="shared" si="31"/>
        <v>2987</v>
      </c>
      <c r="AI61" s="86">
        <f t="shared" si="32"/>
        <v>284</v>
      </c>
      <c r="AJ61" s="86">
        <f t="shared" si="33"/>
        <v>394</v>
      </c>
      <c r="AK61" s="86">
        <f t="shared" si="34"/>
        <v>1</v>
      </c>
      <c r="AL61" s="86">
        <f t="shared" si="35"/>
        <v>7</v>
      </c>
      <c r="AM61" s="86">
        <f t="shared" si="36"/>
        <v>12</v>
      </c>
      <c r="AN61" s="86">
        <f t="shared" si="37"/>
        <v>6704</v>
      </c>
      <c r="AO61" s="78">
        <f t="shared" si="8"/>
        <v>15917</v>
      </c>
      <c r="AP61" s="98"/>
      <c r="AQ61" s="54" t="s">
        <v>56</v>
      </c>
      <c r="AR61" s="85">
        <f>'4a 58C 19-20 Persons Count'!AS58</f>
        <v>1.6799999999999999E-2</v>
      </c>
      <c r="AS61" s="86">
        <f t="shared" si="44"/>
        <v>0</v>
      </c>
      <c r="AT61" s="98"/>
      <c r="AU61" s="91" t="s">
        <v>56</v>
      </c>
      <c r="AV61" s="94">
        <f>SUMIF('SFY 21-22 Q4 Share Calculations'!$AU61,)</f>
        <v>0</v>
      </c>
      <c r="AW61" s="94">
        <f>SUMIF('SFY 21-22 Q4 Share Calculations'!$AU61,)</f>
        <v>0</v>
      </c>
      <c r="AX61" s="94">
        <f>SUMIF('SFY 21-22 Q4 Share Calculations'!$AU61,)</f>
        <v>0</v>
      </c>
      <c r="AY61" s="94">
        <f>SUMIF('SFY 21-22 Q4 Share Calculations'!$AU61,)</f>
        <v>0</v>
      </c>
      <c r="AZ61" s="80"/>
      <c r="BA61" s="54" t="s">
        <v>56</v>
      </c>
      <c r="BB61" s="92">
        <f>'5a SFY 2122 CalWIN MO Share Tbl'!J23</f>
        <v>4.1300000000000003E-2</v>
      </c>
      <c r="BC61" s="86">
        <f t="shared" ref="BC61:BC62" si="80">ROUND(BB61*BC$5,0)</f>
        <v>20389</v>
      </c>
      <c r="BD61" s="86">
        <f>ROUND(BB61*BD$5,0)</f>
        <v>342</v>
      </c>
      <c r="BE61" s="86">
        <f>ROUND(BB61*BE$5,0)</f>
        <v>3551</v>
      </c>
      <c r="BF61" s="76">
        <f>SUM(BC61:BE61)</f>
        <v>24282</v>
      </c>
      <c r="BG61" s="77"/>
      <c r="BH61" s="106" t="s">
        <v>56</v>
      </c>
      <c r="BI61" s="94">
        <f>SUMIF('3a SFY 21-22 CalWIN MO'!$A:$A,'SFY 21-22 Q4 Share Calculations'!$BH61,'3a SFY 21-22 CalWIN MO'!X:X)</f>
        <v>11042</v>
      </c>
      <c r="BJ61" s="94">
        <f>SUMIF('3a SFY 21-22 CalWIN MO'!$A:$A,'SFY 21-22 Q4 Share Calculations'!$BH61,'3a SFY 21-22 CalWIN MO'!Y:Y)</f>
        <v>185</v>
      </c>
      <c r="BK61" s="94">
        <f>SUMIF('3a SFY 21-22 CalWIN MO'!$A:$A,'SFY 21-22 Q4 Share Calculations'!$BH61,'3a SFY 21-22 CalWIN MO'!Z:Z)</f>
        <v>1923</v>
      </c>
      <c r="BL61" s="95">
        <f t="shared" ref="BL61:BL62" si="81">SUM(BI61:BK61)</f>
        <v>13150</v>
      </c>
      <c r="BN61" s="106" t="s">
        <v>56</v>
      </c>
      <c r="BO61" s="96">
        <f t="shared" ref="BO61:BQ62" si="82">BC61+BI61</f>
        <v>31431</v>
      </c>
      <c r="BP61" s="96">
        <f t="shared" si="82"/>
        <v>527</v>
      </c>
      <c r="BQ61" s="96">
        <f t="shared" si="82"/>
        <v>5474</v>
      </c>
      <c r="BR61" s="95">
        <f t="shared" ref="BR61:BR62" si="83">SUM(BO61:BQ61)</f>
        <v>37432</v>
      </c>
      <c r="BS61" s="77"/>
      <c r="BT61" s="54" t="s">
        <v>56</v>
      </c>
      <c r="BU61" s="97">
        <f>'4a 58C 19-20 Persons Count'!Y58</f>
        <v>4.19E-2</v>
      </c>
      <c r="BV61" s="246">
        <f>ROUND(BU61*BV$5,0)</f>
        <v>0</v>
      </c>
      <c r="BW61" s="77"/>
      <c r="BX61" s="76">
        <f t="shared" si="52"/>
        <v>2839</v>
      </c>
      <c r="BY61" s="76">
        <f t="shared" si="12"/>
        <v>34101</v>
      </c>
      <c r="BZ61" s="76">
        <f t="shared" si="13"/>
        <v>19</v>
      </c>
      <c r="CA61" s="76">
        <f t="shared" si="14"/>
        <v>2987</v>
      </c>
      <c r="CB61" s="76">
        <f t="shared" si="15"/>
        <v>284</v>
      </c>
      <c r="CC61" s="76">
        <f t="shared" si="16"/>
        <v>921</v>
      </c>
      <c r="CD61" s="76">
        <f t="shared" si="17"/>
        <v>1</v>
      </c>
      <c r="CE61" s="76">
        <f t="shared" si="18"/>
        <v>7</v>
      </c>
      <c r="CF61" s="76">
        <f t="shared" si="19"/>
        <v>12</v>
      </c>
      <c r="CG61" s="76">
        <f t="shared" si="20"/>
        <v>12178</v>
      </c>
      <c r="CH61" s="81">
        <f t="shared" si="21"/>
        <v>53349</v>
      </c>
      <c r="CI61" s="125">
        <f t="shared" si="22"/>
        <v>0</v>
      </c>
    </row>
    <row r="62" spans="1:87" x14ac:dyDescent="0.25">
      <c r="A62" s="29" t="s">
        <v>57</v>
      </c>
      <c r="B62" s="103"/>
      <c r="C62" s="29"/>
      <c r="D62" s="77"/>
      <c r="E62" s="54" t="s">
        <v>57</v>
      </c>
      <c r="F62" s="85">
        <f>'4a 58C 19-20 Persons Count'!AS59</f>
        <v>4.3E-3</v>
      </c>
      <c r="G62" s="105">
        <f>ROUNDDOWN(G$5*$F62,0)</f>
        <v>726</v>
      </c>
      <c r="H62" s="86">
        <f t="shared" si="62"/>
        <v>684</v>
      </c>
      <c r="I62" s="86">
        <f t="shared" si="62"/>
        <v>5</v>
      </c>
      <c r="J62" s="105">
        <f>ROUNDDOWN(J$5*$F62,0)</f>
        <v>764</v>
      </c>
      <c r="K62" s="105">
        <f>ROUNDUP(K$5*$F62,0)</f>
        <v>73</v>
      </c>
      <c r="L62" s="86">
        <f>ROUND(L$5*$F62,0)</f>
        <v>101</v>
      </c>
      <c r="M62" s="86">
        <f t="shared" si="76"/>
        <v>0</v>
      </c>
      <c r="N62" s="87">
        <f t="shared" si="78"/>
        <v>2</v>
      </c>
      <c r="O62" s="86">
        <f t="shared" si="77"/>
        <v>3</v>
      </c>
      <c r="P62" s="25">
        <f>ROUND(P$5*$F62,0)</f>
        <v>1190</v>
      </c>
      <c r="Q62" s="25">
        <f t="shared" si="6"/>
        <v>3548</v>
      </c>
      <c r="R62" s="62"/>
      <c r="S62" s="29" t="s">
        <v>57</v>
      </c>
      <c r="T62" s="103"/>
      <c r="U62" s="29"/>
      <c r="V62" s="29"/>
      <c r="W62" s="103"/>
      <c r="X62" s="29"/>
      <c r="Y62" s="62"/>
      <c r="Z62" s="54" t="s">
        <v>57</v>
      </c>
      <c r="AA62" s="85">
        <f>'4a 58C 19-20 Persons Count'!AP59</f>
        <v>6.1000000000000004E-3</v>
      </c>
      <c r="AB62" s="86">
        <f t="shared" si="43"/>
        <v>525</v>
      </c>
      <c r="AC62" s="62"/>
      <c r="AD62" s="86" t="s">
        <v>57</v>
      </c>
      <c r="AE62" s="86">
        <f t="shared" si="28"/>
        <v>726</v>
      </c>
      <c r="AF62" s="86">
        <f t="shared" si="29"/>
        <v>684</v>
      </c>
      <c r="AG62" s="86">
        <f t="shared" si="30"/>
        <v>5</v>
      </c>
      <c r="AH62" s="86">
        <f t="shared" si="31"/>
        <v>764</v>
      </c>
      <c r="AI62" s="86">
        <f t="shared" si="32"/>
        <v>73</v>
      </c>
      <c r="AJ62" s="86">
        <f t="shared" si="33"/>
        <v>101</v>
      </c>
      <c r="AK62" s="86">
        <f t="shared" si="34"/>
        <v>0</v>
      </c>
      <c r="AL62" s="86">
        <f t="shared" si="35"/>
        <v>2</v>
      </c>
      <c r="AM62" s="86">
        <f t="shared" si="36"/>
        <v>3</v>
      </c>
      <c r="AN62" s="86">
        <f t="shared" si="37"/>
        <v>1715</v>
      </c>
      <c r="AO62" s="78">
        <f t="shared" si="8"/>
        <v>4073</v>
      </c>
      <c r="AP62" s="98"/>
      <c r="AQ62" s="54" t="s">
        <v>57</v>
      </c>
      <c r="AR62" s="85">
        <f>'4a 58C 19-20 Persons Count'!AS59</f>
        <v>4.3E-3</v>
      </c>
      <c r="AS62" s="86">
        <f t="shared" si="44"/>
        <v>0</v>
      </c>
      <c r="AT62" s="98"/>
      <c r="AU62" s="91" t="s">
        <v>57</v>
      </c>
      <c r="AV62" s="94">
        <f>SUMIF('SFY 21-22 Q4 Share Calculations'!$AU62,)</f>
        <v>0</v>
      </c>
      <c r="AW62" s="94">
        <f>SUMIF('SFY 21-22 Q4 Share Calculations'!$AU62,)</f>
        <v>0</v>
      </c>
      <c r="AX62" s="94">
        <f>SUMIF('SFY 21-22 Q4 Share Calculations'!$AU62,)</f>
        <v>0</v>
      </c>
      <c r="AY62" s="94">
        <f>SUMIF('SFY 21-22 Q4 Share Calculations'!$AU62,)</f>
        <v>0</v>
      </c>
      <c r="AZ62" s="80"/>
      <c r="BA62" s="54" t="s">
        <v>57</v>
      </c>
      <c r="BB62" s="92">
        <f>'5a SFY 2122 CalWIN MO Share Tbl'!J24</f>
        <v>1.18E-2</v>
      </c>
      <c r="BC62" s="86">
        <f t="shared" si="80"/>
        <v>5825</v>
      </c>
      <c r="BD62" s="86">
        <f>ROUND(BB62*BD$5,0)</f>
        <v>98</v>
      </c>
      <c r="BE62" s="86">
        <f>ROUND(BB62*BE$5,0)</f>
        <v>1014</v>
      </c>
      <c r="BF62" s="76">
        <f>SUM(BC62:BE62)</f>
        <v>6937</v>
      </c>
      <c r="BG62" s="77"/>
      <c r="BH62" s="106" t="s">
        <v>57</v>
      </c>
      <c r="BI62" s="94">
        <f>SUMIF('3a SFY 21-22 CalWIN MO'!$A:$A,'SFY 21-22 Q4 Share Calculations'!$BH62,'3a SFY 21-22 CalWIN MO'!X:X)</f>
        <v>11336</v>
      </c>
      <c r="BJ62" s="94">
        <f>SUMIF('3a SFY 21-22 CalWIN MO'!$A:$A,'SFY 21-22 Q4 Share Calculations'!$BH62,'3a SFY 21-22 CalWIN MO'!Y:Y)</f>
        <v>190</v>
      </c>
      <c r="BK62" s="94">
        <f>SUMIF('3a SFY 21-22 CalWIN MO'!$A:$A,'SFY 21-22 Q4 Share Calculations'!$BH62,'3a SFY 21-22 CalWIN MO'!Z:Z)</f>
        <v>1975</v>
      </c>
      <c r="BL62" s="95">
        <f t="shared" si="81"/>
        <v>13501</v>
      </c>
      <c r="BN62" s="106" t="s">
        <v>57</v>
      </c>
      <c r="BO62" s="96">
        <f t="shared" si="82"/>
        <v>17161</v>
      </c>
      <c r="BP62" s="96">
        <f t="shared" si="82"/>
        <v>288</v>
      </c>
      <c r="BQ62" s="96">
        <f t="shared" si="82"/>
        <v>2989</v>
      </c>
      <c r="BR62" s="95">
        <f t="shared" si="83"/>
        <v>20438</v>
      </c>
      <c r="BS62" s="77"/>
      <c r="BT62" s="54" t="s">
        <v>57</v>
      </c>
      <c r="BU62" s="97">
        <f>'4a 58C 19-20 Persons Count'!Y59</f>
        <v>1.15E-2</v>
      </c>
      <c r="BV62" s="25">
        <f>ROUND(BU62*BV$5,0)</f>
        <v>0</v>
      </c>
      <c r="BW62" s="77"/>
      <c r="BX62" s="76">
        <f t="shared" si="52"/>
        <v>726</v>
      </c>
      <c r="BY62" s="76">
        <f t="shared" si="12"/>
        <v>17845</v>
      </c>
      <c r="BZ62" s="76">
        <f t="shared" si="13"/>
        <v>5</v>
      </c>
      <c r="CA62" s="76">
        <f t="shared" si="14"/>
        <v>764</v>
      </c>
      <c r="CB62" s="76">
        <f t="shared" si="15"/>
        <v>73</v>
      </c>
      <c r="CC62" s="76">
        <f t="shared" si="16"/>
        <v>389</v>
      </c>
      <c r="CD62" s="76">
        <f t="shared" si="17"/>
        <v>0</v>
      </c>
      <c r="CE62" s="76">
        <f t="shared" si="18"/>
        <v>2</v>
      </c>
      <c r="CF62" s="76">
        <f t="shared" si="19"/>
        <v>3</v>
      </c>
      <c r="CG62" s="76">
        <f t="shared" si="20"/>
        <v>4704</v>
      </c>
      <c r="CH62" s="81">
        <f t="shared" si="21"/>
        <v>24511</v>
      </c>
      <c r="CI62" s="125">
        <f t="shared" si="22"/>
        <v>0</v>
      </c>
    </row>
    <row r="63" spans="1:87" x14ac:dyDescent="0.25">
      <c r="A63" s="54" t="s">
        <v>58</v>
      </c>
      <c r="B63" s="85">
        <f>'4a 58C 19-20 Persons Count'!AM60</f>
        <v>5.5999999999999999E-3</v>
      </c>
      <c r="C63" s="86">
        <f t="shared" si="63"/>
        <v>88</v>
      </c>
      <c r="D63" s="77"/>
      <c r="E63" s="54" t="s">
        <v>58</v>
      </c>
      <c r="F63" s="85">
        <f>'4a 58C 19-20 Persons Count'!AS60</f>
        <v>2.7000000000000001E-3</v>
      </c>
      <c r="G63" s="86">
        <f t="shared" si="62"/>
        <v>456</v>
      </c>
      <c r="H63" s="86">
        <f t="shared" si="62"/>
        <v>429</v>
      </c>
      <c r="I63" s="86">
        <f t="shared" si="62"/>
        <v>3</v>
      </c>
      <c r="J63" s="86">
        <f>ROUND(J$5*$F63,0)</f>
        <v>480</v>
      </c>
      <c r="K63" s="86">
        <f t="shared" si="76"/>
        <v>46</v>
      </c>
      <c r="L63" s="86">
        <f>ROUND(L$5*$F63,0)</f>
        <v>63</v>
      </c>
      <c r="M63" s="105">
        <f>ROUNDUP(M$5*$F63,0)</f>
        <v>1</v>
      </c>
      <c r="N63" s="87">
        <f t="shared" si="78"/>
        <v>1</v>
      </c>
      <c r="O63" s="86">
        <f t="shared" si="77"/>
        <v>2</v>
      </c>
      <c r="P63" s="86">
        <f>ROUND(P$5*$F63,0)</f>
        <v>747</v>
      </c>
      <c r="Q63" s="25">
        <f t="shared" si="6"/>
        <v>2228</v>
      </c>
      <c r="R63" s="62"/>
      <c r="S63" s="54" t="s">
        <v>58</v>
      </c>
      <c r="T63" s="85">
        <f>'4a 58C 19-20 Persons Count'!AI60</f>
        <v>4.4999999999999997E-3</v>
      </c>
      <c r="U63" s="86">
        <f t="shared" si="24"/>
        <v>5885</v>
      </c>
      <c r="V63" s="86">
        <f t="shared" si="25"/>
        <v>120</v>
      </c>
      <c r="W63" s="86">
        <f t="shared" si="26"/>
        <v>1562</v>
      </c>
      <c r="X63" s="25">
        <f t="shared" si="27"/>
        <v>7567</v>
      </c>
      <c r="Y63" s="62"/>
      <c r="Z63" s="54" t="s">
        <v>58</v>
      </c>
      <c r="AA63" s="85">
        <f>'4a 58C 19-20 Persons Count'!AP60</f>
        <v>3.8E-3</v>
      </c>
      <c r="AB63" s="86">
        <f t="shared" si="43"/>
        <v>327</v>
      </c>
      <c r="AC63" s="62"/>
      <c r="AD63" s="86" t="s">
        <v>58</v>
      </c>
      <c r="AE63" s="86">
        <f t="shared" si="28"/>
        <v>456</v>
      </c>
      <c r="AF63" s="86">
        <f t="shared" si="29"/>
        <v>6314</v>
      </c>
      <c r="AG63" s="86">
        <f t="shared" si="30"/>
        <v>3</v>
      </c>
      <c r="AH63" s="86">
        <f t="shared" si="31"/>
        <v>480</v>
      </c>
      <c r="AI63" s="86">
        <f t="shared" si="32"/>
        <v>46</v>
      </c>
      <c r="AJ63" s="86">
        <f t="shared" si="33"/>
        <v>183</v>
      </c>
      <c r="AK63" s="86">
        <f t="shared" si="34"/>
        <v>1</v>
      </c>
      <c r="AL63" s="86">
        <f t="shared" si="35"/>
        <v>1</v>
      </c>
      <c r="AM63" s="86">
        <f t="shared" si="36"/>
        <v>2</v>
      </c>
      <c r="AN63" s="86">
        <f t="shared" si="37"/>
        <v>2636</v>
      </c>
      <c r="AO63" s="78">
        <f t="shared" si="8"/>
        <v>10122</v>
      </c>
      <c r="AP63" s="98"/>
      <c r="AQ63" s="54" t="s">
        <v>58</v>
      </c>
      <c r="AR63" s="85">
        <f>'4a 58C 19-20 Persons Count'!AS60</f>
        <v>2.7000000000000001E-3</v>
      </c>
      <c r="AS63" s="86">
        <f t="shared" si="44"/>
        <v>0</v>
      </c>
      <c r="AT63" s="98"/>
      <c r="AU63" s="99" t="s">
        <v>58</v>
      </c>
      <c r="AV63" s="94">
        <f>SUMIF('SFY 21-22 Q4 Share Calculations'!$AU63,)</f>
        <v>0</v>
      </c>
      <c r="AW63" s="94">
        <f>SUMIF('SFY 21-22 Q4 Share Calculations'!$AU63,)</f>
        <v>0</v>
      </c>
      <c r="AX63" s="94">
        <f>SUMIF('SFY 21-22 Q4 Share Calculations'!$AU63,)</f>
        <v>0</v>
      </c>
      <c r="AY63" s="94">
        <f>SUMIF('SFY 21-22 Q4 Share Calculations'!$AU63,)</f>
        <v>0</v>
      </c>
      <c r="AZ63" s="80"/>
      <c r="BA63" s="29" t="s">
        <v>58</v>
      </c>
      <c r="BB63" s="99"/>
      <c r="BC63" s="29"/>
      <c r="BD63" s="29"/>
      <c r="BE63" s="29"/>
      <c r="BF63" s="29"/>
      <c r="BG63" s="77"/>
      <c r="BH63" s="100" t="s">
        <v>58</v>
      </c>
      <c r="BI63" s="100"/>
      <c r="BJ63" s="100"/>
      <c r="BK63" s="100"/>
      <c r="BL63" s="100"/>
      <c r="BN63" s="100" t="s">
        <v>58</v>
      </c>
      <c r="BO63" s="100"/>
      <c r="BP63" s="100"/>
      <c r="BQ63" s="100"/>
      <c r="BR63" s="100"/>
      <c r="BS63" s="77"/>
      <c r="BT63" s="29" t="s">
        <v>58</v>
      </c>
      <c r="BU63" s="84"/>
      <c r="BV63" s="29"/>
      <c r="BW63" s="77"/>
      <c r="BX63" s="76">
        <f t="shared" si="52"/>
        <v>456</v>
      </c>
      <c r="BY63" s="76">
        <f t="shared" si="12"/>
        <v>6402</v>
      </c>
      <c r="BZ63" s="76">
        <f t="shared" si="13"/>
        <v>3</v>
      </c>
      <c r="CA63" s="76">
        <f t="shared" si="14"/>
        <v>480</v>
      </c>
      <c r="CB63" s="76">
        <f t="shared" si="15"/>
        <v>46</v>
      </c>
      <c r="CC63" s="76">
        <f t="shared" si="16"/>
        <v>183</v>
      </c>
      <c r="CD63" s="76">
        <f t="shared" si="17"/>
        <v>1</v>
      </c>
      <c r="CE63" s="76">
        <f t="shared" si="18"/>
        <v>1</v>
      </c>
      <c r="CF63" s="76">
        <f t="shared" si="19"/>
        <v>2</v>
      </c>
      <c r="CG63" s="76">
        <f t="shared" si="20"/>
        <v>2636</v>
      </c>
      <c r="CH63" s="81">
        <f t="shared" si="21"/>
        <v>10210</v>
      </c>
      <c r="CI63" s="125">
        <f t="shared" si="22"/>
        <v>0</v>
      </c>
    </row>
    <row r="64" spans="1:87" x14ac:dyDescent="0.2">
      <c r="A64" s="35" t="s">
        <v>80</v>
      </c>
      <c r="B64" s="108">
        <f t="shared" ref="B64" si="84">SUM(B7:B63)</f>
        <v>1.0000000000000002</v>
      </c>
      <c r="C64" s="78">
        <f>SUM(C6:C63)</f>
        <v>15659</v>
      </c>
      <c r="D64" s="77"/>
      <c r="E64" s="35" t="s">
        <v>80</v>
      </c>
      <c r="F64" s="109">
        <f>SUM(F6:F63)</f>
        <v>0.99999999999999989</v>
      </c>
      <c r="G64" s="78">
        <f t="shared" ref="G64:O64" si="85">SUM(G6:G63)</f>
        <v>169010</v>
      </c>
      <c r="H64" s="78">
        <f t="shared" si="85"/>
        <v>158955</v>
      </c>
      <c r="I64" s="78">
        <f t="shared" si="85"/>
        <v>1105</v>
      </c>
      <c r="J64" s="78">
        <f t="shared" si="85"/>
        <v>177792</v>
      </c>
      <c r="K64" s="78">
        <f t="shared" si="85"/>
        <v>16852</v>
      </c>
      <c r="L64" s="78">
        <f t="shared" si="85"/>
        <v>23481</v>
      </c>
      <c r="M64" s="78">
        <f t="shared" si="85"/>
        <v>56</v>
      </c>
      <c r="N64" s="78">
        <f t="shared" si="85"/>
        <v>442</v>
      </c>
      <c r="O64" s="78">
        <f t="shared" si="85"/>
        <v>718</v>
      </c>
      <c r="P64" s="78">
        <f>SUM(P6:P63)</f>
        <v>276742</v>
      </c>
      <c r="Q64" s="78">
        <f>SUM(Q6:Q63)</f>
        <v>825153</v>
      </c>
      <c r="R64" s="79"/>
      <c r="S64" s="35" t="s">
        <v>80</v>
      </c>
      <c r="T64" s="109">
        <f>SUM(T6:T63)</f>
        <v>0.99999999999999989</v>
      </c>
      <c r="U64" s="78">
        <f t="shared" ref="U64:V64" si="86">SUM(U6:U63)</f>
        <v>1307842</v>
      </c>
      <c r="V64" s="78">
        <f t="shared" si="86"/>
        <v>26663</v>
      </c>
      <c r="W64" s="78">
        <f>SUM(W6:W63)</f>
        <v>347071</v>
      </c>
      <c r="X64" s="78">
        <f>SUM(X6:X63)</f>
        <v>1681576</v>
      </c>
      <c r="Y64" s="79"/>
      <c r="Z64" s="35" t="s">
        <v>80</v>
      </c>
      <c r="AA64" s="109">
        <f>SUM(AA6:AA63)</f>
        <v>0.99999999999999978</v>
      </c>
      <c r="AB64" s="78">
        <f>SUM(AB6:AB63)</f>
        <v>85990</v>
      </c>
      <c r="AC64" s="79"/>
      <c r="AD64" s="78" t="s">
        <v>80</v>
      </c>
      <c r="AE64" s="78">
        <f>SUM(AE6:AE63)</f>
        <v>169010</v>
      </c>
      <c r="AF64" s="78">
        <f t="shared" ref="AF64:AN64" si="87">SUM(AF6:AF63)</f>
        <v>1466797</v>
      </c>
      <c r="AG64" s="78">
        <f t="shared" si="87"/>
        <v>1105</v>
      </c>
      <c r="AH64" s="78">
        <f t="shared" si="87"/>
        <v>177792</v>
      </c>
      <c r="AI64" s="78">
        <f t="shared" si="87"/>
        <v>16852</v>
      </c>
      <c r="AJ64" s="78">
        <f t="shared" si="87"/>
        <v>50144</v>
      </c>
      <c r="AK64" s="78">
        <f t="shared" si="87"/>
        <v>56</v>
      </c>
      <c r="AL64" s="78">
        <f t="shared" si="87"/>
        <v>442</v>
      </c>
      <c r="AM64" s="78">
        <f t="shared" si="87"/>
        <v>718</v>
      </c>
      <c r="AN64" s="78">
        <f t="shared" si="87"/>
        <v>709803</v>
      </c>
      <c r="AO64" s="140">
        <f t="shared" si="8"/>
        <v>2592719</v>
      </c>
      <c r="AP64" s="98"/>
      <c r="AQ64" s="35" t="s">
        <v>80</v>
      </c>
      <c r="AR64" s="109">
        <f>SUM(AR6:AR63)</f>
        <v>0.99999999999999989</v>
      </c>
      <c r="AS64" s="78">
        <f>SUM(AS6:AS63)</f>
        <v>0</v>
      </c>
      <c r="AT64" s="98"/>
      <c r="AU64" s="110" t="s">
        <v>81</v>
      </c>
      <c r="AV64" s="110">
        <f>SUM(AV6:AV63)</f>
        <v>0</v>
      </c>
      <c r="AW64" s="110">
        <f t="shared" ref="AW64:AY64" si="88">SUM(AW6:AW63)</f>
        <v>0</v>
      </c>
      <c r="AX64" s="110">
        <f t="shared" si="88"/>
        <v>0</v>
      </c>
      <c r="AY64" s="110">
        <f t="shared" si="88"/>
        <v>0</v>
      </c>
      <c r="AZ64" s="80"/>
      <c r="BA64" s="110" t="s">
        <v>104</v>
      </c>
      <c r="BB64" s="109">
        <f>SUM(BB6:BB63)</f>
        <v>0.99999999999999989</v>
      </c>
      <c r="BC64" s="110">
        <f>SUM(BC6:BC62)</f>
        <v>493680</v>
      </c>
      <c r="BD64" s="110">
        <f t="shared" ref="BD64:BF64" si="89">SUM(BD6:BD62)</f>
        <v>8273</v>
      </c>
      <c r="BE64" s="110">
        <f t="shared" si="89"/>
        <v>85970</v>
      </c>
      <c r="BF64" s="110">
        <f t="shared" si="89"/>
        <v>587923</v>
      </c>
      <c r="BG64" s="111"/>
      <c r="BH64" s="110" t="s">
        <v>104</v>
      </c>
      <c r="BI64" s="112">
        <f>SUM(BI6:BI63)</f>
        <v>238029</v>
      </c>
      <c r="BJ64" s="112">
        <f t="shared" ref="BJ64:BL64" si="90">SUM(BJ6:BJ63)</f>
        <v>3990</v>
      </c>
      <c r="BK64" s="112">
        <f t="shared" si="90"/>
        <v>41457</v>
      </c>
      <c r="BL64" s="112">
        <f t="shared" si="90"/>
        <v>283476</v>
      </c>
      <c r="BM64" s="113"/>
      <c r="BN64" s="110" t="s">
        <v>104</v>
      </c>
      <c r="BO64" s="112">
        <f>SUM(BO6:BO63)</f>
        <v>731709</v>
      </c>
      <c r="BP64" s="112">
        <f t="shared" ref="BP64:BR64" si="91">SUM(BP6:BP63)</f>
        <v>12263</v>
      </c>
      <c r="BQ64" s="112">
        <f t="shared" si="91"/>
        <v>127427</v>
      </c>
      <c r="BR64" s="112">
        <f t="shared" si="91"/>
        <v>871399</v>
      </c>
      <c r="BS64" s="77"/>
      <c r="BT64" s="76" t="s">
        <v>80</v>
      </c>
      <c r="BU64" s="109">
        <f>SUM(BU6:BU63)</f>
        <v>1.0000000000000002</v>
      </c>
      <c r="BV64" s="76">
        <f>SUM(BV6:BV63)</f>
        <v>0</v>
      </c>
      <c r="BW64" s="77"/>
      <c r="BX64" s="76">
        <f>SUM(BX6:BX63)</f>
        <v>169010</v>
      </c>
      <c r="BY64" s="76">
        <f t="shared" si="12"/>
        <v>2214165</v>
      </c>
      <c r="BZ64" s="76">
        <f t="shared" si="13"/>
        <v>1105</v>
      </c>
      <c r="CA64" s="76">
        <f t="shared" si="14"/>
        <v>177792</v>
      </c>
      <c r="CB64" s="76">
        <f t="shared" si="15"/>
        <v>16852</v>
      </c>
      <c r="CC64" s="76">
        <f t="shared" si="16"/>
        <v>62407</v>
      </c>
      <c r="CD64" s="76">
        <f t="shared" ref="CD64:CH64" si="92">SUM(CD6:CD63)</f>
        <v>56</v>
      </c>
      <c r="CE64" s="76">
        <f t="shared" si="92"/>
        <v>442</v>
      </c>
      <c r="CF64" s="76">
        <f t="shared" si="92"/>
        <v>718</v>
      </c>
      <c r="CG64" s="76">
        <f t="shared" si="20"/>
        <v>837230</v>
      </c>
      <c r="CH64" s="76">
        <f t="shared" si="92"/>
        <v>3479777</v>
      </c>
      <c r="CI64" s="125">
        <f>SUM(C64+Q64+X64+AB64+AS64+AY64+BF64+BL64+BV64)-CH64</f>
        <v>0</v>
      </c>
    </row>
    <row r="65" spans="1:87" s="80" customFormat="1" ht="12" customHeight="1" x14ac:dyDescent="0.25">
      <c r="A65" s="63"/>
      <c r="B65" s="63"/>
      <c r="C65" s="82"/>
      <c r="D65" s="114"/>
      <c r="E65" s="63"/>
      <c r="F65" s="63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63"/>
      <c r="T65" s="63"/>
      <c r="U65" s="82"/>
      <c r="V65" s="82"/>
      <c r="W65" s="82"/>
      <c r="X65" s="82"/>
      <c r="Y65" s="82"/>
      <c r="Z65" s="63"/>
      <c r="AA65" s="63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63"/>
      <c r="AR65" s="63"/>
      <c r="AS65" s="82"/>
      <c r="AT65" s="82"/>
      <c r="AU65" s="114"/>
      <c r="AV65" s="82"/>
      <c r="AW65" s="82"/>
      <c r="AX65" s="82"/>
      <c r="AY65" s="82"/>
      <c r="AZ65" s="63"/>
      <c r="BA65" s="115"/>
      <c r="BB65" s="116"/>
      <c r="BC65" s="82"/>
      <c r="BD65" s="82"/>
      <c r="BE65" s="82"/>
      <c r="BF65" s="82"/>
      <c r="BG65" s="114"/>
      <c r="BH65" s="114"/>
      <c r="BI65" s="82"/>
      <c r="BJ65" s="82"/>
      <c r="BK65" s="82"/>
      <c r="BL65" s="82"/>
      <c r="BM65" s="117"/>
      <c r="BN65" s="117"/>
      <c r="BO65" s="82"/>
      <c r="BP65" s="82"/>
      <c r="BQ65" s="82"/>
      <c r="BR65" s="82"/>
      <c r="BS65" s="114"/>
      <c r="BT65" s="63"/>
      <c r="BU65" s="118"/>
      <c r="BV65" s="82"/>
      <c r="BW65" s="82"/>
      <c r="BX65" s="82"/>
      <c r="BY65" s="119"/>
      <c r="BZ65" s="82"/>
      <c r="CA65" s="82"/>
      <c r="CB65" s="82"/>
      <c r="CC65" s="82"/>
      <c r="CD65" s="82"/>
      <c r="CE65" s="82"/>
      <c r="CF65" s="82"/>
      <c r="CG65" s="82"/>
      <c r="CH65" s="119"/>
      <c r="CI65" s="155"/>
    </row>
    <row r="66" spans="1:87" s="7" customFormat="1" ht="12.75" hidden="1" customHeight="1" x14ac:dyDescent="0.25">
      <c r="C66" s="125">
        <f t="shared" ref="C66" si="93">C64-C5</f>
        <v>0</v>
      </c>
      <c r="D66" s="120"/>
      <c r="G66" s="125">
        <f t="shared" ref="G66:Q66" si="94">G64-G5</f>
        <v>0</v>
      </c>
      <c r="H66" s="125">
        <f t="shared" si="94"/>
        <v>0</v>
      </c>
      <c r="I66" s="125">
        <f t="shared" si="94"/>
        <v>0</v>
      </c>
      <c r="J66" s="125">
        <f t="shared" si="94"/>
        <v>0</v>
      </c>
      <c r="K66" s="125">
        <f t="shared" si="94"/>
        <v>0</v>
      </c>
      <c r="L66" s="125">
        <f t="shared" si="94"/>
        <v>0</v>
      </c>
      <c r="M66" s="125">
        <f t="shared" si="94"/>
        <v>0</v>
      </c>
      <c r="N66" s="125">
        <f t="shared" si="94"/>
        <v>0</v>
      </c>
      <c r="O66" s="125">
        <f t="shared" si="94"/>
        <v>0</v>
      </c>
      <c r="P66" s="125">
        <f t="shared" si="94"/>
        <v>0</v>
      </c>
      <c r="Q66" s="125">
        <f t="shared" si="94"/>
        <v>0</v>
      </c>
      <c r="U66" s="125">
        <f t="shared" ref="U66:X66" si="95">U64-U5</f>
        <v>0</v>
      </c>
      <c r="V66" s="125">
        <f t="shared" si="95"/>
        <v>0</v>
      </c>
      <c r="W66" s="125">
        <f t="shared" si="95"/>
        <v>0</v>
      </c>
      <c r="X66" s="125">
        <f t="shared" si="95"/>
        <v>0</v>
      </c>
      <c r="AB66" s="125">
        <f t="shared" ref="AB66" si="96">AB64-AB5</f>
        <v>0</v>
      </c>
      <c r="AE66" s="125">
        <f t="shared" ref="AE66:AO66" si="97">AE64-AE5</f>
        <v>0</v>
      </c>
      <c r="AF66" s="125">
        <f t="shared" si="97"/>
        <v>0</v>
      </c>
      <c r="AG66" s="125">
        <f t="shared" si="97"/>
        <v>0</v>
      </c>
      <c r="AH66" s="125">
        <f t="shared" si="97"/>
        <v>0</v>
      </c>
      <c r="AI66" s="125">
        <f t="shared" si="97"/>
        <v>0</v>
      </c>
      <c r="AJ66" s="125">
        <f t="shared" si="97"/>
        <v>0</v>
      </c>
      <c r="AK66" s="125">
        <f t="shared" si="97"/>
        <v>0</v>
      </c>
      <c r="AL66" s="125">
        <f t="shared" si="97"/>
        <v>0</v>
      </c>
      <c r="AM66" s="125">
        <f t="shared" si="97"/>
        <v>0</v>
      </c>
      <c r="AN66" s="125">
        <f t="shared" si="97"/>
        <v>0</v>
      </c>
      <c r="AO66" s="125">
        <f t="shared" si="97"/>
        <v>0</v>
      </c>
      <c r="AP66" s="27"/>
      <c r="AS66" s="125">
        <f t="shared" ref="AS66" si="98">AS64-AS5</f>
        <v>0</v>
      </c>
      <c r="AT66" s="27"/>
      <c r="AU66" s="121"/>
      <c r="AV66" s="125">
        <f t="shared" ref="AV66:AY66" si="99">AV64-AV5</f>
        <v>0</v>
      </c>
      <c r="AW66" s="125">
        <f t="shared" si="99"/>
        <v>0</v>
      </c>
      <c r="AX66" s="125">
        <f t="shared" si="99"/>
        <v>0</v>
      </c>
      <c r="AY66" s="125">
        <f t="shared" si="99"/>
        <v>0</v>
      </c>
      <c r="BA66" s="120"/>
      <c r="BB66" s="120"/>
      <c r="BC66" s="125">
        <f t="shared" ref="BC66:BF66" si="100">BC64-BC5</f>
        <v>0</v>
      </c>
      <c r="BD66" s="125">
        <f t="shared" si="100"/>
        <v>0</v>
      </c>
      <c r="BE66" s="125">
        <f t="shared" si="100"/>
        <v>0</v>
      </c>
      <c r="BF66" s="125">
        <f t="shared" si="100"/>
        <v>0</v>
      </c>
      <c r="BG66" s="120"/>
      <c r="BH66" s="120"/>
      <c r="BI66" s="125">
        <f t="shared" ref="BI66:BL66" si="101">BI64-BI5</f>
        <v>0</v>
      </c>
      <c r="BJ66" s="125">
        <f t="shared" si="101"/>
        <v>0</v>
      </c>
      <c r="BK66" s="125">
        <f t="shared" si="101"/>
        <v>0</v>
      </c>
      <c r="BL66" s="125">
        <f t="shared" si="101"/>
        <v>0</v>
      </c>
      <c r="BM66" s="49"/>
      <c r="BN66" s="49"/>
      <c r="BO66" s="125">
        <f t="shared" ref="BO66:BR66" si="102">BO64-BO5</f>
        <v>0</v>
      </c>
      <c r="BP66" s="125">
        <f t="shared" si="102"/>
        <v>0</v>
      </c>
      <c r="BQ66" s="125">
        <f t="shared" si="102"/>
        <v>0</v>
      </c>
      <c r="BR66" s="125">
        <f t="shared" si="102"/>
        <v>0</v>
      </c>
      <c r="BS66" s="120"/>
      <c r="BV66" s="125">
        <f>BV64-BV5</f>
        <v>0</v>
      </c>
      <c r="BW66" s="120"/>
      <c r="BX66" s="125">
        <f t="shared" ref="BX66:CH66" si="103">BX64-BX5</f>
        <v>0</v>
      </c>
      <c r="BY66" s="125">
        <f t="shared" si="103"/>
        <v>0</v>
      </c>
      <c r="BZ66" s="125">
        <f t="shared" si="103"/>
        <v>0</v>
      </c>
      <c r="CA66" s="125">
        <f t="shared" si="103"/>
        <v>0</v>
      </c>
      <c r="CB66" s="125">
        <f t="shared" si="103"/>
        <v>0</v>
      </c>
      <c r="CC66" s="125">
        <f t="shared" si="103"/>
        <v>0</v>
      </c>
      <c r="CD66" s="125">
        <f t="shared" si="103"/>
        <v>0</v>
      </c>
      <c r="CE66" s="125">
        <f t="shared" si="103"/>
        <v>0</v>
      </c>
      <c r="CF66" s="125">
        <f t="shared" si="103"/>
        <v>0</v>
      </c>
      <c r="CG66" s="125">
        <f t="shared" si="103"/>
        <v>0</v>
      </c>
      <c r="CH66" s="125">
        <f t="shared" si="103"/>
        <v>0</v>
      </c>
      <c r="CI66" s="125"/>
    </row>
    <row r="67" spans="1:87" hidden="1" x14ac:dyDescent="0.25">
      <c r="A67" s="122"/>
      <c r="B67" s="122"/>
      <c r="C67" s="122"/>
      <c r="D67" s="122"/>
      <c r="AP67" s="122"/>
      <c r="AT67" s="122"/>
      <c r="AU67" s="123"/>
      <c r="AV67" s="123"/>
      <c r="AW67" s="123"/>
      <c r="AX67" s="123"/>
      <c r="AY67" s="123"/>
      <c r="AZ67" s="124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6"/>
      <c r="BN67" s="126"/>
      <c r="BO67" s="127"/>
      <c r="BP67" s="126"/>
      <c r="BQ67" s="126"/>
      <c r="BR67" s="126"/>
      <c r="BS67" s="122"/>
      <c r="BV67" s="128"/>
      <c r="BW67" s="122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30"/>
    </row>
    <row r="68" spans="1:87" hidden="1" x14ac:dyDescent="0.25">
      <c r="A68" s="132"/>
      <c r="B68" s="132"/>
      <c r="C68" s="248">
        <f>'SFY 21-22 Q4 Share by Project'!B63</f>
        <v>15659</v>
      </c>
      <c r="D68" s="132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/>
      <c r="R68"/>
      <c r="S68"/>
      <c r="T68"/>
      <c r="U68" s="248"/>
      <c r="V68" s="248"/>
      <c r="W68" s="248"/>
      <c r="X68"/>
      <c r="AB68"/>
      <c r="AE68" s="247">
        <f>'SFY 21-22 Q4 Share by Project'!F63</f>
        <v>169010</v>
      </c>
      <c r="AF68" s="247">
        <f>'SFY 21-22 Q4 Share by Project'!G63+'SFY 21-22 Q4 Share by Project'!Q63</f>
        <v>1466797</v>
      </c>
      <c r="AG68" s="247">
        <f>'SFY 21-22 Q4 Share by Project'!H63</f>
        <v>1105</v>
      </c>
      <c r="AH68" s="247">
        <f>'SFY 21-22 Q4 Share by Project'!I63</f>
        <v>177792</v>
      </c>
      <c r="AI68" s="247">
        <f>'SFY 21-22 Q4 Share by Project'!J63</f>
        <v>16852</v>
      </c>
      <c r="AJ68" s="247">
        <f>'SFY 21-22 Q4 Share by Project'!K63+'SFY 21-22 Q4 Share by Project'!R63</f>
        <v>50144</v>
      </c>
      <c r="AK68" s="247">
        <f>'SFY 21-22 Q4 Share by Project'!L63</f>
        <v>56</v>
      </c>
      <c r="AL68" s="247">
        <f>'SFY 21-22 Q4 Share by Project'!M63</f>
        <v>442</v>
      </c>
      <c r="AM68" s="247">
        <f>'SFY 21-22 Q4 Share by Project'!N63</f>
        <v>718</v>
      </c>
      <c r="AN68" s="247">
        <f>'SFY 21-22 Q4 Share by Project'!O63+'SFY 21-22 Q4 Share by Project'!P63+'SFY 21-22 Q4 Share by Project'!S63</f>
        <v>709803</v>
      </c>
      <c r="AO68"/>
      <c r="AP68" s="132"/>
      <c r="AT68" s="132"/>
      <c r="AU68" s="132"/>
      <c r="AV68" s="132"/>
      <c r="AW68" s="132"/>
      <c r="AX68" s="132"/>
      <c r="AY68" s="132"/>
      <c r="AZ68" s="131"/>
      <c r="BA68" s="83"/>
      <c r="BB68" s="83"/>
      <c r="BC68"/>
      <c r="BD68"/>
      <c r="BE68"/>
      <c r="BF68"/>
      <c r="BG68"/>
      <c r="BH68"/>
      <c r="BI68"/>
      <c r="BJ68"/>
      <c r="BK68"/>
      <c r="BL68" s="83"/>
      <c r="BO68" s="248">
        <f>'SFY 21-22 Q4 Share by Project'!C63</f>
        <v>731709</v>
      </c>
      <c r="BP68" s="248">
        <f>'SFY 21-22 Q4 Share by Project'!D63</f>
        <v>12263</v>
      </c>
      <c r="BQ68" s="248">
        <f>'SFY 21-22 Q4 Share by Project'!E63</f>
        <v>127427</v>
      </c>
      <c r="BS68" s="132"/>
      <c r="BW68" s="132"/>
      <c r="BX68" s="248">
        <f>'SFY 21-22 Q4 Share by Project'!T63</f>
        <v>169010</v>
      </c>
      <c r="BY68" s="248">
        <f>'SFY 21-22 Q4 Share by Project'!U63</f>
        <v>2214165</v>
      </c>
      <c r="BZ68" s="248">
        <f>'SFY 21-22 Q4 Share by Project'!V63</f>
        <v>1105</v>
      </c>
      <c r="CA68" s="248">
        <f>'SFY 21-22 Q4 Share by Project'!W63</f>
        <v>177792</v>
      </c>
      <c r="CB68" s="248">
        <f>'SFY 21-22 Q4 Share by Project'!X63</f>
        <v>16852</v>
      </c>
      <c r="CC68" s="248">
        <f>'SFY 21-22 Q4 Share by Project'!Y63</f>
        <v>62407</v>
      </c>
      <c r="CD68" s="248">
        <f>'SFY 21-22 Q4 Share by Project'!Z63</f>
        <v>56</v>
      </c>
      <c r="CE68" s="248">
        <f>'SFY 21-22 Q4 Share by Project'!AA63</f>
        <v>442</v>
      </c>
      <c r="CF68" s="248">
        <f>'SFY 21-22 Q4 Share by Project'!AB63</f>
        <v>718</v>
      </c>
      <c r="CG68" s="248">
        <f>'SFY 21-22 Q4 Share by Project'!AC63</f>
        <v>837230</v>
      </c>
      <c r="CH68" s="252">
        <f>SUM(BX68:CG68)</f>
        <v>3479777</v>
      </c>
      <c r="CI68"/>
    </row>
    <row r="69" spans="1:87" hidden="1" x14ac:dyDescent="0.25">
      <c r="A69" s="248"/>
      <c r="B69" s="248"/>
      <c r="C69" s="251">
        <f>C64-C68</f>
        <v>0</v>
      </c>
      <c r="D69" s="248"/>
      <c r="E69" s="249"/>
      <c r="F69" s="249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9"/>
      <c r="R69" s="249"/>
      <c r="S69" s="249"/>
      <c r="T69" s="249"/>
      <c r="U69" s="248"/>
      <c r="V69" s="248"/>
      <c r="W69" s="248"/>
      <c r="X69" s="249"/>
      <c r="Y69" s="249"/>
      <c r="Z69" s="249"/>
      <c r="AA69" s="249"/>
      <c r="AB69"/>
      <c r="AE69" s="251">
        <f t="shared" ref="AE69" si="104">AE64-AE68</f>
        <v>0</v>
      </c>
      <c r="AF69" s="251">
        <f t="shared" ref="AF69" si="105">AF64-AF68</f>
        <v>0</v>
      </c>
      <c r="AG69" s="251">
        <f t="shared" ref="AG69" si="106">AG64-AG68</f>
        <v>0</v>
      </c>
      <c r="AH69" s="251">
        <f t="shared" ref="AH69" si="107">AH64-AH68</f>
        <v>0</v>
      </c>
      <c r="AI69" s="251">
        <f t="shared" ref="AI69" si="108">AI64-AI68</f>
        <v>0</v>
      </c>
      <c r="AJ69" s="251">
        <f t="shared" ref="AJ69" si="109">AJ64-AJ68</f>
        <v>0</v>
      </c>
      <c r="AK69" s="251">
        <f t="shared" ref="AK69" si="110">AK64-AK68</f>
        <v>0</v>
      </c>
      <c r="AL69" s="251">
        <f t="shared" ref="AL69" si="111">AL64-AL68</f>
        <v>0</v>
      </c>
      <c r="AM69" s="251">
        <f t="shared" ref="AM69" si="112">AM64-AM68</f>
        <v>0</v>
      </c>
      <c r="AN69" s="251">
        <f t="shared" ref="AN69" si="113">AN64-AN68</f>
        <v>0</v>
      </c>
      <c r="AO69"/>
      <c r="AP69" s="83"/>
      <c r="AS69"/>
      <c r="AT69" s="248"/>
      <c r="AU69" s="248"/>
      <c r="AV69"/>
      <c r="AW69"/>
      <c r="AX69"/>
      <c r="AY69"/>
      <c r="AZ69" s="249"/>
      <c r="BA69" s="248"/>
      <c r="BB69" s="248"/>
      <c r="BC69"/>
      <c r="BD69"/>
      <c r="BE69"/>
      <c r="BF69"/>
      <c r="BG69"/>
      <c r="BH69"/>
      <c r="BI69"/>
      <c r="BJ69"/>
      <c r="BK69"/>
      <c r="BL69" s="248"/>
      <c r="BM69" s="250"/>
      <c r="BN69" s="250"/>
      <c r="BO69" s="251">
        <f>SUM(AV64,BO64)-BO68</f>
        <v>0</v>
      </c>
      <c r="BP69" s="251">
        <f>SUM(BP64,AW64)-BP68</f>
        <v>0</v>
      </c>
      <c r="BQ69" s="251">
        <f>SUM(BQ64,AX64)-BQ68</f>
        <v>0</v>
      </c>
      <c r="BR69" s="250"/>
      <c r="BS69" s="248"/>
      <c r="BT69" s="249"/>
      <c r="BU69" s="249"/>
      <c r="BV69" s="248">
        <f>BV64-BV68</f>
        <v>0</v>
      </c>
      <c r="BW69" s="83"/>
      <c r="BX69" s="251">
        <f t="shared" ref="BX69:CG69" si="114">BX64-BX68</f>
        <v>0</v>
      </c>
      <c r="BY69" s="251">
        <f t="shared" si="114"/>
        <v>0</v>
      </c>
      <c r="BZ69" s="251">
        <f t="shared" si="114"/>
        <v>0</v>
      </c>
      <c r="CA69" s="251">
        <f t="shared" si="114"/>
        <v>0</v>
      </c>
      <c r="CB69" s="251">
        <f t="shared" si="114"/>
        <v>0</v>
      </c>
      <c r="CC69" s="251">
        <f t="shared" si="114"/>
        <v>0</v>
      </c>
      <c r="CD69" s="251">
        <f t="shared" si="114"/>
        <v>0</v>
      </c>
      <c r="CE69" s="251">
        <f t="shared" si="114"/>
        <v>0</v>
      </c>
      <c r="CF69" s="251">
        <f t="shared" si="114"/>
        <v>0</v>
      </c>
      <c r="CG69" s="251">
        <f t="shared" si="114"/>
        <v>0</v>
      </c>
      <c r="CH69" s="253">
        <f>SUM(BX69:CG69)</f>
        <v>0</v>
      </c>
      <c r="CI69"/>
    </row>
    <row r="70" spans="1:87" x14ac:dyDescent="0.25">
      <c r="A70" s="83"/>
      <c r="B70" s="83"/>
      <c r="C70" s="83"/>
      <c r="D70" s="83"/>
      <c r="AB70"/>
      <c r="AP70" s="83"/>
      <c r="AS70"/>
      <c r="AT70" s="83"/>
      <c r="AU70" s="83"/>
      <c r="AV70"/>
      <c r="AW70"/>
      <c r="AX70"/>
      <c r="AY70"/>
      <c r="AZ70" s="131"/>
      <c r="BA70" s="83"/>
      <c r="BB70" s="83"/>
      <c r="BC70"/>
      <c r="BD70"/>
      <c r="BE70"/>
      <c r="BF70"/>
      <c r="BG70"/>
      <c r="BH70"/>
      <c r="BI70"/>
      <c r="BJ70"/>
      <c r="BK70"/>
      <c r="BL70" s="83"/>
      <c r="BS70" s="83"/>
      <c r="BW70" s="83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135"/>
    </row>
  </sheetData>
  <mergeCells count="42">
    <mergeCell ref="E1:P1"/>
    <mergeCell ref="S1:X1"/>
    <mergeCell ref="A1:C1"/>
    <mergeCell ref="AQ1:AS1"/>
    <mergeCell ref="AU1:AY1"/>
    <mergeCell ref="BT1:BV1"/>
    <mergeCell ref="BX1:CH1"/>
    <mergeCell ref="Z2:AB2"/>
    <mergeCell ref="Z1:AB1"/>
    <mergeCell ref="BX2:CH2"/>
    <mergeCell ref="AU2:AY2"/>
    <mergeCell ref="BA2:BF2"/>
    <mergeCell ref="BH2:BL2"/>
    <mergeCell ref="BN2:BR2"/>
    <mergeCell ref="BT2:BV2"/>
    <mergeCell ref="BA1:BF1"/>
    <mergeCell ref="BH1:BL1"/>
    <mergeCell ref="BN1:BR1"/>
    <mergeCell ref="AD1:AO1"/>
    <mergeCell ref="A3:A5"/>
    <mergeCell ref="B3:B5"/>
    <mergeCell ref="E3:E5"/>
    <mergeCell ref="F3:F5"/>
    <mergeCell ref="AQ2:AS2"/>
    <mergeCell ref="S3:S5"/>
    <mergeCell ref="T3:T5"/>
    <mergeCell ref="Z3:Z5"/>
    <mergeCell ref="AA3:AA5"/>
    <mergeCell ref="AQ3:AQ5"/>
    <mergeCell ref="AD3:AD5"/>
    <mergeCell ref="AD2:AO2"/>
    <mergeCell ref="AR3:AR5"/>
    <mergeCell ref="A2:C2"/>
    <mergeCell ref="E2:P2"/>
    <mergeCell ref="S2:X2"/>
    <mergeCell ref="AU3:AU5"/>
    <mergeCell ref="BT3:BT5"/>
    <mergeCell ref="BU3:BU5"/>
    <mergeCell ref="BA3:BA5"/>
    <mergeCell ref="BB3:BB5"/>
    <mergeCell ref="BH3:BH5"/>
    <mergeCell ref="BN3:BN5"/>
  </mergeCells>
  <conditionalFormatting sqref="AT5:AT66 D5:D64 BW5:BW65 BV65 BS7:BS64 AZ5:AZ66 AQ65:AS65 G65:R65 Y65 BX65:CH65 AD65:AO65 CI5:CI66">
    <cfRule type="cellIs" dxfId="59" priority="71" operator="lessThan">
      <formula>0</formula>
    </cfRule>
    <cfRule type="cellIs" dxfId="58" priority="72" operator="greaterThan">
      <formula>0</formula>
    </cfRule>
  </conditionalFormatting>
  <conditionalFormatting sqref="AP5:AP66"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AY65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AV65"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AW65"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AX65">
    <cfRule type="cellIs" dxfId="49" priority="59" operator="lessThan">
      <formula>0</formula>
    </cfRule>
    <cfRule type="cellIs" dxfId="48" priority="60" operator="greaterThan">
      <formula>0</formula>
    </cfRule>
  </conditionalFormatting>
  <conditionalFormatting sqref="BG7:BG64 BC65:BF65 BI65:BL65"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BO65"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BP65">
    <cfRule type="cellIs" dxfId="43" priority="51" operator="lessThan">
      <formula>0</formula>
    </cfRule>
    <cfRule type="cellIs" dxfId="42" priority="52" operator="greaterThan">
      <formula>0</formula>
    </cfRule>
  </conditionalFormatting>
  <conditionalFormatting sqref="BQ65"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BR65"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Z65:AB65">
    <cfRule type="cellIs" dxfId="37" priority="45" operator="lessThan">
      <formula>0</formula>
    </cfRule>
    <cfRule type="cellIs" dxfId="36" priority="46" operator="greaterThan">
      <formula>0</formula>
    </cfRule>
  </conditionalFormatting>
  <conditionalFormatting sqref="S65:T65">
    <cfRule type="cellIs" dxfId="35" priority="39" operator="lessThan">
      <formula>0</formula>
    </cfRule>
    <cfRule type="cellIs" dxfId="34" priority="40" operator="greaterThan">
      <formula>0</formula>
    </cfRule>
  </conditionalFormatting>
  <conditionalFormatting sqref="U65:W65">
    <cfRule type="cellIs" dxfId="33" priority="37" operator="lessThan">
      <formula>0</formula>
    </cfRule>
    <cfRule type="cellIs" dxfId="32" priority="38" operator="greaterThan">
      <formula>0</formula>
    </cfRule>
  </conditionalFormatting>
  <conditionalFormatting sqref="X65">
    <cfRule type="cellIs" dxfId="31" priority="35" operator="lessThan">
      <formula>0</formula>
    </cfRule>
    <cfRule type="cellIs" dxfId="30" priority="36" operator="greaterThan">
      <formula>0</formula>
    </cfRule>
  </conditionalFormatting>
  <conditionalFormatting sqref="AC65">
    <cfRule type="cellIs" dxfId="29" priority="33" operator="lessThan">
      <formula>0</formula>
    </cfRule>
    <cfRule type="cellIs" dxfId="28" priority="34" operator="greaterThan">
      <formula>0</formula>
    </cfRule>
  </conditionalFormatting>
  <conditionalFormatting sqref="G66:Q66"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U66:X66">
    <cfRule type="cellIs" dxfId="25" priority="29" operator="lessThan">
      <formula>0</formula>
    </cfRule>
    <cfRule type="cellIs" dxfId="24" priority="30" operator="greaterThan">
      <formula>0</formula>
    </cfRule>
  </conditionalFormatting>
  <conditionalFormatting sqref="AB66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AE66:AO66"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AS66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AV66:AY66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BC66:BF66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BI66:BL66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BO66:BR66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BX66:CH66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A65:C65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C66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BV6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P4">
    <cfRule type="cellIs" dxfId="1" priority="1" operator="lessThan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scale="13" orientation="landscape" r:id="rId1"/>
  <ignoredErrors>
    <ignoredError sqref="AJ5:AJ63 AF6:AF63 BE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</sheetPr>
  <dimension ref="A1:CC5"/>
  <sheetViews>
    <sheetView zoomScaleNormal="100" workbookViewId="0">
      <pane xSplit="3" ySplit="1" topLeftCell="BM2" activePane="bottomRight" state="frozen"/>
      <selection pane="topRight"/>
      <selection pane="bottomLeft"/>
      <selection pane="bottomRight"/>
    </sheetView>
  </sheetViews>
  <sheetFormatPr defaultColWidth="12.5703125" defaultRowHeight="15" x14ac:dyDescent="0.25"/>
  <cols>
    <col min="1" max="81" width="16.7109375" customWidth="1"/>
  </cols>
  <sheetData>
    <row r="1" spans="1:81" x14ac:dyDescent="0.25">
      <c r="A1" s="292" t="s">
        <v>228</v>
      </c>
      <c r="B1" s="292" t="s">
        <v>235</v>
      </c>
      <c r="C1" s="293"/>
    </row>
    <row r="2" spans="1:81" x14ac:dyDescent="0.25">
      <c r="A2" s="51" t="s">
        <v>0</v>
      </c>
      <c r="B2" s="51" t="s">
        <v>0</v>
      </c>
      <c r="C2" s="51" t="s">
        <v>0</v>
      </c>
      <c r="D2" s="1" t="s">
        <v>86</v>
      </c>
      <c r="E2" s="1" t="s">
        <v>86</v>
      </c>
      <c r="F2" s="1" t="s">
        <v>86</v>
      </c>
      <c r="G2" s="1" t="s">
        <v>86</v>
      </c>
      <c r="H2" s="1" t="s">
        <v>86</v>
      </c>
      <c r="I2" s="1" t="s">
        <v>86</v>
      </c>
      <c r="J2" s="1" t="s">
        <v>86</v>
      </c>
      <c r="K2" s="1" t="s">
        <v>86</v>
      </c>
      <c r="L2" s="1" t="s">
        <v>86</v>
      </c>
      <c r="M2" s="1" t="s">
        <v>86</v>
      </c>
      <c r="N2" s="1" t="s">
        <v>86</v>
      </c>
      <c r="O2" s="1" t="s">
        <v>86</v>
      </c>
      <c r="P2" s="1" t="s">
        <v>86</v>
      </c>
      <c r="Q2" s="1" t="s">
        <v>87</v>
      </c>
      <c r="R2" s="1" t="s">
        <v>87</v>
      </c>
      <c r="S2" s="1" t="s">
        <v>87</v>
      </c>
      <c r="T2" s="1" t="s">
        <v>87</v>
      </c>
      <c r="U2" s="1" t="s">
        <v>87</v>
      </c>
      <c r="V2" s="1" t="s">
        <v>87</v>
      </c>
      <c r="W2" s="1" t="s">
        <v>87</v>
      </c>
      <c r="X2" s="1" t="s">
        <v>87</v>
      </c>
      <c r="Y2" s="1" t="s">
        <v>87</v>
      </c>
      <c r="Z2" s="1" t="s">
        <v>87</v>
      </c>
      <c r="AA2" s="1" t="s">
        <v>87</v>
      </c>
      <c r="AB2" s="1" t="s">
        <v>87</v>
      </c>
      <c r="AC2" s="1" t="s">
        <v>87</v>
      </c>
      <c r="AD2" s="1" t="s">
        <v>88</v>
      </c>
      <c r="AE2" s="1" t="s">
        <v>88</v>
      </c>
      <c r="AF2" s="1" t="s">
        <v>88</v>
      </c>
      <c r="AG2" s="1" t="s">
        <v>88</v>
      </c>
      <c r="AH2" s="1" t="s">
        <v>88</v>
      </c>
      <c r="AI2" s="1" t="s">
        <v>88</v>
      </c>
      <c r="AJ2" s="1" t="s">
        <v>88</v>
      </c>
      <c r="AK2" s="1" t="s">
        <v>88</v>
      </c>
      <c r="AL2" s="1" t="s">
        <v>88</v>
      </c>
      <c r="AM2" s="1" t="s">
        <v>88</v>
      </c>
      <c r="AN2" s="1" t="s">
        <v>88</v>
      </c>
      <c r="AO2" s="1" t="s">
        <v>88</v>
      </c>
      <c r="AP2" s="1" t="s">
        <v>88</v>
      </c>
      <c r="AQ2" s="1" t="s">
        <v>89</v>
      </c>
      <c r="AR2" s="1" t="s">
        <v>89</v>
      </c>
      <c r="AS2" s="1" t="s">
        <v>89</v>
      </c>
      <c r="AT2" s="1" t="s">
        <v>89</v>
      </c>
      <c r="AU2" s="1" t="s">
        <v>89</v>
      </c>
      <c r="AV2" s="1" t="s">
        <v>89</v>
      </c>
      <c r="AW2" s="1" t="s">
        <v>89</v>
      </c>
      <c r="AX2" s="1" t="s">
        <v>89</v>
      </c>
      <c r="AY2" s="1" t="s">
        <v>89</v>
      </c>
      <c r="AZ2" s="1" t="s">
        <v>89</v>
      </c>
      <c r="BA2" s="1" t="s">
        <v>89</v>
      </c>
      <c r="BB2" s="1" t="s">
        <v>89</v>
      </c>
      <c r="BC2" s="1" t="s">
        <v>89</v>
      </c>
      <c r="BD2" s="1" t="s">
        <v>1</v>
      </c>
      <c r="BE2" s="1" t="s">
        <v>1</v>
      </c>
      <c r="BF2" s="1" t="s">
        <v>1</v>
      </c>
      <c r="BG2" s="1" t="s">
        <v>1</v>
      </c>
      <c r="BH2" s="1" t="s">
        <v>1</v>
      </c>
      <c r="BI2" s="1" t="s">
        <v>1</v>
      </c>
      <c r="BJ2" s="1" t="s">
        <v>1</v>
      </c>
      <c r="BK2" s="1" t="s">
        <v>1</v>
      </c>
      <c r="BL2" s="1" t="s">
        <v>1</v>
      </c>
      <c r="BM2" s="1" t="s">
        <v>1</v>
      </c>
      <c r="BN2" s="1" t="s">
        <v>1</v>
      </c>
      <c r="BO2" s="1" t="s">
        <v>1</v>
      </c>
      <c r="BP2" s="1" t="s">
        <v>1</v>
      </c>
      <c r="BQ2" s="1" t="s">
        <v>90</v>
      </c>
      <c r="BR2" s="1" t="s">
        <v>90</v>
      </c>
      <c r="BS2" s="1" t="s">
        <v>90</v>
      </c>
      <c r="BT2" s="1" t="s">
        <v>90</v>
      </c>
      <c r="BU2" s="1" t="s">
        <v>90</v>
      </c>
      <c r="BV2" s="1" t="s">
        <v>90</v>
      </c>
      <c r="BW2" s="1" t="s">
        <v>90</v>
      </c>
      <c r="BX2" s="1" t="s">
        <v>90</v>
      </c>
      <c r="BY2" s="1" t="s">
        <v>90</v>
      </c>
      <c r="BZ2" s="1" t="s">
        <v>90</v>
      </c>
      <c r="CA2" s="1" t="s">
        <v>90</v>
      </c>
      <c r="CB2" s="1" t="s">
        <v>90</v>
      </c>
      <c r="CC2" s="1" t="s">
        <v>90</v>
      </c>
    </row>
    <row r="3" spans="1:81" x14ac:dyDescent="0.25">
      <c r="A3" s="268" t="s">
        <v>207</v>
      </c>
      <c r="B3" s="269" t="s">
        <v>208</v>
      </c>
      <c r="C3" s="269" t="s">
        <v>209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13</v>
      </c>
      <c r="O3" s="1" t="s">
        <v>12</v>
      </c>
      <c r="P3" s="2" t="s">
        <v>14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8</v>
      </c>
      <c r="X3" s="1" t="s">
        <v>9</v>
      </c>
      <c r="Y3" s="1" t="s">
        <v>10</v>
      </c>
      <c r="Z3" s="1" t="s">
        <v>11</v>
      </c>
      <c r="AA3" s="1" t="s">
        <v>13</v>
      </c>
      <c r="AB3" s="1" t="s">
        <v>12</v>
      </c>
      <c r="AC3" s="2" t="s">
        <v>14</v>
      </c>
      <c r="AD3" s="1" t="s">
        <v>2</v>
      </c>
      <c r="AE3" s="1" t="s">
        <v>3</v>
      </c>
      <c r="AF3" s="1" t="s">
        <v>4</v>
      </c>
      <c r="AG3" s="1" t="s">
        <v>5</v>
      </c>
      <c r="AH3" s="1" t="s">
        <v>6</v>
      </c>
      <c r="AI3" s="1" t="s">
        <v>7</v>
      </c>
      <c r="AJ3" s="1" t="s">
        <v>8</v>
      </c>
      <c r="AK3" s="1" t="s">
        <v>9</v>
      </c>
      <c r="AL3" s="1" t="s">
        <v>10</v>
      </c>
      <c r="AM3" s="1" t="s">
        <v>11</v>
      </c>
      <c r="AN3" s="1" t="s">
        <v>13</v>
      </c>
      <c r="AO3" s="1" t="s">
        <v>12</v>
      </c>
      <c r="AP3" s="2" t="s">
        <v>14</v>
      </c>
      <c r="AQ3" s="1" t="s">
        <v>2</v>
      </c>
      <c r="AR3" s="1" t="s">
        <v>3</v>
      </c>
      <c r="AS3" s="1" t="s">
        <v>4</v>
      </c>
      <c r="AT3" s="1" t="s">
        <v>5</v>
      </c>
      <c r="AU3" s="1" t="s">
        <v>6</v>
      </c>
      <c r="AV3" s="1" t="s">
        <v>7</v>
      </c>
      <c r="AW3" s="1" t="s">
        <v>8</v>
      </c>
      <c r="AX3" s="1" t="s">
        <v>9</v>
      </c>
      <c r="AY3" s="1" t="s">
        <v>10</v>
      </c>
      <c r="AZ3" s="1" t="s">
        <v>11</v>
      </c>
      <c r="BA3" s="1" t="s">
        <v>13</v>
      </c>
      <c r="BB3" s="1" t="s">
        <v>12</v>
      </c>
      <c r="BC3" s="2" t="s">
        <v>14</v>
      </c>
      <c r="BD3" s="1" t="s">
        <v>2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8</v>
      </c>
      <c r="BK3" s="1" t="s">
        <v>9</v>
      </c>
      <c r="BL3" s="1" t="s">
        <v>10</v>
      </c>
      <c r="BM3" s="1" t="s">
        <v>11</v>
      </c>
      <c r="BN3" s="1" t="s">
        <v>13</v>
      </c>
      <c r="BO3" s="1" t="s">
        <v>12</v>
      </c>
      <c r="BP3" s="2" t="s">
        <v>14</v>
      </c>
      <c r="BQ3" s="1" t="s">
        <v>2</v>
      </c>
      <c r="BR3" s="1" t="s">
        <v>3</v>
      </c>
      <c r="BS3" s="1" t="s">
        <v>4</v>
      </c>
      <c r="BT3" s="1" t="s">
        <v>5</v>
      </c>
      <c r="BU3" s="1" t="s">
        <v>6</v>
      </c>
      <c r="BV3" s="1" t="s">
        <v>7</v>
      </c>
      <c r="BW3" s="1" t="s">
        <v>8</v>
      </c>
      <c r="BX3" s="1" t="s">
        <v>9</v>
      </c>
      <c r="BY3" s="1" t="s">
        <v>10</v>
      </c>
      <c r="BZ3" s="1" t="s">
        <v>11</v>
      </c>
      <c r="CA3" s="1" t="s">
        <v>13</v>
      </c>
      <c r="CB3" s="1" t="s">
        <v>12</v>
      </c>
      <c r="CC3" s="2" t="s">
        <v>14</v>
      </c>
    </row>
    <row r="4" spans="1:81" x14ac:dyDescent="0.25">
      <c r="A4" s="3" t="s">
        <v>39</v>
      </c>
      <c r="B4" s="3" t="s">
        <v>231</v>
      </c>
      <c r="C4" s="3" t="s">
        <v>232</v>
      </c>
      <c r="D4" s="52">
        <v>0</v>
      </c>
      <c r="E4" s="53">
        <v>19488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261">
        <v>19488</v>
      </c>
      <c r="Q4" s="52">
        <v>0</v>
      </c>
      <c r="R4" s="53">
        <v>9744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61">
        <v>9744</v>
      </c>
      <c r="AD4" s="52">
        <v>0</v>
      </c>
      <c r="AE4" s="53">
        <v>6821</v>
      </c>
      <c r="AF4" s="52">
        <v>0</v>
      </c>
      <c r="AG4" s="52">
        <v>0</v>
      </c>
      <c r="AH4" s="52">
        <v>0</v>
      </c>
      <c r="AI4" s="52">
        <v>0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261">
        <v>6821</v>
      </c>
      <c r="AQ4" s="52">
        <v>0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262">
        <v>0</v>
      </c>
      <c r="BD4" s="52">
        <v>0</v>
      </c>
      <c r="BE4" s="53">
        <v>2923</v>
      </c>
      <c r="BF4" s="52">
        <v>0</v>
      </c>
      <c r="BG4" s="52">
        <v>0</v>
      </c>
      <c r="BH4" s="52">
        <v>0</v>
      </c>
      <c r="BI4" s="52">
        <v>0</v>
      </c>
      <c r="BJ4" s="52">
        <v>0</v>
      </c>
      <c r="BK4" s="52">
        <v>0</v>
      </c>
      <c r="BL4" s="52">
        <v>0</v>
      </c>
      <c r="BM4" s="52">
        <v>0</v>
      </c>
      <c r="BN4" s="52">
        <v>0</v>
      </c>
      <c r="BO4" s="52">
        <v>0</v>
      </c>
      <c r="BP4" s="261">
        <v>2923</v>
      </c>
      <c r="BQ4" s="52">
        <v>0</v>
      </c>
      <c r="BR4" s="52">
        <v>0</v>
      </c>
      <c r="BS4" s="52">
        <v>0</v>
      </c>
      <c r="BT4" s="52">
        <v>0</v>
      </c>
      <c r="BU4" s="52">
        <v>0</v>
      </c>
      <c r="BV4" s="52">
        <v>0</v>
      </c>
      <c r="BW4" s="52">
        <v>0</v>
      </c>
      <c r="BX4" s="52">
        <v>0</v>
      </c>
      <c r="BY4" s="52">
        <v>0</v>
      </c>
      <c r="BZ4" s="52">
        <v>0</v>
      </c>
      <c r="CA4" s="52">
        <v>0</v>
      </c>
      <c r="CB4" s="52">
        <v>0</v>
      </c>
      <c r="CC4" s="262">
        <v>0</v>
      </c>
    </row>
    <row r="5" spans="1:81" x14ac:dyDescent="0.25">
      <c r="A5" s="3" t="s">
        <v>39</v>
      </c>
      <c r="B5" s="3" t="s">
        <v>233</v>
      </c>
      <c r="C5" s="3" t="s">
        <v>234</v>
      </c>
      <c r="D5" s="52">
        <v>0</v>
      </c>
      <c r="E5" s="53">
        <v>84912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261">
        <v>84912</v>
      </c>
      <c r="Q5" s="52">
        <v>0</v>
      </c>
      <c r="R5" s="53">
        <v>42456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261">
        <v>42456</v>
      </c>
      <c r="AD5" s="52">
        <v>0</v>
      </c>
      <c r="AE5" s="53">
        <v>29720</v>
      </c>
      <c r="AF5" s="52">
        <v>0</v>
      </c>
      <c r="AG5" s="52">
        <v>0</v>
      </c>
      <c r="AH5" s="52">
        <v>0</v>
      </c>
      <c r="AI5" s="52">
        <v>0</v>
      </c>
      <c r="AJ5" s="52">
        <v>0</v>
      </c>
      <c r="AK5" s="52">
        <v>0</v>
      </c>
      <c r="AL5" s="52">
        <v>0</v>
      </c>
      <c r="AM5" s="52">
        <v>0</v>
      </c>
      <c r="AN5" s="52">
        <v>0</v>
      </c>
      <c r="AO5" s="52">
        <v>0</v>
      </c>
      <c r="AP5" s="261">
        <v>29720</v>
      </c>
      <c r="AQ5" s="52">
        <v>0</v>
      </c>
      <c r="AR5" s="52">
        <v>0</v>
      </c>
      <c r="AS5" s="52">
        <v>0</v>
      </c>
      <c r="AT5" s="52">
        <v>0</v>
      </c>
      <c r="AU5" s="52">
        <v>0</v>
      </c>
      <c r="AV5" s="52">
        <v>0</v>
      </c>
      <c r="AW5" s="52">
        <v>0</v>
      </c>
      <c r="AX5" s="52">
        <v>0</v>
      </c>
      <c r="AY5" s="52">
        <v>0</v>
      </c>
      <c r="AZ5" s="52">
        <v>0</v>
      </c>
      <c r="BA5" s="52">
        <v>0</v>
      </c>
      <c r="BB5" s="52">
        <v>0</v>
      </c>
      <c r="BC5" s="262">
        <v>0</v>
      </c>
      <c r="BD5" s="52">
        <v>0</v>
      </c>
      <c r="BE5" s="53">
        <v>12736</v>
      </c>
      <c r="BF5" s="52">
        <v>0</v>
      </c>
      <c r="BG5" s="52">
        <v>0</v>
      </c>
      <c r="BH5" s="52">
        <v>0</v>
      </c>
      <c r="BI5" s="52">
        <v>0</v>
      </c>
      <c r="BJ5" s="52">
        <v>0</v>
      </c>
      <c r="BK5" s="52">
        <v>0</v>
      </c>
      <c r="BL5" s="52">
        <v>0</v>
      </c>
      <c r="BM5" s="52">
        <v>0</v>
      </c>
      <c r="BN5" s="52">
        <v>0</v>
      </c>
      <c r="BO5" s="52">
        <v>0</v>
      </c>
      <c r="BP5" s="261">
        <v>12736</v>
      </c>
      <c r="BQ5" s="52">
        <v>0</v>
      </c>
      <c r="BR5" s="52">
        <v>0</v>
      </c>
      <c r="BS5" s="52">
        <v>0</v>
      </c>
      <c r="BT5" s="52">
        <v>0</v>
      </c>
      <c r="BU5" s="52">
        <v>0</v>
      </c>
      <c r="BV5" s="52">
        <v>0</v>
      </c>
      <c r="BW5" s="52">
        <v>0</v>
      </c>
      <c r="BX5" s="52">
        <v>0</v>
      </c>
      <c r="BY5" s="52">
        <v>0</v>
      </c>
      <c r="BZ5" s="52">
        <v>0</v>
      </c>
      <c r="CA5" s="52">
        <v>0</v>
      </c>
      <c r="CB5" s="52">
        <v>0</v>
      </c>
      <c r="CC5" s="262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6E0B4"/>
  </sheetPr>
  <dimension ref="A1:CC149"/>
  <sheetViews>
    <sheetView zoomScaleNormal="100" workbookViewId="0">
      <pane xSplit="3" ySplit="1" topLeftCell="BE2" activePane="bottomRight" state="frozen"/>
      <selection activeCell="E38" sqref="E38"/>
      <selection pane="topRight" activeCell="E38" sqref="E38"/>
      <selection pane="bottomLeft" activeCell="E38" sqref="E38"/>
      <selection pane="bottomRight" activeCell="BL37" sqref="BL37"/>
    </sheetView>
  </sheetViews>
  <sheetFormatPr defaultColWidth="12.5703125" defaultRowHeight="15" x14ac:dyDescent="0.25"/>
  <cols>
    <col min="1" max="81" width="16.7109375" customWidth="1"/>
  </cols>
  <sheetData>
    <row r="1" spans="1:81" x14ac:dyDescent="0.25">
      <c r="A1" s="282" t="s">
        <v>228</v>
      </c>
      <c r="B1" s="282" t="s">
        <v>241</v>
      </c>
    </row>
    <row r="2" spans="1:81" x14ac:dyDescent="0.25">
      <c r="A2" s="283" t="s">
        <v>0</v>
      </c>
      <c r="B2" s="283" t="s">
        <v>0</v>
      </c>
      <c r="C2" s="283" t="s">
        <v>0</v>
      </c>
      <c r="D2" s="284" t="s">
        <v>86</v>
      </c>
      <c r="E2" s="284" t="s">
        <v>86</v>
      </c>
      <c r="F2" s="284" t="s">
        <v>86</v>
      </c>
      <c r="G2" s="284" t="s">
        <v>86</v>
      </c>
      <c r="H2" s="284" t="s">
        <v>86</v>
      </c>
      <c r="I2" s="284" t="s">
        <v>86</v>
      </c>
      <c r="J2" s="284" t="s">
        <v>86</v>
      </c>
      <c r="K2" s="284" t="s">
        <v>86</v>
      </c>
      <c r="L2" s="284" t="s">
        <v>86</v>
      </c>
      <c r="M2" s="284" t="s">
        <v>86</v>
      </c>
      <c r="N2" s="284" t="s">
        <v>86</v>
      </c>
      <c r="O2" s="284" t="s">
        <v>86</v>
      </c>
      <c r="P2" s="284" t="s">
        <v>86</v>
      </c>
      <c r="Q2" s="284" t="s">
        <v>87</v>
      </c>
      <c r="R2" s="284" t="s">
        <v>87</v>
      </c>
      <c r="S2" s="284" t="s">
        <v>87</v>
      </c>
      <c r="T2" s="284" t="s">
        <v>87</v>
      </c>
      <c r="U2" s="284" t="s">
        <v>87</v>
      </c>
      <c r="V2" s="284" t="s">
        <v>87</v>
      </c>
      <c r="W2" s="284" t="s">
        <v>87</v>
      </c>
      <c r="X2" s="284" t="s">
        <v>87</v>
      </c>
      <c r="Y2" s="284" t="s">
        <v>87</v>
      </c>
      <c r="Z2" s="284" t="s">
        <v>87</v>
      </c>
      <c r="AA2" s="284" t="s">
        <v>87</v>
      </c>
      <c r="AB2" s="284" t="s">
        <v>87</v>
      </c>
      <c r="AC2" s="284" t="s">
        <v>87</v>
      </c>
      <c r="AD2" s="284" t="s">
        <v>88</v>
      </c>
      <c r="AE2" s="284" t="s">
        <v>88</v>
      </c>
      <c r="AF2" s="284" t="s">
        <v>88</v>
      </c>
      <c r="AG2" s="284" t="s">
        <v>88</v>
      </c>
      <c r="AH2" s="284" t="s">
        <v>88</v>
      </c>
      <c r="AI2" s="284" t="s">
        <v>88</v>
      </c>
      <c r="AJ2" s="284" t="s">
        <v>88</v>
      </c>
      <c r="AK2" s="284" t="s">
        <v>88</v>
      </c>
      <c r="AL2" s="284" t="s">
        <v>88</v>
      </c>
      <c r="AM2" s="284" t="s">
        <v>88</v>
      </c>
      <c r="AN2" s="284" t="s">
        <v>88</v>
      </c>
      <c r="AO2" s="284" t="s">
        <v>88</v>
      </c>
      <c r="AP2" s="284" t="s">
        <v>88</v>
      </c>
      <c r="AQ2" s="284" t="s">
        <v>89</v>
      </c>
      <c r="AR2" s="284" t="s">
        <v>89</v>
      </c>
      <c r="AS2" s="284" t="s">
        <v>89</v>
      </c>
      <c r="AT2" s="284" t="s">
        <v>89</v>
      </c>
      <c r="AU2" s="284" t="s">
        <v>89</v>
      </c>
      <c r="AV2" s="284" t="s">
        <v>89</v>
      </c>
      <c r="AW2" s="284" t="s">
        <v>89</v>
      </c>
      <c r="AX2" s="284" t="s">
        <v>89</v>
      </c>
      <c r="AY2" s="284" t="s">
        <v>89</v>
      </c>
      <c r="AZ2" s="284" t="s">
        <v>89</v>
      </c>
      <c r="BA2" s="284" t="s">
        <v>89</v>
      </c>
      <c r="BB2" s="284" t="s">
        <v>89</v>
      </c>
      <c r="BC2" s="284" t="s">
        <v>89</v>
      </c>
      <c r="BD2" s="284" t="s">
        <v>1</v>
      </c>
      <c r="BE2" s="284" t="s">
        <v>1</v>
      </c>
      <c r="BF2" s="284" t="s">
        <v>1</v>
      </c>
      <c r="BG2" s="284" t="s">
        <v>1</v>
      </c>
      <c r="BH2" s="284" t="s">
        <v>1</v>
      </c>
      <c r="BI2" s="284" t="s">
        <v>1</v>
      </c>
      <c r="BJ2" s="284" t="s">
        <v>1</v>
      </c>
      <c r="BK2" s="284" t="s">
        <v>1</v>
      </c>
      <c r="BL2" s="284" t="s">
        <v>1</v>
      </c>
      <c r="BM2" s="284" t="s">
        <v>1</v>
      </c>
      <c r="BN2" s="284" t="s">
        <v>1</v>
      </c>
      <c r="BO2" s="284" t="s">
        <v>1</v>
      </c>
      <c r="BP2" s="284" t="s">
        <v>1</v>
      </c>
      <c r="BQ2" s="284" t="s">
        <v>90</v>
      </c>
      <c r="BR2" s="284" t="s">
        <v>90</v>
      </c>
      <c r="BS2" s="284" t="s">
        <v>90</v>
      </c>
      <c r="BT2" s="284" t="s">
        <v>90</v>
      </c>
      <c r="BU2" s="284" t="s">
        <v>90</v>
      </c>
      <c r="BV2" s="284" t="s">
        <v>90</v>
      </c>
      <c r="BW2" s="284" t="s">
        <v>90</v>
      </c>
      <c r="BX2" s="284" t="s">
        <v>90</v>
      </c>
      <c r="BY2" s="284" t="s">
        <v>90</v>
      </c>
      <c r="BZ2" s="284" t="s">
        <v>90</v>
      </c>
      <c r="CA2" s="284" t="s">
        <v>90</v>
      </c>
      <c r="CB2" s="284" t="s">
        <v>90</v>
      </c>
      <c r="CC2" s="284" t="s">
        <v>90</v>
      </c>
    </row>
    <row r="3" spans="1:81" x14ac:dyDescent="0.25">
      <c r="A3" s="283" t="s">
        <v>0</v>
      </c>
      <c r="B3" s="283" t="s">
        <v>0</v>
      </c>
      <c r="C3" s="283" t="s">
        <v>0</v>
      </c>
      <c r="D3" s="284" t="s">
        <v>2</v>
      </c>
      <c r="E3" s="284" t="s">
        <v>3</v>
      </c>
      <c r="F3" s="284" t="s">
        <v>4</v>
      </c>
      <c r="G3" s="284" t="s">
        <v>5</v>
      </c>
      <c r="H3" s="284" t="s">
        <v>6</v>
      </c>
      <c r="I3" s="284" t="s">
        <v>7</v>
      </c>
      <c r="J3" s="284" t="s">
        <v>8</v>
      </c>
      <c r="K3" s="284" t="s">
        <v>9</v>
      </c>
      <c r="L3" s="284" t="s">
        <v>10</v>
      </c>
      <c r="M3" s="284" t="s">
        <v>11</v>
      </c>
      <c r="N3" s="284" t="s">
        <v>13</v>
      </c>
      <c r="O3" s="284" t="s">
        <v>12</v>
      </c>
      <c r="P3" s="285" t="s">
        <v>14</v>
      </c>
      <c r="Q3" s="284" t="s">
        <v>2</v>
      </c>
      <c r="R3" s="284" t="s">
        <v>3</v>
      </c>
      <c r="S3" s="284" t="s">
        <v>4</v>
      </c>
      <c r="T3" s="284" t="s">
        <v>5</v>
      </c>
      <c r="U3" s="284" t="s">
        <v>6</v>
      </c>
      <c r="V3" s="284" t="s">
        <v>7</v>
      </c>
      <c r="W3" s="284" t="s">
        <v>8</v>
      </c>
      <c r="X3" s="284" t="s">
        <v>9</v>
      </c>
      <c r="Y3" s="284" t="s">
        <v>10</v>
      </c>
      <c r="Z3" s="284" t="s">
        <v>11</v>
      </c>
      <c r="AA3" s="284" t="s">
        <v>13</v>
      </c>
      <c r="AB3" s="284" t="s">
        <v>12</v>
      </c>
      <c r="AC3" s="285" t="s">
        <v>14</v>
      </c>
      <c r="AD3" s="284" t="s">
        <v>2</v>
      </c>
      <c r="AE3" s="284" t="s">
        <v>3</v>
      </c>
      <c r="AF3" s="284" t="s">
        <v>4</v>
      </c>
      <c r="AG3" s="284" t="s">
        <v>5</v>
      </c>
      <c r="AH3" s="284" t="s">
        <v>6</v>
      </c>
      <c r="AI3" s="284" t="s">
        <v>7</v>
      </c>
      <c r="AJ3" s="284" t="s">
        <v>8</v>
      </c>
      <c r="AK3" s="284" t="s">
        <v>9</v>
      </c>
      <c r="AL3" s="284" t="s">
        <v>10</v>
      </c>
      <c r="AM3" s="284" t="s">
        <v>11</v>
      </c>
      <c r="AN3" s="284" t="s">
        <v>13</v>
      </c>
      <c r="AO3" s="284" t="s">
        <v>12</v>
      </c>
      <c r="AP3" s="285" t="s">
        <v>14</v>
      </c>
      <c r="AQ3" s="284" t="s">
        <v>2</v>
      </c>
      <c r="AR3" s="284" t="s">
        <v>3</v>
      </c>
      <c r="AS3" s="284" t="s">
        <v>4</v>
      </c>
      <c r="AT3" s="284" t="s">
        <v>5</v>
      </c>
      <c r="AU3" s="284" t="s">
        <v>6</v>
      </c>
      <c r="AV3" s="284" t="s">
        <v>7</v>
      </c>
      <c r="AW3" s="284" t="s">
        <v>8</v>
      </c>
      <c r="AX3" s="284" t="s">
        <v>9</v>
      </c>
      <c r="AY3" s="284" t="s">
        <v>10</v>
      </c>
      <c r="AZ3" s="284" t="s">
        <v>11</v>
      </c>
      <c r="BA3" s="284" t="s">
        <v>13</v>
      </c>
      <c r="BB3" s="284" t="s">
        <v>12</v>
      </c>
      <c r="BC3" s="285" t="s">
        <v>14</v>
      </c>
      <c r="BD3" s="284" t="s">
        <v>2</v>
      </c>
      <c r="BE3" s="284" t="s">
        <v>3</v>
      </c>
      <c r="BF3" s="284" t="s">
        <v>4</v>
      </c>
      <c r="BG3" s="284" t="s">
        <v>5</v>
      </c>
      <c r="BH3" s="284" t="s">
        <v>6</v>
      </c>
      <c r="BI3" s="284" t="s">
        <v>7</v>
      </c>
      <c r="BJ3" s="284" t="s">
        <v>8</v>
      </c>
      <c r="BK3" s="284" t="s">
        <v>9</v>
      </c>
      <c r="BL3" s="284" t="s">
        <v>10</v>
      </c>
      <c r="BM3" s="284" t="s">
        <v>11</v>
      </c>
      <c r="BN3" s="284" t="s">
        <v>13</v>
      </c>
      <c r="BO3" s="284" t="s">
        <v>12</v>
      </c>
      <c r="BP3" s="285" t="s">
        <v>14</v>
      </c>
      <c r="BQ3" s="284" t="s">
        <v>2</v>
      </c>
      <c r="BR3" s="284" t="s">
        <v>3</v>
      </c>
      <c r="BS3" s="284" t="s">
        <v>4</v>
      </c>
      <c r="BT3" s="284" t="s">
        <v>5</v>
      </c>
      <c r="BU3" s="284" t="s">
        <v>6</v>
      </c>
      <c r="BV3" s="284" t="s">
        <v>7</v>
      </c>
      <c r="BW3" s="284" t="s">
        <v>8</v>
      </c>
      <c r="BX3" s="284" t="s">
        <v>9</v>
      </c>
      <c r="BY3" s="284" t="s">
        <v>10</v>
      </c>
      <c r="BZ3" s="284" t="s">
        <v>11</v>
      </c>
      <c r="CA3" s="284" t="s">
        <v>13</v>
      </c>
      <c r="CB3" s="284" t="s">
        <v>12</v>
      </c>
      <c r="CC3" s="285" t="s">
        <v>14</v>
      </c>
    </row>
    <row r="4" spans="1:81" x14ac:dyDescent="0.25">
      <c r="A4" s="286" t="s">
        <v>15</v>
      </c>
      <c r="B4" s="286" t="s">
        <v>229</v>
      </c>
      <c r="C4" s="286" t="s">
        <v>230</v>
      </c>
      <c r="D4" s="287">
        <v>20467</v>
      </c>
      <c r="E4" s="287">
        <v>19249</v>
      </c>
      <c r="F4" s="287">
        <v>134</v>
      </c>
      <c r="G4" s="287">
        <v>21529</v>
      </c>
      <c r="H4" s="287">
        <v>2041</v>
      </c>
      <c r="I4" s="287">
        <v>2844</v>
      </c>
      <c r="J4" s="287">
        <v>7</v>
      </c>
      <c r="K4" s="287">
        <v>54</v>
      </c>
      <c r="L4" s="287">
        <v>87</v>
      </c>
      <c r="M4" s="288">
        <v>0</v>
      </c>
      <c r="N4" s="287">
        <v>495</v>
      </c>
      <c r="O4" s="288">
        <v>0</v>
      </c>
      <c r="P4" s="289">
        <v>66907</v>
      </c>
      <c r="Q4" s="287">
        <v>20467</v>
      </c>
      <c r="R4" s="287">
        <v>9624</v>
      </c>
      <c r="S4" s="288">
        <v>0</v>
      </c>
      <c r="T4" s="287">
        <v>19376</v>
      </c>
      <c r="U4" s="288">
        <v>0</v>
      </c>
      <c r="V4" s="288">
        <v>0</v>
      </c>
      <c r="W4" s="287">
        <v>7</v>
      </c>
      <c r="X4" s="288">
        <v>0</v>
      </c>
      <c r="Y4" s="288">
        <v>0</v>
      </c>
      <c r="Z4" s="288">
        <v>0</v>
      </c>
      <c r="AA4" s="288">
        <v>0</v>
      </c>
      <c r="AB4" s="288">
        <v>0</v>
      </c>
      <c r="AC4" s="289">
        <v>49474</v>
      </c>
      <c r="AD4" s="288">
        <v>0</v>
      </c>
      <c r="AE4" s="287">
        <v>9625</v>
      </c>
      <c r="AF4" s="287">
        <v>134</v>
      </c>
      <c r="AG4" s="288">
        <v>0</v>
      </c>
      <c r="AH4" s="288">
        <v>0</v>
      </c>
      <c r="AI4" s="287">
        <v>2844</v>
      </c>
      <c r="AJ4" s="288">
        <v>0</v>
      </c>
      <c r="AK4" s="287">
        <v>54</v>
      </c>
      <c r="AL4" s="287">
        <v>87</v>
      </c>
      <c r="AM4" s="288">
        <v>0</v>
      </c>
      <c r="AN4" s="288">
        <v>0</v>
      </c>
      <c r="AO4" s="288">
        <v>0</v>
      </c>
      <c r="AP4" s="289">
        <v>12744</v>
      </c>
      <c r="AQ4" s="288">
        <v>0</v>
      </c>
      <c r="AR4" s="288">
        <v>0</v>
      </c>
      <c r="AS4" s="288">
        <v>0</v>
      </c>
      <c r="AT4" s="287">
        <v>2153</v>
      </c>
      <c r="AU4" s="287">
        <v>2041</v>
      </c>
      <c r="AV4" s="288">
        <v>0</v>
      </c>
      <c r="AW4" s="288">
        <v>0</v>
      </c>
      <c r="AX4" s="288">
        <v>0</v>
      </c>
      <c r="AY4" s="288">
        <v>0</v>
      </c>
      <c r="AZ4" s="288">
        <v>0</v>
      </c>
      <c r="BA4" s="288">
        <v>0</v>
      </c>
      <c r="BB4" s="288">
        <v>0</v>
      </c>
      <c r="BC4" s="289">
        <v>4194</v>
      </c>
      <c r="BD4" s="288">
        <v>0</v>
      </c>
      <c r="BE4" s="288">
        <v>0</v>
      </c>
      <c r="BF4" s="288">
        <v>0</v>
      </c>
      <c r="BG4" s="288">
        <v>0</v>
      </c>
      <c r="BH4" s="288">
        <v>0</v>
      </c>
      <c r="BI4" s="288">
        <v>0</v>
      </c>
      <c r="BJ4" s="288">
        <v>0</v>
      </c>
      <c r="BK4" s="288">
        <v>0</v>
      </c>
      <c r="BL4" s="288">
        <v>0</v>
      </c>
      <c r="BM4" s="288">
        <v>0</v>
      </c>
      <c r="BN4" s="287">
        <v>495</v>
      </c>
      <c r="BO4" s="288">
        <v>0</v>
      </c>
      <c r="BP4" s="289">
        <v>495</v>
      </c>
      <c r="BQ4" s="288">
        <v>0</v>
      </c>
      <c r="BR4" s="288">
        <v>0</v>
      </c>
      <c r="BS4" s="288">
        <v>0</v>
      </c>
      <c r="BT4" s="288">
        <v>0</v>
      </c>
      <c r="BU4" s="288">
        <v>0</v>
      </c>
      <c r="BV4" s="288">
        <v>0</v>
      </c>
      <c r="BW4" s="288">
        <v>0</v>
      </c>
      <c r="BX4" s="288">
        <v>0</v>
      </c>
      <c r="BY4" s="288">
        <v>0</v>
      </c>
      <c r="BZ4" s="288">
        <v>0</v>
      </c>
      <c r="CA4" s="288">
        <v>0</v>
      </c>
      <c r="CB4" s="288">
        <v>0</v>
      </c>
      <c r="CC4" s="290">
        <v>0</v>
      </c>
    </row>
    <row r="5" spans="1:81" x14ac:dyDescent="0.25">
      <c r="A5" s="286" t="s">
        <v>15</v>
      </c>
      <c r="B5" s="286" t="s">
        <v>231</v>
      </c>
      <c r="C5" s="286" t="s">
        <v>232</v>
      </c>
      <c r="D5" s="287">
        <v>17373</v>
      </c>
      <c r="E5" s="287">
        <v>16339</v>
      </c>
      <c r="F5" s="287">
        <v>114</v>
      </c>
      <c r="G5" s="287">
        <v>18275</v>
      </c>
      <c r="H5" s="287">
        <v>1732</v>
      </c>
      <c r="I5" s="287">
        <v>2414</v>
      </c>
      <c r="J5" s="287">
        <v>6</v>
      </c>
      <c r="K5" s="287">
        <v>45</v>
      </c>
      <c r="L5" s="287">
        <v>74</v>
      </c>
      <c r="M5" s="288">
        <v>0</v>
      </c>
      <c r="N5" s="287">
        <v>420</v>
      </c>
      <c r="O5" s="288">
        <v>0</v>
      </c>
      <c r="P5" s="289">
        <v>56792</v>
      </c>
      <c r="Q5" s="287">
        <v>17373</v>
      </c>
      <c r="R5" s="287">
        <v>8169</v>
      </c>
      <c r="S5" s="288">
        <v>0</v>
      </c>
      <c r="T5" s="287">
        <v>16447</v>
      </c>
      <c r="U5" s="288">
        <v>0</v>
      </c>
      <c r="V5" s="288">
        <v>0</v>
      </c>
      <c r="W5" s="287">
        <v>6</v>
      </c>
      <c r="X5" s="288">
        <v>0</v>
      </c>
      <c r="Y5" s="288">
        <v>0</v>
      </c>
      <c r="Z5" s="288">
        <v>0</v>
      </c>
      <c r="AA5" s="288">
        <v>0</v>
      </c>
      <c r="AB5" s="288">
        <v>0</v>
      </c>
      <c r="AC5" s="289">
        <v>41995</v>
      </c>
      <c r="AD5" s="288">
        <v>0</v>
      </c>
      <c r="AE5" s="287">
        <v>8170</v>
      </c>
      <c r="AF5" s="287">
        <v>114</v>
      </c>
      <c r="AG5" s="288">
        <v>0</v>
      </c>
      <c r="AH5" s="288">
        <v>0</v>
      </c>
      <c r="AI5" s="287">
        <v>2414</v>
      </c>
      <c r="AJ5" s="288">
        <v>0</v>
      </c>
      <c r="AK5" s="287">
        <v>45</v>
      </c>
      <c r="AL5" s="287">
        <v>74</v>
      </c>
      <c r="AM5" s="288">
        <v>0</v>
      </c>
      <c r="AN5" s="288">
        <v>0</v>
      </c>
      <c r="AO5" s="288">
        <v>0</v>
      </c>
      <c r="AP5" s="289">
        <v>10817</v>
      </c>
      <c r="AQ5" s="288">
        <v>0</v>
      </c>
      <c r="AR5" s="288">
        <v>0</v>
      </c>
      <c r="AS5" s="288">
        <v>0</v>
      </c>
      <c r="AT5" s="287">
        <v>1828</v>
      </c>
      <c r="AU5" s="287">
        <v>1732</v>
      </c>
      <c r="AV5" s="288">
        <v>0</v>
      </c>
      <c r="AW5" s="288">
        <v>0</v>
      </c>
      <c r="AX5" s="288">
        <v>0</v>
      </c>
      <c r="AY5" s="288">
        <v>0</v>
      </c>
      <c r="AZ5" s="288">
        <v>0</v>
      </c>
      <c r="BA5" s="288">
        <v>0</v>
      </c>
      <c r="BB5" s="288">
        <v>0</v>
      </c>
      <c r="BC5" s="289">
        <v>3560</v>
      </c>
      <c r="BD5" s="288">
        <v>0</v>
      </c>
      <c r="BE5" s="288">
        <v>0</v>
      </c>
      <c r="BF5" s="288">
        <v>0</v>
      </c>
      <c r="BG5" s="288">
        <v>0</v>
      </c>
      <c r="BH5" s="288">
        <v>0</v>
      </c>
      <c r="BI5" s="288">
        <v>0</v>
      </c>
      <c r="BJ5" s="288">
        <v>0</v>
      </c>
      <c r="BK5" s="288">
        <v>0</v>
      </c>
      <c r="BL5" s="288">
        <v>0</v>
      </c>
      <c r="BM5" s="288">
        <v>0</v>
      </c>
      <c r="BN5" s="287">
        <v>420</v>
      </c>
      <c r="BO5" s="288">
        <v>0</v>
      </c>
      <c r="BP5" s="289">
        <v>420</v>
      </c>
      <c r="BQ5" s="288">
        <v>0</v>
      </c>
      <c r="BR5" s="288">
        <v>0</v>
      </c>
      <c r="BS5" s="288">
        <v>0</v>
      </c>
      <c r="BT5" s="288">
        <v>0</v>
      </c>
      <c r="BU5" s="288">
        <v>0</v>
      </c>
      <c r="BV5" s="288">
        <v>0</v>
      </c>
      <c r="BW5" s="288">
        <v>0</v>
      </c>
      <c r="BX5" s="288">
        <v>0</v>
      </c>
      <c r="BY5" s="288">
        <v>0</v>
      </c>
      <c r="BZ5" s="288">
        <v>0</v>
      </c>
      <c r="CA5" s="288">
        <v>0</v>
      </c>
      <c r="CB5" s="288">
        <v>0</v>
      </c>
      <c r="CC5" s="290">
        <v>0</v>
      </c>
    </row>
    <row r="6" spans="1:81" x14ac:dyDescent="0.25">
      <c r="A6" s="286" t="s">
        <v>15</v>
      </c>
      <c r="B6" s="286" t="s">
        <v>233</v>
      </c>
      <c r="C6" s="286" t="s">
        <v>234</v>
      </c>
      <c r="D6" s="287">
        <v>14884</v>
      </c>
      <c r="E6" s="287">
        <v>13999</v>
      </c>
      <c r="F6" s="287">
        <v>97</v>
      </c>
      <c r="G6" s="287">
        <v>15658</v>
      </c>
      <c r="H6" s="287">
        <v>1484</v>
      </c>
      <c r="I6" s="287">
        <v>2068</v>
      </c>
      <c r="J6" s="287">
        <v>5</v>
      </c>
      <c r="K6" s="287">
        <v>39</v>
      </c>
      <c r="L6" s="287">
        <v>63</v>
      </c>
      <c r="M6" s="288">
        <v>0</v>
      </c>
      <c r="N6" s="287">
        <v>360</v>
      </c>
      <c r="O6" s="288">
        <v>0</v>
      </c>
      <c r="P6" s="289">
        <v>48657</v>
      </c>
      <c r="Q6" s="287">
        <v>14884</v>
      </c>
      <c r="R6" s="287">
        <v>6999</v>
      </c>
      <c r="S6" s="288">
        <v>0</v>
      </c>
      <c r="T6" s="287">
        <v>14092</v>
      </c>
      <c r="U6" s="288">
        <v>0</v>
      </c>
      <c r="V6" s="288">
        <v>0</v>
      </c>
      <c r="W6" s="287">
        <v>5</v>
      </c>
      <c r="X6" s="288">
        <v>0</v>
      </c>
      <c r="Y6" s="288">
        <v>0</v>
      </c>
      <c r="Z6" s="288">
        <v>0</v>
      </c>
      <c r="AA6" s="288">
        <v>0</v>
      </c>
      <c r="AB6" s="288">
        <v>0</v>
      </c>
      <c r="AC6" s="289">
        <v>35980</v>
      </c>
      <c r="AD6" s="288">
        <v>0</v>
      </c>
      <c r="AE6" s="287">
        <v>7000</v>
      </c>
      <c r="AF6" s="287">
        <v>97</v>
      </c>
      <c r="AG6" s="288">
        <v>0</v>
      </c>
      <c r="AH6" s="288">
        <v>0</v>
      </c>
      <c r="AI6" s="287">
        <v>2068</v>
      </c>
      <c r="AJ6" s="288">
        <v>0</v>
      </c>
      <c r="AK6" s="287">
        <v>39</v>
      </c>
      <c r="AL6" s="287">
        <v>63</v>
      </c>
      <c r="AM6" s="288">
        <v>0</v>
      </c>
      <c r="AN6" s="288">
        <v>0</v>
      </c>
      <c r="AO6" s="288">
        <v>0</v>
      </c>
      <c r="AP6" s="289">
        <v>9267</v>
      </c>
      <c r="AQ6" s="288">
        <v>0</v>
      </c>
      <c r="AR6" s="288">
        <v>0</v>
      </c>
      <c r="AS6" s="288">
        <v>0</v>
      </c>
      <c r="AT6" s="287">
        <v>1566</v>
      </c>
      <c r="AU6" s="287">
        <v>1484</v>
      </c>
      <c r="AV6" s="288">
        <v>0</v>
      </c>
      <c r="AW6" s="288">
        <v>0</v>
      </c>
      <c r="AX6" s="288">
        <v>0</v>
      </c>
      <c r="AY6" s="288">
        <v>0</v>
      </c>
      <c r="AZ6" s="288">
        <v>0</v>
      </c>
      <c r="BA6" s="288">
        <v>0</v>
      </c>
      <c r="BB6" s="288">
        <v>0</v>
      </c>
      <c r="BC6" s="289">
        <v>3050</v>
      </c>
      <c r="BD6" s="288">
        <v>0</v>
      </c>
      <c r="BE6" s="288">
        <v>0</v>
      </c>
      <c r="BF6" s="288">
        <v>0</v>
      </c>
      <c r="BG6" s="288">
        <v>0</v>
      </c>
      <c r="BH6" s="288">
        <v>0</v>
      </c>
      <c r="BI6" s="288">
        <v>0</v>
      </c>
      <c r="BJ6" s="288">
        <v>0</v>
      </c>
      <c r="BK6" s="288">
        <v>0</v>
      </c>
      <c r="BL6" s="288">
        <v>0</v>
      </c>
      <c r="BM6" s="288">
        <v>0</v>
      </c>
      <c r="BN6" s="287">
        <v>360</v>
      </c>
      <c r="BO6" s="288">
        <v>0</v>
      </c>
      <c r="BP6" s="289">
        <v>360</v>
      </c>
      <c r="BQ6" s="288">
        <v>0</v>
      </c>
      <c r="BR6" s="288">
        <v>0</v>
      </c>
      <c r="BS6" s="288">
        <v>0</v>
      </c>
      <c r="BT6" s="288">
        <v>0</v>
      </c>
      <c r="BU6" s="288">
        <v>0</v>
      </c>
      <c r="BV6" s="288">
        <v>0</v>
      </c>
      <c r="BW6" s="288">
        <v>0</v>
      </c>
      <c r="BX6" s="288">
        <v>0</v>
      </c>
      <c r="BY6" s="288">
        <v>0</v>
      </c>
      <c r="BZ6" s="288">
        <v>0</v>
      </c>
      <c r="CA6" s="288">
        <v>0</v>
      </c>
      <c r="CB6" s="288">
        <v>0</v>
      </c>
      <c r="CC6" s="290">
        <v>0</v>
      </c>
    </row>
    <row r="7" spans="1:81" x14ac:dyDescent="0.25">
      <c r="A7" s="286" t="s">
        <v>16</v>
      </c>
      <c r="B7" s="286" t="s">
        <v>229</v>
      </c>
      <c r="C7" s="286" t="s">
        <v>230</v>
      </c>
      <c r="D7" s="287">
        <v>494</v>
      </c>
      <c r="E7" s="287">
        <v>2665</v>
      </c>
      <c r="F7" s="287">
        <v>27</v>
      </c>
      <c r="G7" s="287">
        <v>9086</v>
      </c>
      <c r="H7" s="287">
        <v>429</v>
      </c>
      <c r="I7" s="287">
        <v>34</v>
      </c>
      <c r="J7" s="287">
        <v>1</v>
      </c>
      <c r="K7" s="287">
        <v>10</v>
      </c>
      <c r="L7" s="287">
        <v>18</v>
      </c>
      <c r="M7" s="288">
        <v>0</v>
      </c>
      <c r="N7" s="287">
        <v>105</v>
      </c>
      <c r="O7" s="288">
        <v>0</v>
      </c>
      <c r="P7" s="289">
        <v>12869</v>
      </c>
      <c r="Q7" s="287">
        <v>494</v>
      </c>
      <c r="R7" s="287">
        <v>1332</v>
      </c>
      <c r="S7" s="288">
        <v>0</v>
      </c>
      <c r="T7" s="287">
        <v>4565</v>
      </c>
      <c r="U7" s="288">
        <v>0</v>
      </c>
      <c r="V7" s="288">
        <v>0</v>
      </c>
      <c r="W7" s="287">
        <v>1</v>
      </c>
      <c r="X7" s="288">
        <v>0</v>
      </c>
      <c r="Y7" s="288">
        <v>0</v>
      </c>
      <c r="Z7" s="288">
        <v>0</v>
      </c>
      <c r="AA7" s="288">
        <v>0</v>
      </c>
      <c r="AB7" s="288">
        <v>0</v>
      </c>
      <c r="AC7" s="289">
        <v>6392</v>
      </c>
      <c r="AD7" s="288">
        <v>0</v>
      </c>
      <c r="AE7" s="287">
        <v>1129</v>
      </c>
      <c r="AF7" s="287">
        <v>27</v>
      </c>
      <c r="AG7" s="288">
        <v>0</v>
      </c>
      <c r="AH7" s="288">
        <v>0</v>
      </c>
      <c r="AI7" s="287">
        <v>30</v>
      </c>
      <c r="AJ7" s="288">
        <v>0</v>
      </c>
      <c r="AK7" s="287">
        <v>10</v>
      </c>
      <c r="AL7" s="287">
        <v>18</v>
      </c>
      <c r="AM7" s="288">
        <v>0</v>
      </c>
      <c r="AN7" s="287">
        <v>50</v>
      </c>
      <c r="AO7" s="288">
        <v>0</v>
      </c>
      <c r="AP7" s="289">
        <v>1264</v>
      </c>
      <c r="AQ7" s="288">
        <v>0</v>
      </c>
      <c r="AR7" s="288">
        <v>0</v>
      </c>
      <c r="AS7" s="288">
        <v>0</v>
      </c>
      <c r="AT7" s="287">
        <v>4521</v>
      </c>
      <c r="AU7" s="287">
        <v>429</v>
      </c>
      <c r="AV7" s="288">
        <v>0</v>
      </c>
      <c r="AW7" s="288">
        <v>0</v>
      </c>
      <c r="AX7" s="288">
        <v>0</v>
      </c>
      <c r="AY7" s="288">
        <v>0</v>
      </c>
      <c r="AZ7" s="288">
        <v>0</v>
      </c>
      <c r="BA7" s="288">
        <v>0</v>
      </c>
      <c r="BB7" s="288">
        <v>0</v>
      </c>
      <c r="BC7" s="289">
        <v>4950</v>
      </c>
      <c r="BD7" s="288">
        <v>0</v>
      </c>
      <c r="BE7" s="287">
        <v>204</v>
      </c>
      <c r="BF7" s="288">
        <v>0</v>
      </c>
      <c r="BG7" s="288">
        <v>0</v>
      </c>
      <c r="BH7" s="288">
        <v>0</v>
      </c>
      <c r="BI7" s="287">
        <v>4</v>
      </c>
      <c r="BJ7" s="288">
        <v>0</v>
      </c>
      <c r="BK7" s="288">
        <v>0</v>
      </c>
      <c r="BL7" s="288">
        <v>0</v>
      </c>
      <c r="BM7" s="288">
        <v>0</v>
      </c>
      <c r="BN7" s="287">
        <v>55</v>
      </c>
      <c r="BO7" s="288">
        <v>0</v>
      </c>
      <c r="BP7" s="289">
        <v>263</v>
      </c>
      <c r="BQ7" s="288">
        <v>0</v>
      </c>
      <c r="BR7" s="288">
        <v>0</v>
      </c>
      <c r="BS7" s="288">
        <v>0</v>
      </c>
      <c r="BT7" s="288">
        <v>0</v>
      </c>
      <c r="BU7" s="288">
        <v>0</v>
      </c>
      <c r="BV7" s="288">
        <v>0</v>
      </c>
      <c r="BW7" s="288">
        <v>0</v>
      </c>
      <c r="BX7" s="288">
        <v>0</v>
      </c>
      <c r="BY7" s="288">
        <v>0</v>
      </c>
      <c r="BZ7" s="288">
        <v>0</v>
      </c>
      <c r="CA7" s="288">
        <v>0</v>
      </c>
      <c r="CB7" s="288">
        <v>0</v>
      </c>
      <c r="CC7" s="290">
        <v>0</v>
      </c>
    </row>
    <row r="8" spans="1:81" x14ac:dyDescent="0.25">
      <c r="A8" s="286" t="s">
        <v>16</v>
      </c>
      <c r="B8" s="286" t="s">
        <v>231</v>
      </c>
      <c r="C8" s="286" t="s">
        <v>112</v>
      </c>
      <c r="D8" s="287">
        <v>52</v>
      </c>
      <c r="E8" s="287">
        <v>49</v>
      </c>
      <c r="F8" s="288">
        <v>0</v>
      </c>
      <c r="G8" s="287">
        <v>55</v>
      </c>
      <c r="H8" s="287">
        <v>5</v>
      </c>
      <c r="I8" s="287">
        <v>7</v>
      </c>
      <c r="J8" s="288">
        <v>0</v>
      </c>
      <c r="K8" s="288">
        <v>0</v>
      </c>
      <c r="L8" s="288">
        <v>0</v>
      </c>
      <c r="M8" s="288">
        <v>0</v>
      </c>
      <c r="N8" s="287">
        <v>1</v>
      </c>
      <c r="O8" s="288">
        <v>0</v>
      </c>
      <c r="P8" s="289">
        <v>169</v>
      </c>
      <c r="Q8" s="287">
        <v>52</v>
      </c>
      <c r="R8" s="287">
        <v>24</v>
      </c>
      <c r="S8" s="288">
        <v>0</v>
      </c>
      <c r="T8" s="287">
        <v>49</v>
      </c>
      <c r="U8" s="288">
        <v>0</v>
      </c>
      <c r="V8" s="288">
        <v>0</v>
      </c>
      <c r="W8" s="288">
        <v>0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9">
        <v>125</v>
      </c>
      <c r="AD8" s="288">
        <v>0</v>
      </c>
      <c r="AE8" s="287">
        <v>25</v>
      </c>
      <c r="AF8" s="288">
        <v>0</v>
      </c>
      <c r="AG8" s="288">
        <v>0</v>
      </c>
      <c r="AH8" s="288">
        <v>0</v>
      </c>
      <c r="AI8" s="287">
        <v>7</v>
      </c>
      <c r="AJ8" s="288">
        <v>0</v>
      </c>
      <c r="AK8" s="288">
        <v>0</v>
      </c>
      <c r="AL8" s="288">
        <v>0</v>
      </c>
      <c r="AM8" s="288">
        <v>0</v>
      </c>
      <c r="AN8" s="288">
        <v>0</v>
      </c>
      <c r="AO8" s="288">
        <v>0</v>
      </c>
      <c r="AP8" s="289">
        <v>32</v>
      </c>
      <c r="AQ8" s="288">
        <v>0</v>
      </c>
      <c r="AR8" s="288">
        <v>0</v>
      </c>
      <c r="AS8" s="288">
        <v>0</v>
      </c>
      <c r="AT8" s="287">
        <v>6</v>
      </c>
      <c r="AU8" s="287">
        <v>5</v>
      </c>
      <c r="AV8" s="288">
        <v>0</v>
      </c>
      <c r="AW8" s="288">
        <v>0</v>
      </c>
      <c r="AX8" s="288">
        <v>0</v>
      </c>
      <c r="AY8" s="288">
        <v>0</v>
      </c>
      <c r="AZ8" s="288">
        <v>0</v>
      </c>
      <c r="BA8" s="288">
        <v>0</v>
      </c>
      <c r="BB8" s="288">
        <v>0</v>
      </c>
      <c r="BC8" s="289">
        <v>11</v>
      </c>
      <c r="BD8" s="288">
        <v>0</v>
      </c>
      <c r="BE8" s="288">
        <v>0</v>
      </c>
      <c r="BF8" s="288">
        <v>0</v>
      </c>
      <c r="BG8" s="288">
        <v>0</v>
      </c>
      <c r="BH8" s="288">
        <v>0</v>
      </c>
      <c r="BI8" s="288">
        <v>0</v>
      </c>
      <c r="BJ8" s="288">
        <v>0</v>
      </c>
      <c r="BK8" s="288">
        <v>0</v>
      </c>
      <c r="BL8" s="288">
        <v>0</v>
      </c>
      <c r="BM8" s="288">
        <v>0</v>
      </c>
      <c r="BN8" s="287">
        <v>1</v>
      </c>
      <c r="BO8" s="288">
        <v>0</v>
      </c>
      <c r="BP8" s="289">
        <v>1</v>
      </c>
      <c r="BQ8" s="288">
        <v>0</v>
      </c>
      <c r="BR8" s="288">
        <v>0</v>
      </c>
      <c r="BS8" s="288">
        <v>0</v>
      </c>
      <c r="BT8" s="288">
        <v>0</v>
      </c>
      <c r="BU8" s="288">
        <v>0</v>
      </c>
      <c r="BV8" s="288">
        <v>0</v>
      </c>
      <c r="BW8" s="288">
        <v>0</v>
      </c>
      <c r="BX8" s="288">
        <v>0</v>
      </c>
      <c r="BY8" s="288">
        <v>0</v>
      </c>
      <c r="BZ8" s="288">
        <v>0</v>
      </c>
      <c r="CA8" s="288">
        <v>0</v>
      </c>
      <c r="CB8" s="288">
        <v>0</v>
      </c>
      <c r="CC8" s="290">
        <v>0</v>
      </c>
    </row>
    <row r="9" spans="1:81" x14ac:dyDescent="0.25">
      <c r="A9" s="286" t="s">
        <v>16</v>
      </c>
      <c r="B9" s="286" t="s">
        <v>231</v>
      </c>
      <c r="C9" s="286" t="s">
        <v>113</v>
      </c>
      <c r="D9" s="287">
        <v>54</v>
      </c>
      <c r="E9" s="287">
        <v>317</v>
      </c>
      <c r="F9" s="287">
        <v>3</v>
      </c>
      <c r="G9" s="287">
        <v>1094</v>
      </c>
      <c r="H9" s="287">
        <v>51</v>
      </c>
      <c r="I9" s="287">
        <v>3</v>
      </c>
      <c r="J9" s="288">
        <v>0</v>
      </c>
      <c r="K9" s="287">
        <v>1</v>
      </c>
      <c r="L9" s="287">
        <v>2</v>
      </c>
      <c r="M9" s="288">
        <v>0</v>
      </c>
      <c r="N9" s="287">
        <v>13</v>
      </c>
      <c r="O9" s="288">
        <v>0</v>
      </c>
      <c r="P9" s="289">
        <v>1538</v>
      </c>
      <c r="Q9" s="287">
        <v>54</v>
      </c>
      <c r="R9" s="287">
        <v>158</v>
      </c>
      <c r="S9" s="288">
        <v>0</v>
      </c>
      <c r="T9" s="287">
        <v>547</v>
      </c>
      <c r="U9" s="288">
        <v>0</v>
      </c>
      <c r="V9" s="288">
        <v>0</v>
      </c>
      <c r="W9" s="288">
        <v>0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9">
        <v>759</v>
      </c>
      <c r="AD9" s="288">
        <v>0</v>
      </c>
      <c r="AE9" s="287">
        <v>135</v>
      </c>
      <c r="AF9" s="287">
        <v>3</v>
      </c>
      <c r="AG9" s="288">
        <v>0</v>
      </c>
      <c r="AH9" s="288">
        <v>0</v>
      </c>
      <c r="AI9" s="287">
        <v>2</v>
      </c>
      <c r="AJ9" s="288">
        <v>0</v>
      </c>
      <c r="AK9" s="287">
        <v>1</v>
      </c>
      <c r="AL9" s="287">
        <v>2</v>
      </c>
      <c r="AM9" s="288">
        <v>0</v>
      </c>
      <c r="AN9" s="287">
        <v>6</v>
      </c>
      <c r="AO9" s="288">
        <v>0</v>
      </c>
      <c r="AP9" s="289">
        <v>149</v>
      </c>
      <c r="AQ9" s="288">
        <v>0</v>
      </c>
      <c r="AR9" s="288">
        <v>0</v>
      </c>
      <c r="AS9" s="288">
        <v>0</v>
      </c>
      <c r="AT9" s="287">
        <v>547</v>
      </c>
      <c r="AU9" s="287">
        <v>51</v>
      </c>
      <c r="AV9" s="288">
        <v>0</v>
      </c>
      <c r="AW9" s="288">
        <v>0</v>
      </c>
      <c r="AX9" s="288">
        <v>0</v>
      </c>
      <c r="AY9" s="288">
        <v>0</v>
      </c>
      <c r="AZ9" s="288">
        <v>0</v>
      </c>
      <c r="BA9" s="288">
        <v>0</v>
      </c>
      <c r="BB9" s="288">
        <v>0</v>
      </c>
      <c r="BC9" s="289">
        <v>598</v>
      </c>
      <c r="BD9" s="288">
        <v>0</v>
      </c>
      <c r="BE9" s="287">
        <v>24</v>
      </c>
      <c r="BF9" s="288">
        <v>0</v>
      </c>
      <c r="BG9" s="288">
        <v>0</v>
      </c>
      <c r="BH9" s="288">
        <v>0</v>
      </c>
      <c r="BI9" s="287">
        <v>1</v>
      </c>
      <c r="BJ9" s="288">
        <v>0</v>
      </c>
      <c r="BK9" s="288">
        <v>0</v>
      </c>
      <c r="BL9" s="288">
        <v>0</v>
      </c>
      <c r="BM9" s="288">
        <v>0</v>
      </c>
      <c r="BN9" s="287">
        <v>7</v>
      </c>
      <c r="BO9" s="288">
        <v>0</v>
      </c>
      <c r="BP9" s="289">
        <v>32</v>
      </c>
      <c r="BQ9" s="288">
        <v>0</v>
      </c>
      <c r="BR9" s="288">
        <v>0</v>
      </c>
      <c r="BS9" s="288">
        <v>0</v>
      </c>
      <c r="BT9" s="288">
        <v>0</v>
      </c>
      <c r="BU9" s="288">
        <v>0</v>
      </c>
      <c r="BV9" s="288">
        <v>0</v>
      </c>
      <c r="BW9" s="288">
        <v>0</v>
      </c>
      <c r="BX9" s="288">
        <v>0</v>
      </c>
      <c r="BY9" s="288">
        <v>0</v>
      </c>
      <c r="BZ9" s="288">
        <v>0</v>
      </c>
      <c r="CA9" s="288">
        <v>0</v>
      </c>
      <c r="CB9" s="288">
        <v>0</v>
      </c>
      <c r="CC9" s="290">
        <v>0</v>
      </c>
    </row>
    <row r="10" spans="1:81" x14ac:dyDescent="0.25">
      <c r="A10" s="286" t="s">
        <v>16</v>
      </c>
      <c r="B10" s="286" t="s">
        <v>231</v>
      </c>
      <c r="C10" s="286" t="s">
        <v>232</v>
      </c>
      <c r="D10" s="287">
        <v>511</v>
      </c>
      <c r="E10" s="287">
        <v>2681</v>
      </c>
      <c r="F10" s="287">
        <v>27</v>
      </c>
      <c r="G10" s="287">
        <v>9102</v>
      </c>
      <c r="H10" s="287">
        <v>431</v>
      </c>
      <c r="I10" s="287">
        <v>36</v>
      </c>
      <c r="J10" s="287">
        <v>1</v>
      </c>
      <c r="K10" s="287">
        <v>10</v>
      </c>
      <c r="L10" s="287">
        <v>18</v>
      </c>
      <c r="M10" s="288">
        <v>0</v>
      </c>
      <c r="N10" s="287">
        <v>105</v>
      </c>
      <c r="O10" s="288">
        <v>0</v>
      </c>
      <c r="P10" s="289">
        <v>12922</v>
      </c>
      <c r="Q10" s="287">
        <v>511</v>
      </c>
      <c r="R10" s="287">
        <v>1340</v>
      </c>
      <c r="S10" s="288">
        <v>0</v>
      </c>
      <c r="T10" s="287">
        <v>4572</v>
      </c>
      <c r="U10" s="288">
        <v>0</v>
      </c>
      <c r="V10" s="288">
        <v>0</v>
      </c>
      <c r="W10" s="287">
        <v>1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9">
        <v>6424</v>
      </c>
      <c r="AD10" s="288">
        <v>0</v>
      </c>
      <c r="AE10" s="287">
        <v>1137</v>
      </c>
      <c r="AF10" s="287">
        <v>27</v>
      </c>
      <c r="AG10" s="288">
        <v>0</v>
      </c>
      <c r="AH10" s="288">
        <v>0</v>
      </c>
      <c r="AI10" s="287">
        <v>32</v>
      </c>
      <c r="AJ10" s="288">
        <v>0</v>
      </c>
      <c r="AK10" s="287">
        <v>10</v>
      </c>
      <c r="AL10" s="287">
        <v>18</v>
      </c>
      <c r="AM10" s="288">
        <v>0</v>
      </c>
      <c r="AN10" s="287">
        <v>50</v>
      </c>
      <c r="AO10" s="288">
        <v>0</v>
      </c>
      <c r="AP10" s="289">
        <v>1274</v>
      </c>
      <c r="AQ10" s="288">
        <v>0</v>
      </c>
      <c r="AR10" s="288">
        <v>0</v>
      </c>
      <c r="AS10" s="288">
        <v>0</v>
      </c>
      <c r="AT10" s="287">
        <v>4530</v>
      </c>
      <c r="AU10" s="287">
        <v>431</v>
      </c>
      <c r="AV10" s="288">
        <v>0</v>
      </c>
      <c r="AW10" s="288">
        <v>0</v>
      </c>
      <c r="AX10" s="288">
        <v>0</v>
      </c>
      <c r="AY10" s="288">
        <v>0</v>
      </c>
      <c r="AZ10" s="288">
        <v>0</v>
      </c>
      <c r="BA10" s="288">
        <v>0</v>
      </c>
      <c r="BB10" s="288">
        <v>0</v>
      </c>
      <c r="BC10" s="289">
        <v>4961</v>
      </c>
      <c r="BD10" s="288">
        <v>0</v>
      </c>
      <c r="BE10" s="287">
        <v>204</v>
      </c>
      <c r="BF10" s="288">
        <v>0</v>
      </c>
      <c r="BG10" s="288">
        <v>0</v>
      </c>
      <c r="BH10" s="288">
        <v>0</v>
      </c>
      <c r="BI10" s="287">
        <v>4</v>
      </c>
      <c r="BJ10" s="288">
        <v>0</v>
      </c>
      <c r="BK10" s="288">
        <v>0</v>
      </c>
      <c r="BL10" s="288">
        <v>0</v>
      </c>
      <c r="BM10" s="288">
        <v>0</v>
      </c>
      <c r="BN10" s="287">
        <v>55</v>
      </c>
      <c r="BO10" s="288">
        <v>0</v>
      </c>
      <c r="BP10" s="289">
        <v>263</v>
      </c>
      <c r="BQ10" s="288">
        <v>0</v>
      </c>
      <c r="BR10" s="288">
        <v>0</v>
      </c>
      <c r="BS10" s="288">
        <v>0</v>
      </c>
      <c r="BT10" s="288">
        <v>0</v>
      </c>
      <c r="BU10" s="288">
        <v>0</v>
      </c>
      <c r="BV10" s="288">
        <v>0</v>
      </c>
      <c r="BW10" s="288">
        <v>0</v>
      </c>
      <c r="BX10" s="288">
        <v>0</v>
      </c>
      <c r="BY10" s="288">
        <v>0</v>
      </c>
      <c r="BZ10" s="288">
        <v>0</v>
      </c>
      <c r="CA10" s="288">
        <v>0</v>
      </c>
      <c r="CB10" s="288">
        <v>0</v>
      </c>
      <c r="CC10" s="290">
        <v>0</v>
      </c>
    </row>
    <row r="11" spans="1:81" x14ac:dyDescent="0.25">
      <c r="A11" s="286" t="s">
        <v>16</v>
      </c>
      <c r="B11" s="286" t="s">
        <v>233</v>
      </c>
      <c r="C11" s="286" t="s">
        <v>232</v>
      </c>
      <c r="D11" s="287">
        <v>-15</v>
      </c>
      <c r="E11" s="287">
        <v>-5</v>
      </c>
      <c r="F11" s="288">
        <v>0</v>
      </c>
      <c r="G11" s="287">
        <v>22</v>
      </c>
      <c r="H11" s="288">
        <v>0</v>
      </c>
      <c r="I11" s="287">
        <v>-2</v>
      </c>
      <c r="J11" s="288">
        <v>0</v>
      </c>
      <c r="K11" s="288">
        <v>0</v>
      </c>
      <c r="L11" s="288">
        <v>0</v>
      </c>
      <c r="M11" s="288">
        <v>0</v>
      </c>
      <c r="N11" s="288">
        <v>0</v>
      </c>
      <c r="O11" s="288">
        <v>0</v>
      </c>
      <c r="P11" s="290">
        <v>0</v>
      </c>
      <c r="Q11" s="287">
        <v>-15</v>
      </c>
      <c r="R11" s="287">
        <v>-3</v>
      </c>
      <c r="S11" s="288">
        <v>0</v>
      </c>
      <c r="T11" s="287">
        <v>11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9">
        <v>-7</v>
      </c>
      <c r="AD11" s="288">
        <v>0</v>
      </c>
      <c r="AE11" s="287">
        <v>-3</v>
      </c>
      <c r="AF11" s="288">
        <v>0</v>
      </c>
      <c r="AG11" s="288">
        <v>0</v>
      </c>
      <c r="AH11" s="288">
        <v>0</v>
      </c>
      <c r="AI11" s="287">
        <v>-2</v>
      </c>
      <c r="AJ11" s="288">
        <v>0</v>
      </c>
      <c r="AK11" s="288">
        <v>0</v>
      </c>
      <c r="AL11" s="288">
        <v>0</v>
      </c>
      <c r="AM11" s="288">
        <v>0</v>
      </c>
      <c r="AN11" s="288">
        <v>0</v>
      </c>
      <c r="AO11" s="288">
        <v>0</v>
      </c>
      <c r="AP11" s="289">
        <v>-5</v>
      </c>
      <c r="AQ11" s="288">
        <v>0</v>
      </c>
      <c r="AR11" s="288">
        <v>0</v>
      </c>
      <c r="AS11" s="288">
        <v>0</v>
      </c>
      <c r="AT11" s="287">
        <v>11</v>
      </c>
      <c r="AU11" s="288">
        <v>0</v>
      </c>
      <c r="AV11" s="288">
        <v>0</v>
      </c>
      <c r="AW11" s="288">
        <v>0</v>
      </c>
      <c r="AX11" s="288">
        <v>0</v>
      </c>
      <c r="AY11" s="288">
        <v>0</v>
      </c>
      <c r="AZ11" s="288">
        <v>0</v>
      </c>
      <c r="BA11" s="288">
        <v>0</v>
      </c>
      <c r="BB11" s="288">
        <v>0</v>
      </c>
      <c r="BC11" s="289">
        <v>11</v>
      </c>
      <c r="BD11" s="288">
        <v>0</v>
      </c>
      <c r="BE11" s="287">
        <v>1</v>
      </c>
      <c r="BF11" s="288">
        <v>0</v>
      </c>
      <c r="BG11" s="288">
        <v>0</v>
      </c>
      <c r="BH11" s="288">
        <v>0</v>
      </c>
      <c r="BI11" s="288">
        <v>0</v>
      </c>
      <c r="BJ11" s="288">
        <v>0</v>
      </c>
      <c r="BK11" s="288">
        <v>0</v>
      </c>
      <c r="BL11" s="288">
        <v>0</v>
      </c>
      <c r="BM11" s="288">
        <v>0</v>
      </c>
      <c r="BN11" s="288">
        <v>0</v>
      </c>
      <c r="BO11" s="288">
        <v>0</v>
      </c>
      <c r="BP11" s="289">
        <v>1</v>
      </c>
      <c r="BQ11" s="288">
        <v>0</v>
      </c>
      <c r="BR11" s="288">
        <v>0</v>
      </c>
      <c r="BS11" s="288">
        <v>0</v>
      </c>
      <c r="BT11" s="288">
        <v>0</v>
      </c>
      <c r="BU11" s="288">
        <v>0</v>
      </c>
      <c r="BV11" s="288">
        <v>0</v>
      </c>
      <c r="BW11" s="288">
        <v>0</v>
      </c>
      <c r="BX11" s="288">
        <v>0</v>
      </c>
      <c r="BY11" s="288">
        <v>0</v>
      </c>
      <c r="BZ11" s="288">
        <v>0</v>
      </c>
      <c r="CA11" s="288">
        <v>0</v>
      </c>
      <c r="CB11" s="288">
        <v>0</v>
      </c>
      <c r="CC11" s="290">
        <v>0</v>
      </c>
    </row>
    <row r="12" spans="1:81" x14ac:dyDescent="0.25">
      <c r="A12" s="286" t="s">
        <v>16</v>
      </c>
      <c r="B12" s="286" t="s">
        <v>233</v>
      </c>
      <c r="C12" s="286" t="s">
        <v>234</v>
      </c>
      <c r="D12" s="287">
        <v>442</v>
      </c>
      <c r="E12" s="287">
        <v>2616</v>
      </c>
      <c r="F12" s="287">
        <v>27</v>
      </c>
      <c r="G12" s="287">
        <v>9029</v>
      </c>
      <c r="H12" s="287">
        <v>424</v>
      </c>
      <c r="I12" s="287">
        <v>27</v>
      </c>
      <c r="J12" s="287">
        <v>1</v>
      </c>
      <c r="K12" s="287">
        <v>10</v>
      </c>
      <c r="L12" s="287">
        <v>18</v>
      </c>
      <c r="M12" s="288">
        <v>0</v>
      </c>
      <c r="N12" s="287">
        <v>104</v>
      </c>
      <c r="O12" s="288">
        <v>0</v>
      </c>
      <c r="P12" s="289">
        <v>12698</v>
      </c>
      <c r="Q12" s="287">
        <v>442</v>
      </c>
      <c r="R12" s="287">
        <v>1308</v>
      </c>
      <c r="S12" s="288">
        <v>0</v>
      </c>
      <c r="T12" s="287">
        <v>4514</v>
      </c>
      <c r="U12" s="288">
        <v>0</v>
      </c>
      <c r="V12" s="288">
        <v>0</v>
      </c>
      <c r="W12" s="287">
        <v>1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9">
        <v>6265</v>
      </c>
      <c r="AD12" s="288">
        <v>0</v>
      </c>
      <c r="AE12" s="287">
        <v>1104</v>
      </c>
      <c r="AF12" s="287">
        <v>27</v>
      </c>
      <c r="AG12" s="288">
        <v>0</v>
      </c>
      <c r="AH12" s="288">
        <v>0</v>
      </c>
      <c r="AI12" s="287">
        <v>23</v>
      </c>
      <c r="AJ12" s="288">
        <v>0</v>
      </c>
      <c r="AK12" s="287">
        <v>10</v>
      </c>
      <c r="AL12" s="287">
        <v>18</v>
      </c>
      <c r="AM12" s="288">
        <v>0</v>
      </c>
      <c r="AN12" s="287">
        <v>50</v>
      </c>
      <c r="AO12" s="288">
        <v>0</v>
      </c>
      <c r="AP12" s="289">
        <v>1232</v>
      </c>
      <c r="AQ12" s="288">
        <v>0</v>
      </c>
      <c r="AR12" s="288">
        <v>0</v>
      </c>
      <c r="AS12" s="288">
        <v>0</v>
      </c>
      <c r="AT12" s="287">
        <v>4515</v>
      </c>
      <c r="AU12" s="287">
        <v>424</v>
      </c>
      <c r="AV12" s="288">
        <v>0</v>
      </c>
      <c r="AW12" s="288">
        <v>0</v>
      </c>
      <c r="AX12" s="288">
        <v>0</v>
      </c>
      <c r="AY12" s="288">
        <v>0</v>
      </c>
      <c r="AZ12" s="288">
        <v>0</v>
      </c>
      <c r="BA12" s="288">
        <v>0</v>
      </c>
      <c r="BB12" s="288">
        <v>0</v>
      </c>
      <c r="BC12" s="289">
        <v>4939</v>
      </c>
      <c r="BD12" s="288">
        <v>0</v>
      </c>
      <c r="BE12" s="287">
        <v>204</v>
      </c>
      <c r="BF12" s="288">
        <v>0</v>
      </c>
      <c r="BG12" s="288">
        <v>0</v>
      </c>
      <c r="BH12" s="288">
        <v>0</v>
      </c>
      <c r="BI12" s="287">
        <v>4</v>
      </c>
      <c r="BJ12" s="288">
        <v>0</v>
      </c>
      <c r="BK12" s="288">
        <v>0</v>
      </c>
      <c r="BL12" s="288">
        <v>0</v>
      </c>
      <c r="BM12" s="288">
        <v>0</v>
      </c>
      <c r="BN12" s="287">
        <v>54</v>
      </c>
      <c r="BO12" s="288">
        <v>0</v>
      </c>
      <c r="BP12" s="289">
        <v>262</v>
      </c>
      <c r="BQ12" s="288">
        <v>0</v>
      </c>
      <c r="BR12" s="288">
        <v>0</v>
      </c>
      <c r="BS12" s="288">
        <v>0</v>
      </c>
      <c r="BT12" s="288">
        <v>0</v>
      </c>
      <c r="BU12" s="288">
        <v>0</v>
      </c>
      <c r="BV12" s="288">
        <v>0</v>
      </c>
      <c r="BW12" s="288">
        <v>0</v>
      </c>
      <c r="BX12" s="288">
        <v>0</v>
      </c>
      <c r="BY12" s="288">
        <v>0</v>
      </c>
      <c r="BZ12" s="288">
        <v>0</v>
      </c>
      <c r="CA12" s="288">
        <v>0</v>
      </c>
      <c r="CB12" s="288">
        <v>0</v>
      </c>
      <c r="CC12" s="290">
        <v>0</v>
      </c>
    </row>
    <row r="13" spans="1:81" x14ac:dyDescent="0.25">
      <c r="A13" s="286" t="s">
        <v>69</v>
      </c>
      <c r="B13" s="286" t="s">
        <v>231</v>
      </c>
      <c r="C13" s="286" t="s">
        <v>230</v>
      </c>
      <c r="D13" s="287">
        <v>1275</v>
      </c>
      <c r="E13" s="287">
        <v>1199</v>
      </c>
      <c r="F13" s="287">
        <v>8</v>
      </c>
      <c r="G13" s="287">
        <v>1342</v>
      </c>
      <c r="H13" s="287">
        <v>127</v>
      </c>
      <c r="I13" s="287">
        <v>177</v>
      </c>
      <c r="J13" s="288">
        <v>0</v>
      </c>
      <c r="K13" s="287">
        <v>3</v>
      </c>
      <c r="L13" s="287">
        <v>5</v>
      </c>
      <c r="M13" s="288">
        <v>0</v>
      </c>
      <c r="N13" s="287">
        <v>31</v>
      </c>
      <c r="O13" s="288">
        <v>0</v>
      </c>
      <c r="P13" s="289">
        <v>4167</v>
      </c>
      <c r="Q13" s="287">
        <v>1275</v>
      </c>
      <c r="R13" s="287">
        <v>599</v>
      </c>
      <c r="S13" s="288">
        <v>0</v>
      </c>
      <c r="T13" s="287">
        <v>1207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9">
        <v>3081</v>
      </c>
      <c r="AD13" s="288">
        <v>0</v>
      </c>
      <c r="AE13" s="287">
        <v>600</v>
      </c>
      <c r="AF13" s="287">
        <v>8</v>
      </c>
      <c r="AG13" s="288">
        <v>0</v>
      </c>
      <c r="AH13" s="288">
        <v>0</v>
      </c>
      <c r="AI13" s="287">
        <v>177</v>
      </c>
      <c r="AJ13" s="288">
        <v>0</v>
      </c>
      <c r="AK13" s="287">
        <v>3</v>
      </c>
      <c r="AL13" s="287">
        <v>5</v>
      </c>
      <c r="AM13" s="288">
        <v>0</v>
      </c>
      <c r="AN13" s="288">
        <v>0</v>
      </c>
      <c r="AO13" s="288">
        <v>0</v>
      </c>
      <c r="AP13" s="289">
        <v>793</v>
      </c>
      <c r="AQ13" s="288">
        <v>0</v>
      </c>
      <c r="AR13" s="288">
        <v>0</v>
      </c>
      <c r="AS13" s="288">
        <v>0</v>
      </c>
      <c r="AT13" s="287">
        <v>135</v>
      </c>
      <c r="AU13" s="287">
        <v>127</v>
      </c>
      <c r="AV13" s="288">
        <v>0</v>
      </c>
      <c r="AW13" s="288">
        <v>0</v>
      </c>
      <c r="AX13" s="288">
        <v>0</v>
      </c>
      <c r="AY13" s="288">
        <v>0</v>
      </c>
      <c r="AZ13" s="288">
        <v>0</v>
      </c>
      <c r="BA13" s="288">
        <v>0</v>
      </c>
      <c r="BB13" s="288">
        <v>0</v>
      </c>
      <c r="BC13" s="289">
        <v>262</v>
      </c>
      <c r="BD13" s="288">
        <v>0</v>
      </c>
      <c r="BE13" s="288">
        <v>0</v>
      </c>
      <c r="BF13" s="288">
        <v>0</v>
      </c>
      <c r="BG13" s="288">
        <v>0</v>
      </c>
      <c r="BH13" s="288">
        <v>0</v>
      </c>
      <c r="BI13" s="288">
        <v>0</v>
      </c>
      <c r="BJ13" s="288">
        <v>0</v>
      </c>
      <c r="BK13" s="288">
        <v>0</v>
      </c>
      <c r="BL13" s="288">
        <v>0</v>
      </c>
      <c r="BM13" s="288">
        <v>0</v>
      </c>
      <c r="BN13" s="287">
        <v>31</v>
      </c>
      <c r="BO13" s="288">
        <v>0</v>
      </c>
      <c r="BP13" s="289">
        <v>31</v>
      </c>
      <c r="BQ13" s="288">
        <v>0</v>
      </c>
      <c r="BR13" s="288">
        <v>0</v>
      </c>
      <c r="BS13" s="288">
        <v>0</v>
      </c>
      <c r="BT13" s="288">
        <v>0</v>
      </c>
      <c r="BU13" s="288">
        <v>0</v>
      </c>
      <c r="BV13" s="288">
        <v>0</v>
      </c>
      <c r="BW13" s="288">
        <v>0</v>
      </c>
      <c r="BX13" s="288">
        <v>0</v>
      </c>
      <c r="BY13" s="288">
        <v>0</v>
      </c>
      <c r="BZ13" s="288">
        <v>0</v>
      </c>
      <c r="CA13" s="288">
        <v>0</v>
      </c>
      <c r="CB13" s="288">
        <v>0</v>
      </c>
      <c r="CC13" s="290">
        <v>0</v>
      </c>
    </row>
    <row r="14" spans="1:81" x14ac:dyDescent="0.25">
      <c r="A14" s="286" t="s">
        <v>69</v>
      </c>
      <c r="B14" s="286" t="s">
        <v>231</v>
      </c>
      <c r="C14" s="286" t="s">
        <v>232</v>
      </c>
      <c r="D14" s="287">
        <v>1338</v>
      </c>
      <c r="E14" s="287">
        <v>1259</v>
      </c>
      <c r="F14" s="287">
        <v>9</v>
      </c>
      <c r="G14" s="287">
        <v>1408</v>
      </c>
      <c r="H14" s="287">
        <v>133</v>
      </c>
      <c r="I14" s="287">
        <v>186</v>
      </c>
      <c r="J14" s="288">
        <v>0</v>
      </c>
      <c r="K14" s="287">
        <v>4</v>
      </c>
      <c r="L14" s="287">
        <v>6</v>
      </c>
      <c r="M14" s="288">
        <v>0</v>
      </c>
      <c r="N14" s="287">
        <v>32</v>
      </c>
      <c r="O14" s="288">
        <v>0</v>
      </c>
      <c r="P14" s="289">
        <v>4375</v>
      </c>
      <c r="Q14" s="287">
        <v>1338</v>
      </c>
      <c r="R14" s="287">
        <v>629</v>
      </c>
      <c r="S14" s="288">
        <v>0</v>
      </c>
      <c r="T14" s="287">
        <v>1267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9">
        <v>3234</v>
      </c>
      <c r="AD14" s="288">
        <v>0</v>
      </c>
      <c r="AE14" s="287">
        <v>630</v>
      </c>
      <c r="AF14" s="287">
        <v>9</v>
      </c>
      <c r="AG14" s="288">
        <v>0</v>
      </c>
      <c r="AH14" s="288">
        <v>0</v>
      </c>
      <c r="AI14" s="287">
        <v>186</v>
      </c>
      <c r="AJ14" s="288">
        <v>0</v>
      </c>
      <c r="AK14" s="287">
        <v>4</v>
      </c>
      <c r="AL14" s="287">
        <v>6</v>
      </c>
      <c r="AM14" s="288">
        <v>0</v>
      </c>
      <c r="AN14" s="288">
        <v>0</v>
      </c>
      <c r="AO14" s="288">
        <v>0</v>
      </c>
      <c r="AP14" s="289">
        <v>835</v>
      </c>
      <c r="AQ14" s="288">
        <v>0</v>
      </c>
      <c r="AR14" s="288">
        <v>0</v>
      </c>
      <c r="AS14" s="288">
        <v>0</v>
      </c>
      <c r="AT14" s="287">
        <v>141</v>
      </c>
      <c r="AU14" s="287">
        <v>133</v>
      </c>
      <c r="AV14" s="288">
        <v>0</v>
      </c>
      <c r="AW14" s="288">
        <v>0</v>
      </c>
      <c r="AX14" s="288">
        <v>0</v>
      </c>
      <c r="AY14" s="288">
        <v>0</v>
      </c>
      <c r="AZ14" s="288">
        <v>0</v>
      </c>
      <c r="BA14" s="288">
        <v>0</v>
      </c>
      <c r="BB14" s="288">
        <v>0</v>
      </c>
      <c r="BC14" s="289">
        <v>274</v>
      </c>
      <c r="BD14" s="288">
        <v>0</v>
      </c>
      <c r="BE14" s="288">
        <v>0</v>
      </c>
      <c r="BF14" s="288">
        <v>0</v>
      </c>
      <c r="BG14" s="288">
        <v>0</v>
      </c>
      <c r="BH14" s="288">
        <v>0</v>
      </c>
      <c r="BI14" s="288">
        <v>0</v>
      </c>
      <c r="BJ14" s="288">
        <v>0</v>
      </c>
      <c r="BK14" s="288">
        <v>0</v>
      </c>
      <c r="BL14" s="288">
        <v>0</v>
      </c>
      <c r="BM14" s="288">
        <v>0</v>
      </c>
      <c r="BN14" s="287">
        <v>32</v>
      </c>
      <c r="BO14" s="288">
        <v>0</v>
      </c>
      <c r="BP14" s="289">
        <v>32</v>
      </c>
      <c r="BQ14" s="288">
        <v>0</v>
      </c>
      <c r="BR14" s="288">
        <v>0</v>
      </c>
      <c r="BS14" s="288">
        <v>0</v>
      </c>
      <c r="BT14" s="288">
        <v>0</v>
      </c>
      <c r="BU14" s="288">
        <v>0</v>
      </c>
      <c r="BV14" s="288">
        <v>0</v>
      </c>
      <c r="BW14" s="288">
        <v>0</v>
      </c>
      <c r="BX14" s="288">
        <v>0</v>
      </c>
      <c r="BY14" s="288">
        <v>0</v>
      </c>
      <c r="BZ14" s="288">
        <v>0</v>
      </c>
      <c r="CA14" s="288">
        <v>0</v>
      </c>
      <c r="CB14" s="288">
        <v>0</v>
      </c>
      <c r="CC14" s="290">
        <v>0</v>
      </c>
    </row>
    <row r="15" spans="1:81" x14ac:dyDescent="0.25">
      <c r="A15" s="286" t="s">
        <v>69</v>
      </c>
      <c r="B15" s="286" t="s">
        <v>233</v>
      </c>
      <c r="C15" s="286" t="s">
        <v>112</v>
      </c>
      <c r="D15" s="287">
        <v>1409</v>
      </c>
      <c r="E15" s="287">
        <v>1325</v>
      </c>
      <c r="F15" s="287">
        <v>9</v>
      </c>
      <c r="G15" s="287">
        <v>1482</v>
      </c>
      <c r="H15" s="287">
        <v>140</v>
      </c>
      <c r="I15" s="287">
        <v>196</v>
      </c>
      <c r="J15" s="288">
        <v>0</v>
      </c>
      <c r="K15" s="287">
        <v>4</v>
      </c>
      <c r="L15" s="287">
        <v>6</v>
      </c>
      <c r="M15" s="288">
        <v>0</v>
      </c>
      <c r="N15" s="287">
        <v>34</v>
      </c>
      <c r="O15" s="288">
        <v>0</v>
      </c>
      <c r="P15" s="289">
        <v>4605</v>
      </c>
      <c r="Q15" s="287">
        <v>1409</v>
      </c>
      <c r="R15" s="287">
        <v>662</v>
      </c>
      <c r="S15" s="288">
        <v>0</v>
      </c>
      <c r="T15" s="287">
        <v>1333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9">
        <v>3404</v>
      </c>
      <c r="AD15" s="288">
        <v>0</v>
      </c>
      <c r="AE15" s="287">
        <v>663</v>
      </c>
      <c r="AF15" s="287">
        <v>9</v>
      </c>
      <c r="AG15" s="288">
        <v>0</v>
      </c>
      <c r="AH15" s="288">
        <v>0</v>
      </c>
      <c r="AI15" s="287">
        <v>196</v>
      </c>
      <c r="AJ15" s="288">
        <v>0</v>
      </c>
      <c r="AK15" s="287">
        <v>4</v>
      </c>
      <c r="AL15" s="287">
        <v>6</v>
      </c>
      <c r="AM15" s="288">
        <v>0</v>
      </c>
      <c r="AN15" s="288">
        <v>0</v>
      </c>
      <c r="AO15" s="288">
        <v>0</v>
      </c>
      <c r="AP15" s="289">
        <v>878</v>
      </c>
      <c r="AQ15" s="288">
        <v>0</v>
      </c>
      <c r="AR15" s="288">
        <v>0</v>
      </c>
      <c r="AS15" s="288">
        <v>0</v>
      </c>
      <c r="AT15" s="287">
        <v>149</v>
      </c>
      <c r="AU15" s="287">
        <v>140</v>
      </c>
      <c r="AV15" s="288">
        <v>0</v>
      </c>
      <c r="AW15" s="288">
        <v>0</v>
      </c>
      <c r="AX15" s="288">
        <v>0</v>
      </c>
      <c r="AY15" s="288">
        <v>0</v>
      </c>
      <c r="AZ15" s="288">
        <v>0</v>
      </c>
      <c r="BA15" s="288">
        <v>0</v>
      </c>
      <c r="BB15" s="288">
        <v>0</v>
      </c>
      <c r="BC15" s="289">
        <v>289</v>
      </c>
      <c r="BD15" s="288">
        <v>0</v>
      </c>
      <c r="BE15" s="288">
        <v>0</v>
      </c>
      <c r="BF15" s="288">
        <v>0</v>
      </c>
      <c r="BG15" s="288">
        <v>0</v>
      </c>
      <c r="BH15" s="288">
        <v>0</v>
      </c>
      <c r="BI15" s="288">
        <v>0</v>
      </c>
      <c r="BJ15" s="288">
        <v>0</v>
      </c>
      <c r="BK15" s="288">
        <v>0</v>
      </c>
      <c r="BL15" s="288">
        <v>0</v>
      </c>
      <c r="BM15" s="288">
        <v>0</v>
      </c>
      <c r="BN15" s="287">
        <v>34</v>
      </c>
      <c r="BO15" s="288">
        <v>0</v>
      </c>
      <c r="BP15" s="289">
        <v>34</v>
      </c>
      <c r="BQ15" s="288">
        <v>0</v>
      </c>
      <c r="BR15" s="288">
        <v>0</v>
      </c>
      <c r="BS15" s="288">
        <v>0</v>
      </c>
      <c r="BT15" s="288">
        <v>0</v>
      </c>
      <c r="BU15" s="288">
        <v>0</v>
      </c>
      <c r="BV15" s="288">
        <v>0</v>
      </c>
      <c r="BW15" s="288">
        <v>0</v>
      </c>
      <c r="BX15" s="288">
        <v>0</v>
      </c>
      <c r="BY15" s="288">
        <v>0</v>
      </c>
      <c r="BZ15" s="288">
        <v>0</v>
      </c>
      <c r="CA15" s="288">
        <v>0</v>
      </c>
      <c r="CB15" s="288">
        <v>0</v>
      </c>
      <c r="CC15" s="290">
        <v>0</v>
      </c>
    </row>
    <row r="16" spans="1:81" x14ac:dyDescent="0.25">
      <c r="A16" s="286" t="s">
        <v>69</v>
      </c>
      <c r="B16" s="286" t="s">
        <v>233</v>
      </c>
      <c r="C16" s="286" t="s">
        <v>113</v>
      </c>
      <c r="D16" s="287">
        <v>1279</v>
      </c>
      <c r="E16" s="287">
        <v>1203</v>
      </c>
      <c r="F16" s="287">
        <v>8</v>
      </c>
      <c r="G16" s="287">
        <v>1346</v>
      </c>
      <c r="H16" s="287">
        <v>127</v>
      </c>
      <c r="I16" s="287">
        <v>178</v>
      </c>
      <c r="J16" s="288">
        <v>0</v>
      </c>
      <c r="K16" s="287">
        <v>3</v>
      </c>
      <c r="L16" s="287">
        <v>5</v>
      </c>
      <c r="M16" s="288">
        <v>0</v>
      </c>
      <c r="N16" s="287">
        <v>31</v>
      </c>
      <c r="O16" s="288">
        <v>0</v>
      </c>
      <c r="P16" s="289">
        <v>4180</v>
      </c>
      <c r="Q16" s="287">
        <v>1279</v>
      </c>
      <c r="R16" s="287">
        <v>601</v>
      </c>
      <c r="S16" s="288">
        <v>0</v>
      </c>
      <c r="T16" s="287">
        <v>1211</v>
      </c>
      <c r="U16" s="288">
        <v>0</v>
      </c>
      <c r="V16" s="288">
        <v>0</v>
      </c>
      <c r="W16" s="288">
        <v>0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  <c r="AC16" s="289">
        <v>3091</v>
      </c>
      <c r="AD16" s="288">
        <v>0</v>
      </c>
      <c r="AE16" s="287">
        <v>602</v>
      </c>
      <c r="AF16" s="287">
        <v>8</v>
      </c>
      <c r="AG16" s="288">
        <v>0</v>
      </c>
      <c r="AH16" s="288">
        <v>0</v>
      </c>
      <c r="AI16" s="287">
        <v>178</v>
      </c>
      <c r="AJ16" s="288">
        <v>0</v>
      </c>
      <c r="AK16" s="287">
        <v>3</v>
      </c>
      <c r="AL16" s="287">
        <v>5</v>
      </c>
      <c r="AM16" s="288">
        <v>0</v>
      </c>
      <c r="AN16" s="288">
        <v>0</v>
      </c>
      <c r="AO16" s="288">
        <v>0</v>
      </c>
      <c r="AP16" s="289">
        <v>796</v>
      </c>
      <c r="AQ16" s="288">
        <v>0</v>
      </c>
      <c r="AR16" s="288">
        <v>0</v>
      </c>
      <c r="AS16" s="288">
        <v>0</v>
      </c>
      <c r="AT16" s="287">
        <v>135</v>
      </c>
      <c r="AU16" s="287">
        <v>127</v>
      </c>
      <c r="AV16" s="288">
        <v>0</v>
      </c>
      <c r="AW16" s="288">
        <v>0</v>
      </c>
      <c r="AX16" s="288">
        <v>0</v>
      </c>
      <c r="AY16" s="288">
        <v>0</v>
      </c>
      <c r="AZ16" s="288">
        <v>0</v>
      </c>
      <c r="BA16" s="288">
        <v>0</v>
      </c>
      <c r="BB16" s="288">
        <v>0</v>
      </c>
      <c r="BC16" s="289">
        <v>262</v>
      </c>
      <c r="BD16" s="288">
        <v>0</v>
      </c>
      <c r="BE16" s="288">
        <v>0</v>
      </c>
      <c r="BF16" s="288">
        <v>0</v>
      </c>
      <c r="BG16" s="288">
        <v>0</v>
      </c>
      <c r="BH16" s="288">
        <v>0</v>
      </c>
      <c r="BI16" s="288">
        <v>0</v>
      </c>
      <c r="BJ16" s="288">
        <v>0</v>
      </c>
      <c r="BK16" s="288">
        <v>0</v>
      </c>
      <c r="BL16" s="288">
        <v>0</v>
      </c>
      <c r="BM16" s="288">
        <v>0</v>
      </c>
      <c r="BN16" s="287">
        <v>31</v>
      </c>
      <c r="BO16" s="288">
        <v>0</v>
      </c>
      <c r="BP16" s="289">
        <v>31</v>
      </c>
      <c r="BQ16" s="288">
        <v>0</v>
      </c>
      <c r="BR16" s="288">
        <v>0</v>
      </c>
      <c r="BS16" s="288">
        <v>0</v>
      </c>
      <c r="BT16" s="288">
        <v>0</v>
      </c>
      <c r="BU16" s="288">
        <v>0</v>
      </c>
      <c r="BV16" s="288">
        <v>0</v>
      </c>
      <c r="BW16" s="288">
        <v>0</v>
      </c>
      <c r="BX16" s="288">
        <v>0</v>
      </c>
      <c r="BY16" s="288">
        <v>0</v>
      </c>
      <c r="BZ16" s="288">
        <v>0</v>
      </c>
      <c r="CA16" s="288">
        <v>0</v>
      </c>
      <c r="CB16" s="288">
        <v>0</v>
      </c>
      <c r="CC16" s="290">
        <v>0</v>
      </c>
    </row>
    <row r="17" spans="1:81" x14ac:dyDescent="0.25">
      <c r="A17" s="286" t="s">
        <v>69</v>
      </c>
      <c r="B17" s="286" t="s">
        <v>233</v>
      </c>
      <c r="C17" s="286" t="s">
        <v>114</v>
      </c>
      <c r="D17" s="287">
        <v>1504</v>
      </c>
      <c r="E17" s="287">
        <v>1415</v>
      </c>
      <c r="F17" s="287">
        <v>10</v>
      </c>
      <c r="G17" s="287">
        <v>1583</v>
      </c>
      <c r="H17" s="287">
        <v>150</v>
      </c>
      <c r="I17" s="287">
        <v>209</v>
      </c>
      <c r="J17" s="288">
        <v>0</v>
      </c>
      <c r="K17" s="287">
        <v>4</v>
      </c>
      <c r="L17" s="287">
        <v>6</v>
      </c>
      <c r="M17" s="288">
        <v>0</v>
      </c>
      <c r="N17" s="287">
        <v>36</v>
      </c>
      <c r="O17" s="288">
        <v>0</v>
      </c>
      <c r="P17" s="289">
        <v>4917</v>
      </c>
      <c r="Q17" s="287">
        <v>1504</v>
      </c>
      <c r="R17" s="287">
        <v>707</v>
      </c>
      <c r="S17" s="288">
        <v>0</v>
      </c>
      <c r="T17" s="287">
        <v>1424</v>
      </c>
      <c r="U17" s="288">
        <v>0</v>
      </c>
      <c r="V17" s="288">
        <v>0</v>
      </c>
      <c r="W17" s="288">
        <v>0</v>
      </c>
      <c r="X17" s="288">
        <v>0</v>
      </c>
      <c r="Y17" s="288">
        <v>0</v>
      </c>
      <c r="Z17" s="288">
        <v>0</v>
      </c>
      <c r="AA17" s="288">
        <v>0</v>
      </c>
      <c r="AB17" s="288">
        <v>0</v>
      </c>
      <c r="AC17" s="289">
        <v>3635</v>
      </c>
      <c r="AD17" s="288">
        <v>0</v>
      </c>
      <c r="AE17" s="287">
        <v>708</v>
      </c>
      <c r="AF17" s="287">
        <v>10</v>
      </c>
      <c r="AG17" s="288">
        <v>0</v>
      </c>
      <c r="AH17" s="288">
        <v>0</v>
      </c>
      <c r="AI17" s="287">
        <v>209</v>
      </c>
      <c r="AJ17" s="288">
        <v>0</v>
      </c>
      <c r="AK17" s="287">
        <v>4</v>
      </c>
      <c r="AL17" s="287">
        <v>6</v>
      </c>
      <c r="AM17" s="288">
        <v>0</v>
      </c>
      <c r="AN17" s="288">
        <v>0</v>
      </c>
      <c r="AO17" s="288">
        <v>0</v>
      </c>
      <c r="AP17" s="289">
        <v>937</v>
      </c>
      <c r="AQ17" s="288">
        <v>0</v>
      </c>
      <c r="AR17" s="288">
        <v>0</v>
      </c>
      <c r="AS17" s="288">
        <v>0</v>
      </c>
      <c r="AT17" s="287">
        <v>159</v>
      </c>
      <c r="AU17" s="287">
        <v>150</v>
      </c>
      <c r="AV17" s="288">
        <v>0</v>
      </c>
      <c r="AW17" s="288">
        <v>0</v>
      </c>
      <c r="AX17" s="288">
        <v>0</v>
      </c>
      <c r="AY17" s="288">
        <v>0</v>
      </c>
      <c r="AZ17" s="288">
        <v>0</v>
      </c>
      <c r="BA17" s="288">
        <v>0</v>
      </c>
      <c r="BB17" s="288">
        <v>0</v>
      </c>
      <c r="BC17" s="289">
        <v>309</v>
      </c>
      <c r="BD17" s="288">
        <v>0</v>
      </c>
      <c r="BE17" s="288">
        <v>0</v>
      </c>
      <c r="BF17" s="288">
        <v>0</v>
      </c>
      <c r="BG17" s="288">
        <v>0</v>
      </c>
      <c r="BH17" s="288">
        <v>0</v>
      </c>
      <c r="BI17" s="288">
        <v>0</v>
      </c>
      <c r="BJ17" s="288">
        <v>0</v>
      </c>
      <c r="BK17" s="288">
        <v>0</v>
      </c>
      <c r="BL17" s="288">
        <v>0</v>
      </c>
      <c r="BM17" s="288">
        <v>0</v>
      </c>
      <c r="BN17" s="287">
        <v>36</v>
      </c>
      <c r="BO17" s="288">
        <v>0</v>
      </c>
      <c r="BP17" s="289">
        <v>36</v>
      </c>
      <c r="BQ17" s="288">
        <v>0</v>
      </c>
      <c r="BR17" s="288">
        <v>0</v>
      </c>
      <c r="BS17" s="288">
        <v>0</v>
      </c>
      <c r="BT17" s="288">
        <v>0</v>
      </c>
      <c r="BU17" s="288">
        <v>0</v>
      </c>
      <c r="BV17" s="288">
        <v>0</v>
      </c>
      <c r="BW17" s="288">
        <v>0</v>
      </c>
      <c r="BX17" s="288">
        <v>0</v>
      </c>
      <c r="BY17" s="288">
        <v>0</v>
      </c>
      <c r="BZ17" s="288">
        <v>0</v>
      </c>
      <c r="CA17" s="288">
        <v>0</v>
      </c>
      <c r="CB17" s="288">
        <v>0</v>
      </c>
      <c r="CC17" s="290">
        <v>0</v>
      </c>
    </row>
    <row r="18" spans="1:81" x14ac:dyDescent="0.25">
      <c r="A18" s="286" t="s">
        <v>69</v>
      </c>
      <c r="B18" s="286" t="s">
        <v>233</v>
      </c>
      <c r="C18" s="286" t="s">
        <v>234</v>
      </c>
      <c r="D18" s="287">
        <v>1409</v>
      </c>
      <c r="E18" s="287">
        <v>1325</v>
      </c>
      <c r="F18" s="287">
        <v>9</v>
      </c>
      <c r="G18" s="287">
        <v>1482</v>
      </c>
      <c r="H18" s="287">
        <v>140</v>
      </c>
      <c r="I18" s="287">
        <v>196</v>
      </c>
      <c r="J18" s="288">
        <v>0</v>
      </c>
      <c r="K18" s="287">
        <v>4</v>
      </c>
      <c r="L18" s="287">
        <v>6</v>
      </c>
      <c r="M18" s="288">
        <v>0</v>
      </c>
      <c r="N18" s="287">
        <v>34</v>
      </c>
      <c r="O18" s="288">
        <v>0</v>
      </c>
      <c r="P18" s="289">
        <v>4605</v>
      </c>
      <c r="Q18" s="287">
        <v>1409</v>
      </c>
      <c r="R18" s="287">
        <v>662</v>
      </c>
      <c r="S18" s="288">
        <v>0</v>
      </c>
      <c r="T18" s="287">
        <v>1333</v>
      </c>
      <c r="U18" s="288">
        <v>0</v>
      </c>
      <c r="V18" s="288">
        <v>0</v>
      </c>
      <c r="W18" s="288">
        <v>0</v>
      </c>
      <c r="X18" s="288">
        <v>0</v>
      </c>
      <c r="Y18" s="288">
        <v>0</v>
      </c>
      <c r="Z18" s="288">
        <v>0</v>
      </c>
      <c r="AA18" s="288">
        <v>0</v>
      </c>
      <c r="AB18" s="288">
        <v>0</v>
      </c>
      <c r="AC18" s="289">
        <v>3404</v>
      </c>
      <c r="AD18" s="288">
        <v>0</v>
      </c>
      <c r="AE18" s="287">
        <v>663</v>
      </c>
      <c r="AF18" s="287">
        <v>9</v>
      </c>
      <c r="AG18" s="288">
        <v>0</v>
      </c>
      <c r="AH18" s="288">
        <v>0</v>
      </c>
      <c r="AI18" s="287">
        <v>196</v>
      </c>
      <c r="AJ18" s="288">
        <v>0</v>
      </c>
      <c r="AK18" s="287">
        <v>4</v>
      </c>
      <c r="AL18" s="287">
        <v>6</v>
      </c>
      <c r="AM18" s="288">
        <v>0</v>
      </c>
      <c r="AN18" s="288">
        <v>0</v>
      </c>
      <c r="AO18" s="288">
        <v>0</v>
      </c>
      <c r="AP18" s="289">
        <v>878</v>
      </c>
      <c r="AQ18" s="288">
        <v>0</v>
      </c>
      <c r="AR18" s="288">
        <v>0</v>
      </c>
      <c r="AS18" s="288">
        <v>0</v>
      </c>
      <c r="AT18" s="287">
        <v>149</v>
      </c>
      <c r="AU18" s="287">
        <v>140</v>
      </c>
      <c r="AV18" s="288">
        <v>0</v>
      </c>
      <c r="AW18" s="288">
        <v>0</v>
      </c>
      <c r="AX18" s="288">
        <v>0</v>
      </c>
      <c r="AY18" s="288">
        <v>0</v>
      </c>
      <c r="AZ18" s="288">
        <v>0</v>
      </c>
      <c r="BA18" s="288">
        <v>0</v>
      </c>
      <c r="BB18" s="288">
        <v>0</v>
      </c>
      <c r="BC18" s="289">
        <v>289</v>
      </c>
      <c r="BD18" s="288">
        <v>0</v>
      </c>
      <c r="BE18" s="288">
        <v>0</v>
      </c>
      <c r="BF18" s="288">
        <v>0</v>
      </c>
      <c r="BG18" s="288">
        <v>0</v>
      </c>
      <c r="BH18" s="288">
        <v>0</v>
      </c>
      <c r="BI18" s="288">
        <v>0</v>
      </c>
      <c r="BJ18" s="288">
        <v>0</v>
      </c>
      <c r="BK18" s="288">
        <v>0</v>
      </c>
      <c r="BL18" s="288">
        <v>0</v>
      </c>
      <c r="BM18" s="288">
        <v>0</v>
      </c>
      <c r="BN18" s="287">
        <v>34</v>
      </c>
      <c r="BO18" s="288">
        <v>0</v>
      </c>
      <c r="BP18" s="289">
        <v>34</v>
      </c>
      <c r="BQ18" s="288">
        <v>0</v>
      </c>
      <c r="BR18" s="288">
        <v>0</v>
      </c>
      <c r="BS18" s="288">
        <v>0</v>
      </c>
      <c r="BT18" s="288">
        <v>0</v>
      </c>
      <c r="BU18" s="288">
        <v>0</v>
      </c>
      <c r="BV18" s="288">
        <v>0</v>
      </c>
      <c r="BW18" s="288">
        <v>0</v>
      </c>
      <c r="BX18" s="288">
        <v>0</v>
      </c>
      <c r="BY18" s="288">
        <v>0</v>
      </c>
      <c r="BZ18" s="288">
        <v>0</v>
      </c>
      <c r="CA18" s="288">
        <v>0</v>
      </c>
      <c r="CB18" s="288">
        <v>0</v>
      </c>
      <c r="CC18" s="290">
        <v>0</v>
      </c>
    </row>
    <row r="19" spans="1:81" x14ac:dyDescent="0.25">
      <c r="A19" s="286" t="s">
        <v>17</v>
      </c>
      <c r="B19" s="286" t="s">
        <v>229</v>
      </c>
      <c r="C19" s="286" t="s">
        <v>230</v>
      </c>
      <c r="D19" s="287">
        <v>31727</v>
      </c>
      <c r="E19" s="287">
        <v>32228</v>
      </c>
      <c r="F19" s="287">
        <v>233</v>
      </c>
      <c r="G19" s="287">
        <v>42674</v>
      </c>
      <c r="H19" s="287">
        <v>3576</v>
      </c>
      <c r="I19" s="287">
        <v>4370</v>
      </c>
      <c r="J19" s="287">
        <v>11</v>
      </c>
      <c r="K19" s="287">
        <v>93</v>
      </c>
      <c r="L19" s="287">
        <v>152</v>
      </c>
      <c r="M19" s="288">
        <v>0</v>
      </c>
      <c r="N19" s="287">
        <v>869</v>
      </c>
      <c r="O19" s="288">
        <v>0</v>
      </c>
      <c r="P19" s="289">
        <v>115933</v>
      </c>
      <c r="Q19" s="287">
        <v>31727</v>
      </c>
      <c r="R19" s="287">
        <v>16114</v>
      </c>
      <c r="S19" s="288">
        <v>0</v>
      </c>
      <c r="T19" s="287">
        <v>34485</v>
      </c>
      <c r="U19" s="288">
        <v>0</v>
      </c>
      <c r="V19" s="288">
        <v>0</v>
      </c>
      <c r="W19" s="287">
        <v>11</v>
      </c>
      <c r="X19" s="288">
        <v>0</v>
      </c>
      <c r="Y19" s="288">
        <v>0</v>
      </c>
      <c r="Z19" s="288">
        <v>0</v>
      </c>
      <c r="AA19" s="288">
        <v>0</v>
      </c>
      <c r="AB19" s="288">
        <v>0</v>
      </c>
      <c r="AC19" s="289">
        <v>82337</v>
      </c>
      <c r="AD19" s="288">
        <v>0</v>
      </c>
      <c r="AE19" s="287">
        <v>15893</v>
      </c>
      <c r="AF19" s="287">
        <v>233</v>
      </c>
      <c r="AG19" s="288">
        <v>0</v>
      </c>
      <c r="AH19" s="288">
        <v>0</v>
      </c>
      <c r="AI19" s="287">
        <v>4365</v>
      </c>
      <c r="AJ19" s="288">
        <v>0</v>
      </c>
      <c r="AK19" s="287">
        <v>93</v>
      </c>
      <c r="AL19" s="287">
        <v>152</v>
      </c>
      <c r="AM19" s="288">
        <v>0</v>
      </c>
      <c r="AN19" s="287">
        <v>54</v>
      </c>
      <c r="AO19" s="288">
        <v>0</v>
      </c>
      <c r="AP19" s="289">
        <v>20790</v>
      </c>
      <c r="AQ19" s="288">
        <v>0</v>
      </c>
      <c r="AR19" s="288">
        <v>0</v>
      </c>
      <c r="AS19" s="288">
        <v>0</v>
      </c>
      <c r="AT19" s="287">
        <v>8189</v>
      </c>
      <c r="AU19" s="287">
        <v>3576</v>
      </c>
      <c r="AV19" s="288">
        <v>0</v>
      </c>
      <c r="AW19" s="288">
        <v>0</v>
      </c>
      <c r="AX19" s="288">
        <v>0</v>
      </c>
      <c r="AY19" s="288">
        <v>0</v>
      </c>
      <c r="AZ19" s="288">
        <v>0</v>
      </c>
      <c r="BA19" s="288">
        <v>0</v>
      </c>
      <c r="BB19" s="288">
        <v>0</v>
      </c>
      <c r="BC19" s="289">
        <v>11765</v>
      </c>
      <c r="BD19" s="288">
        <v>0</v>
      </c>
      <c r="BE19" s="287">
        <v>221</v>
      </c>
      <c r="BF19" s="288">
        <v>0</v>
      </c>
      <c r="BG19" s="288">
        <v>0</v>
      </c>
      <c r="BH19" s="288">
        <v>0</v>
      </c>
      <c r="BI19" s="287">
        <v>5</v>
      </c>
      <c r="BJ19" s="288">
        <v>0</v>
      </c>
      <c r="BK19" s="288">
        <v>0</v>
      </c>
      <c r="BL19" s="288">
        <v>0</v>
      </c>
      <c r="BM19" s="288">
        <v>0</v>
      </c>
      <c r="BN19" s="287">
        <v>815</v>
      </c>
      <c r="BO19" s="288">
        <v>0</v>
      </c>
      <c r="BP19" s="289">
        <v>1041</v>
      </c>
      <c r="BQ19" s="288">
        <v>0</v>
      </c>
      <c r="BR19" s="288">
        <v>0</v>
      </c>
      <c r="BS19" s="288">
        <v>0</v>
      </c>
      <c r="BT19" s="288">
        <v>0</v>
      </c>
      <c r="BU19" s="288">
        <v>0</v>
      </c>
      <c r="BV19" s="288">
        <v>0</v>
      </c>
      <c r="BW19" s="288">
        <v>0</v>
      </c>
      <c r="BX19" s="288">
        <v>0</v>
      </c>
      <c r="BY19" s="288">
        <v>0</v>
      </c>
      <c r="BZ19" s="288">
        <v>0</v>
      </c>
      <c r="CA19" s="288">
        <v>0</v>
      </c>
      <c r="CB19" s="288">
        <v>0</v>
      </c>
      <c r="CC19" s="290">
        <v>0</v>
      </c>
    </row>
    <row r="20" spans="1:81" x14ac:dyDescent="0.25">
      <c r="A20" s="286" t="s">
        <v>17</v>
      </c>
      <c r="B20" s="286" t="s">
        <v>231</v>
      </c>
      <c r="C20" s="286" t="s">
        <v>114</v>
      </c>
      <c r="D20" s="287">
        <v>11165</v>
      </c>
      <c r="E20" s="287">
        <v>10500</v>
      </c>
      <c r="F20" s="287">
        <v>73</v>
      </c>
      <c r="G20" s="287">
        <v>11746</v>
      </c>
      <c r="H20" s="287">
        <v>1113</v>
      </c>
      <c r="I20" s="287">
        <v>1551</v>
      </c>
      <c r="J20" s="287">
        <v>4</v>
      </c>
      <c r="K20" s="287">
        <v>29</v>
      </c>
      <c r="L20" s="287">
        <v>47</v>
      </c>
      <c r="M20" s="288">
        <v>0</v>
      </c>
      <c r="N20" s="287">
        <v>270</v>
      </c>
      <c r="O20" s="288">
        <v>0</v>
      </c>
      <c r="P20" s="289">
        <v>36498</v>
      </c>
      <c r="Q20" s="287">
        <v>11165</v>
      </c>
      <c r="R20" s="287">
        <v>5250</v>
      </c>
      <c r="S20" s="288">
        <v>0</v>
      </c>
      <c r="T20" s="287">
        <v>10571</v>
      </c>
      <c r="U20" s="288">
        <v>0</v>
      </c>
      <c r="V20" s="288">
        <v>0</v>
      </c>
      <c r="W20" s="287">
        <v>4</v>
      </c>
      <c r="X20" s="288">
        <v>0</v>
      </c>
      <c r="Y20" s="288">
        <v>0</v>
      </c>
      <c r="Z20" s="288">
        <v>0</v>
      </c>
      <c r="AA20" s="288">
        <v>0</v>
      </c>
      <c r="AB20" s="288">
        <v>0</v>
      </c>
      <c r="AC20" s="289">
        <v>26990</v>
      </c>
      <c r="AD20" s="288">
        <v>0</v>
      </c>
      <c r="AE20" s="287">
        <v>5250</v>
      </c>
      <c r="AF20" s="287">
        <v>73</v>
      </c>
      <c r="AG20" s="288">
        <v>0</v>
      </c>
      <c r="AH20" s="288">
        <v>0</v>
      </c>
      <c r="AI20" s="287">
        <v>1551</v>
      </c>
      <c r="AJ20" s="288">
        <v>0</v>
      </c>
      <c r="AK20" s="287">
        <v>29</v>
      </c>
      <c r="AL20" s="287">
        <v>47</v>
      </c>
      <c r="AM20" s="288">
        <v>0</v>
      </c>
      <c r="AN20" s="288">
        <v>0</v>
      </c>
      <c r="AO20" s="288">
        <v>0</v>
      </c>
      <c r="AP20" s="289">
        <v>6950</v>
      </c>
      <c r="AQ20" s="288">
        <v>0</v>
      </c>
      <c r="AR20" s="288">
        <v>0</v>
      </c>
      <c r="AS20" s="288">
        <v>0</v>
      </c>
      <c r="AT20" s="287">
        <v>1175</v>
      </c>
      <c r="AU20" s="287">
        <v>1113</v>
      </c>
      <c r="AV20" s="288">
        <v>0</v>
      </c>
      <c r="AW20" s="288">
        <v>0</v>
      </c>
      <c r="AX20" s="288">
        <v>0</v>
      </c>
      <c r="AY20" s="288">
        <v>0</v>
      </c>
      <c r="AZ20" s="288">
        <v>0</v>
      </c>
      <c r="BA20" s="288">
        <v>0</v>
      </c>
      <c r="BB20" s="288">
        <v>0</v>
      </c>
      <c r="BC20" s="289">
        <v>2288</v>
      </c>
      <c r="BD20" s="288">
        <v>0</v>
      </c>
      <c r="BE20" s="288">
        <v>0</v>
      </c>
      <c r="BF20" s="288">
        <v>0</v>
      </c>
      <c r="BG20" s="288">
        <v>0</v>
      </c>
      <c r="BH20" s="288">
        <v>0</v>
      </c>
      <c r="BI20" s="288">
        <v>0</v>
      </c>
      <c r="BJ20" s="288">
        <v>0</v>
      </c>
      <c r="BK20" s="288">
        <v>0</v>
      </c>
      <c r="BL20" s="288">
        <v>0</v>
      </c>
      <c r="BM20" s="288">
        <v>0</v>
      </c>
      <c r="BN20" s="287">
        <v>270</v>
      </c>
      <c r="BO20" s="288">
        <v>0</v>
      </c>
      <c r="BP20" s="289">
        <v>270</v>
      </c>
      <c r="BQ20" s="288">
        <v>0</v>
      </c>
      <c r="BR20" s="288">
        <v>0</v>
      </c>
      <c r="BS20" s="288">
        <v>0</v>
      </c>
      <c r="BT20" s="288">
        <v>0</v>
      </c>
      <c r="BU20" s="288">
        <v>0</v>
      </c>
      <c r="BV20" s="288">
        <v>0</v>
      </c>
      <c r="BW20" s="288">
        <v>0</v>
      </c>
      <c r="BX20" s="288">
        <v>0</v>
      </c>
      <c r="BY20" s="288">
        <v>0</v>
      </c>
      <c r="BZ20" s="288">
        <v>0</v>
      </c>
      <c r="CA20" s="288">
        <v>0</v>
      </c>
      <c r="CB20" s="288">
        <v>0</v>
      </c>
      <c r="CC20" s="290">
        <v>0</v>
      </c>
    </row>
    <row r="21" spans="1:81" x14ac:dyDescent="0.25">
      <c r="A21" s="286" t="s">
        <v>17</v>
      </c>
      <c r="B21" s="286" t="s">
        <v>231</v>
      </c>
      <c r="C21" s="286" t="s">
        <v>230</v>
      </c>
      <c r="D21" s="287">
        <v>2334</v>
      </c>
      <c r="E21" s="287">
        <v>2417</v>
      </c>
      <c r="F21" s="287">
        <v>18</v>
      </c>
      <c r="G21" s="287">
        <v>3318</v>
      </c>
      <c r="H21" s="287">
        <v>271</v>
      </c>
      <c r="I21" s="287">
        <v>321</v>
      </c>
      <c r="J21" s="287">
        <v>1</v>
      </c>
      <c r="K21" s="287">
        <v>7</v>
      </c>
      <c r="L21" s="287">
        <v>12</v>
      </c>
      <c r="M21" s="288">
        <v>0</v>
      </c>
      <c r="N21" s="287">
        <v>65</v>
      </c>
      <c r="O21" s="288">
        <v>0</v>
      </c>
      <c r="P21" s="289">
        <v>8764</v>
      </c>
      <c r="Q21" s="287">
        <v>2334</v>
      </c>
      <c r="R21" s="287">
        <v>1208</v>
      </c>
      <c r="S21" s="288">
        <v>0</v>
      </c>
      <c r="T21" s="287">
        <v>2623</v>
      </c>
      <c r="U21" s="288">
        <v>0</v>
      </c>
      <c r="V21" s="288">
        <v>0</v>
      </c>
      <c r="W21" s="287">
        <v>1</v>
      </c>
      <c r="X21" s="288">
        <v>0</v>
      </c>
      <c r="Y21" s="288">
        <v>0</v>
      </c>
      <c r="Z21" s="288">
        <v>0</v>
      </c>
      <c r="AA21" s="288">
        <v>0</v>
      </c>
      <c r="AB21" s="288">
        <v>0</v>
      </c>
      <c r="AC21" s="289">
        <v>6166</v>
      </c>
      <c r="AD21" s="288">
        <v>0</v>
      </c>
      <c r="AE21" s="287">
        <v>1189</v>
      </c>
      <c r="AF21" s="287">
        <v>18</v>
      </c>
      <c r="AG21" s="288">
        <v>0</v>
      </c>
      <c r="AH21" s="288">
        <v>0</v>
      </c>
      <c r="AI21" s="287">
        <v>320</v>
      </c>
      <c r="AJ21" s="288">
        <v>0</v>
      </c>
      <c r="AK21" s="287">
        <v>7</v>
      </c>
      <c r="AL21" s="287">
        <v>12</v>
      </c>
      <c r="AM21" s="288">
        <v>0</v>
      </c>
      <c r="AN21" s="287">
        <v>5</v>
      </c>
      <c r="AO21" s="288">
        <v>0</v>
      </c>
      <c r="AP21" s="289">
        <v>1551</v>
      </c>
      <c r="AQ21" s="288">
        <v>0</v>
      </c>
      <c r="AR21" s="288">
        <v>0</v>
      </c>
      <c r="AS21" s="288">
        <v>0</v>
      </c>
      <c r="AT21" s="287">
        <v>695</v>
      </c>
      <c r="AU21" s="287">
        <v>271</v>
      </c>
      <c r="AV21" s="288">
        <v>0</v>
      </c>
      <c r="AW21" s="288">
        <v>0</v>
      </c>
      <c r="AX21" s="288">
        <v>0</v>
      </c>
      <c r="AY21" s="288">
        <v>0</v>
      </c>
      <c r="AZ21" s="288">
        <v>0</v>
      </c>
      <c r="BA21" s="288">
        <v>0</v>
      </c>
      <c r="BB21" s="288">
        <v>0</v>
      </c>
      <c r="BC21" s="289">
        <v>966</v>
      </c>
      <c r="BD21" s="288">
        <v>0</v>
      </c>
      <c r="BE21" s="287">
        <v>20</v>
      </c>
      <c r="BF21" s="288">
        <v>0</v>
      </c>
      <c r="BG21" s="288">
        <v>0</v>
      </c>
      <c r="BH21" s="288">
        <v>0</v>
      </c>
      <c r="BI21" s="287">
        <v>1</v>
      </c>
      <c r="BJ21" s="288">
        <v>0</v>
      </c>
      <c r="BK21" s="288">
        <v>0</v>
      </c>
      <c r="BL21" s="288">
        <v>0</v>
      </c>
      <c r="BM21" s="288">
        <v>0</v>
      </c>
      <c r="BN21" s="287">
        <v>60</v>
      </c>
      <c r="BO21" s="288">
        <v>0</v>
      </c>
      <c r="BP21" s="289">
        <v>81</v>
      </c>
      <c r="BQ21" s="288">
        <v>0</v>
      </c>
      <c r="BR21" s="288">
        <v>0</v>
      </c>
      <c r="BS21" s="288">
        <v>0</v>
      </c>
      <c r="BT21" s="288">
        <v>0</v>
      </c>
      <c r="BU21" s="288">
        <v>0</v>
      </c>
      <c r="BV21" s="288">
        <v>0</v>
      </c>
      <c r="BW21" s="288">
        <v>0</v>
      </c>
      <c r="BX21" s="288">
        <v>0</v>
      </c>
      <c r="BY21" s="288">
        <v>0</v>
      </c>
      <c r="BZ21" s="288">
        <v>0</v>
      </c>
      <c r="CA21" s="288">
        <v>0</v>
      </c>
      <c r="CB21" s="288">
        <v>0</v>
      </c>
      <c r="CC21" s="290">
        <v>0</v>
      </c>
    </row>
    <row r="22" spans="1:81" x14ac:dyDescent="0.25">
      <c r="A22" s="286" t="s">
        <v>17</v>
      </c>
      <c r="B22" s="286" t="s">
        <v>231</v>
      </c>
      <c r="C22" s="286" t="s">
        <v>232</v>
      </c>
      <c r="D22" s="287">
        <v>41063</v>
      </c>
      <c r="E22" s="287">
        <v>41230</v>
      </c>
      <c r="F22" s="287">
        <v>297</v>
      </c>
      <c r="G22" s="287">
        <v>53357</v>
      </c>
      <c r="H22" s="287">
        <v>4545</v>
      </c>
      <c r="I22" s="287">
        <v>5664</v>
      </c>
      <c r="J22" s="287">
        <v>15</v>
      </c>
      <c r="K22" s="287">
        <v>118</v>
      </c>
      <c r="L22" s="287">
        <v>193</v>
      </c>
      <c r="M22" s="288">
        <v>0</v>
      </c>
      <c r="N22" s="287">
        <v>1105</v>
      </c>
      <c r="O22" s="288">
        <v>0</v>
      </c>
      <c r="P22" s="289">
        <v>147587</v>
      </c>
      <c r="Q22" s="287">
        <v>41063</v>
      </c>
      <c r="R22" s="287">
        <v>20614</v>
      </c>
      <c r="S22" s="288">
        <v>0</v>
      </c>
      <c r="T22" s="287">
        <v>43737</v>
      </c>
      <c r="U22" s="288">
        <v>0</v>
      </c>
      <c r="V22" s="288">
        <v>0</v>
      </c>
      <c r="W22" s="287">
        <v>15</v>
      </c>
      <c r="X22" s="288">
        <v>0</v>
      </c>
      <c r="Y22" s="288">
        <v>0</v>
      </c>
      <c r="Z22" s="288">
        <v>0</v>
      </c>
      <c r="AA22" s="288">
        <v>0</v>
      </c>
      <c r="AB22" s="288">
        <v>0</v>
      </c>
      <c r="AC22" s="289">
        <v>105429</v>
      </c>
      <c r="AD22" s="288">
        <v>0</v>
      </c>
      <c r="AE22" s="287">
        <v>20374</v>
      </c>
      <c r="AF22" s="287">
        <v>297</v>
      </c>
      <c r="AG22" s="288">
        <v>0</v>
      </c>
      <c r="AH22" s="288">
        <v>0</v>
      </c>
      <c r="AI22" s="287">
        <v>5659</v>
      </c>
      <c r="AJ22" s="288">
        <v>0</v>
      </c>
      <c r="AK22" s="287">
        <v>118</v>
      </c>
      <c r="AL22" s="287">
        <v>193</v>
      </c>
      <c r="AM22" s="288">
        <v>0</v>
      </c>
      <c r="AN22" s="287">
        <v>59</v>
      </c>
      <c r="AO22" s="288">
        <v>0</v>
      </c>
      <c r="AP22" s="289">
        <v>26700</v>
      </c>
      <c r="AQ22" s="288">
        <v>0</v>
      </c>
      <c r="AR22" s="288">
        <v>0</v>
      </c>
      <c r="AS22" s="288">
        <v>0</v>
      </c>
      <c r="AT22" s="287">
        <v>9620</v>
      </c>
      <c r="AU22" s="287">
        <v>4545</v>
      </c>
      <c r="AV22" s="288">
        <v>0</v>
      </c>
      <c r="AW22" s="288">
        <v>0</v>
      </c>
      <c r="AX22" s="288">
        <v>0</v>
      </c>
      <c r="AY22" s="288">
        <v>0</v>
      </c>
      <c r="AZ22" s="288">
        <v>0</v>
      </c>
      <c r="BA22" s="288">
        <v>0</v>
      </c>
      <c r="BB22" s="288">
        <v>0</v>
      </c>
      <c r="BC22" s="289">
        <v>14165</v>
      </c>
      <c r="BD22" s="288">
        <v>0</v>
      </c>
      <c r="BE22" s="287">
        <v>242</v>
      </c>
      <c r="BF22" s="288">
        <v>0</v>
      </c>
      <c r="BG22" s="288">
        <v>0</v>
      </c>
      <c r="BH22" s="288">
        <v>0</v>
      </c>
      <c r="BI22" s="287">
        <v>5</v>
      </c>
      <c r="BJ22" s="288">
        <v>0</v>
      </c>
      <c r="BK22" s="288">
        <v>0</v>
      </c>
      <c r="BL22" s="288">
        <v>0</v>
      </c>
      <c r="BM22" s="288">
        <v>0</v>
      </c>
      <c r="BN22" s="287">
        <v>1046</v>
      </c>
      <c r="BO22" s="288">
        <v>0</v>
      </c>
      <c r="BP22" s="289">
        <v>1293</v>
      </c>
      <c r="BQ22" s="288">
        <v>0</v>
      </c>
      <c r="BR22" s="288">
        <v>0</v>
      </c>
      <c r="BS22" s="288">
        <v>0</v>
      </c>
      <c r="BT22" s="288">
        <v>0</v>
      </c>
      <c r="BU22" s="288">
        <v>0</v>
      </c>
      <c r="BV22" s="288">
        <v>0</v>
      </c>
      <c r="BW22" s="288">
        <v>0</v>
      </c>
      <c r="BX22" s="288">
        <v>0</v>
      </c>
      <c r="BY22" s="288">
        <v>0</v>
      </c>
      <c r="BZ22" s="288">
        <v>0</v>
      </c>
      <c r="CA22" s="288">
        <v>0</v>
      </c>
      <c r="CB22" s="288">
        <v>0</v>
      </c>
      <c r="CC22" s="290">
        <v>0</v>
      </c>
    </row>
    <row r="23" spans="1:81" x14ac:dyDescent="0.25">
      <c r="A23" s="286" t="s">
        <v>17</v>
      </c>
      <c r="B23" s="286" t="s">
        <v>233</v>
      </c>
      <c r="C23" s="286" t="s">
        <v>234</v>
      </c>
      <c r="D23" s="287">
        <v>101695</v>
      </c>
      <c r="E23" s="287">
        <v>98284</v>
      </c>
      <c r="F23" s="287">
        <v>693</v>
      </c>
      <c r="G23" s="287">
        <v>117258</v>
      </c>
      <c r="H23" s="287">
        <v>10596</v>
      </c>
      <c r="I23" s="287">
        <v>14087</v>
      </c>
      <c r="J23" s="287">
        <v>35</v>
      </c>
      <c r="K23" s="287">
        <v>277</v>
      </c>
      <c r="L23" s="287">
        <v>451</v>
      </c>
      <c r="M23" s="288">
        <v>0</v>
      </c>
      <c r="N23" s="287">
        <v>2572</v>
      </c>
      <c r="O23" s="288">
        <v>0</v>
      </c>
      <c r="P23" s="289">
        <v>345948</v>
      </c>
      <c r="Q23" s="287">
        <v>101695</v>
      </c>
      <c r="R23" s="287">
        <v>49142</v>
      </c>
      <c r="S23" s="288">
        <v>0</v>
      </c>
      <c r="T23" s="287">
        <v>101198</v>
      </c>
      <c r="U23" s="288">
        <v>0</v>
      </c>
      <c r="V23" s="288">
        <v>0</v>
      </c>
      <c r="W23" s="287">
        <v>35</v>
      </c>
      <c r="X23" s="288">
        <v>0</v>
      </c>
      <c r="Y23" s="288">
        <v>0</v>
      </c>
      <c r="Z23" s="288">
        <v>0</v>
      </c>
      <c r="AA23" s="288">
        <v>0</v>
      </c>
      <c r="AB23" s="288">
        <v>0</v>
      </c>
      <c r="AC23" s="289">
        <v>252070</v>
      </c>
      <c r="AD23" s="288">
        <v>0</v>
      </c>
      <c r="AE23" s="287">
        <v>48897</v>
      </c>
      <c r="AF23" s="287">
        <v>693</v>
      </c>
      <c r="AG23" s="288">
        <v>0</v>
      </c>
      <c r="AH23" s="288">
        <v>0</v>
      </c>
      <c r="AI23" s="287">
        <v>14082</v>
      </c>
      <c r="AJ23" s="288">
        <v>0</v>
      </c>
      <c r="AK23" s="287">
        <v>277</v>
      </c>
      <c r="AL23" s="287">
        <v>451</v>
      </c>
      <c r="AM23" s="288">
        <v>0</v>
      </c>
      <c r="AN23" s="287">
        <v>60</v>
      </c>
      <c r="AO23" s="288">
        <v>0</v>
      </c>
      <c r="AP23" s="289">
        <v>64460</v>
      </c>
      <c r="AQ23" s="288">
        <v>0</v>
      </c>
      <c r="AR23" s="288">
        <v>0</v>
      </c>
      <c r="AS23" s="288">
        <v>0</v>
      </c>
      <c r="AT23" s="287">
        <v>16060</v>
      </c>
      <c r="AU23" s="287">
        <v>10596</v>
      </c>
      <c r="AV23" s="288">
        <v>0</v>
      </c>
      <c r="AW23" s="288">
        <v>0</v>
      </c>
      <c r="AX23" s="288">
        <v>0</v>
      </c>
      <c r="AY23" s="288">
        <v>0</v>
      </c>
      <c r="AZ23" s="288">
        <v>0</v>
      </c>
      <c r="BA23" s="288">
        <v>0</v>
      </c>
      <c r="BB23" s="288">
        <v>0</v>
      </c>
      <c r="BC23" s="289">
        <v>26656</v>
      </c>
      <c r="BD23" s="288">
        <v>0</v>
      </c>
      <c r="BE23" s="287">
        <v>245</v>
      </c>
      <c r="BF23" s="288">
        <v>0</v>
      </c>
      <c r="BG23" s="288">
        <v>0</v>
      </c>
      <c r="BH23" s="288">
        <v>0</v>
      </c>
      <c r="BI23" s="287">
        <v>5</v>
      </c>
      <c r="BJ23" s="288">
        <v>0</v>
      </c>
      <c r="BK23" s="288">
        <v>0</v>
      </c>
      <c r="BL23" s="288">
        <v>0</v>
      </c>
      <c r="BM23" s="288">
        <v>0</v>
      </c>
      <c r="BN23" s="287">
        <v>2512</v>
      </c>
      <c r="BO23" s="288">
        <v>0</v>
      </c>
      <c r="BP23" s="289">
        <v>2762</v>
      </c>
      <c r="BQ23" s="288">
        <v>0</v>
      </c>
      <c r="BR23" s="288">
        <v>0</v>
      </c>
      <c r="BS23" s="288">
        <v>0</v>
      </c>
      <c r="BT23" s="288">
        <v>0</v>
      </c>
      <c r="BU23" s="288">
        <v>0</v>
      </c>
      <c r="BV23" s="288">
        <v>0</v>
      </c>
      <c r="BW23" s="288">
        <v>0</v>
      </c>
      <c r="BX23" s="288">
        <v>0</v>
      </c>
      <c r="BY23" s="288">
        <v>0</v>
      </c>
      <c r="BZ23" s="288">
        <v>0</v>
      </c>
      <c r="CA23" s="288">
        <v>0</v>
      </c>
      <c r="CB23" s="288">
        <v>0</v>
      </c>
      <c r="CC23" s="290">
        <v>0</v>
      </c>
    </row>
    <row r="24" spans="1:81" x14ac:dyDescent="0.25">
      <c r="A24" s="286" t="s">
        <v>19</v>
      </c>
      <c r="B24" s="286" t="s">
        <v>229</v>
      </c>
      <c r="C24" s="286" t="s">
        <v>230</v>
      </c>
      <c r="D24" s="287">
        <v>27458</v>
      </c>
      <c r="E24" s="287">
        <v>25825</v>
      </c>
      <c r="F24" s="287">
        <v>180</v>
      </c>
      <c r="G24" s="287">
        <v>28884</v>
      </c>
      <c r="H24" s="287">
        <v>2738</v>
      </c>
      <c r="I24" s="287">
        <v>3815</v>
      </c>
      <c r="J24" s="287">
        <v>9</v>
      </c>
      <c r="K24" s="287">
        <v>72</v>
      </c>
      <c r="L24" s="287">
        <v>117</v>
      </c>
      <c r="M24" s="288">
        <v>0</v>
      </c>
      <c r="N24" s="287">
        <v>664</v>
      </c>
      <c r="O24" s="288">
        <v>0</v>
      </c>
      <c r="P24" s="289">
        <v>89762</v>
      </c>
      <c r="Q24" s="287">
        <v>27458</v>
      </c>
      <c r="R24" s="287">
        <v>12912</v>
      </c>
      <c r="S24" s="288">
        <v>0</v>
      </c>
      <c r="T24" s="287">
        <v>25995</v>
      </c>
      <c r="U24" s="288">
        <v>0</v>
      </c>
      <c r="V24" s="288">
        <v>0</v>
      </c>
      <c r="W24" s="287">
        <v>9</v>
      </c>
      <c r="X24" s="288">
        <v>0</v>
      </c>
      <c r="Y24" s="288">
        <v>0</v>
      </c>
      <c r="Z24" s="288">
        <v>0</v>
      </c>
      <c r="AA24" s="288">
        <v>0</v>
      </c>
      <c r="AB24" s="288">
        <v>0</v>
      </c>
      <c r="AC24" s="289">
        <v>66374</v>
      </c>
      <c r="AD24" s="288">
        <v>0</v>
      </c>
      <c r="AE24" s="287">
        <v>12913</v>
      </c>
      <c r="AF24" s="287">
        <v>180</v>
      </c>
      <c r="AG24" s="288">
        <v>0</v>
      </c>
      <c r="AH24" s="288">
        <v>0</v>
      </c>
      <c r="AI24" s="287">
        <v>3815</v>
      </c>
      <c r="AJ24" s="288">
        <v>0</v>
      </c>
      <c r="AK24" s="287">
        <v>72</v>
      </c>
      <c r="AL24" s="287">
        <v>117</v>
      </c>
      <c r="AM24" s="288">
        <v>0</v>
      </c>
      <c r="AN24" s="288">
        <v>0</v>
      </c>
      <c r="AO24" s="288">
        <v>0</v>
      </c>
      <c r="AP24" s="289">
        <v>17097</v>
      </c>
      <c r="AQ24" s="288">
        <v>0</v>
      </c>
      <c r="AR24" s="288">
        <v>0</v>
      </c>
      <c r="AS24" s="288">
        <v>0</v>
      </c>
      <c r="AT24" s="287">
        <v>2889</v>
      </c>
      <c r="AU24" s="287">
        <v>2738</v>
      </c>
      <c r="AV24" s="288">
        <v>0</v>
      </c>
      <c r="AW24" s="288">
        <v>0</v>
      </c>
      <c r="AX24" s="288">
        <v>0</v>
      </c>
      <c r="AY24" s="288">
        <v>0</v>
      </c>
      <c r="AZ24" s="288">
        <v>0</v>
      </c>
      <c r="BA24" s="288">
        <v>0</v>
      </c>
      <c r="BB24" s="288">
        <v>0</v>
      </c>
      <c r="BC24" s="289">
        <v>5627</v>
      </c>
      <c r="BD24" s="288">
        <v>0</v>
      </c>
      <c r="BE24" s="288">
        <v>0</v>
      </c>
      <c r="BF24" s="288">
        <v>0</v>
      </c>
      <c r="BG24" s="288">
        <v>0</v>
      </c>
      <c r="BH24" s="288">
        <v>0</v>
      </c>
      <c r="BI24" s="288">
        <v>0</v>
      </c>
      <c r="BJ24" s="288">
        <v>0</v>
      </c>
      <c r="BK24" s="288">
        <v>0</v>
      </c>
      <c r="BL24" s="288">
        <v>0</v>
      </c>
      <c r="BM24" s="288">
        <v>0</v>
      </c>
      <c r="BN24" s="287">
        <v>664</v>
      </c>
      <c r="BO24" s="288">
        <v>0</v>
      </c>
      <c r="BP24" s="289">
        <v>664</v>
      </c>
      <c r="BQ24" s="288">
        <v>0</v>
      </c>
      <c r="BR24" s="288">
        <v>0</v>
      </c>
      <c r="BS24" s="288">
        <v>0</v>
      </c>
      <c r="BT24" s="288">
        <v>0</v>
      </c>
      <c r="BU24" s="288">
        <v>0</v>
      </c>
      <c r="BV24" s="288">
        <v>0</v>
      </c>
      <c r="BW24" s="288">
        <v>0</v>
      </c>
      <c r="BX24" s="288">
        <v>0</v>
      </c>
      <c r="BY24" s="288">
        <v>0</v>
      </c>
      <c r="BZ24" s="288">
        <v>0</v>
      </c>
      <c r="CA24" s="288">
        <v>0</v>
      </c>
      <c r="CB24" s="288">
        <v>0</v>
      </c>
      <c r="CC24" s="290">
        <v>0</v>
      </c>
    </row>
    <row r="25" spans="1:81" x14ac:dyDescent="0.25">
      <c r="A25" s="286" t="s">
        <v>19</v>
      </c>
      <c r="B25" s="286" t="s">
        <v>231</v>
      </c>
      <c r="C25" s="286" t="s">
        <v>232</v>
      </c>
      <c r="D25" s="287">
        <v>21428</v>
      </c>
      <c r="E25" s="287">
        <v>20153</v>
      </c>
      <c r="F25" s="287">
        <v>140</v>
      </c>
      <c r="G25" s="287">
        <v>22543</v>
      </c>
      <c r="H25" s="287">
        <v>2137</v>
      </c>
      <c r="I25" s="287">
        <v>2977</v>
      </c>
      <c r="J25" s="287">
        <v>7</v>
      </c>
      <c r="K25" s="287">
        <v>56</v>
      </c>
      <c r="L25" s="287">
        <v>91</v>
      </c>
      <c r="M25" s="288">
        <v>0</v>
      </c>
      <c r="N25" s="287">
        <v>518</v>
      </c>
      <c r="O25" s="288">
        <v>0</v>
      </c>
      <c r="P25" s="289">
        <v>70050</v>
      </c>
      <c r="Q25" s="287">
        <v>21428</v>
      </c>
      <c r="R25" s="287">
        <v>10076</v>
      </c>
      <c r="S25" s="288">
        <v>0</v>
      </c>
      <c r="T25" s="287">
        <v>20288</v>
      </c>
      <c r="U25" s="288">
        <v>0</v>
      </c>
      <c r="V25" s="288">
        <v>0</v>
      </c>
      <c r="W25" s="287">
        <v>7</v>
      </c>
      <c r="X25" s="288">
        <v>0</v>
      </c>
      <c r="Y25" s="288">
        <v>0</v>
      </c>
      <c r="Z25" s="288">
        <v>0</v>
      </c>
      <c r="AA25" s="288">
        <v>0</v>
      </c>
      <c r="AB25" s="288">
        <v>0</v>
      </c>
      <c r="AC25" s="289">
        <v>51799</v>
      </c>
      <c r="AD25" s="288">
        <v>0</v>
      </c>
      <c r="AE25" s="287">
        <v>10077</v>
      </c>
      <c r="AF25" s="287">
        <v>140</v>
      </c>
      <c r="AG25" s="288">
        <v>0</v>
      </c>
      <c r="AH25" s="288">
        <v>0</v>
      </c>
      <c r="AI25" s="287">
        <v>2977</v>
      </c>
      <c r="AJ25" s="288">
        <v>0</v>
      </c>
      <c r="AK25" s="287">
        <v>56</v>
      </c>
      <c r="AL25" s="287">
        <v>91</v>
      </c>
      <c r="AM25" s="288">
        <v>0</v>
      </c>
      <c r="AN25" s="288">
        <v>0</v>
      </c>
      <c r="AO25" s="288">
        <v>0</v>
      </c>
      <c r="AP25" s="289">
        <v>13341</v>
      </c>
      <c r="AQ25" s="288">
        <v>0</v>
      </c>
      <c r="AR25" s="288">
        <v>0</v>
      </c>
      <c r="AS25" s="288">
        <v>0</v>
      </c>
      <c r="AT25" s="287">
        <v>2255</v>
      </c>
      <c r="AU25" s="287">
        <v>2137</v>
      </c>
      <c r="AV25" s="288">
        <v>0</v>
      </c>
      <c r="AW25" s="288">
        <v>0</v>
      </c>
      <c r="AX25" s="288">
        <v>0</v>
      </c>
      <c r="AY25" s="288">
        <v>0</v>
      </c>
      <c r="AZ25" s="288">
        <v>0</v>
      </c>
      <c r="BA25" s="288">
        <v>0</v>
      </c>
      <c r="BB25" s="288">
        <v>0</v>
      </c>
      <c r="BC25" s="289">
        <v>4392</v>
      </c>
      <c r="BD25" s="288">
        <v>0</v>
      </c>
      <c r="BE25" s="288">
        <v>0</v>
      </c>
      <c r="BF25" s="288">
        <v>0</v>
      </c>
      <c r="BG25" s="288">
        <v>0</v>
      </c>
      <c r="BH25" s="288">
        <v>0</v>
      </c>
      <c r="BI25" s="288">
        <v>0</v>
      </c>
      <c r="BJ25" s="288">
        <v>0</v>
      </c>
      <c r="BK25" s="288">
        <v>0</v>
      </c>
      <c r="BL25" s="288">
        <v>0</v>
      </c>
      <c r="BM25" s="288">
        <v>0</v>
      </c>
      <c r="BN25" s="287">
        <v>518</v>
      </c>
      <c r="BO25" s="288">
        <v>0</v>
      </c>
      <c r="BP25" s="289">
        <v>518</v>
      </c>
      <c r="BQ25" s="288">
        <v>0</v>
      </c>
      <c r="BR25" s="288">
        <v>0</v>
      </c>
      <c r="BS25" s="288">
        <v>0</v>
      </c>
      <c r="BT25" s="288">
        <v>0</v>
      </c>
      <c r="BU25" s="288">
        <v>0</v>
      </c>
      <c r="BV25" s="288">
        <v>0</v>
      </c>
      <c r="BW25" s="288">
        <v>0</v>
      </c>
      <c r="BX25" s="288">
        <v>0</v>
      </c>
      <c r="BY25" s="288">
        <v>0</v>
      </c>
      <c r="BZ25" s="288">
        <v>0</v>
      </c>
      <c r="CA25" s="288">
        <v>0</v>
      </c>
      <c r="CB25" s="288">
        <v>0</v>
      </c>
      <c r="CC25" s="290">
        <v>0</v>
      </c>
    </row>
    <row r="26" spans="1:81" x14ac:dyDescent="0.25">
      <c r="A26" s="286" t="s">
        <v>19</v>
      </c>
      <c r="B26" s="286" t="s">
        <v>233</v>
      </c>
      <c r="C26" s="286" t="s">
        <v>234</v>
      </c>
      <c r="D26" s="287">
        <v>22477</v>
      </c>
      <c r="E26" s="287">
        <v>21140</v>
      </c>
      <c r="F26" s="287">
        <v>147</v>
      </c>
      <c r="G26" s="287">
        <v>23644</v>
      </c>
      <c r="H26" s="287">
        <v>2241</v>
      </c>
      <c r="I26" s="287">
        <v>3123</v>
      </c>
      <c r="J26" s="287">
        <v>7</v>
      </c>
      <c r="K26" s="287">
        <v>59</v>
      </c>
      <c r="L26" s="287">
        <v>96</v>
      </c>
      <c r="M26" s="288">
        <v>0</v>
      </c>
      <c r="N26" s="287">
        <v>544</v>
      </c>
      <c r="O26" s="288">
        <v>0</v>
      </c>
      <c r="P26" s="289">
        <v>73478</v>
      </c>
      <c r="Q26" s="287">
        <v>22477</v>
      </c>
      <c r="R26" s="287">
        <v>10570</v>
      </c>
      <c r="S26" s="288">
        <v>0</v>
      </c>
      <c r="T26" s="287">
        <v>21279</v>
      </c>
      <c r="U26" s="288">
        <v>0</v>
      </c>
      <c r="V26" s="288">
        <v>0</v>
      </c>
      <c r="W26" s="287">
        <v>7</v>
      </c>
      <c r="X26" s="288">
        <v>0</v>
      </c>
      <c r="Y26" s="288">
        <v>0</v>
      </c>
      <c r="Z26" s="288">
        <v>0</v>
      </c>
      <c r="AA26" s="288">
        <v>0</v>
      </c>
      <c r="AB26" s="288">
        <v>0</v>
      </c>
      <c r="AC26" s="289">
        <v>54333</v>
      </c>
      <c r="AD26" s="288">
        <v>0</v>
      </c>
      <c r="AE26" s="287">
        <v>10570</v>
      </c>
      <c r="AF26" s="287">
        <v>147</v>
      </c>
      <c r="AG26" s="288">
        <v>0</v>
      </c>
      <c r="AH26" s="288">
        <v>0</v>
      </c>
      <c r="AI26" s="287">
        <v>3123</v>
      </c>
      <c r="AJ26" s="288">
        <v>0</v>
      </c>
      <c r="AK26" s="287">
        <v>59</v>
      </c>
      <c r="AL26" s="287">
        <v>96</v>
      </c>
      <c r="AM26" s="288">
        <v>0</v>
      </c>
      <c r="AN26" s="288">
        <v>0</v>
      </c>
      <c r="AO26" s="288">
        <v>0</v>
      </c>
      <c r="AP26" s="289">
        <v>13995</v>
      </c>
      <c r="AQ26" s="288">
        <v>0</v>
      </c>
      <c r="AR26" s="288">
        <v>0</v>
      </c>
      <c r="AS26" s="288">
        <v>0</v>
      </c>
      <c r="AT26" s="287">
        <v>2365</v>
      </c>
      <c r="AU26" s="287">
        <v>2241</v>
      </c>
      <c r="AV26" s="288">
        <v>0</v>
      </c>
      <c r="AW26" s="288">
        <v>0</v>
      </c>
      <c r="AX26" s="288">
        <v>0</v>
      </c>
      <c r="AY26" s="288">
        <v>0</v>
      </c>
      <c r="AZ26" s="288">
        <v>0</v>
      </c>
      <c r="BA26" s="288">
        <v>0</v>
      </c>
      <c r="BB26" s="288">
        <v>0</v>
      </c>
      <c r="BC26" s="289">
        <v>4606</v>
      </c>
      <c r="BD26" s="288">
        <v>0</v>
      </c>
      <c r="BE26" s="288">
        <v>0</v>
      </c>
      <c r="BF26" s="288">
        <v>0</v>
      </c>
      <c r="BG26" s="288">
        <v>0</v>
      </c>
      <c r="BH26" s="288">
        <v>0</v>
      </c>
      <c r="BI26" s="288">
        <v>0</v>
      </c>
      <c r="BJ26" s="288">
        <v>0</v>
      </c>
      <c r="BK26" s="288">
        <v>0</v>
      </c>
      <c r="BL26" s="288">
        <v>0</v>
      </c>
      <c r="BM26" s="288">
        <v>0</v>
      </c>
      <c r="BN26" s="287">
        <v>544</v>
      </c>
      <c r="BO26" s="288">
        <v>0</v>
      </c>
      <c r="BP26" s="289">
        <v>544</v>
      </c>
      <c r="BQ26" s="288">
        <v>0</v>
      </c>
      <c r="BR26" s="288">
        <v>0</v>
      </c>
      <c r="BS26" s="288">
        <v>0</v>
      </c>
      <c r="BT26" s="288">
        <v>0</v>
      </c>
      <c r="BU26" s="288">
        <v>0</v>
      </c>
      <c r="BV26" s="288">
        <v>0</v>
      </c>
      <c r="BW26" s="288">
        <v>0</v>
      </c>
      <c r="BX26" s="288">
        <v>0</v>
      </c>
      <c r="BY26" s="288">
        <v>0</v>
      </c>
      <c r="BZ26" s="288">
        <v>0</v>
      </c>
      <c r="CA26" s="288">
        <v>0</v>
      </c>
      <c r="CB26" s="288">
        <v>0</v>
      </c>
      <c r="CC26" s="290">
        <v>0</v>
      </c>
    </row>
    <row r="27" spans="1:81" x14ac:dyDescent="0.25">
      <c r="A27" s="286" t="s">
        <v>71</v>
      </c>
      <c r="B27" s="286" t="s">
        <v>231</v>
      </c>
      <c r="C27" s="286" t="s">
        <v>230</v>
      </c>
      <c r="D27" s="287">
        <v>860</v>
      </c>
      <c r="E27" s="287">
        <v>809</v>
      </c>
      <c r="F27" s="287">
        <v>6</v>
      </c>
      <c r="G27" s="287">
        <v>904</v>
      </c>
      <c r="H27" s="287">
        <v>86</v>
      </c>
      <c r="I27" s="287">
        <v>119</v>
      </c>
      <c r="J27" s="288">
        <v>0</v>
      </c>
      <c r="K27" s="287">
        <v>2</v>
      </c>
      <c r="L27" s="287">
        <v>4</v>
      </c>
      <c r="M27" s="288">
        <v>0</v>
      </c>
      <c r="N27" s="287">
        <v>21</v>
      </c>
      <c r="O27" s="288">
        <v>0</v>
      </c>
      <c r="P27" s="289">
        <v>2811</v>
      </c>
      <c r="Q27" s="287">
        <v>860</v>
      </c>
      <c r="R27" s="287">
        <v>404</v>
      </c>
      <c r="S27" s="288">
        <v>0</v>
      </c>
      <c r="T27" s="287">
        <v>813</v>
      </c>
      <c r="U27" s="288">
        <v>0</v>
      </c>
      <c r="V27" s="288">
        <v>0</v>
      </c>
      <c r="W27" s="288">
        <v>0</v>
      </c>
      <c r="X27" s="288">
        <v>0</v>
      </c>
      <c r="Y27" s="288">
        <v>0</v>
      </c>
      <c r="Z27" s="288">
        <v>0</v>
      </c>
      <c r="AA27" s="288">
        <v>0</v>
      </c>
      <c r="AB27" s="288">
        <v>0</v>
      </c>
      <c r="AC27" s="289">
        <v>2077</v>
      </c>
      <c r="AD27" s="288">
        <v>0</v>
      </c>
      <c r="AE27" s="287">
        <v>405</v>
      </c>
      <c r="AF27" s="287">
        <v>6</v>
      </c>
      <c r="AG27" s="288">
        <v>0</v>
      </c>
      <c r="AH27" s="288">
        <v>0</v>
      </c>
      <c r="AI27" s="287">
        <v>119</v>
      </c>
      <c r="AJ27" s="288">
        <v>0</v>
      </c>
      <c r="AK27" s="287">
        <v>2</v>
      </c>
      <c r="AL27" s="287">
        <v>4</v>
      </c>
      <c r="AM27" s="288">
        <v>0</v>
      </c>
      <c r="AN27" s="288">
        <v>0</v>
      </c>
      <c r="AO27" s="288">
        <v>0</v>
      </c>
      <c r="AP27" s="289">
        <v>536</v>
      </c>
      <c r="AQ27" s="288">
        <v>0</v>
      </c>
      <c r="AR27" s="288">
        <v>0</v>
      </c>
      <c r="AS27" s="288">
        <v>0</v>
      </c>
      <c r="AT27" s="287">
        <v>91</v>
      </c>
      <c r="AU27" s="287">
        <v>86</v>
      </c>
      <c r="AV27" s="288">
        <v>0</v>
      </c>
      <c r="AW27" s="288">
        <v>0</v>
      </c>
      <c r="AX27" s="288">
        <v>0</v>
      </c>
      <c r="AY27" s="288">
        <v>0</v>
      </c>
      <c r="AZ27" s="288">
        <v>0</v>
      </c>
      <c r="BA27" s="288">
        <v>0</v>
      </c>
      <c r="BB27" s="288">
        <v>0</v>
      </c>
      <c r="BC27" s="289">
        <v>177</v>
      </c>
      <c r="BD27" s="288">
        <v>0</v>
      </c>
      <c r="BE27" s="288">
        <v>0</v>
      </c>
      <c r="BF27" s="288">
        <v>0</v>
      </c>
      <c r="BG27" s="288">
        <v>0</v>
      </c>
      <c r="BH27" s="288">
        <v>0</v>
      </c>
      <c r="BI27" s="288">
        <v>0</v>
      </c>
      <c r="BJ27" s="288">
        <v>0</v>
      </c>
      <c r="BK27" s="288">
        <v>0</v>
      </c>
      <c r="BL27" s="288">
        <v>0</v>
      </c>
      <c r="BM27" s="288">
        <v>0</v>
      </c>
      <c r="BN27" s="287">
        <v>21</v>
      </c>
      <c r="BO27" s="288">
        <v>0</v>
      </c>
      <c r="BP27" s="289">
        <v>21</v>
      </c>
      <c r="BQ27" s="288">
        <v>0</v>
      </c>
      <c r="BR27" s="288">
        <v>0</v>
      </c>
      <c r="BS27" s="288">
        <v>0</v>
      </c>
      <c r="BT27" s="288">
        <v>0</v>
      </c>
      <c r="BU27" s="288">
        <v>0</v>
      </c>
      <c r="BV27" s="288">
        <v>0</v>
      </c>
      <c r="BW27" s="288">
        <v>0</v>
      </c>
      <c r="BX27" s="288">
        <v>0</v>
      </c>
      <c r="BY27" s="288">
        <v>0</v>
      </c>
      <c r="BZ27" s="288">
        <v>0</v>
      </c>
      <c r="CA27" s="288">
        <v>0</v>
      </c>
      <c r="CB27" s="288">
        <v>0</v>
      </c>
      <c r="CC27" s="290">
        <v>0</v>
      </c>
    </row>
    <row r="28" spans="1:81" x14ac:dyDescent="0.25">
      <c r="A28" s="286" t="s">
        <v>71</v>
      </c>
      <c r="B28" s="286" t="s">
        <v>231</v>
      </c>
      <c r="C28" s="286" t="s">
        <v>232</v>
      </c>
      <c r="D28" s="287">
        <v>1937</v>
      </c>
      <c r="E28" s="287">
        <v>1822</v>
      </c>
      <c r="F28" s="287">
        <v>13</v>
      </c>
      <c r="G28" s="287">
        <v>2038</v>
      </c>
      <c r="H28" s="287">
        <v>193</v>
      </c>
      <c r="I28" s="287">
        <v>269</v>
      </c>
      <c r="J28" s="287">
        <v>1</v>
      </c>
      <c r="K28" s="287">
        <v>5</v>
      </c>
      <c r="L28" s="287">
        <v>8</v>
      </c>
      <c r="M28" s="288">
        <v>0</v>
      </c>
      <c r="N28" s="287">
        <v>47</v>
      </c>
      <c r="O28" s="288">
        <v>0</v>
      </c>
      <c r="P28" s="289">
        <v>6333</v>
      </c>
      <c r="Q28" s="287">
        <v>1937</v>
      </c>
      <c r="R28" s="287">
        <v>911</v>
      </c>
      <c r="S28" s="288">
        <v>0</v>
      </c>
      <c r="T28" s="287">
        <v>1834</v>
      </c>
      <c r="U28" s="288">
        <v>0</v>
      </c>
      <c r="V28" s="288">
        <v>0</v>
      </c>
      <c r="W28" s="287">
        <v>1</v>
      </c>
      <c r="X28" s="288">
        <v>0</v>
      </c>
      <c r="Y28" s="288">
        <v>0</v>
      </c>
      <c r="Z28" s="288">
        <v>0</v>
      </c>
      <c r="AA28" s="288">
        <v>0</v>
      </c>
      <c r="AB28" s="288">
        <v>0</v>
      </c>
      <c r="AC28" s="289">
        <v>4683</v>
      </c>
      <c r="AD28" s="288">
        <v>0</v>
      </c>
      <c r="AE28" s="287">
        <v>911</v>
      </c>
      <c r="AF28" s="287">
        <v>13</v>
      </c>
      <c r="AG28" s="288">
        <v>0</v>
      </c>
      <c r="AH28" s="288">
        <v>0</v>
      </c>
      <c r="AI28" s="287">
        <v>269</v>
      </c>
      <c r="AJ28" s="288">
        <v>0</v>
      </c>
      <c r="AK28" s="287">
        <v>5</v>
      </c>
      <c r="AL28" s="287">
        <v>8</v>
      </c>
      <c r="AM28" s="288">
        <v>0</v>
      </c>
      <c r="AN28" s="288">
        <v>0</v>
      </c>
      <c r="AO28" s="288">
        <v>0</v>
      </c>
      <c r="AP28" s="289">
        <v>1206</v>
      </c>
      <c r="AQ28" s="288">
        <v>0</v>
      </c>
      <c r="AR28" s="288">
        <v>0</v>
      </c>
      <c r="AS28" s="288">
        <v>0</v>
      </c>
      <c r="AT28" s="287">
        <v>204</v>
      </c>
      <c r="AU28" s="287">
        <v>193</v>
      </c>
      <c r="AV28" s="288">
        <v>0</v>
      </c>
      <c r="AW28" s="288">
        <v>0</v>
      </c>
      <c r="AX28" s="288">
        <v>0</v>
      </c>
      <c r="AY28" s="288">
        <v>0</v>
      </c>
      <c r="AZ28" s="288">
        <v>0</v>
      </c>
      <c r="BA28" s="288">
        <v>0</v>
      </c>
      <c r="BB28" s="288">
        <v>0</v>
      </c>
      <c r="BC28" s="289">
        <v>397</v>
      </c>
      <c r="BD28" s="288">
        <v>0</v>
      </c>
      <c r="BE28" s="288">
        <v>0</v>
      </c>
      <c r="BF28" s="288">
        <v>0</v>
      </c>
      <c r="BG28" s="288">
        <v>0</v>
      </c>
      <c r="BH28" s="288">
        <v>0</v>
      </c>
      <c r="BI28" s="288">
        <v>0</v>
      </c>
      <c r="BJ28" s="288">
        <v>0</v>
      </c>
      <c r="BK28" s="288">
        <v>0</v>
      </c>
      <c r="BL28" s="288">
        <v>0</v>
      </c>
      <c r="BM28" s="288">
        <v>0</v>
      </c>
      <c r="BN28" s="287">
        <v>47</v>
      </c>
      <c r="BO28" s="288">
        <v>0</v>
      </c>
      <c r="BP28" s="289">
        <v>47</v>
      </c>
      <c r="BQ28" s="288">
        <v>0</v>
      </c>
      <c r="BR28" s="288">
        <v>0</v>
      </c>
      <c r="BS28" s="288">
        <v>0</v>
      </c>
      <c r="BT28" s="288">
        <v>0</v>
      </c>
      <c r="BU28" s="288">
        <v>0</v>
      </c>
      <c r="BV28" s="288">
        <v>0</v>
      </c>
      <c r="BW28" s="288">
        <v>0</v>
      </c>
      <c r="BX28" s="288">
        <v>0</v>
      </c>
      <c r="BY28" s="288">
        <v>0</v>
      </c>
      <c r="BZ28" s="288">
        <v>0</v>
      </c>
      <c r="CA28" s="288">
        <v>0</v>
      </c>
      <c r="CB28" s="288">
        <v>0</v>
      </c>
      <c r="CC28" s="290">
        <v>0</v>
      </c>
    </row>
    <row r="29" spans="1:81" x14ac:dyDescent="0.25">
      <c r="A29" s="286" t="s">
        <v>71</v>
      </c>
      <c r="B29" s="286" t="s">
        <v>233</v>
      </c>
      <c r="C29" s="286" t="s">
        <v>234</v>
      </c>
      <c r="D29" s="287">
        <v>1982</v>
      </c>
      <c r="E29" s="287">
        <v>1864</v>
      </c>
      <c r="F29" s="287">
        <v>13</v>
      </c>
      <c r="G29" s="287">
        <v>2084</v>
      </c>
      <c r="H29" s="287">
        <v>198</v>
      </c>
      <c r="I29" s="287">
        <v>275</v>
      </c>
      <c r="J29" s="287">
        <v>1</v>
      </c>
      <c r="K29" s="287">
        <v>5</v>
      </c>
      <c r="L29" s="287">
        <v>8</v>
      </c>
      <c r="M29" s="288">
        <v>0</v>
      </c>
      <c r="N29" s="287">
        <v>48</v>
      </c>
      <c r="O29" s="288">
        <v>0</v>
      </c>
      <c r="P29" s="289">
        <v>6478</v>
      </c>
      <c r="Q29" s="287">
        <v>1982</v>
      </c>
      <c r="R29" s="287">
        <v>932</v>
      </c>
      <c r="S29" s="288">
        <v>0</v>
      </c>
      <c r="T29" s="287">
        <v>1875</v>
      </c>
      <c r="U29" s="288">
        <v>0</v>
      </c>
      <c r="V29" s="288">
        <v>0</v>
      </c>
      <c r="W29" s="287">
        <v>1</v>
      </c>
      <c r="X29" s="288">
        <v>0</v>
      </c>
      <c r="Y29" s="288">
        <v>0</v>
      </c>
      <c r="Z29" s="288">
        <v>0</v>
      </c>
      <c r="AA29" s="288">
        <v>0</v>
      </c>
      <c r="AB29" s="288">
        <v>0</v>
      </c>
      <c r="AC29" s="289">
        <v>4790</v>
      </c>
      <c r="AD29" s="288">
        <v>0</v>
      </c>
      <c r="AE29" s="287">
        <v>932</v>
      </c>
      <c r="AF29" s="287">
        <v>13</v>
      </c>
      <c r="AG29" s="288">
        <v>0</v>
      </c>
      <c r="AH29" s="288">
        <v>0</v>
      </c>
      <c r="AI29" s="287">
        <v>275</v>
      </c>
      <c r="AJ29" s="288">
        <v>0</v>
      </c>
      <c r="AK29" s="287">
        <v>5</v>
      </c>
      <c r="AL29" s="287">
        <v>8</v>
      </c>
      <c r="AM29" s="288">
        <v>0</v>
      </c>
      <c r="AN29" s="288">
        <v>0</v>
      </c>
      <c r="AO29" s="288">
        <v>0</v>
      </c>
      <c r="AP29" s="289">
        <v>1233</v>
      </c>
      <c r="AQ29" s="288">
        <v>0</v>
      </c>
      <c r="AR29" s="288">
        <v>0</v>
      </c>
      <c r="AS29" s="288">
        <v>0</v>
      </c>
      <c r="AT29" s="287">
        <v>209</v>
      </c>
      <c r="AU29" s="287">
        <v>198</v>
      </c>
      <c r="AV29" s="288">
        <v>0</v>
      </c>
      <c r="AW29" s="288">
        <v>0</v>
      </c>
      <c r="AX29" s="288">
        <v>0</v>
      </c>
      <c r="AY29" s="288">
        <v>0</v>
      </c>
      <c r="AZ29" s="288">
        <v>0</v>
      </c>
      <c r="BA29" s="288">
        <v>0</v>
      </c>
      <c r="BB29" s="288">
        <v>0</v>
      </c>
      <c r="BC29" s="289">
        <v>407</v>
      </c>
      <c r="BD29" s="288">
        <v>0</v>
      </c>
      <c r="BE29" s="288">
        <v>0</v>
      </c>
      <c r="BF29" s="288">
        <v>0</v>
      </c>
      <c r="BG29" s="288">
        <v>0</v>
      </c>
      <c r="BH29" s="288">
        <v>0</v>
      </c>
      <c r="BI29" s="288">
        <v>0</v>
      </c>
      <c r="BJ29" s="288">
        <v>0</v>
      </c>
      <c r="BK29" s="288">
        <v>0</v>
      </c>
      <c r="BL29" s="288">
        <v>0</v>
      </c>
      <c r="BM29" s="288">
        <v>0</v>
      </c>
      <c r="BN29" s="287">
        <v>48</v>
      </c>
      <c r="BO29" s="288">
        <v>0</v>
      </c>
      <c r="BP29" s="289">
        <v>48</v>
      </c>
      <c r="BQ29" s="288">
        <v>0</v>
      </c>
      <c r="BR29" s="288">
        <v>0</v>
      </c>
      <c r="BS29" s="288">
        <v>0</v>
      </c>
      <c r="BT29" s="288">
        <v>0</v>
      </c>
      <c r="BU29" s="288">
        <v>0</v>
      </c>
      <c r="BV29" s="288">
        <v>0</v>
      </c>
      <c r="BW29" s="288">
        <v>0</v>
      </c>
      <c r="BX29" s="288">
        <v>0</v>
      </c>
      <c r="BY29" s="288">
        <v>0</v>
      </c>
      <c r="BZ29" s="288">
        <v>0</v>
      </c>
      <c r="CA29" s="288">
        <v>0</v>
      </c>
      <c r="CB29" s="288">
        <v>0</v>
      </c>
      <c r="CC29" s="290">
        <v>0</v>
      </c>
    </row>
    <row r="30" spans="1:81" x14ac:dyDescent="0.25">
      <c r="A30" s="286" t="s">
        <v>21</v>
      </c>
      <c r="B30" s="286" t="s">
        <v>229</v>
      </c>
      <c r="C30" s="286" t="s">
        <v>230</v>
      </c>
      <c r="D30" s="287">
        <v>1590</v>
      </c>
      <c r="E30" s="287">
        <v>1495</v>
      </c>
      <c r="F30" s="287">
        <v>10</v>
      </c>
      <c r="G30" s="287">
        <v>1672</v>
      </c>
      <c r="H30" s="287">
        <v>159</v>
      </c>
      <c r="I30" s="287">
        <v>221</v>
      </c>
      <c r="J30" s="287">
        <v>1</v>
      </c>
      <c r="K30" s="287">
        <v>4</v>
      </c>
      <c r="L30" s="287">
        <v>7</v>
      </c>
      <c r="M30" s="288">
        <v>0</v>
      </c>
      <c r="N30" s="287">
        <v>38</v>
      </c>
      <c r="O30" s="288">
        <v>0</v>
      </c>
      <c r="P30" s="289">
        <v>5197</v>
      </c>
      <c r="Q30" s="287">
        <v>1590</v>
      </c>
      <c r="R30" s="287">
        <v>747</v>
      </c>
      <c r="S30" s="288">
        <v>0</v>
      </c>
      <c r="T30" s="287">
        <v>1504</v>
      </c>
      <c r="U30" s="288">
        <v>0</v>
      </c>
      <c r="V30" s="288">
        <v>0</v>
      </c>
      <c r="W30" s="287">
        <v>1</v>
      </c>
      <c r="X30" s="288">
        <v>0</v>
      </c>
      <c r="Y30" s="288">
        <v>0</v>
      </c>
      <c r="Z30" s="288">
        <v>0</v>
      </c>
      <c r="AA30" s="288">
        <v>0</v>
      </c>
      <c r="AB30" s="288">
        <v>0</v>
      </c>
      <c r="AC30" s="289">
        <v>3842</v>
      </c>
      <c r="AD30" s="288">
        <v>0</v>
      </c>
      <c r="AE30" s="287">
        <v>748</v>
      </c>
      <c r="AF30" s="287">
        <v>10</v>
      </c>
      <c r="AG30" s="288">
        <v>0</v>
      </c>
      <c r="AH30" s="288">
        <v>0</v>
      </c>
      <c r="AI30" s="287">
        <v>221</v>
      </c>
      <c r="AJ30" s="288">
        <v>0</v>
      </c>
      <c r="AK30" s="287">
        <v>4</v>
      </c>
      <c r="AL30" s="287">
        <v>7</v>
      </c>
      <c r="AM30" s="288">
        <v>0</v>
      </c>
      <c r="AN30" s="288">
        <v>0</v>
      </c>
      <c r="AO30" s="288">
        <v>0</v>
      </c>
      <c r="AP30" s="289">
        <v>990</v>
      </c>
      <c r="AQ30" s="288">
        <v>0</v>
      </c>
      <c r="AR30" s="288">
        <v>0</v>
      </c>
      <c r="AS30" s="288">
        <v>0</v>
      </c>
      <c r="AT30" s="287">
        <v>168</v>
      </c>
      <c r="AU30" s="287">
        <v>159</v>
      </c>
      <c r="AV30" s="288">
        <v>0</v>
      </c>
      <c r="AW30" s="288">
        <v>0</v>
      </c>
      <c r="AX30" s="288">
        <v>0</v>
      </c>
      <c r="AY30" s="288">
        <v>0</v>
      </c>
      <c r="AZ30" s="288">
        <v>0</v>
      </c>
      <c r="BA30" s="288">
        <v>0</v>
      </c>
      <c r="BB30" s="288">
        <v>0</v>
      </c>
      <c r="BC30" s="289">
        <v>327</v>
      </c>
      <c r="BD30" s="288">
        <v>0</v>
      </c>
      <c r="BE30" s="288">
        <v>0</v>
      </c>
      <c r="BF30" s="288">
        <v>0</v>
      </c>
      <c r="BG30" s="288">
        <v>0</v>
      </c>
      <c r="BH30" s="288">
        <v>0</v>
      </c>
      <c r="BI30" s="288">
        <v>0</v>
      </c>
      <c r="BJ30" s="288">
        <v>0</v>
      </c>
      <c r="BK30" s="288">
        <v>0</v>
      </c>
      <c r="BL30" s="288">
        <v>0</v>
      </c>
      <c r="BM30" s="288">
        <v>0</v>
      </c>
      <c r="BN30" s="287">
        <v>38</v>
      </c>
      <c r="BO30" s="288">
        <v>0</v>
      </c>
      <c r="BP30" s="289">
        <v>38</v>
      </c>
      <c r="BQ30" s="288">
        <v>0</v>
      </c>
      <c r="BR30" s="288">
        <v>0</v>
      </c>
      <c r="BS30" s="288">
        <v>0</v>
      </c>
      <c r="BT30" s="288">
        <v>0</v>
      </c>
      <c r="BU30" s="288">
        <v>0</v>
      </c>
      <c r="BV30" s="288">
        <v>0</v>
      </c>
      <c r="BW30" s="288">
        <v>0</v>
      </c>
      <c r="BX30" s="288">
        <v>0</v>
      </c>
      <c r="BY30" s="288">
        <v>0</v>
      </c>
      <c r="BZ30" s="288">
        <v>0</v>
      </c>
      <c r="CA30" s="288">
        <v>0</v>
      </c>
      <c r="CB30" s="288">
        <v>0</v>
      </c>
      <c r="CC30" s="290">
        <v>0</v>
      </c>
    </row>
    <row r="31" spans="1:81" x14ac:dyDescent="0.25">
      <c r="A31" s="286" t="s">
        <v>21</v>
      </c>
      <c r="B31" s="286" t="s">
        <v>231</v>
      </c>
      <c r="C31" s="286" t="s">
        <v>232</v>
      </c>
      <c r="D31" s="287">
        <v>1018</v>
      </c>
      <c r="E31" s="287">
        <v>957</v>
      </c>
      <c r="F31" s="287">
        <v>7</v>
      </c>
      <c r="G31" s="287">
        <v>1071</v>
      </c>
      <c r="H31" s="287">
        <v>101</v>
      </c>
      <c r="I31" s="287">
        <v>141</v>
      </c>
      <c r="J31" s="288">
        <v>0</v>
      </c>
      <c r="K31" s="287">
        <v>3</v>
      </c>
      <c r="L31" s="287">
        <v>4</v>
      </c>
      <c r="M31" s="288">
        <v>0</v>
      </c>
      <c r="N31" s="287">
        <v>25</v>
      </c>
      <c r="O31" s="288">
        <v>0</v>
      </c>
      <c r="P31" s="289">
        <v>3327</v>
      </c>
      <c r="Q31" s="287">
        <v>1018</v>
      </c>
      <c r="R31" s="287">
        <v>478</v>
      </c>
      <c r="S31" s="288">
        <v>0</v>
      </c>
      <c r="T31" s="287">
        <v>963</v>
      </c>
      <c r="U31" s="288">
        <v>0</v>
      </c>
      <c r="V31" s="288">
        <v>0</v>
      </c>
      <c r="W31" s="288">
        <v>0</v>
      </c>
      <c r="X31" s="288">
        <v>0</v>
      </c>
      <c r="Y31" s="288">
        <v>0</v>
      </c>
      <c r="Z31" s="288">
        <v>0</v>
      </c>
      <c r="AA31" s="288">
        <v>0</v>
      </c>
      <c r="AB31" s="288">
        <v>0</v>
      </c>
      <c r="AC31" s="289">
        <v>2459</v>
      </c>
      <c r="AD31" s="288">
        <v>0</v>
      </c>
      <c r="AE31" s="287">
        <v>479</v>
      </c>
      <c r="AF31" s="287">
        <v>7</v>
      </c>
      <c r="AG31" s="288">
        <v>0</v>
      </c>
      <c r="AH31" s="288">
        <v>0</v>
      </c>
      <c r="AI31" s="287">
        <v>141</v>
      </c>
      <c r="AJ31" s="288">
        <v>0</v>
      </c>
      <c r="AK31" s="287">
        <v>3</v>
      </c>
      <c r="AL31" s="287">
        <v>4</v>
      </c>
      <c r="AM31" s="288">
        <v>0</v>
      </c>
      <c r="AN31" s="288">
        <v>0</v>
      </c>
      <c r="AO31" s="288">
        <v>0</v>
      </c>
      <c r="AP31" s="289">
        <v>634</v>
      </c>
      <c r="AQ31" s="288">
        <v>0</v>
      </c>
      <c r="AR31" s="288">
        <v>0</v>
      </c>
      <c r="AS31" s="288">
        <v>0</v>
      </c>
      <c r="AT31" s="287">
        <v>108</v>
      </c>
      <c r="AU31" s="287">
        <v>101</v>
      </c>
      <c r="AV31" s="288">
        <v>0</v>
      </c>
      <c r="AW31" s="288">
        <v>0</v>
      </c>
      <c r="AX31" s="288">
        <v>0</v>
      </c>
      <c r="AY31" s="288">
        <v>0</v>
      </c>
      <c r="AZ31" s="288">
        <v>0</v>
      </c>
      <c r="BA31" s="288">
        <v>0</v>
      </c>
      <c r="BB31" s="288">
        <v>0</v>
      </c>
      <c r="BC31" s="289">
        <v>209</v>
      </c>
      <c r="BD31" s="288">
        <v>0</v>
      </c>
      <c r="BE31" s="288">
        <v>0</v>
      </c>
      <c r="BF31" s="288">
        <v>0</v>
      </c>
      <c r="BG31" s="288">
        <v>0</v>
      </c>
      <c r="BH31" s="288">
        <v>0</v>
      </c>
      <c r="BI31" s="288">
        <v>0</v>
      </c>
      <c r="BJ31" s="288">
        <v>0</v>
      </c>
      <c r="BK31" s="288">
        <v>0</v>
      </c>
      <c r="BL31" s="288">
        <v>0</v>
      </c>
      <c r="BM31" s="288">
        <v>0</v>
      </c>
      <c r="BN31" s="287">
        <v>25</v>
      </c>
      <c r="BO31" s="288">
        <v>0</v>
      </c>
      <c r="BP31" s="289">
        <v>25</v>
      </c>
      <c r="BQ31" s="288">
        <v>0</v>
      </c>
      <c r="BR31" s="288">
        <v>0</v>
      </c>
      <c r="BS31" s="288">
        <v>0</v>
      </c>
      <c r="BT31" s="288">
        <v>0</v>
      </c>
      <c r="BU31" s="288">
        <v>0</v>
      </c>
      <c r="BV31" s="288">
        <v>0</v>
      </c>
      <c r="BW31" s="288">
        <v>0</v>
      </c>
      <c r="BX31" s="288">
        <v>0</v>
      </c>
      <c r="BY31" s="288">
        <v>0</v>
      </c>
      <c r="BZ31" s="288">
        <v>0</v>
      </c>
      <c r="CA31" s="288">
        <v>0</v>
      </c>
      <c r="CB31" s="288">
        <v>0</v>
      </c>
      <c r="CC31" s="290">
        <v>0</v>
      </c>
    </row>
    <row r="32" spans="1:81" x14ac:dyDescent="0.25">
      <c r="A32" s="286" t="s">
        <v>21</v>
      </c>
      <c r="B32" s="286" t="s">
        <v>233</v>
      </c>
      <c r="C32" s="286" t="s">
        <v>234</v>
      </c>
      <c r="D32" s="287">
        <v>720</v>
      </c>
      <c r="E32" s="287">
        <v>677</v>
      </c>
      <c r="F32" s="287">
        <v>5</v>
      </c>
      <c r="G32" s="287">
        <v>757</v>
      </c>
      <c r="H32" s="287">
        <v>72</v>
      </c>
      <c r="I32" s="287">
        <v>100</v>
      </c>
      <c r="J32" s="288">
        <v>0</v>
      </c>
      <c r="K32" s="287">
        <v>2</v>
      </c>
      <c r="L32" s="287">
        <v>3</v>
      </c>
      <c r="M32" s="288">
        <v>0</v>
      </c>
      <c r="N32" s="287">
        <v>17</v>
      </c>
      <c r="O32" s="288">
        <v>0</v>
      </c>
      <c r="P32" s="289">
        <v>2353</v>
      </c>
      <c r="Q32" s="287">
        <v>720</v>
      </c>
      <c r="R32" s="287">
        <v>338</v>
      </c>
      <c r="S32" s="288">
        <v>0</v>
      </c>
      <c r="T32" s="287">
        <v>681</v>
      </c>
      <c r="U32" s="288">
        <v>0</v>
      </c>
      <c r="V32" s="288">
        <v>0</v>
      </c>
      <c r="W32" s="288">
        <v>0</v>
      </c>
      <c r="X32" s="288">
        <v>0</v>
      </c>
      <c r="Y32" s="288">
        <v>0</v>
      </c>
      <c r="Z32" s="288">
        <v>0</v>
      </c>
      <c r="AA32" s="288">
        <v>0</v>
      </c>
      <c r="AB32" s="288">
        <v>0</v>
      </c>
      <c r="AC32" s="289">
        <v>1739</v>
      </c>
      <c r="AD32" s="288">
        <v>0</v>
      </c>
      <c r="AE32" s="287">
        <v>339</v>
      </c>
      <c r="AF32" s="287">
        <v>5</v>
      </c>
      <c r="AG32" s="288">
        <v>0</v>
      </c>
      <c r="AH32" s="288">
        <v>0</v>
      </c>
      <c r="AI32" s="287">
        <v>100</v>
      </c>
      <c r="AJ32" s="288">
        <v>0</v>
      </c>
      <c r="AK32" s="287">
        <v>2</v>
      </c>
      <c r="AL32" s="287">
        <v>3</v>
      </c>
      <c r="AM32" s="288">
        <v>0</v>
      </c>
      <c r="AN32" s="288">
        <v>0</v>
      </c>
      <c r="AO32" s="288">
        <v>0</v>
      </c>
      <c r="AP32" s="289">
        <v>449</v>
      </c>
      <c r="AQ32" s="288">
        <v>0</v>
      </c>
      <c r="AR32" s="288">
        <v>0</v>
      </c>
      <c r="AS32" s="288">
        <v>0</v>
      </c>
      <c r="AT32" s="287">
        <v>76</v>
      </c>
      <c r="AU32" s="287">
        <v>72</v>
      </c>
      <c r="AV32" s="288">
        <v>0</v>
      </c>
      <c r="AW32" s="288">
        <v>0</v>
      </c>
      <c r="AX32" s="288">
        <v>0</v>
      </c>
      <c r="AY32" s="288">
        <v>0</v>
      </c>
      <c r="AZ32" s="288">
        <v>0</v>
      </c>
      <c r="BA32" s="288">
        <v>0</v>
      </c>
      <c r="BB32" s="288">
        <v>0</v>
      </c>
      <c r="BC32" s="289">
        <v>148</v>
      </c>
      <c r="BD32" s="288">
        <v>0</v>
      </c>
      <c r="BE32" s="288">
        <v>0</v>
      </c>
      <c r="BF32" s="288">
        <v>0</v>
      </c>
      <c r="BG32" s="288">
        <v>0</v>
      </c>
      <c r="BH32" s="288">
        <v>0</v>
      </c>
      <c r="BI32" s="288">
        <v>0</v>
      </c>
      <c r="BJ32" s="288">
        <v>0</v>
      </c>
      <c r="BK32" s="288">
        <v>0</v>
      </c>
      <c r="BL32" s="288">
        <v>0</v>
      </c>
      <c r="BM32" s="288">
        <v>0</v>
      </c>
      <c r="BN32" s="287">
        <v>17</v>
      </c>
      <c r="BO32" s="288">
        <v>0</v>
      </c>
      <c r="BP32" s="289">
        <v>17</v>
      </c>
      <c r="BQ32" s="288">
        <v>0</v>
      </c>
      <c r="BR32" s="288">
        <v>0</v>
      </c>
      <c r="BS32" s="288">
        <v>0</v>
      </c>
      <c r="BT32" s="288">
        <v>0</v>
      </c>
      <c r="BU32" s="288">
        <v>0</v>
      </c>
      <c r="BV32" s="288">
        <v>0</v>
      </c>
      <c r="BW32" s="288">
        <v>0</v>
      </c>
      <c r="BX32" s="288">
        <v>0</v>
      </c>
      <c r="BY32" s="288">
        <v>0</v>
      </c>
      <c r="BZ32" s="288">
        <v>0</v>
      </c>
      <c r="CA32" s="288">
        <v>0</v>
      </c>
      <c r="CB32" s="288">
        <v>0</v>
      </c>
      <c r="CC32" s="290">
        <v>0</v>
      </c>
    </row>
    <row r="33" spans="1:81" x14ac:dyDescent="0.25">
      <c r="A33" s="286" t="s">
        <v>23</v>
      </c>
      <c r="B33" s="286" t="s">
        <v>229</v>
      </c>
      <c r="C33" s="286" t="s">
        <v>230</v>
      </c>
      <c r="D33" s="287">
        <v>5365</v>
      </c>
      <c r="E33" s="287">
        <v>5046</v>
      </c>
      <c r="F33" s="287">
        <v>35</v>
      </c>
      <c r="G33" s="287">
        <v>5645</v>
      </c>
      <c r="H33" s="287">
        <v>535</v>
      </c>
      <c r="I33" s="287">
        <v>745</v>
      </c>
      <c r="J33" s="287">
        <v>2</v>
      </c>
      <c r="K33" s="287">
        <v>14</v>
      </c>
      <c r="L33" s="287">
        <v>23</v>
      </c>
      <c r="M33" s="288">
        <v>0</v>
      </c>
      <c r="N33" s="287">
        <v>130</v>
      </c>
      <c r="O33" s="288">
        <v>0</v>
      </c>
      <c r="P33" s="289">
        <v>17540</v>
      </c>
      <c r="Q33" s="287">
        <v>5365</v>
      </c>
      <c r="R33" s="287">
        <v>2523</v>
      </c>
      <c r="S33" s="288">
        <v>0</v>
      </c>
      <c r="T33" s="287">
        <v>5080</v>
      </c>
      <c r="U33" s="288">
        <v>0</v>
      </c>
      <c r="V33" s="288">
        <v>0</v>
      </c>
      <c r="W33" s="287">
        <v>2</v>
      </c>
      <c r="X33" s="288">
        <v>0</v>
      </c>
      <c r="Y33" s="288">
        <v>0</v>
      </c>
      <c r="Z33" s="288">
        <v>0</v>
      </c>
      <c r="AA33" s="288">
        <v>0</v>
      </c>
      <c r="AB33" s="288">
        <v>0</v>
      </c>
      <c r="AC33" s="289">
        <v>12970</v>
      </c>
      <c r="AD33" s="288">
        <v>0</v>
      </c>
      <c r="AE33" s="287">
        <v>2523</v>
      </c>
      <c r="AF33" s="287">
        <v>35</v>
      </c>
      <c r="AG33" s="288">
        <v>0</v>
      </c>
      <c r="AH33" s="288">
        <v>0</v>
      </c>
      <c r="AI33" s="287">
        <v>745</v>
      </c>
      <c r="AJ33" s="288">
        <v>0</v>
      </c>
      <c r="AK33" s="287">
        <v>14</v>
      </c>
      <c r="AL33" s="287">
        <v>23</v>
      </c>
      <c r="AM33" s="288">
        <v>0</v>
      </c>
      <c r="AN33" s="288">
        <v>0</v>
      </c>
      <c r="AO33" s="288">
        <v>0</v>
      </c>
      <c r="AP33" s="289">
        <v>3340</v>
      </c>
      <c r="AQ33" s="288">
        <v>0</v>
      </c>
      <c r="AR33" s="288">
        <v>0</v>
      </c>
      <c r="AS33" s="288">
        <v>0</v>
      </c>
      <c r="AT33" s="287">
        <v>565</v>
      </c>
      <c r="AU33" s="287">
        <v>535</v>
      </c>
      <c r="AV33" s="288">
        <v>0</v>
      </c>
      <c r="AW33" s="288">
        <v>0</v>
      </c>
      <c r="AX33" s="288">
        <v>0</v>
      </c>
      <c r="AY33" s="288">
        <v>0</v>
      </c>
      <c r="AZ33" s="288">
        <v>0</v>
      </c>
      <c r="BA33" s="288">
        <v>0</v>
      </c>
      <c r="BB33" s="288">
        <v>0</v>
      </c>
      <c r="BC33" s="289">
        <v>1100</v>
      </c>
      <c r="BD33" s="288">
        <v>0</v>
      </c>
      <c r="BE33" s="288">
        <v>0</v>
      </c>
      <c r="BF33" s="288">
        <v>0</v>
      </c>
      <c r="BG33" s="288">
        <v>0</v>
      </c>
      <c r="BH33" s="288">
        <v>0</v>
      </c>
      <c r="BI33" s="288">
        <v>0</v>
      </c>
      <c r="BJ33" s="288">
        <v>0</v>
      </c>
      <c r="BK33" s="288">
        <v>0</v>
      </c>
      <c r="BL33" s="288">
        <v>0</v>
      </c>
      <c r="BM33" s="288">
        <v>0</v>
      </c>
      <c r="BN33" s="287">
        <v>130</v>
      </c>
      <c r="BO33" s="288">
        <v>0</v>
      </c>
      <c r="BP33" s="289">
        <v>130</v>
      </c>
      <c r="BQ33" s="288">
        <v>0</v>
      </c>
      <c r="BR33" s="288">
        <v>0</v>
      </c>
      <c r="BS33" s="288">
        <v>0</v>
      </c>
      <c r="BT33" s="288">
        <v>0</v>
      </c>
      <c r="BU33" s="288">
        <v>0</v>
      </c>
      <c r="BV33" s="288">
        <v>0</v>
      </c>
      <c r="BW33" s="288">
        <v>0</v>
      </c>
      <c r="BX33" s="288">
        <v>0</v>
      </c>
      <c r="BY33" s="288">
        <v>0</v>
      </c>
      <c r="BZ33" s="288">
        <v>0</v>
      </c>
      <c r="CA33" s="288">
        <v>0</v>
      </c>
      <c r="CB33" s="288">
        <v>0</v>
      </c>
      <c r="CC33" s="290">
        <v>0</v>
      </c>
    </row>
    <row r="34" spans="1:81" x14ac:dyDescent="0.25">
      <c r="A34" s="286" t="s">
        <v>23</v>
      </c>
      <c r="B34" s="286" t="s">
        <v>231</v>
      </c>
      <c r="C34" s="286" t="s">
        <v>232</v>
      </c>
      <c r="D34" s="287">
        <v>4264</v>
      </c>
      <c r="E34" s="287">
        <v>4010</v>
      </c>
      <c r="F34" s="287">
        <v>28</v>
      </c>
      <c r="G34" s="287">
        <v>4486</v>
      </c>
      <c r="H34" s="287">
        <v>425</v>
      </c>
      <c r="I34" s="287">
        <v>592</v>
      </c>
      <c r="J34" s="287">
        <v>1</v>
      </c>
      <c r="K34" s="287">
        <v>11</v>
      </c>
      <c r="L34" s="287">
        <v>18</v>
      </c>
      <c r="M34" s="288">
        <v>0</v>
      </c>
      <c r="N34" s="287">
        <v>103</v>
      </c>
      <c r="O34" s="288">
        <v>0</v>
      </c>
      <c r="P34" s="289">
        <v>13938</v>
      </c>
      <c r="Q34" s="287">
        <v>4264</v>
      </c>
      <c r="R34" s="287">
        <v>2005</v>
      </c>
      <c r="S34" s="288">
        <v>0</v>
      </c>
      <c r="T34" s="287">
        <v>4037</v>
      </c>
      <c r="U34" s="288">
        <v>0</v>
      </c>
      <c r="V34" s="288">
        <v>0</v>
      </c>
      <c r="W34" s="287">
        <v>1</v>
      </c>
      <c r="X34" s="288">
        <v>0</v>
      </c>
      <c r="Y34" s="288">
        <v>0</v>
      </c>
      <c r="Z34" s="288">
        <v>0</v>
      </c>
      <c r="AA34" s="288">
        <v>0</v>
      </c>
      <c r="AB34" s="288">
        <v>0</v>
      </c>
      <c r="AC34" s="289">
        <v>10307</v>
      </c>
      <c r="AD34" s="288">
        <v>0</v>
      </c>
      <c r="AE34" s="287">
        <v>2005</v>
      </c>
      <c r="AF34" s="287">
        <v>28</v>
      </c>
      <c r="AG34" s="288">
        <v>0</v>
      </c>
      <c r="AH34" s="288">
        <v>0</v>
      </c>
      <c r="AI34" s="287">
        <v>592</v>
      </c>
      <c r="AJ34" s="288">
        <v>0</v>
      </c>
      <c r="AK34" s="287">
        <v>11</v>
      </c>
      <c r="AL34" s="287">
        <v>18</v>
      </c>
      <c r="AM34" s="288">
        <v>0</v>
      </c>
      <c r="AN34" s="288">
        <v>0</v>
      </c>
      <c r="AO34" s="288">
        <v>0</v>
      </c>
      <c r="AP34" s="289">
        <v>2654</v>
      </c>
      <c r="AQ34" s="288">
        <v>0</v>
      </c>
      <c r="AR34" s="288">
        <v>0</v>
      </c>
      <c r="AS34" s="288">
        <v>0</v>
      </c>
      <c r="AT34" s="287">
        <v>449</v>
      </c>
      <c r="AU34" s="287">
        <v>425</v>
      </c>
      <c r="AV34" s="288">
        <v>0</v>
      </c>
      <c r="AW34" s="288">
        <v>0</v>
      </c>
      <c r="AX34" s="288">
        <v>0</v>
      </c>
      <c r="AY34" s="288">
        <v>0</v>
      </c>
      <c r="AZ34" s="288">
        <v>0</v>
      </c>
      <c r="BA34" s="288">
        <v>0</v>
      </c>
      <c r="BB34" s="288">
        <v>0</v>
      </c>
      <c r="BC34" s="289">
        <v>874</v>
      </c>
      <c r="BD34" s="288">
        <v>0</v>
      </c>
      <c r="BE34" s="288">
        <v>0</v>
      </c>
      <c r="BF34" s="288">
        <v>0</v>
      </c>
      <c r="BG34" s="288">
        <v>0</v>
      </c>
      <c r="BH34" s="288">
        <v>0</v>
      </c>
      <c r="BI34" s="288">
        <v>0</v>
      </c>
      <c r="BJ34" s="288">
        <v>0</v>
      </c>
      <c r="BK34" s="288">
        <v>0</v>
      </c>
      <c r="BL34" s="288">
        <v>0</v>
      </c>
      <c r="BM34" s="288">
        <v>0</v>
      </c>
      <c r="BN34" s="287">
        <v>103</v>
      </c>
      <c r="BO34" s="288">
        <v>0</v>
      </c>
      <c r="BP34" s="289">
        <v>103</v>
      </c>
      <c r="BQ34" s="288">
        <v>0</v>
      </c>
      <c r="BR34" s="288">
        <v>0</v>
      </c>
      <c r="BS34" s="288">
        <v>0</v>
      </c>
      <c r="BT34" s="288">
        <v>0</v>
      </c>
      <c r="BU34" s="288">
        <v>0</v>
      </c>
      <c r="BV34" s="288">
        <v>0</v>
      </c>
      <c r="BW34" s="288">
        <v>0</v>
      </c>
      <c r="BX34" s="288">
        <v>0</v>
      </c>
      <c r="BY34" s="288">
        <v>0</v>
      </c>
      <c r="BZ34" s="288">
        <v>0</v>
      </c>
      <c r="CA34" s="288">
        <v>0</v>
      </c>
      <c r="CB34" s="288">
        <v>0</v>
      </c>
      <c r="CC34" s="290">
        <v>0</v>
      </c>
    </row>
    <row r="35" spans="1:81" x14ac:dyDescent="0.25">
      <c r="A35" s="286" t="s">
        <v>23</v>
      </c>
      <c r="B35" s="286" t="s">
        <v>233</v>
      </c>
      <c r="C35" s="286" t="s">
        <v>234</v>
      </c>
      <c r="D35" s="287">
        <v>6457</v>
      </c>
      <c r="E35" s="287">
        <v>6072</v>
      </c>
      <c r="F35" s="287">
        <v>42</v>
      </c>
      <c r="G35" s="287">
        <v>6793</v>
      </c>
      <c r="H35" s="287">
        <v>644</v>
      </c>
      <c r="I35" s="287">
        <v>897</v>
      </c>
      <c r="J35" s="287">
        <v>2</v>
      </c>
      <c r="K35" s="287">
        <v>17</v>
      </c>
      <c r="L35" s="287">
        <v>27</v>
      </c>
      <c r="M35" s="288">
        <v>0</v>
      </c>
      <c r="N35" s="287">
        <v>156</v>
      </c>
      <c r="O35" s="288">
        <v>0</v>
      </c>
      <c r="P35" s="289">
        <v>21107</v>
      </c>
      <c r="Q35" s="287">
        <v>6457</v>
      </c>
      <c r="R35" s="287">
        <v>3036</v>
      </c>
      <c r="S35" s="288">
        <v>0</v>
      </c>
      <c r="T35" s="287">
        <v>6113</v>
      </c>
      <c r="U35" s="288">
        <v>0</v>
      </c>
      <c r="V35" s="288">
        <v>0</v>
      </c>
      <c r="W35" s="287">
        <v>2</v>
      </c>
      <c r="X35" s="288">
        <v>0</v>
      </c>
      <c r="Y35" s="288">
        <v>0</v>
      </c>
      <c r="Z35" s="288">
        <v>0</v>
      </c>
      <c r="AA35" s="288">
        <v>0</v>
      </c>
      <c r="AB35" s="288">
        <v>0</v>
      </c>
      <c r="AC35" s="289">
        <v>15608</v>
      </c>
      <c r="AD35" s="288">
        <v>0</v>
      </c>
      <c r="AE35" s="287">
        <v>3036</v>
      </c>
      <c r="AF35" s="287">
        <v>42</v>
      </c>
      <c r="AG35" s="288">
        <v>0</v>
      </c>
      <c r="AH35" s="288">
        <v>0</v>
      </c>
      <c r="AI35" s="287">
        <v>897</v>
      </c>
      <c r="AJ35" s="288">
        <v>0</v>
      </c>
      <c r="AK35" s="287">
        <v>17</v>
      </c>
      <c r="AL35" s="287">
        <v>27</v>
      </c>
      <c r="AM35" s="288">
        <v>0</v>
      </c>
      <c r="AN35" s="288">
        <v>0</v>
      </c>
      <c r="AO35" s="288">
        <v>0</v>
      </c>
      <c r="AP35" s="289">
        <v>4019</v>
      </c>
      <c r="AQ35" s="288">
        <v>0</v>
      </c>
      <c r="AR35" s="288">
        <v>0</v>
      </c>
      <c r="AS35" s="288">
        <v>0</v>
      </c>
      <c r="AT35" s="287">
        <v>680</v>
      </c>
      <c r="AU35" s="287">
        <v>644</v>
      </c>
      <c r="AV35" s="288">
        <v>0</v>
      </c>
      <c r="AW35" s="288">
        <v>0</v>
      </c>
      <c r="AX35" s="288">
        <v>0</v>
      </c>
      <c r="AY35" s="288">
        <v>0</v>
      </c>
      <c r="AZ35" s="288">
        <v>0</v>
      </c>
      <c r="BA35" s="288">
        <v>0</v>
      </c>
      <c r="BB35" s="288">
        <v>0</v>
      </c>
      <c r="BC35" s="289">
        <v>1324</v>
      </c>
      <c r="BD35" s="288">
        <v>0</v>
      </c>
      <c r="BE35" s="288">
        <v>0</v>
      </c>
      <c r="BF35" s="288">
        <v>0</v>
      </c>
      <c r="BG35" s="288">
        <v>0</v>
      </c>
      <c r="BH35" s="288">
        <v>0</v>
      </c>
      <c r="BI35" s="288">
        <v>0</v>
      </c>
      <c r="BJ35" s="288">
        <v>0</v>
      </c>
      <c r="BK35" s="288">
        <v>0</v>
      </c>
      <c r="BL35" s="288">
        <v>0</v>
      </c>
      <c r="BM35" s="288">
        <v>0</v>
      </c>
      <c r="BN35" s="287">
        <v>156</v>
      </c>
      <c r="BO35" s="288">
        <v>0</v>
      </c>
      <c r="BP35" s="289">
        <v>156</v>
      </c>
      <c r="BQ35" s="288">
        <v>0</v>
      </c>
      <c r="BR35" s="288">
        <v>0</v>
      </c>
      <c r="BS35" s="288">
        <v>0</v>
      </c>
      <c r="BT35" s="288">
        <v>0</v>
      </c>
      <c r="BU35" s="288">
        <v>0</v>
      </c>
      <c r="BV35" s="288">
        <v>0</v>
      </c>
      <c r="BW35" s="288">
        <v>0</v>
      </c>
      <c r="BX35" s="288">
        <v>0</v>
      </c>
      <c r="BY35" s="288">
        <v>0</v>
      </c>
      <c r="BZ35" s="288">
        <v>0</v>
      </c>
      <c r="CA35" s="288">
        <v>0</v>
      </c>
      <c r="CB35" s="288">
        <v>0</v>
      </c>
      <c r="CC35" s="290">
        <v>0</v>
      </c>
    </row>
    <row r="36" spans="1:81" x14ac:dyDescent="0.25">
      <c r="A36" s="286" t="s">
        <v>25</v>
      </c>
      <c r="B36" s="286" t="s">
        <v>229</v>
      </c>
      <c r="C36" s="286" t="s">
        <v>230</v>
      </c>
      <c r="D36" s="287">
        <v>122</v>
      </c>
      <c r="E36" s="287">
        <v>115</v>
      </c>
      <c r="F36" s="287">
        <v>1</v>
      </c>
      <c r="G36" s="287">
        <v>129</v>
      </c>
      <c r="H36" s="287">
        <v>12</v>
      </c>
      <c r="I36" s="287">
        <v>17</v>
      </c>
      <c r="J36" s="288">
        <v>0</v>
      </c>
      <c r="K36" s="288">
        <v>0</v>
      </c>
      <c r="L36" s="287">
        <v>1</v>
      </c>
      <c r="M36" s="288">
        <v>0</v>
      </c>
      <c r="N36" s="287">
        <v>3</v>
      </c>
      <c r="O36" s="288">
        <v>0</v>
      </c>
      <c r="P36" s="289">
        <v>400</v>
      </c>
      <c r="Q36" s="287">
        <v>122</v>
      </c>
      <c r="R36" s="287">
        <v>57</v>
      </c>
      <c r="S36" s="288">
        <v>0</v>
      </c>
      <c r="T36" s="287">
        <v>116</v>
      </c>
      <c r="U36" s="288">
        <v>0</v>
      </c>
      <c r="V36" s="288">
        <v>0</v>
      </c>
      <c r="W36" s="288">
        <v>0</v>
      </c>
      <c r="X36" s="288">
        <v>0</v>
      </c>
      <c r="Y36" s="288">
        <v>0</v>
      </c>
      <c r="Z36" s="288">
        <v>0</v>
      </c>
      <c r="AA36" s="288">
        <v>0</v>
      </c>
      <c r="AB36" s="288">
        <v>0</v>
      </c>
      <c r="AC36" s="289">
        <v>295</v>
      </c>
      <c r="AD36" s="288">
        <v>0</v>
      </c>
      <c r="AE36" s="287">
        <v>58</v>
      </c>
      <c r="AF36" s="287">
        <v>1</v>
      </c>
      <c r="AG36" s="288">
        <v>0</v>
      </c>
      <c r="AH36" s="288">
        <v>0</v>
      </c>
      <c r="AI36" s="287">
        <v>17</v>
      </c>
      <c r="AJ36" s="288">
        <v>0</v>
      </c>
      <c r="AK36" s="288">
        <v>0</v>
      </c>
      <c r="AL36" s="287">
        <v>1</v>
      </c>
      <c r="AM36" s="288">
        <v>0</v>
      </c>
      <c r="AN36" s="288">
        <v>0</v>
      </c>
      <c r="AO36" s="288">
        <v>0</v>
      </c>
      <c r="AP36" s="289">
        <v>77</v>
      </c>
      <c r="AQ36" s="288">
        <v>0</v>
      </c>
      <c r="AR36" s="288">
        <v>0</v>
      </c>
      <c r="AS36" s="288">
        <v>0</v>
      </c>
      <c r="AT36" s="287">
        <v>13</v>
      </c>
      <c r="AU36" s="287">
        <v>12</v>
      </c>
      <c r="AV36" s="288">
        <v>0</v>
      </c>
      <c r="AW36" s="288">
        <v>0</v>
      </c>
      <c r="AX36" s="288">
        <v>0</v>
      </c>
      <c r="AY36" s="288">
        <v>0</v>
      </c>
      <c r="AZ36" s="288">
        <v>0</v>
      </c>
      <c r="BA36" s="288">
        <v>0</v>
      </c>
      <c r="BB36" s="288">
        <v>0</v>
      </c>
      <c r="BC36" s="289">
        <v>25</v>
      </c>
      <c r="BD36" s="288">
        <v>0</v>
      </c>
      <c r="BE36" s="288">
        <v>0</v>
      </c>
      <c r="BF36" s="288">
        <v>0</v>
      </c>
      <c r="BG36" s="288">
        <v>0</v>
      </c>
      <c r="BH36" s="288">
        <v>0</v>
      </c>
      <c r="BI36" s="288">
        <v>0</v>
      </c>
      <c r="BJ36" s="288">
        <v>0</v>
      </c>
      <c r="BK36" s="288">
        <v>0</v>
      </c>
      <c r="BL36" s="288">
        <v>0</v>
      </c>
      <c r="BM36" s="288">
        <v>0</v>
      </c>
      <c r="BN36" s="287">
        <v>3</v>
      </c>
      <c r="BO36" s="288">
        <v>0</v>
      </c>
      <c r="BP36" s="289">
        <v>3</v>
      </c>
      <c r="BQ36" s="288">
        <v>0</v>
      </c>
      <c r="BR36" s="288">
        <v>0</v>
      </c>
      <c r="BS36" s="288">
        <v>0</v>
      </c>
      <c r="BT36" s="288">
        <v>0</v>
      </c>
      <c r="BU36" s="288">
        <v>0</v>
      </c>
      <c r="BV36" s="288">
        <v>0</v>
      </c>
      <c r="BW36" s="288">
        <v>0</v>
      </c>
      <c r="BX36" s="288">
        <v>0</v>
      </c>
      <c r="BY36" s="288">
        <v>0</v>
      </c>
      <c r="BZ36" s="288">
        <v>0</v>
      </c>
      <c r="CA36" s="288">
        <v>0</v>
      </c>
      <c r="CB36" s="288">
        <v>0</v>
      </c>
      <c r="CC36" s="290">
        <v>0</v>
      </c>
    </row>
    <row r="37" spans="1:81" x14ac:dyDescent="0.25">
      <c r="A37" s="286" t="s">
        <v>25</v>
      </c>
      <c r="B37" s="286" t="s">
        <v>231</v>
      </c>
      <c r="C37" s="286" t="s">
        <v>232</v>
      </c>
      <c r="D37" s="287">
        <v>260</v>
      </c>
      <c r="E37" s="287">
        <v>245</v>
      </c>
      <c r="F37" s="287">
        <v>2</v>
      </c>
      <c r="G37" s="287">
        <v>273</v>
      </c>
      <c r="H37" s="287">
        <v>26</v>
      </c>
      <c r="I37" s="287">
        <v>36</v>
      </c>
      <c r="J37" s="288">
        <v>0</v>
      </c>
      <c r="K37" s="287">
        <v>1</v>
      </c>
      <c r="L37" s="287">
        <v>1</v>
      </c>
      <c r="M37" s="288">
        <v>0</v>
      </c>
      <c r="N37" s="287">
        <v>6</v>
      </c>
      <c r="O37" s="288">
        <v>0</v>
      </c>
      <c r="P37" s="289">
        <v>850</v>
      </c>
      <c r="Q37" s="287">
        <v>260</v>
      </c>
      <c r="R37" s="287">
        <v>122</v>
      </c>
      <c r="S37" s="288">
        <v>0</v>
      </c>
      <c r="T37" s="287">
        <v>245</v>
      </c>
      <c r="U37" s="288">
        <v>0</v>
      </c>
      <c r="V37" s="288">
        <v>0</v>
      </c>
      <c r="W37" s="288">
        <v>0</v>
      </c>
      <c r="X37" s="288">
        <v>0</v>
      </c>
      <c r="Y37" s="288">
        <v>0</v>
      </c>
      <c r="Z37" s="288">
        <v>0</v>
      </c>
      <c r="AA37" s="288">
        <v>0</v>
      </c>
      <c r="AB37" s="288">
        <v>0</v>
      </c>
      <c r="AC37" s="289">
        <v>627</v>
      </c>
      <c r="AD37" s="288">
        <v>0</v>
      </c>
      <c r="AE37" s="287">
        <v>123</v>
      </c>
      <c r="AF37" s="287">
        <v>2</v>
      </c>
      <c r="AG37" s="288">
        <v>0</v>
      </c>
      <c r="AH37" s="288">
        <v>0</v>
      </c>
      <c r="AI37" s="287">
        <v>36</v>
      </c>
      <c r="AJ37" s="288">
        <v>0</v>
      </c>
      <c r="AK37" s="287">
        <v>1</v>
      </c>
      <c r="AL37" s="287">
        <v>1</v>
      </c>
      <c r="AM37" s="288">
        <v>0</v>
      </c>
      <c r="AN37" s="288">
        <v>0</v>
      </c>
      <c r="AO37" s="288">
        <v>0</v>
      </c>
      <c r="AP37" s="289">
        <v>163</v>
      </c>
      <c r="AQ37" s="288">
        <v>0</v>
      </c>
      <c r="AR37" s="288">
        <v>0</v>
      </c>
      <c r="AS37" s="288">
        <v>0</v>
      </c>
      <c r="AT37" s="287">
        <v>28</v>
      </c>
      <c r="AU37" s="287">
        <v>26</v>
      </c>
      <c r="AV37" s="288">
        <v>0</v>
      </c>
      <c r="AW37" s="288">
        <v>0</v>
      </c>
      <c r="AX37" s="288">
        <v>0</v>
      </c>
      <c r="AY37" s="288">
        <v>0</v>
      </c>
      <c r="AZ37" s="288">
        <v>0</v>
      </c>
      <c r="BA37" s="288">
        <v>0</v>
      </c>
      <c r="BB37" s="288">
        <v>0</v>
      </c>
      <c r="BC37" s="289">
        <v>54</v>
      </c>
      <c r="BD37" s="288">
        <v>0</v>
      </c>
      <c r="BE37" s="288">
        <v>0</v>
      </c>
      <c r="BF37" s="288">
        <v>0</v>
      </c>
      <c r="BG37" s="288">
        <v>0</v>
      </c>
      <c r="BH37" s="288">
        <v>0</v>
      </c>
      <c r="BI37" s="288">
        <v>0</v>
      </c>
      <c r="BJ37" s="288">
        <v>0</v>
      </c>
      <c r="BK37" s="288">
        <v>0</v>
      </c>
      <c r="BL37" s="288">
        <v>0</v>
      </c>
      <c r="BM37" s="288">
        <v>0</v>
      </c>
      <c r="BN37" s="287">
        <v>6</v>
      </c>
      <c r="BO37" s="288">
        <v>0</v>
      </c>
      <c r="BP37" s="289">
        <v>6</v>
      </c>
      <c r="BQ37" s="288">
        <v>0</v>
      </c>
      <c r="BR37" s="288">
        <v>0</v>
      </c>
      <c r="BS37" s="288">
        <v>0</v>
      </c>
      <c r="BT37" s="288">
        <v>0</v>
      </c>
      <c r="BU37" s="288">
        <v>0</v>
      </c>
      <c r="BV37" s="288">
        <v>0</v>
      </c>
      <c r="BW37" s="288">
        <v>0</v>
      </c>
      <c r="BX37" s="288">
        <v>0</v>
      </c>
      <c r="BY37" s="288">
        <v>0</v>
      </c>
      <c r="BZ37" s="288">
        <v>0</v>
      </c>
      <c r="CA37" s="288">
        <v>0</v>
      </c>
      <c r="CB37" s="288">
        <v>0</v>
      </c>
      <c r="CC37" s="290">
        <v>0</v>
      </c>
    </row>
    <row r="38" spans="1:81" x14ac:dyDescent="0.25">
      <c r="A38" s="286" t="s">
        <v>25</v>
      </c>
      <c r="B38" s="286" t="s">
        <v>233</v>
      </c>
      <c r="C38" s="286" t="s">
        <v>234</v>
      </c>
      <c r="D38" s="287">
        <v>15</v>
      </c>
      <c r="E38" s="287">
        <v>14</v>
      </c>
      <c r="F38" s="288">
        <v>0</v>
      </c>
      <c r="G38" s="287">
        <v>17</v>
      </c>
      <c r="H38" s="287">
        <v>2</v>
      </c>
      <c r="I38" s="287">
        <v>2</v>
      </c>
      <c r="J38" s="288">
        <v>0</v>
      </c>
      <c r="K38" s="288">
        <v>0</v>
      </c>
      <c r="L38" s="288">
        <v>0</v>
      </c>
      <c r="M38" s="288">
        <v>0</v>
      </c>
      <c r="N38" s="288">
        <v>0</v>
      </c>
      <c r="O38" s="288">
        <v>0</v>
      </c>
      <c r="P38" s="289">
        <v>50</v>
      </c>
      <c r="Q38" s="287">
        <v>15</v>
      </c>
      <c r="R38" s="287">
        <v>7</v>
      </c>
      <c r="S38" s="288">
        <v>0</v>
      </c>
      <c r="T38" s="287">
        <v>15</v>
      </c>
      <c r="U38" s="288">
        <v>0</v>
      </c>
      <c r="V38" s="288">
        <v>0</v>
      </c>
      <c r="W38" s="288">
        <v>0</v>
      </c>
      <c r="X38" s="288">
        <v>0</v>
      </c>
      <c r="Y38" s="288">
        <v>0</v>
      </c>
      <c r="Z38" s="288">
        <v>0</v>
      </c>
      <c r="AA38" s="288">
        <v>0</v>
      </c>
      <c r="AB38" s="288">
        <v>0</v>
      </c>
      <c r="AC38" s="289">
        <v>37</v>
      </c>
      <c r="AD38" s="288">
        <v>0</v>
      </c>
      <c r="AE38" s="287">
        <v>7</v>
      </c>
      <c r="AF38" s="288">
        <v>0</v>
      </c>
      <c r="AG38" s="288">
        <v>0</v>
      </c>
      <c r="AH38" s="288">
        <v>0</v>
      </c>
      <c r="AI38" s="287">
        <v>2</v>
      </c>
      <c r="AJ38" s="288">
        <v>0</v>
      </c>
      <c r="AK38" s="288">
        <v>0</v>
      </c>
      <c r="AL38" s="288">
        <v>0</v>
      </c>
      <c r="AM38" s="288">
        <v>0</v>
      </c>
      <c r="AN38" s="288">
        <v>0</v>
      </c>
      <c r="AO38" s="288">
        <v>0</v>
      </c>
      <c r="AP38" s="289">
        <v>9</v>
      </c>
      <c r="AQ38" s="288">
        <v>0</v>
      </c>
      <c r="AR38" s="288">
        <v>0</v>
      </c>
      <c r="AS38" s="288">
        <v>0</v>
      </c>
      <c r="AT38" s="287">
        <v>2</v>
      </c>
      <c r="AU38" s="287">
        <v>2</v>
      </c>
      <c r="AV38" s="288">
        <v>0</v>
      </c>
      <c r="AW38" s="288">
        <v>0</v>
      </c>
      <c r="AX38" s="288">
        <v>0</v>
      </c>
      <c r="AY38" s="288">
        <v>0</v>
      </c>
      <c r="AZ38" s="288">
        <v>0</v>
      </c>
      <c r="BA38" s="288">
        <v>0</v>
      </c>
      <c r="BB38" s="288">
        <v>0</v>
      </c>
      <c r="BC38" s="289">
        <v>4</v>
      </c>
      <c r="BD38" s="288">
        <v>0</v>
      </c>
      <c r="BE38" s="288">
        <v>0</v>
      </c>
      <c r="BF38" s="288">
        <v>0</v>
      </c>
      <c r="BG38" s="288">
        <v>0</v>
      </c>
      <c r="BH38" s="288">
        <v>0</v>
      </c>
      <c r="BI38" s="288">
        <v>0</v>
      </c>
      <c r="BJ38" s="288">
        <v>0</v>
      </c>
      <c r="BK38" s="288">
        <v>0</v>
      </c>
      <c r="BL38" s="288">
        <v>0</v>
      </c>
      <c r="BM38" s="288">
        <v>0</v>
      </c>
      <c r="BN38" s="288">
        <v>0</v>
      </c>
      <c r="BO38" s="288">
        <v>0</v>
      </c>
      <c r="BP38" s="290">
        <v>0</v>
      </c>
      <c r="BQ38" s="288">
        <v>0</v>
      </c>
      <c r="BR38" s="288">
        <v>0</v>
      </c>
      <c r="BS38" s="288">
        <v>0</v>
      </c>
      <c r="BT38" s="288">
        <v>0</v>
      </c>
      <c r="BU38" s="288">
        <v>0</v>
      </c>
      <c r="BV38" s="288">
        <v>0</v>
      </c>
      <c r="BW38" s="288">
        <v>0</v>
      </c>
      <c r="BX38" s="288">
        <v>0</v>
      </c>
      <c r="BY38" s="288">
        <v>0</v>
      </c>
      <c r="BZ38" s="288">
        <v>0</v>
      </c>
      <c r="CA38" s="288">
        <v>0</v>
      </c>
      <c r="CB38" s="288">
        <v>0</v>
      </c>
      <c r="CC38" s="290">
        <v>0</v>
      </c>
    </row>
    <row r="39" spans="1:81" x14ac:dyDescent="0.25">
      <c r="A39" s="286" t="s">
        <v>27</v>
      </c>
      <c r="B39" s="286" t="s">
        <v>229</v>
      </c>
      <c r="C39" s="286" t="s">
        <v>230</v>
      </c>
      <c r="D39" s="287">
        <v>42464</v>
      </c>
      <c r="E39" s="287">
        <v>169209</v>
      </c>
      <c r="F39" s="287">
        <v>1675</v>
      </c>
      <c r="G39" s="287">
        <v>547889</v>
      </c>
      <c r="H39" s="287">
        <v>26564</v>
      </c>
      <c r="I39" s="287">
        <v>3860</v>
      </c>
      <c r="J39" s="287">
        <v>80</v>
      </c>
      <c r="K39" s="287">
        <v>640</v>
      </c>
      <c r="L39" s="287">
        <v>1114</v>
      </c>
      <c r="M39" s="288">
        <v>0</v>
      </c>
      <c r="N39" s="287">
        <v>6517</v>
      </c>
      <c r="O39" s="288">
        <v>0</v>
      </c>
      <c r="P39" s="289">
        <v>800012</v>
      </c>
      <c r="Q39" s="287">
        <v>42464</v>
      </c>
      <c r="R39" s="287">
        <v>84604</v>
      </c>
      <c r="S39" s="288">
        <v>0</v>
      </c>
      <c r="T39" s="287">
        <v>280888</v>
      </c>
      <c r="U39" s="288">
        <v>0</v>
      </c>
      <c r="V39" s="288">
        <v>0</v>
      </c>
      <c r="W39" s="287">
        <v>80</v>
      </c>
      <c r="X39" s="288">
        <v>0</v>
      </c>
      <c r="Y39" s="288">
        <v>0</v>
      </c>
      <c r="Z39" s="288">
        <v>0</v>
      </c>
      <c r="AA39" s="288">
        <v>0</v>
      </c>
      <c r="AB39" s="288">
        <v>0</v>
      </c>
      <c r="AC39" s="289">
        <v>408036</v>
      </c>
      <c r="AD39" s="288">
        <v>0</v>
      </c>
      <c r="AE39" s="287">
        <v>72596</v>
      </c>
      <c r="AF39" s="287">
        <v>1675</v>
      </c>
      <c r="AG39" s="288">
        <v>0</v>
      </c>
      <c r="AH39" s="288">
        <v>0</v>
      </c>
      <c r="AI39" s="287">
        <v>3615</v>
      </c>
      <c r="AJ39" s="288">
        <v>0</v>
      </c>
      <c r="AK39" s="287">
        <v>640</v>
      </c>
      <c r="AL39" s="287">
        <v>1114</v>
      </c>
      <c r="AM39" s="288">
        <v>0</v>
      </c>
      <c r="AN39" s="287">
        <v>2931</v>
      </c>
      <c r="AO39" s="288">
        <v>0</v>
      </c>
      <c r="AP39" s="289">
        <v>82571</v>
      </c>
      <c r="AQ39" s="288">
        <v>0</v>
      </c>
      <c r="AR39" s="288">
        <v>0</v>
      </c>
      <c r="AS39" s="288">
        <v>0</v>
      </c>
      <c r="AT39" s="287">
        <v>267001</v>
      </c>
      <c r="AU39" s="287">
        <v>26564</v>
      </c>
      <c r="AV39" s="288">
        <v>0</v>
      </c>
      <c r="AW39" s="288">
        <v>0</v>
      </c>
      <c r="AX39" s="288">
        <v>0</v>
      </c>
      <c r="AY39" s="288">
        <v>0</v>
      </c>
      <c r="AZ39" s="288">
        <v>0</v>
      </c>
      <c r="BA39" s="288">
        <v>0</v>
      </c>
      <c r="BB39" s="288">
        <v>0</v>
      </c>
      <c r="BC39" s="289">
        <v>293565</v>
      </c>
      <c r="BD39" s="288">
        <v>0</v>
      </c>
      <c r="BE39" s="287">
        <v>12009</v>
      </c>
      <c r="BF39" s="288">
        <v>0</v>
      </c>
      <c r="BG39" s="288">
        <v>0</v>
      </c>
      <c r="BH39" s="288">
        <v>0</v>
      </c>
      <c r="BI39" s="287">
        <v>245</v>
      </c>
      <c r="BJ39" s="288">
        <v>0</v>
      </c>
      <c r="BK39" s="288">
        <v>0</v>
      </c>
      <c r="BL39" s="288">
        <v>0</v>
      </c>
      <c r="BM39" s="288">
        <v>0</v>
      </c>
      <c r="BN39" s="287">
        <v>3586</v>
      </c>
      <c r="BO39" s="288">
        <v>0</v>
      </c>
      <c r="BP39" s="289">
        <v>15840</v>
      </c>
      <c r="BQ39" s="288">
        <v>0</v>
      </c>
      <c r="BR39" s="288">
        <v>0</v>
      </c>
      <c r="BS39" s="288">
        <v>0</v>
      </c>
      <c r="BT39" s="288">
        <v>0</v>
      </c>
      <c r="BU39" s="288">
        <v>0</v>
      </c>
      <c r="BV39" s="288">
        <v>0</v>
      </c>
      <c r="BW39" s="288">
        <v>0</v>
      </c>
      <c r="BX39" s="288">
        <v>0</v>
      </c>
      <c r="BY39" s="288">
        <v>0</v>
      </c>
      <c r="BZ39" s="288">
        <v>0</v>
      </c>
      <c r="CA39" s="288">
        <v>0</v>
      </c>
      <c r="CB39" s="288">
        <v>0</v>
      </c>
      <c r="CC39" s="290">
        <v>0</v>
      </c>
    </row>
    <row r="40" spans="1:81" x14ac:dyDescent="0.25">
      <c r="A40" s="286" t="s">
        <v>27</v>
      </c>
      <c r="B40" s="286" t="s">
        <v>231</v>
      </c>
      <c r="C40" s="286" t="s">
        <v>83</v>
      </c>
      <c r="D40" s="287">
        <v>34307</v>
      </c>
      <c r="E40" s="287">
        <v>10339</v>
      </c>
      <c r="F40" s="287">
        <v>-13</v>
      </c>
      <c r="G40" s="287">
        <v>-49264</v>
      </c>
      <c r="H40" s="287">
        <v>-367</v>
      </c>
      <c r="I40" s="287">
        <v>5112</v>
      </c>
      <c r="J40" s="288">
        <v>0</v>
      </c>
      <c r="K40" s="288">
        <v>0</v>
      </c>
      <c r="L40" s="287">
        <v>-12</v>
      </c>
      <c r="M40" s="288">
        <v>0</v>
      </c>
      <c r="N40" s="287">
        <v>-102</v>
      </c>
      <c r="O40" s="288">
        <v>0</v>
      </c>
      <c r="P40" s="290">
        <v>0</v>
      </c>
      <c r="Q40" s="287">
        <v>34307</v>
      </c>
      <c r="R40" s="287">
        <v>5170</v>
      </c>
      <c r="S40" s="288">
        <v>0</v>
      </c>
      <c r="T40" s="287">
        <v>-8344</v>
      </c>
      <c r="U40" s="288">
        <v>0</v>
      </c>
      <c r="V40" s="288">
        <v>0</v>
      </c>
      <c r="W40" s="288">
        <v>0</v>
      </c>
      <c r="X40" s="288">
        <v>0</v>
      </c>
      <c r="Y40" s="288">
        <v>0</v>
      </c>
      <c r="Z40" s="288">
        <v>0</v>
      </c>
      <c r="AA40" s="288">
        <v>0</v>
      </c>
      <c r="AB40" s="288">
        <v>0</v>
      </c>
      <c r="AC40" s="289">
        <v>31133</v>
      </c>
      <c r="AD40" s="288">
        <v>0</v>
      </c>
      <c r="AE40" s="287">
        <v>7206</v>
      </c>
      <c r="AF40" s="287">
        <v>-13</v>
      </c>
      <c r="AG40" s="288">
        <v>0</v>
      </c>
      <c r="AH40" s="288">
        <v>0</v>
      </c>
      <c r="AI40" s="287">
        <v>5154</v>
      </c>
      <c r="AJ40" s="288">
        <v>0</v>
      </c>
      <c r="AK40" s="288">
        <v>0</v>
      </c>
      <c r="AL40" s="287">
        <v>-12</v>
      </c>
      <c r="AM40" s="288">
        <v>0</v>
      </c>
      <c r="AN40" s="287">
        <v>-497</v>
      </c>
      <c r="AO40" s="288">
        <v>0</v>
      </c>
      <c r="AP40" s="289">
        <v>11838</v>
      </c>
      <c r="AQ40" s="288">
        <v>0</v>
      </c>
      <c r="AR40" s="288">
        <v>0</v>
      </c>
      <c r="AS40" s="288">
        <v>0</v>
      </c>
      <c r="AT40" s="287">
        <v>-40920</v>
      </c>
      <c r="AU40" s="287">
        <v>-367</v>
      </c>
      <c r="AV40" s="288">
        <v>0</v>
      </c>
      <c r="AW40" s="288">
        <v>0</v>
      </c>
      <c r="AX40" s="288">
        <v>0</v>
      </c>
      <c r="AY40" s="288">
        <v>0</v>
      </c>
      <c r="AZ40" s="288">
        <v>0</v>
      </c>
      <c r="BA40" s="288">
        <v>0</v>
      </c>
      <c r="BB40" s="288">
        <v>0</v>
      </c>
      <c r="BC40" s="289">
        <v>-41287</v>
      </c>
      <c r="BD40" s="288">
        <v>0</v>
      </c>
      <c r="BE40" s="287">
        <v>-2037</v>
      </c>
      <c r="BF40" s="288">
        <v>0</v>
      </c>
      <c r="BG40" s="288">
        <v>0</v>
      </c>
      <c r="BH40" s="288">
        <v>0</v>
      </c>
      <c r="BI40" s="287">
        <v>-42</v>
      </c>
      <c r="BJ40" s="288">
        <v>0</v>
      </c>
      <c r="BK40" s="288">
        <v>0</v>
      </c>
      <c r="BL40" s="288">
        <v>0</v>
      </c>
      <c r="BM40" s="288">
        <v>0</v>
      </c>
      <c r="BN40" s="287">
        <v>395</v>
      </c>
      <c r="BO40" s="288">
        <v>0</v>
      </c>
      <c r="BP40" s="289">
        <v>-1684</v>
      </c>
      <c r="BQ40" s="288">
        <v>0</v>
      </c>
      <c r="BR40" s="288">
        <v>0</v>
      </c>
      <c r="BS40" s="288">
        <v>0</v>
      </c>
      <c r="BT40" s="288">
        <v>0</v>
      </c>
      <c r="BU40" s="288">
        <v>0</v>
      </c>
      <c r="BV40" s="288">
        <v>0</v>
      </c>
      <c r="BW40" s="288">
        <v>0</v>
      </c>
      <c r="BX40" s="288">
        <v>0</v>
      </c>
      <c r="BY40" s="288">
        <v>0</v>
      </c>
      <c r="BZ40" s="288">
        <v>0</v>
      </c>
      <c r="CA40" s="288">
        <v>0</v>
      </c>
      <c r="CB40" s="288">
        <v>0</v>
      </c>
      <c r="CC40" s="290">
        <v>0</v>
      </c>
    </row>
    <row r="41" spans="1:81" x14ac:dyDescent="0.25">
      <c r="A41" s="286" t="s">
        <v>27</v>
      </c>
      <c r="B41" s="286" t="s">
        <v>231</v>
      </c>
      <c r="C41" s="286" t="s">
        <v>84</v>
      </c>
      <c r="D41" s="287">
        <v>34839</v>
      </c>
      <c r="E41" s="287">
        <v>10499</v>
      </c>
      <c r="F41" s="287">
        <v>-13</v>
      </c>
      <c r="G41" s="287">
        <v>-50029</v>
      </c>
      <c r="H41" s="287">
        <v>-372</v>
      </c>
      <c r="I41" s="287">
        <v>5192</v>
      </c>
      <c r="J41" s="288">
        <v>0</v>
      </c>
      <c r="K41" s="288">
        <v>0</v>
      </c>
      <c r="L41" s="287">
        <v>-13</v>
      </c>
      <c r="M41" s="288">
        <v>0</v>
      </c>
      <c r="N41" s="287">
        <v>-103</v>
      </c>
      <c r="O41" s="288">
        <v>0</v>
      </c>
      <c r="P41" s="290">
        <v>0</v>
      </c>
      <c r="Q41" s="287">
        <v>34839</v>
      </c>
      <c r="R41" s="287">
        <v>5250</v>
      </c>
      <c r="S41" s="288">
        <v>0</v>
      </c>
      <c r="T41" s="287">
        <v>-8474</v>
      </c>
      <c r="U41" s="288">
        <v>0</v>
      </c>
      <c r="V41" s="288">
        <v>0</v>
      </c>
      <c r="W41" s="288">
        <v>0</v>
      </c>
      <c r="X41" s="288">
        <v>0</v>
      </c>
      <c r="Y41" s="288">
        <v>0</v>
      </c>
      <c r="Z41" s="288">
        <v>0</v>
      </c>
      <c r="AA41" s="288">
        <v>0</v>
      </c>
      <c r="AB41" s="288">
        <v>0</v>
      </c>
      <c r="AC41" s="289">
        <v>31615</v>
      </c>
      <c r="AD41" s="288">
        <v>0</v>
      </c>
      <c r="AE41" s="287">
        <v>7318</v>
      </c>
      <c r="AF41" s="287">
        <v>-13</v>
      </c>
      <c r="AG41" s="288">
        <v>0</v>
      </c>
      <c r="AH41" s="288">
        <v>0</v>
      </c>
      <c r="AI41" s="287">
        <v>5234</v>
      </c>
      <c r="AJ41" s="288">
        <v>0</v>
      </c>
      <c r="AK41" s="288">
        <v>0</v>
      </c>
      <c r="AL41" s="287">
        <v>-13</v>
      </c>
      <c r="AM41" s="288">
        <v>0</v>
      </c>
      <c r="AN41" s="287">
        <v>-505</v>
      </c>
      <c r="AO41" s="288">
        <v>0</v>
      </c>
      <c r="AP41" s="289">
        <v>12021</v>
      </c>
      <c r="AQ41" s="288">
        <v>0</v>
      </c>
      <c r="AR41" s="288">
        <v>0</v>
      </c>
      <c r="AS41" s="288">
        <v>0</v>
      </c>
      <c r="AT41" s="287">
        <v>-41555</v>
      </c>
      <c r="AU41" s="287">
        <v>-372</v>
      </c>
      <c r="AV41" s="288">
        <v>0</v>
      </c>
      <c r="AW41" s="288">
        <v>0</v>
      </c>
      <c r="AX41" s="288">
        <v>0</v>
      </c>
      <c r="AY41" s="288">
        <v>0</v>
      </c>
      <c r="AZ41" s="288">
        <v>0</v>
      </c>
      <c r="BA41" s="288">
        <v>0</v>
      </c>
      <c r="BB41" s="288">
        <v>0</v>
      </c>
      <c r="BC41" s="289">
        <v>-41927</v>
      </c>
      <c r="BD41" s="288">
        <v>0</v>
      </c>
      <c r="BE41" s="287">
        <v>-2069</v>
      </c>
      <c r="BF41" s="288">
        <v>0</v>
      </c>
      <c r="BG41" s="288">
        <v>0</v>
      </c>
      <c r="BH41" s="288">
        <v>0</v>
      </c>
      <c r="BI41" s="287">
        <v>-42</v>
      </c>
      <c r="BJ41" s="288">
        <v>0</v>
      </c>
      <c r="BK41" s="288">
        <v>0</v>
      </c>
      <c r="BL41" s="288">
        <v>0</v>
      </c>
      <c r="BM41" s="288">
        <v>0</v>
      </c>
      <c r="BN41" s="287">
        <v>402</v>
      </c>
      <c r="BO41" s="288">
        <v>0</v>
      </c>
      <c r="BP41" s="289">
        <v>-1709</v>
      </c>
      <c r="BQ41" s="288">
        <v>0</v>
      </c>
      <c r="BR41" s="288">
        <v>0</v>
      </c>
      <c r="BS41" s="288">
        <v>0</v>
      </c>
      <c r="BT41" s="288">
        <v>0</v>
      </c>
      <c r="BU41" s="288">
        <v>0</v>
      </c>
      <c r="BV41" s="288">
        <v>0</v>
      </c>
      <c r="BW41" s="288">
        <v>0</v>
      </c>
      <c r="BX41" s="288">
        <v>0</v>
      </c>
      <c r="BY41" s="288">
        <v>0</v>
      </c>
      <c r="BZ41" s="288">
        <v>0</v>
      </c>
      <c r="CA41" s="288">
        <v>0</v>
      </c>
      <c r="CB41" s="288">
        <v>0</v>
      </c>
      <c r="CC41" s="290">
        <v>0</v>
      </c>
    </row>
    <row r="42" spans="1:81" x14ac:dyDescent="0.25">
      <c r="A42" s="286" t="s">
        <v>27</v>
      </c>
      <c r="B42" s="286" t="s">
        <v>231</v>
      </c>
      <c r="C42" s="286" t="s">
        <v>112</v>
      </c>
      <c r="D42" s="287">
        <v>33635</v>
      </c>
      <c r="E42" s="287">
        <v>10136</v>
      </c>
      <c r="F42" s="287">
        <v>-13</v>
      </c>
      <c r="G42" s="287">
        <v>-48298</v>
      </c>
      <c r="H42" s="287">
        <v>-360</v>
      </c>
      <c r="I42" s="287">
        <v>5012</v>
      </c>
      <c r="J42" s="288">
        <v>0</v>
      </c>
      <c r="K42" s="288">
        <v>0</v>
      </c>
      <c r="L42" s="287">
        <v>-13</v>
      </c>
      <c r="M42" s="288">
        <v>0</v>
      </c>
      <c r="N42" s="287">
        <v>-99</v>
      </c>
      <c r="O42" s="288">
        <v>0</v>
      </c>
      <c r="P42" s="290">
        <v>0</v>
      </c>
      <c r="Q42" s="287">
        <v>33635</v>
      </c>
      <c r="R42" s="287">
        <v>5068</v>
      </c>
      <c r="S42" s="288">
        <v>0</v>
      </c>
      <c r="T42" s="287">
        <v>-8179</v>
      </c>
      <c r="U42" s="288">
        <v>0</v>
      </c>
      <c r="V42" s="288">
        <v>0</v>
      </c>
      <c r="W42" s="288">
        <v>0</v>
      </c>
      <c r="X42" s="288">
        <v>0</v>
      </c>
      <c r="Y42" s="288">
        <v>0</v>
      </c>
      <c r="Z42" s="288">
        <v>0</v>
      </c>
      <c r="AA42" s="288">
        <v>0</v>
      </c>
      <c r="AB42" s="288">
        <v>0</v>
      </c>
      <c r="AC42" s="289">
        <v>30524</v>
      </c>
      <c r="AD42" s="288">
        <v>0</v>
      </c>
      <c r="AE42" s="287">
        <v>7065</v>
      </c>
      <c r="AF42" s="287">
        <v>-13</v>
      </c>
      <c r="AG42" s="288">
        <v>0</v>
      </c>
      <c r="AH42" s="288">
        <v>0</v>
      </c>
      <c r="AI42" s="287">
        <v>5053</v>
      </c>
      <c r="AJ42" s="288">
        <v>0</v>
      </c>
      <c r="AK42" s="288">
        <v>0</v>
      </c>
      <c r="AL42" s="287">
        <v>-13</v>
      </c>
      <c r="AM42" s="288">
        <v>0</v>
      </c>
      <c r="AN42" s="287">
        <v>-487</v>
      </c>
      <c r="AO42" s="288">
        <v>0</v>
      </c>
      <c r="AP42" s="289">
        <v>11605</v>
      </c>
      <c r="AQ42" s="288">
        <v>0</v>
      </c>
      <c r="AR42" s="288">
        <v>0</v>
      </c>
      <c r="AS42" s="288">
        <v>0</v>
      </c>
      <c r="AT42" s="287">
        <v>-40119</v>
      </c>
      <c r="AU42" s="287">
        <v>-360</v>
      </c>
      <c r="AV42" s="288">
        <v>0</v>
      </c>
      <c r="AW42" s="288">
        <v>0</v>
      </c>
      <c r="AX42" s="288">
        <v>0</v>
      </c>
      <c r="AY42" s="288">
        <v>0</v>
      </c>
      <c r="AZ42" s="288">
        <v>0</v>
      </c>
      <c r="BA42" s="288">
        <v>0</v>
      </c>
      <c r="BB42" s="288">
        <v>0</v>
      </c>
      <c r="BC42" s="289">
        <v>-40479</v>
      </c>
      <c r="BD42" s="288">
        <v>0</v>
      </c>
      <c r="BE42" s="287">
        <v>-1997</v>
      </c>
      <c r="BF42" s="288">
        <v>0</v>
      </c>
      <c r="BG42" s="288">
        <v>0</v>
      </c>
      <c r="BH42" s="288">
        <v>0</v>
      </c>
      <c r="BI42" s="287">
        <v>-41</v>
      </c>
      <c r="BJ42" s="288">
        <v>0</v>
      </c>
      <c r="BK42" s="288">
        <v>0</v>
      </c>
      <c r="BL42" s="288">
        <v>0</v>
      </c>
      <c r="BM42" s="288">
        <v>0</v>
      </c>
      <c r="BN42" s="287">
        <v>388</v>
      </c>
      <c r="BO42" s="288">
        <v>0</v>
      </c>
      <c r="BP42" s="289">
        <v>-1650</v>
      </c>
      <c r="BQ42" s="288">
        <v>0</v>
      </c>
      <c r="BR42" s="288">
        <v>0</v>
      </c>
      <c r="BS42" s="288">
        <v>0</v>
      </c>
      <c r="BT42" s="288">
        <v>0</v>
      </c>
      <c r="BU42" s="288">
        <v>0</v>
      </c>
      <c r="BV42" s="288">
        <v>0</v>
      </c>
      <c r="BW42" s="288">
        <v>0</v>
      </c>
      <c r="BX42" s="288">
        <v>0</v>
      </c>
      <c r="BY42" s="288">
        <v>0</v>
      </c>
      <c r="BZ42" s="288">
        <v>0</v>
      </c>
      <c r="CA42" s="288">
        <v>0</v>
      </c>
      <c r="CB42" s="288">
        <v>0</v>
      </c>
      <c r="CC42" s="290">
        <v>0</v>
      </c>
    </row>
    <row r="43" spans="1:81" x14ac:dyDescent="0.25">
      <c r="A43" s="286" t="s">
        <v>27</v>
      </c>
      <c r="B43" s="286" t="s">
        <v>231</v>
      </c>
      <c r="C43" s="286" t="s">
        <v>113</v>
      </c>
      <c r="D43" s="287">
        <v>34189</v>
      </c>
      <c r="E43" s="287">
        <v>10304</v>
      </c>
      <c r="F43" s="287">
        <v>-13</v>
      </c>
      <c r="G43" s="287">
        <v>-49095</v>
      </c>
      <c r="H43" s="287">
        <v>-366</v>
      </c>
      <c r="I43" s="287">
        <v>5095</v>
      </c>
      <c r="J43" s="288">
        <v>0</v>
      </c>
      <c r="K43" s="288">
        <v>0</v>
      </c>
      <c r="L43" s="287">
        <v>-13</v>
      </c>
      <c r="M43" s="288">
        <v>0</v>
      </c>
      <c r="N43" s="287">
        <v>-101</v>
      </c>
      <c r="O43" s="288">
        <v>0</v>
      </c>
      <c r="P43" s="290">
        <v>0</v>
      </c>
      <c r="Q43" s="287">
        <v>34189</v>
      </c>
      <c r="R43" s="287">
        <v>5152</v>
      </c>
      <c r="S43" s="288">
        <v>0</v>
      </c>
      <c r="T43" s="287">
        <v>-8314</v>
      </c>
      <c r="U43" s="288">
        <v>0</v>
      </c>
      <c r="V43" s="288">
        <v>0</v>
      </c>
      <c r="W43" s="288">
        <v>0</v>
      </c>
      <c r="X43" s="288">
        <v>0</v>
      </c>
      <c r="Y43" s="288">
        <v>0</v>
      </c>
      <c r="Z43" s="288">
        <v>0</v>
      </c>
      <c r="AA43" s="288">
        <v>0</v>
      </c>
      <c r="AB43" s="288">
        <v>0</v>
      </c>
      <c r="AC43" s="289">
        <v>31027</v>
      </c>
      <c r="AD43" s="288">
        <v>0</v>
      </c>
      <c r="AE43" s="287">
        <v>7182</v>
      </c>
      <c r="AF43" s="287">
        <v>-13</v>
      </c>
      <c r="AG43" s="288">
        <v>0</v>
      </c>
      <c r="AH43" s="288">
        <v>0</v>
      </c>
      <c r="AI43" s="287">
        <v>5137</v>
      </c>
      <c r="AJ43" s="288">
        <v>0</v>
      </c>
      <c r="AK43" s="288">
        <v>0</v>
      </c>
      <c r="AL43" s="287">
        <v>-13</v>
      </c>
      <c r="AM43" s="288">
        <v>0</v>
      </c>
      <c r="AN43" s="287">
        <v>-495</v>
      </c>
      <c r="AO43" s="288">
        <v>0</v>
      </c>
      <c r="AP43" s="289">
        <v>11798</v>
      </c>
      <c r="AQ43" s="288">
        <v>0</v>
      </c>
      <c r="AR43" s="288">
        <v>0</v>
      </c>
      <c r="AS43" s="288">
        <v>0</v>
      </c>
      <c r="AT43" s="287">
        <v>-40781</v>
      </c>
      <c r="AU43" s="287">
        <v>-366</v>
      </c>
      <c r="AV43" s="288">
        <v>0</v>
      </c>
      <c r="AW43" s="288">
        <v>0</v>
      </c>
      <c r="AX43" s="288">
        <v>0</v>
      </c>
      <c r="AY43" s="288">
        <v>0</v>
      </c>
      <c r="AZ43" s="288">
        <v>0</v>
      </c>
      <c r="BA43" s="288">
        <v>0</v>
      </c>
      <c r="BB43" s="288">
        <v>0</v>
      </c>
      <c r="BC43" s="289">
        <v>-41147</v>
      </c>
      <c r="BD43" s="288">
        <v>0</v>
      </c>
      <c r="BE43" s="287">
        <v>-2030</v>
      </c>
      <c r="BF43" s="288">
        <v>0</v>
      </c>
      <c r="BG43" s="288">
        <v>0</v>
      </c>
      <c r="BH43" s="288">
        <v>0</v>
      </c>
      <c r="BI43" s="287">
        <v>-42</v>
      </c>
      <c r="BJ43" s="288">
        <v>0</v>
      </c>
      <c r="BK43" s="288">
        <v>0</v>
      </c>
      <c r="BL43" s="288">
        <v>0</v>
      </c>
      <c r="BM43" s="288">
        <v>0</v>
      </c>
      <c r="BN43" s="287">
        <v>394</v>
      </c>
      <c r="BO43" s="288">
        <v>0</v>
      </c>
      <c r="BP43" s="289">
        <v>-1678</v>
      </c>
      <c r="BQ43" s="288">
        <v>0</v>
      </c>
      <c r="BR43" s="288">
        <v>0</v>
      </c>
      <c r="BS43" s="288">
        <v>0</v>
      </c>
      <c r="BT43" s="288">
        <v>0</v>
      </c>
      <c r="BU43" s="288">
        <v>0</v>
      </c>
      <c r="BV43" s="288">
        <v>0</v>
      </c>
      <c r="BW43" s="288">
        <v>0</v>
      </c>
      <c r="BX43" s="288">
        <v>0</v>
      </c>
      <c r="BY43" s="288">
        <v>0</v>
      </c>
      <c r="BZ43" s="288">
        <v>0</v>
      </c>
      <c r="CA43" s="288">
        <v>0</v>
      </c>
      <c r="CB43" s="288">
        <v>0</v>
      </c>
      <c r="CC43" s="290">
        <v>0</v>
      </c>
    </row>
    <row r="44" spans="1:81" x14ac:dyDescent="0.25">
      <c r="A44" s="286" t="s">
        <v>27</v>
      </c>
      <c r="B44" s="286" t="s">
        <v>231</v>
      </c>
      <c r="C44" s="286" t="s">
        <v>114</v>
      </c>
      <c r="D44" s="287">
        <v>33384</v>
      </c>
      <c r="E44" s="287">
        <v>10061</v>
      </c>
      <c r="F44" s="287">
        <v>-13</v>
      </c>
      <c r="G44" s="287">
        <v>-47939</v>
      </c>
      <c r="H44" s="287">
        <v>-357</v>
      </c>
      <c r="I44" s="287">
        <v>4975</v>
      </c>
      <c r="J44" s="288">
        <v>0</v>
      </c>
      <c r="K44" s="288">
        <v>0</v>
      </c>
      <c r="L44" s="287">
        <v>-12</v>
      </c>
      <c r="M44" s="288">
        <v>0</v>
      </c>
      <c r="N44" s="287">
        <v>-99</v>
      </c>
      <c r="O44" s="288">
        <v>0</v>
      </c>
      <c r="P44" s="290">
        <v>0</v>
      </c>
      <c r="Q44" s="287">
        <v>33384</v>
      </c>
      <c r="R44" s="287">
        <v>5031</v>
      </c>
      <c r="S44" s="288">
        <v>0</v>
      </c>
      <c r="T44" s="287">
        <v>-8118</v>
      </c>
      <c r="U44" s="288">
        <v>0</v>
      </c>
      <c r="V44" s="288">
        <v>0</v>
      </c>
      <c r="W44" s="288">
        <v>0</v>
      </c>
      <c r="X44" s="288">
        <v>0</v>
      </c>
      <c r="Y44" s="288">
        <v>0</v>
      </c>
      <c r="Z44" s="288">
        <v>0</v>
      </c>
      <c r="AA44" s="288">
        <v>0</v>
      </c>
      <c r="AB44" s="288">
        <v>0</v>
      </c>
      <c r="AC44" s="289">
        <v>30297</v>
      </c>
      <c r="AD44" s="288">
        <v>0</v>
      </c>
      <c r="AE44" s="287">
        <v>7012</v>
      </c>
      <c r="AF44" s="287">
        <v>-13</v>
      </c>
      <c r="AG44" s="288">
        <v>0</v>
      </c>
      <c r="AH44" s="288">
        <v>0</v>
      </c>
      <c r="AI44" s="287">
        <v>5016</v>
      </c>
      <c r="AJ44" s="288">
        <v>0</v>
      </c>
      <c r="AK44" s="288">
        <v>0</v>
      </c>
      <c r="AL44" s="287">
        <v>-12</v>
      </c>
      <c r="AM44" s="288">
        <v>0</v>
      </c>
      <c r="AN44" s="287">
        <v>-484</v>
      </c>
      <c r="AO44" s="288">
        <v>0</v>
      </c>
      <c r="AP44" s="289">
        <v>11519</v>
      </c>
      <c r="AQ44" s="288">
        <v>0</v>
      </c>
      <c r="AR44" s="288">
        <v>0</v>
      </c>
      <c r="AS44" s="288">
        <v>0</v>
      </c>
      <c r="AT44" s="287">
        <v>-39821</v>
      </c>
      <c r="AU44" s="287">
        <v>-357</v>
      </c>
      <c r="AV44" s="288">
        <v>0</v>
      </c>
      <c r="AW44" s="288">
        <v>0</v>
      </c>
      <c r="AX44" s="288">
        <v>0</v>
      </c>
      <c r="AY44" s="288">
        <v>0</v>
      </c>
      <c r="AZ44" s="288">
        <v>0</v>
      </c>
      <c r="BA44" s="288">
        <v>0</v>
      </c>
      <c r="BB44" s="288">
        <v>0</v>
      </c>
      <c r="BC44" s="289">
        <v>-40178</v>
      </c>
      <c r="BD44" s="288">
        <v>0</v>
      </c>
      <c r="BE44" s="287">
        <v>-1982</v>
      </c>
      <c r="BF44" s="288">
        <v>0</v>
      </c>
      <c r="BG44" s="288">
        <v>0</v>
      </c>
      <c r="BH44" s="288">
        <v>0</v>
      </c>
      <c r="BI44" s="287">
        <v>-41</v>
      </c>
      <c r="BJ44" s="288">
        <v>0</v>
      </c>
      <c r="BK44" s="288">
        <v>0</v>
      </c>
      <c r="BL44" s="288">
        <v>0</v>
      </c>
      <c r="BM44" s="288">
        <v>0</v>
      </c>
      <c r="BN44" s="287">
        <v>385</v>
      </c>
      <c r="BO44" s="288">
        <v>0</v>
      </c>
      <c r="BP44" s="289">
        <v>-1638</v>
      </c>
      <c r="BQ44" s="288">
        <v>0</v>
      </c>
      <c r="BR44" s="288">
        <v>0</v>
      </c>
      <c r="BS44" s="288">
        <v>0</v>
      </c>
      <c r="BT44" s="288">
        <v>0</v>
      </c>
      <c r="BU44" s="288">
        <v>0</v>
      </c>
      <c r="BV44" s="288">
        <v>0</v>
      </c>
      <c r="BW44" s="288">
        <v>0</v>
      </c>
      <c r="BX44" s="288">
        <v>0</v>
      </c>
      <c r="BY44" s="288">
        <v>0</v>
      </c>
      <c r="BZ44" s="288">
        <v>0</v>
      </c>
      <c r="CA44" s="288">
        <v>0</v>
      </c>
      <c r="CB44" s="288">
        <v>0</v>
      </c>
      <c r="CC44" s="290">
        <v>0</v>
      </c>
    </row>
    <row r="45" spans="1:81" x14ac:dyDescent="0.25">
      <c r="A45" s="286" t="s">
        <v>27</v>
      </c>
      <c r="B45" s="286" t="s">
        <v>231</v>
      </c>
      <c r="C45" s="286" t="s">
        <v>230</v>
      </c>
      <c r="D45" s="287">
        <v>33720</v>
      </c>
      <c r="E45" s="287">
        <v>10162</v>
      </c>
      <c r="F45" s="287">
        <v>-12</v>
      </c>
      <c r="G45" s="287">
        <v>-48423</v>
      </c>
      <c r="H45" s="287">
        <v>-360</v>
      </c>
      <c r="I45" s="287">
        <v>5025</v>
      </c>
      <c r="J45" s="288">
        <v>0</v>
      </c>
      <c r="K45" s="288">
        <v>0</v>
      </c>
      <c r="L45" s="287">
        <v>-12</v>
      </c>
      <c r="M45" s="288">
        <v>0</v>
      </c>
      <c r="N45" s="287">
        <v>-100</v>
      </c>
      <c r="O45" s="288">
        <v>0</v>
      </c>
      <c r="P45" s="290">
        <v>0</v>
      </c>
      <c r="Q45" s="287">
        <v>33720</v>
      </c>
      <c r="R45" s="287">
        <v>5081</v>
      </c>
      <c r="S45" s="288">
        <v>0</v>
      </c>
      <c r="T45" s="287">
        <v>-8201</v>
      </c>
      <c r="U45" s="288">
        <v>0</v>
      </c>
      <c r="V45" s="288">
        <v>0</v>
      </c>
      <c r="W45" s="288">
        <v>0</v>
      </c>
      <c r="X45" s="288">
        <v>0</v>
      </c>
      <c r="Y45" s="288">
        <v>0</v>
      </c>
      <c r="Z45" s="288">
        <v>0</v>
      </c>
      <c r="AA45" s="288">
        <v>0</v>
      </c>
      <c r="AB45" s="288">
        <v>0</v>
      </c>
      <c r="AC45" s="289">
        <v>30600</v>
      </c>
      <c r="AD45" s="288">
        <v>0</v>
      </c>
      <c r="AE45" s="287">
        <v>7083</v>
      </c>
      <c r="AF45" s="287">
        <v>-12</v>
      </c>
      <c r="AG45" s="288">
        <v>0</v>
      </c>
      <c r="AH45" s="288">
        <v>0</v>
      </c>
      <c r="AI45" s="287">
        <v>5066</v>
      </c>
      <c r="AJ45" s="288">
        <v>0</v>
      </c>
      <c r="AK45" s="288">
        <v>0</v>
      </c>
      <c r="AL45" s="287">
        <v>-12</v>
      </c>
      <c r="AM45" s="288">
        <v>0</v>
      </c>
      <c r="AN45" s="287">
        <v>-489</v>
      </c>
      <c r="AO45" s="288">
        <v>0</v>
      </c>
      <c r="AP45" s="289">
        <v>11636</v>
      </c>
      <c r="AQ45" s="288">
        <v>0</v>
      </c>
      <c r="AR45" s="288">
        <v>0</v>
      </c>
      <c r="AS45" s="288">
        <v>0</v>
      </c>
      <c r="AT45" s="287">
        <v>-40222</v>
      </c>
      <c r="AU45" s="287">
        <v>-360</v>
      </c>
      <c r="AV45" s="288">
        <v>0</v>
      </c>
      <c r="AW45" s="288">
        <v>0</v>
      </c>
      <c r="AX45" s="288">
        <v>0</v>
      </c>
      <c r="AY45" s="288">
        <v>0</v>
      </c>
      <c r="AZ45" s="288">
        <v>0</v>
      </c>
      <c r="BA45" s="288">
        <v>0</v>
      </c>
      <c r="BB45" s="288">
        <v>0</v>
      </c>
      <c r="BC45" s="289">
        <v>-40582</v>
      </c>
      <c r="BD45" s="288">
        <v>0</v>
      </c>
      <c r="BE45" s="287">
        <v>-2002</v>
      </c>
      <c r="BF45" s="288">
        <v>0</v>
      </c>
      <c r="BG45" s="288">
        <v>0</v>
      </c>
      <c r="BH45" s="288">
        <v>0</v>
      </c>
      <c r="BI45" s="287">
        <v>-41</v>
      </c>
      <c r="BJ45" s="288">
        <v>0</v>
      </c>
      <c r="BK45" s="288">
        <v>0</v>
      </c>
      <c r="BL45" s="288">
        <v>0</v>
      </c>
      <c r="BM45" s="288">
        <v>0</v>
      </c>
      <c r="BN45" s="287">
        <v>389</v>
      </c>
      <c r="BO45" s="288">
        <v>0</v>
      </c>
      <c r="BP45" s="289">
        <v>-1654</v>
      </c>
      <c r="BQ45" s="288">
        <v>0</v>
      </c>
      <c r="BR45" s="288">
        <v>0</v>
      </c>
      <c r="BS45" s="288">
        <v>0</v>
      </c>
      <c r="BT45" s="288">
        <v>0</v>
      </c>
      <c r="BU45" s="288">
        <v>0</v>
      </c>
      <c r="BV45" s="288">
        <v>0</v>
      </c>
      <c r="BW45" s="288">
        <v>0</v>
      </c>
      <c r="BX45" s="288">
        <v>0</v>
      </c>
      <c r="BY45" s="288">
        <v>0</v>
      </c>
      <c r="BZ45" s="288">
        <v>0</v>
      </c>
      <c r="CA45" s="288">
        <v>0</v>
      </c>
      <c r="CB45" s="288">
        <v>0</v>
      </c>
      <c r="CC45" s="290">
        <v>0</v>
      </c>
    </row>
    <row r="46" spans="1:81" x14ac:dyDescent="0.25">
      <c r="A46" s="286" t="s">
        <v>27</v>
      </c>
      <c r="B46" s="286" t="s">
        <v>231</v>
      </c>
      <c r="C46" s="286" t="s">
        <v>232</v>
      </c>
      <c r="D46" s="287">
        <v>76378</v>
      </c>
      <c r="E46" s="287">
        <v>177736</v>
      </c>
      <c r="F46" s="287">
        <v>1644</v>
      </c>
      <c r="G46" s="287">
        <v>492597</v>
      </c>
      <c r="H46" s="287">
        <v>25909</v>
      </c>
      <c r="I46" s="287">
        <v>8940</v>
      </c>
      <c r="J46" s="287">
        <v>79</v>
      </c>
      <c r="K46" s="287">
        <v>633</v>
      </c>
      <c r="L46" s="287">
        <v>1090</v>
      </c>
      <c r="M46" s="288">
        <v>0</v>
      </c>
      <c r="N46" s="287">
        <v>6345</v>
      </c>
      <c r="O46" s="288">
        <v>0</v>
      </c>
      <c r="P46" s="289">
        <v>791351</v>
      </c>
      <c r="Q46" s="287">
        <v>76378</v>
      </c>
      <c r="R46" s="287">
        <v>88867</v>
      </c>
      <c r="S46" s="288">
        <v>0</v>
      </c>
      <c r="T46" s="287">
        <v>269487</v>
      </c>
      <c r="U46" s="288">
        <v>0</v>
      </c>
      <c r="V46" s="288">
        <v>0</v>
      </c>
      <c r="W46" s="287">
        <v>79</v>
      </c>
      <c r="X46" s="288">
        <v>0</v>
      </c>
      <c r="Y46" s="288">
        <v>0</v>
      </c>
      <c r="Z46" s="288">
        <v>0</v>
      </c>
      <c r="AA46" s="288">
        <v>0</v>
      </c>
      <c r="AB46" s="288">
        <v>0</v>
      </c>
      <c r="AC46" s="289">
        <v>434811</v>
      </c>
      <c r="AD46" s="288">
        <v>0</v>
      </c>
      <c r="AE46" s="287">
        <v>79032</v>
      </c>
      <c r="AF46" s="287">
        <v>1644</v>
      </c>
      <c r="AG46" s="288">
        <v>0</v>
      </c>
      <c r="AH46" s="288">
        <v>0</v>
      </c>
      <c r="AI46" s="287">
        <v>8739</v>
      </c>
      <c r="AJ46" s="288">
        <v>0</v>
      </c>
      <c r="AK46" s="287">
        <v>633</v>
      </c>
      <c r="AL46" s="287">
        <v>1090</v>
      </c>
      <c r="AM46" s="288">
        <v>0</v>
      </c>
      <c r="AN46" s="287">
        <v>2401</v>
      </c>
      <c r="AO46" s="288">
        <v>0</v>
      </c>
      <c r="AP46" s="289">
        <v>93539</v>
      </c>
      <c r="AQ46" s="288">
        <v>0</v>
      </c>
      <c r="AR46" s="288">
        <v>0</v>
      </c>
      <c r="AS46" s="288">
        <v>0</v>
      </c>
      <c r="AT46" s="287">
        <v>223110</v>
      </c>
      <c r="AU46" s="287">
        <v>25909</v>
      </c>
      <c r="AV46" s="288">
        <v>0</v>
      </c>
      <c r="AW46" s="288">
        <v>0</v>
      </c>
      <c r="AX46" s="288">
        <v>0</v>
      </c>
      <c r="AY46" s="288">
        <v>0</v>
      </c>
      <c r="AZ46" s="288">
        <v>0</v>
      </c>
      <c r="BA46" s="288">
        <v>0</v>
      </c>
      <c r="BB46" s="288">
        <v>0</v>
      </c>
      <c r="BC46" s="289">
        <v>249019</v>
      </c>
      <c r="BD46" s="288">
        <v>0</v>
      </c>
      <c r="BE46" s="287">
        <v>9837</v>
      </c>
      <c r="BF46" s="288">
        <v>0</v>
      </c>
      <c r="BG46" s="288">
        <v>0</v>
      </c>
      <c r="BH46" s="288">
        <v>0</v>
      </c>
      <c r="BI46" s="287">
        <v>201</v>
      </c>
      <c r="BJ46" s="288">
        <v>0</v>
      </c>
      <c r="BK46" s="288">
        <v>0</v>
      </c>
      <c r="BL46" s="288">
        <v>0</v>
      </c>
      <c r="BM46" s="288">
        <v>0</v>
      </c>
      <c r="BN46" s="287">
        <v>3944</v>
      </c>
      <c r="BO46" s="288">
        <v>0</v>
      </c>
      <c r="BP46" s="289">
        <v>13982</v>
      </c>
      <c r="BQ46" s="288">
        <v>0</v>
      </c>
      <c r="BR46" s="288">
        <v>0</v>
      </c>
      <c r="BS46" s="288">
        <v>0</v>
      </c>
      <c r="BT46" s="288">
        <v>0</v>
      </c>
      <c r="BU46" s="288">
        <v>0</v>
      </c>
      <c r="BV46" s="288">
        <v>0</v>
      </c>
      <c r="BW46" s="288">
        <v>0</v>
      </c>
      <c r="BX46" s="288">
        <v>0</v>
      </c>
      <c r="BY46" s="288">
        <v>0</v>
      </c>
      <c r="BZ46" s="288">
        <v>0</v>
      </c>
      <c r="CA46" s="288">
        <v>0</v>
      </c>
      <c r="CB46" s="288">
        <v>0</v>
      </c>
      <c r="CC46" s="290">
        <v>0</v>
      </c>
    </row>
    <row r="47" spans="1:81" x14ac:dyDescent="0.25">
      <c r="A47" s="286" t="s">
        <v>27</v>
      </c>
      <c r="B47" s="286" t="s">
        <v>233</v>
      </c>
      <c r="C47" s="286" t="s">
        <v>234</v>
      </c>
      <c r="D47" s="287">
        <v>72707</v>
      </c>
      <c r="E47" s="287">
        <v>168288</v>
      </c>
      <c r="F47" s="287">
        <v>1555</v>
      </c>
      <c r="G47" s="287">
        <v>465394</v>
      </c>
      <c r="H47" s="287">
        <v>24507</v>
      </c>
      <c r="I47" s="287">
        <v>8525</v>
      </c>
      <c r="J47" s="287">
        <v>75</v>
      </c>
      <c r="K47" s="287">
        <v>599</v>
      </c>
      <c r="L47" s="287">
        <v>1031</v>
      </c>
      <c r="M47" s="288">
        <v>0</v>
      </c>
      <c r="N47" s="287">
        <v>6001</v>
      </c>
      <c r="O47" s="288">
        <v>0</v>
      </c>
      <c r="P47" s="289">
        <v>748682</v>
      </c>
      <c r="Q47" s="287">
        <v>72707</v>
      </c>
      <c r="R47" s="287">
        <v>84143</v>
      </c>
      <c r="S47" s="288">
        <v>0</v>
      </c>
      <c r="T47" s="287">
        <v>254847</v>
      </c>
      <c r="U47" s="288">
        <v>0</v>
      </c>
      <c r="V47" s="288">
        <v>0</v>
      </c>
      <c r="W47" s="287">
        <v>75</v>
      </c>
      <c r="X47" s="288">
        <v>0</v>
      </c>
      <c r="Y47" s="288">
        <v>0</v>
      </c>
      <c r="Z47" s="288">
        <v>0</v>
      </c>
      <c r="AA47" s="288">
        <v>0</v>
      </c>
      <c r="AB47" s="288">
        <v>0</v>
      </c>
      <c r="AC47" s="289">
        <v>411772</v>
      </c>
      <c r="AD47" s="288">
        <v>0</v>
      </c>
      <c r="AE47" s="287">
        <v>74864</v>
      </c>
      <c r="AF47" s="287">
        <v>1555</v>
      </c>
      <c r="AG47" s="288">
        <v>0</v>
      </c>
      <c r="AH47" s="288">
        <v>0</v>
      </c>
      <c r="AI47" s="287">
        <v>8336</v>
      </c>
      <c r="AJ47" s="288">
        <v>0</v>
      </c>
      <c r="AK47" s="287">
        <v>599</v>
      </c>
      <c r="AL47" s="287">
        <v>1031</v>
      </c>
      <c r="AM47" s="288">
        <v>0</v>
      </c>
      <c r="AN47" s="287">
        <v>2265</v>
      </c>
      <c r="AO47" s="288">
        <v>0</v>
      </c>
      <c r="AP47" s="289">
        <v>88650</v>
      </c>
      <c r="AQ47" s="288">
        <v>0</v>
      </c>
      <c r="AR47" s="288">
        <v>0</v>
      </c>
      <c r="AS47" s="288">
        <v>0</v>
      </c>
      <c r="AT47" s="287">
        <v>210547</v>
      </c>
      <c r="AU47" s="287">
        <v>24507</v>
      </c>
      <c r="AV47" s="288">
        <v>0</v>
      </c>
      <c r="AW47" s="288">
        <v>0</v>
      </c>
      <c r="AX47" s="288">
        <v>0</v>
      </c>
      <c r="AY47" s="288">
        <v>0</v>
      </c>
      <c r="AZ47" s="288">
        <v>0</v>
      </c>
      <c r="BA47" s="288">
        <v>0</v>
      </c>
      <c r="BB47" s="288">
        <v>0</v>
      </c>
      <c r="BC47" s="289">
        <v>235054</v>
      </c>
      <c r="BD47" s="288">
        <v>0</v>
      </c>
      <c r="BE47" s="287">
        <v>9281</v>
      </c>
      <c r="BF47" s="288">
        <v>0</v>
      </c>
      <c r="BG47" s="288">
        <v>0</v>
      </c>
      <c r="BH47" s="288">
        <v>0</v>
      </c>
      <c r="BI47" s="287">
        <v>189</v>
      </c>
      <c r="BJ47" s="288">
        <v>0</v>
      </c>
      <c r="BK47" s="288">
        <v>0</v>
      </c>
      <c r="BL47" s="288">
        <v>0</v>
      </c>
      <c r="BM47" s="288">
        <v>0</v>
      </c>
      <c r="BN47" s="287">
        <v>3736</v>
      </c>
      <c r="BO47" s="288">
        <v>0</v>
      </c>
      <c r="BP47" s="289">
        <v>13206</v>
      </c>
      <c r="BQ47" s="288">
        <v>0</v>
      </c>
      <c r="BR47" s="288">
        <v>0</v>
      </c>
      <c r="BS47" s="288">
        <v>0</v>
      </c>
      <c r="BT47" s="288">
        <v>0</v>
      </c>
      <c r="BU47" s="288">
        <v>0</v>
      </c>
      <c r="BV47" s="288">
        <v>0</v>
      </c>
      <c r="BW47" s="288">
        <v>0</v>
      </c>
      <c r="BX47" s="288">
        <v>0</v>
      </c>
      <c r="BY47" s="288">
        <v>0</v>
      </c>
      <c r="BZ47" s="288">
        <v>0</v>
      </c>
      <c r="CA47" s="288">
        <v>0</v>
      </c>
      <c r="CB47" s="288">
        <v>0</v>
      </c>
      <c r="CC47" s="290">
        <v>0</v>
      </c>
    </row>
    <row r="48" spans="1:81" x14ac:dyDescent="0.25">
      <c r="A48" s="286" t="s">
        <v>72</v>
      </c>
      <c r="B48" s="286" t="s">
        <v>233</v>
      </c>
      <c r="C48" s="286" t="s">
        <v>82</v>
      </c>
      <c r="D48" s="287">
        <v>315</v>
      </c>
      <c r="E48" s="287">
        <v>297</v>
      </c>
      <c r="F48" s="287">
        <v>2</v>
      </c>
      <c r="G48" s="287">
        <v>332</v>
      </c>
      <c r="H48" s="287">
        <v>31</v>
      </c>
      <c r="I48" s="287">
        <v>44</v>
      </c>
      <c r="J48" s="288">
        <v>0</v>
      </c>
      <c r="K48" s="287">
        <v>1</v>
      </c>
      <c r="L48" s="287">
        <v>1</v>
      </c>
      <c r="M48" s="288">
        <v>0</v>
      </c>
      <c r="N48" s="287">
        <v>8</v>
      </c>
      <c r="O48" s="288">
        <v>0</v>
      </c>
      <c r="P48" s="289">
        <v>1031</v>
      </c>
      <c r="Q48" s="287">
        <v>315</v>
      </c>
      <c r="R48" s="287">
        <v>148</v>
      </c>
      <c r="S48" s="288">
        <v>0</v>
      </c>
      <c r="T48" s="287">
        <v>298</v>
      </c>
      <c r="U48" s="288">
        <v>0</v>
      </c>
      <c r="V48" s="288">
        <v>0</v>
      </c>
      <c r="W48" s="288">
        <v>0</v>
      </c>
      <c r="X48" s="288">
        <v>0</v>
      </c>
      <c r="Y48" s="288">
        <v>0</v>
      </c>
      <c r="Z48" s="288">
        <v>0</v>
      </c>
      <c r="AA48" s="288">
        <v>0</v>
      </c>
      <c r="AB48" s="288">
        <v>0</v>
      </c>
      <c r="AC48" s="289">
        <v>761</v>
      </c>
      <c r="AD48" s="288">
        <v>0</v>
      </c>
      <c r="AE48" s="287">
        <v>149</v>
      </c>
      <c r="AF48" s="287">
        <v>2</v>
      </c>
      <c r="AG48" s="288">
        <v>0</v>
      </c>
      <c r="AH48" s="288">
        <v>0</v>
      </c>
      <c r="AI48" s="287">
        <v>44</v>
      </c>
      <c r="AJ48" s="288">
        <v>0</v>
      </c>
      <c r="AK48" s="287">
        <v>1</v>
      </c>
      <c r="AL48" s="287">
        <v>1</v>
      </c>
      <c r="AM48" s="288">
        <v>0</v>
      </c>
      <c r="AN48" s="288">
        <v>0</v>
      </c>
      <c r="AO48" s="288">
        <v>0</v>
      </c>
      <c r="AP48" s="289">
        <v>197</v>
      </c>
      <c r="AQ48" s="288">
        <v>0</v>
      </c>
      <c r="AR48" s="288">
        <v>0</v>
      </c>
      <c r="AS48" s="288">
        <v>0</v>
      </c>
      <c r="AT48" s="287">
        <v>34</v>
      </c>
      <c r="AU48" s="287">
        <v>31</v>
      </c>
      <c r="AV48" s="288">
        <v>0</v>
      </c>
      <c r="AW48" s="288">
        <v>0</v>
      </c>
      <c r="AX48" s="288">
        <v>0</v>
      </c>
      <c r="AY48" s="288">
        <v>0</v>
      </c>
      <c r="AZ48" s="288">
        <v>0</v>
      </c>
      <c r="BA48" s="288">
        <v>0</v>
      </c>
      <c r="BB48" s="288">
        <v>0</v>
      </c>
      <c r="BC48" s="289">
        <v>65</v>
      </c>
      <c r="BD48" s="288">
        <v>0</v>
      </c>
      <c r="BE48" s="288">
        <v>0</v>
      </c>
      <c r="BF48" s="288">
        <v>0</v>
      </c>
      <c r="BG48" s="288">
        <v>0</v>
      </c>
      <c r="BH48" s="288">
        <v>0</v>
      </c>
      <c r="BI48" s="288">
        <v>0</v>
      </c>
      <c r="BJ48" s="288">
        <v>0</v>
      </c>
      <c r="BK48" s="288">
        <v>0</v>
      </c>
      <c r="BL48" s="288">
        <v>0</v>
      </c>
      <c r="BM48" s="288">
        <v>0</v>
      </c>
      <c r="BN48" s="287">
        <v>8</v>
      </c>
      <c r="BO48" s="288">
        <v>0</v>
      </c>
      <c r="BP48" s="289">
        <v>8</v>
      </c>
      <c r="BQ48" s="288">
        <v>0</v>
      </c>
      <c r="BR48" s="288">
        <v>0</v>
      </c>
      <c r="BS48" s="288">
        <v>0</v>
      </c>
      <c r="BT48" s="288">
        <v>0</v>
      </c>
      <c r="BU48" s="288">
        <v>0</v>
      </c>
      <c r="BV48" s="288">
        <v>0</v>
      </c>
      <c r="BW48" s="288">
        <v>0</v>
      </c>
      <c r="BX48" s="288">
        <v>0</v>
      </c>
      <c r="BY48" s="288">
        <v>0</v>
      </c>
      <c r="BZ48" s="288">
        <v>0</v>
      </c>
      <c r="CA48" s="288">
        <v>0</v>
      </c>
      <c r="CB48" s="288">
        <v>0</v>
      </c>
      <c r="CC48" s="290">
        <v>0</v>
      </c>
    </row>
    <row r="49" spans="1:81" x14ac:dyDescent="0.25">
      <c r="A49" s="286" t="s">
        <v>72</v>
      </c>
      <c r="B49" s="286" t="s">
        <v>233</v>
      </c>
      <c r="C49" s="286" t="s">
        <v>83</v>
      </c>
      <c r="D49" s="287">
        <v>315</v>
      </c>
      <c r="E49" s="287">
        <v>297</v>
      </c>
      <c r="F49" s="287">
        <v>2</v>
      </c>
      <c r="G49" s="287">
        <v>332</v>
      </c>
      <c r="H49" s="287">
        <v>31</v>
      </c>
      <c r="I49" s="287">
        <v>44</v>
      </c>
      <c r="J49" s="288">
        <v>0</v>
      </c>
      <c r="K49" s="287">
        <v>1</v>
      </c>
      <c r="L49" s="287">
        <v>1</v>
      </c>
      <c r="M49" s="288">
        <v>0</v>
      </c>
      <c r="N49" s="287">
        <v>8</v>
      </c>
      <c r="O49" s="288">
        <v>0</v>
      </c>
      <c r="P49" s="289">
        <v>1031</v>
      </c>
      <c r="Q49" s="287">
        <v>315</v>
      </c>
      <c r="R49" s="287">
        <v>148</v>
      </c>
      <c r="S49" s="288">
        <v>0</v>
      </c>
      <c r="T49" s="287">
        <v>298</v>
      </c>
      <c r="U49" s="288">
        <v>0</v>
      </c>
      <c r="V49" s="288">
        <v>0</v>
      </c>
      <c r="W49" s="288">
        <v>0</v>
      </c>
      <c r="X49" s="288">
        <v>0</v>
      </c>
      <c r="Y49" s="288">
        <v>0</v>
      </c>
      <c r="Z49" s="288">
        <v>0</v>
      </c>
      <c r="AA49" s="288">
        <v>0</v>
      </c>
      <c r="AB49" s="288">
        <v>0</v>
      </c>
      <c r="AC49" s="289">
        <v>761</v>
      </c>
      <c r="AD49" s="288">
        <v>0</v>
      </c>
      <c r="AE49" s="287">
        <v>149</v>
      </c>
      <c r="AF49" s="287">
        <v>2</v>
      </c>
      <c r="AG49" s="288">
        <v>0</v>
      </c>
      <c r="AH49" s="288">
        <v>0</v>
      </c>
      <c r="AI49" s="287">
        <v>44</v>
      </c>
      <c r="AJ49" s="288">
        <v>0</v>
      </c>
      <c r="AK49" s="287">
        <v>1</v>
      </c>
      <c r="AL49" s="287">
        <v>1</v>
      </c>
      <c r="AM49" s="288">
        <v>0</v>
      </c>
      <c r="AN49" s="288">
        <v>0</v>
      </c>
      <c r="AO49" s="288">
        <v>0</v>
      </c>
      <c r="AP49" s="289">
        <v>197</v>
      </c>
      <c r="AQ49" s="288">
        <v>0</v>
      </c>
      <c r="AR49" s="288">
        <v>0</v>
      </c>
      <c r="AS49" s="288">
        <v>0</v>
      </c>
      <c r="AT49" s="287">
        <v>34</v>
      </c>
      <c r="AU49" s="287">
        <v>31</v>
      </c>
      <c r="AV49" s="288">
        <v>0</v>
      </c>
      <c r="AW49" s="288">
        <v>0</v>
      </c>
      <c r="AX49" s="288">
        <v>0</v>
      </c>
      <c r="AY49" s="288">
        <v>0</v>
      </c>
      <c r="AZ49" s="288">
        <v>0</v>
      </c>
      <c r="BA49" s="288">
        <v>0</v>
      </c>
      <c r="BB49" s="288">
        <v>0</v>
      </c>
      <c r="BC49" s="289">
        <v>65</v>
      </c>
      <c r="BD49" s="288">
        <v>0</v>
      </c>
      <c r="BE49" s="288">
        <v>0</v>
      </c>
      <c r="BF49" s="288">
        <v>0</v>
      </c>
      <c r="BG49" s="288">
        <v>0</v>
      </c>
      <c r="BH49" s="288">
        <v>0</v>
      </c>
      <c r="BI49" s="288">
        <v>0</v>
      </c>
      <c r="BJ49" s="288">
        <v>0</v>
      </c>
      <c r="BK49" s="288">
        <v>0</v>
      </c>
      <c r="BL49" s="288">
        <v>0</v>
      </c>
      <c r="BM49" s="288">
        <v>0</v>
      </c>
      <c r="BN49" s="287">
        <v>8</v>
      </c>
      <c r="BO49" s="288">
        <v>0</v>
      </c>
      <c r="BP49" s="289">
        <v>8</v>
      </c>
      <c r="BQ49" s="288">
        <v>0</v>
      </c>
      <c r="BR49" s="288">
        <v>0</v>
      </c>
      <c r="BS49" s="288">
        <v>0</v>
      </c>
      <c r="BT49" s="288">
        <v>0</v>
      </c>
      <c r="BU49" s="288">
        <v>0</v>
      </c>
      <c r="BV49" s="288">
        <v>0</v>
      </c>
      <c r="BW49" s="288">
        <v>0</v>
      </c>
      <c r="BX49" s="288">
        <v>0</v>
      </c>
      <c r="BY49" s="288">
        <v>0</v>
      </c>
      <c r="BZ49" s="288">
        <v>0</v>
      </c>
      <c r="CA49" s="288">
        <v>0</v>
      </c>
      <c r="CB49" s="288">
        <v>0</v>
      </c>
      <c r="CC49" s="290">
        <v>0</v>
      </c>
    </row>
    <row r="50" spans="1:81" x14ac:dyDescent="0.25">
      <c r="A50" s="286" t="s">
        <v>72</v>
      </c>
      <c r="B50" s="286" t="s">
        <v>233</v>
      </c>
      <c r="C50" s="286" t="s">
        <v>84</v>
      </c>
      <c r="D50" s="287">
        <v>315</v>
      </c>
      <c r="E50" s="287">
        <v>297</v>
      </c>
      <c r="F50" s="287">
        <v>2</v>
      </c>
      <c r="G50" s="287">
        <v>332</v>
      </c>
      <c r="H50" s="287">
        <v>31</v>
      </c>
      <c r="I50" s="287">
        <v>44</v>
      </c>
      <c r="J50" s="288">
        <v>0</v>
      </c>
      <c r="K50" s="287">
        <v>1</v>
      </c>
      <c r="L50" s="287">
        <v>1</v>
      </c>
      <c r="M50" s="288">
        <v>0</v>
      </c>
      <c r="N50" s="287">
        <v>8</v>
      </c>
      <c r="O50" s="288">
        <v>0</v>
      </c>
      <c r="P50" s="289">
        <v>1031</v>
      </c>
      <c r="Q50" s="287">
        <v>315</v>
      </c>
      <c r="R50" s="287">
        <v>148</v>
      </c>
      <c r="S50" s="288">
        <v>0</v>
      </c>
      <c r="T50" s="287">
        <v>298</v>
      </c>
      <c r="U50" s="288">
        <v>0</v>
      </c>
      <c r="V50" s="288">
        <v>0</v>
      </c>
      <c r="W50" s="288">
        <v>0</v>
      </c>
      <c r="X50" s="288">
        <v>0</v>
      </c>
      <c r="Y50" s="288">
        <v>0</v>
      </c>
      <c r="Z50" s="288">
        <v>0</v>
      </c>
      <c r="AA50" s="288">
        <v>0</v>
      </c>
      <c r="AB50" s="288">
        <v>0</v>
      </c>
      <c r="AC50" s="289">
        <v>761</v>
      </c>
      <c r="AD50" s="288">
        <v>0</v>
      </c>
      <c r="AE50" s="287">
        <v>149</v>
      </c>
      <c r="AF50" s="287">
        <v>2</v>
      </c>
      <c r="AG50" s="288">
        <v>0</v>
      </c>
      <c r="AH50" s="288">
        <v>0</v>
      </c>
      <c r="AI50" s="287">
        <v>44</v>
      </c>
      <c r="AJ50" s="288">
        <v>0</v>
      </c>
      <c r="AK50" s="287">
        <v>1</v>
      </c>
      <c r="AL50" s="287">
        <v>1</v>
      </c>
      <c r="AM50" s="288">
        <v>0</v>
      </c>
      <c r="AN50" s="288">
        <v>0</v>
      </c>
      <c r="AO50" s="288">
        <v>0</v>
      </c>
      <c r="AP50" s="289">
        <v>197</v>
      </c>
      <c r="AQ50" s="288">
        <v>0</v>
      </c>
      <c r="AR50" s="288">
        <v>0</v>
      </c>
      <c r="AS50" s="288">
        <v>0</v>
      </c>
      <c r="AT50" s="287">
        <v>34</v>
      </c>
      <c r="AU50" s="287">
        <v>31</v>
      </c>
      <c r="AV50" s="288">
        <v>0</v>
      </c>
      <c r="AW50" s="288">
        <v>0</v>
      </c>
      <c r="AX50" s="288">
        <v>0</v>
      </c>
      <c r="AY50" s="288">
        <v>0</v>
      </c>
      <c r="AZ50" s="288">
        <v>0</v>
      </c>
      <c r="BA50" s="288">
        <v>0</v>
      </c>
      <c r="BB50" s="288">
        <v>0</v>
      </c>
      <c r="BC50" s="289">
        <v>65</v>
      </c>
      <c r="BD50" s="288">
        <v>0</v>
      </c>
      <c r="BE50" s="288">
        <v>0</v>
      </c>
      <c r="BF50" s="288">
        <v>0</v>
      </c>
      <c r="BG50" s="288">
        <v>0</v>
      </c>
      <c r="BH50" s="288">
        <v>0</v>
      </c>
      <c r="BI50" s="288">
        <v>0</v>
      </c>
      <c r="BJ50" s="288">
        <v>0</v>
      </c>
      <c r="BK50" s="288">
        <v>0</v>
      </c>
      <c r="BL50" s="288">
        <v>0</v>
      </c>
      <c r="BM50" s="288">
        <v>0</v>
      </c>
      <c r="BN50" s="287">
        <v>8</v>
      </c>
      <c r="BO50" s="288">
        <v>0</v>
      </c>
      <c r="BP50" s="289">
        <v>8</v>
      </c>
      <c r="BQ50" s="288">
        <v>0</v>
      </c>
      <c r="BR50" s="288">
        <v>0</v>
      </c>
      <c r="BS50" s="288">
        <v>0</v>
      </c>
      <c r="BT50" s="288">
        <v>0</v>
      </c>
      <c r="BU50" s="288">
        <v>0</v>
      </c>
      <c r="BV50" s="288">
        <v>0</v>
      </c>
      <c r="BW50" s="288">
        <v>0</v>
      </c>
      <c r="BX50" s="288">
        <v>0</v>
      </c>
      <c r="BY50" s="288">
        <v>0</v>
      </c>
      <c r="BZ50" s="288">
        <v>0</v>
      </c>
      <c r="CA50" s="288">
        <v>0</v>
      </c>
      <c r="CB50" s="288">
        <v>0</v>
      </c>
      <c r="CC50" s="290">
        <v>0</v>
      </c>
    </row>
    <row r="51" spans="1:81" x14ac:dyDescent="0.25">
      <c r="A51" s="286" t="s">
        <v>72</v>
      </c>
      <c r="B51" s="286" t="s">
        <v>233</v>
      </c>
      <c r="C51" s="286" t="s">
        <v>112</v>
      </c>
      <c r="D51" s="287">
        <v>90</v>
      </c>
      <c r="E51" s="287">
        <v>84</v>
      </c>
      <c r="F51" s="287">
        <v>1</v>
      </c>
      <c r="G51" s="287">
        <v>95</v>
      </c>
      <c r="H51" s="287">
        <v>9</v>
      </c>
      <c r="I51" s="287">
        <v>12</v>
      </c>
      <c r="J51" s="288">
        <v>0</v>
      </c>
      <c r="K51" s="288">
        <v>0</v>
      </c>
      <c r="L51" s="288">
        <v>0</v>
      </c>
      <c r="M51" s="288">
        <v>0</v>
      </c>
      <c r="N51" s="287">
        <v>2</v>
      </c>
      <c r="O51" s="288">
        <v>0</v>
      </c>
      <c r="P51" s="289">
        <v>293</v>
      </c>
      <c r="Q51" s="287">
        <v>90</v>
      </c>
      <c r="R51" s="287">
        <v>42</v>
      </c>
      <c r="S51" s="288">
        <v>0</v>
      </c>
      <c r="T51" s="287">
        <v>85</v>
      </c>
      <c r="U51" s="288">
        <v>0</v>
      </c>
      <c r="V51" s="288">
        <v>0</v>
      </c>
      <c r="W51" s="288">
        <v>0</v>
      </c>
      <c r="X51" s="288">
        <v>0</v>
      </c>
      <c r="Y51" s="288">
        <v>0</v>
      </c>
      <c r="Z51" s="288">
        <v>0</v>
      </c>
      <c r="AA51" s="288">
        <v>0</v>
      </c>
      <c r="AB51" s="288">
        <v>0</v>
      </c>
      <c r="AC51" s="289">
        <v>217</v>
      </c>
      <c r="AD51" s="288">
        <v>0</v>
      </c>
      <c r="AE51" s="287">
        <v>42</v>
      </c>
      <c r="AF51" s="287">
        <v>1</v>
      </c>
      <c r="AG51" s="288">
        <v>0</v>
      </c>
      <c r="AH51" s="288">
        <v>0</v>
      </c>
      <c r="AI51" s="287">
        <v>12</v>
      </c>
      <c r="AJ51" s="288">
        <v>0</v>
      </c>
      <c r="AK51" s="288">
        <v>0</v>
      </c>
      <c r="AL51" s="288">
        <v>0</v>
      </c>
      <c r="AM51" s="288">
        <v>0</v>
      </c>
      <c r="AN51" s="288">
        <v>0</v>
      </c>
      <c r="AO51" s="288">
        <v>0</v>
      </c>
      <c r="AP51" s="289">
        <v>55</v>
      </c>
      <c r="AQ51" s="288">
        <v>0</v>
      </c>
      <c r="AR51" s="288">
        <v>0</v>
      </c>
      <c r="AS51" s="288">
        <v>0</v>
      </c>
      <c r="AT51" s="287">
        <v>10</v>
      </c>
      <c r="AU51" s="287">
        <v>9</v>
      </c>
      <c r="AV51" s="288">
        <v>0</v>
      </c>
      <c r="AW51" s="288">
        <v>0</v>
      </c>
      <c r="AX51" s="288">
        <v>0</v>
      </c>
      <c r="AY51" s="288">
        <v>0</v>
      </c>
      <c r="AZ51" s="288">
        <v>0</v>
      </c>
      <c r="BA51" s="288">
        <v>0</v>
      </c>
      <c r="BB51" s="288">
        <v>0</v>
      </c>
      <c r="BC51" s="289">
        <v>19</v>
      </c>
      <c r="BD51" s="288">
        <v>0</v>
      </c>
      <c r="BE51" s="288">
        <v>0</v>
      </c>
      <c r="BF51" s="288">
        <v>0</v>
      </c>
      <c r="BG51" s="288">
        <v>0</v>
      </c>
      <c r="BH51" s="288">
        <v>0</v>
      </c>
      <c r="BI51" s="288">
        <v>0</v>
      </c>
      <c r="BJ51" s="288">
        <v>0</v>
      </c>
      <c r="BK51" s="288">
        <v>0</v>
      </c>
      <c r="BL51" s="288">
        <v>0</v>
      </c>
      <c r="BM51" s="288">
        <v>0</v>
      </c>
      <c r="BN51" s="287">
        <v>2</v>
      </c>
      <c r="BO51" s="288">
        <v>0</v>
      </c>
      <c r="BP51" s="289">
        <v>2</v>
      </c>
      <c r="BQ51" s="288">
        <v>0</v>
      </c>
      <c r="BR51" s="288">
        <v>0</v>
      </c>
      <c r="BS51" s="288">
        <v>0</v>
      </c>
      <c r="BT51" s="288">
        <v>0</v>
      </c>
      <c r="BU51" s="288">
        <v>0</v>
      </c>
      <c r="BV51" s="288">
        <v>0</v>
      </c>
      <c r="BW51" s="288">
        <v>0</v>
      </c>
      <c r="BX51" s="288">
        <v>0</v>
      </c>
      <c r="BY51" s="288">
        <v>0</v>
      </c>
      <c r="BZ51" s="288">
        <v>0</v>
      </c>
      <c r="CA51" s="288">
        <v>0</v>
      </c>
      <c r="CB51" s="288">
        <v>0</v>
      </c>
      <c r="CC51" s="290">
        <v>0</v>
      </c>
    </row>
    <row r="52" spans="1:81" x14ac:dyDescent="0.25">
      <c r="A52" s="286" t="s">
        <v>72</v>
      </c>
      <c r="B52" s="286" t="s">
        <v>233</v>
      </c>
      <c r="C52" s="286" t="s">
        <v>113</v>
      </c>
      <c r="D52" s="287">
        <v>90</v>
      </c>
      <c r="E52" s="287">
        <v>84</v>
      </c>
      <c r="F52" s="287">
        <v>1</v>
      </c>
      <c r="G52" s="287">
        <v>95</v>
      </c>
      <c r="H52" s="287">
        <v>9</v>
      </c>
      <c r="I52" s="287">
        <v>12</v>
      </c>
      <c r="J52" s="288">
        <v>0</v>
      </c>
      <c r="K52" s="288">
        <v>0</v>
      </c>
      <c r="L52" s="288">
        <v>0</v>
      </c>
      <c r="M52" s="288">
        <v>0</v>
      </c>
      <c r="N52" s="287">
        <v>2</v>
      </c>
      <c r="O52" s="288">
        <v>0</v>
      </c>
      <c r="P52" s="289">
        <v>293</v>
      </c>
      <c r="Q52" s="287">
        <v>90</v>
      </c>
      <c r="R52" s="287">
        <v>42</v>
      </c>
      <c r="S52" s="288">
        <v>0</v>
      </c>
      <c r="T52" s="287">
        <v>85</v>
      </c>
      <c r="U52" s="288">
        <v>0</v>
      </c>
      <c r="V52" s="288">
        <v>0</v>
      </c>
      <c r="W52" s="288">
        <v>0</v>
      </c>
      <c r="X52" s="288">
        <v>0</v>
      </c>
      <c r="Y52" s="288">
        <v>0</v>
      </c>
      <c r="Z52" s="288">
        <v>0</v>
      </c>
      <c r="AA52" s="288">
        <v>0</v>
      </c>
      <c r="AB52" s="288">
        <v>0</v>
      </c>
      <c r="AC52" s="289">
        <v>217</v>
      </c>
      <c r="AD52" s="288">
        <v>0</v>
      </c>
      <c r="AE52" s="287">
        <v>42</v>
      </c>
      <c r="AF52" s="287">
        <v>1</v>
      </c>
      <c r="AG52" s="288">
        <v>0</v>
      </c>
      <c r="AH52" s="288">
        <v>0</v>
      </c>
      <c r="AI52" s="287">
        <v>12</v>
      </c>
      <c r="AJ52" s="288">
        <v>0</v>
      </c>
      <c r="AK52" s="288">
        <v>0</v>
      </c>
      <c r="AL52" s="288">
        <v>0</v>
      </c>
      <c r="AM52" s="288">
        <v>0</v>
      </c>
      <c r="AN52" s="288">
        <v>0</v>
      </c>
      <c r="AO52" s="288">
        <v>0</v>
      </c>
      <c r="AP52" s="289">
        <v>55</v>
      </c>
      <c r="AQ52" s="288">
        <v>0</v>
      </c>
      <c r="AR52" s="288">
        <v>0</v>
      </c>
      <c r="AS52" s="288">
        <v>0</v>
      </c>
      <c r="AT52" s="287">
        <v>10</v>
      </c>
      <c r="AU52" s="287">
        <v>9</v>
      </c>
      <c r="AV52" s="288">
        <v>0</v>
      </c>
      <c r="AW52" s="288">
        <v>0</v>
      </c>
      <c r="AX52" s="288">
        <v>0</v>
      </c>
      <c r="AY52" s="288">
        <v>0</v>
      </c>
      <c r="AZ52" s="288">
        <v>0</v>
      </c>
      <c r="BA52" s="288">
        <v>0</v>
      </c>
      <c r="BB52" s="288">
        <v>0</v>
      </c>
      <c r="BC52" s="289">
        <v>19</v>
      </c>
      <c r="BD52" s="288">
        <v>0</v>
      </c>
      <c r="BE52" s="288">
        <v>0</v>
      </c>
      <c r="BF52" s="288">
        <v>0</v>
      </c>
      <c r="BG52" s="288">
        <v>0</v>
      </c>
      <c r="BH52" s="288">
        <v>0</v>
      </c>
      <c r="BI52" s="288">
        <v>0</v>
      </c>
      <c r="BJ52" s="288">
        <v>0</v>
      </c>
      <c r="BK52" s="288">
        <v>0</v>
      </c>
      <c r="BL52" s="288">
        <v>0</v>
      </c>
      <c r="BM52" s="288">
        <v>0</v>
      </c>
      <c r="BN52" s="287">
        <v>2</v>
      </c>
      <c r="BO52" s="288">
        <v>0</v>
      </c>
      <c r="BP52" s="289">
        <v>2</v>
      </c>
      <c r="BQ52" s="288">
        <v>0</v>
      </c>
      <c r="BR52" s="288">
        <v>0</v>
      </c>
      <c r="BS52" s="288">
        <v>0</v>
      </c>
      <c r="BT52" s="288">
        <v>0</v>
      </c>
      <c r="BU52" s="288">
        <v>0</v>
      </c>
      <c r="BV52" s="288">
        <v>0</v>
      </c>
      <c r="BW52" s="288">
        <v>0</v>
      </c>
      <c r="BX52" s="288">
        <v>0</v>
      </c>
      <c r="BY52" s="288">
        <v>0</v>
      </c>
      <c r="BZ52" s="288">
        <v>0</v>
      </c>
      <c r="CA52" s="288">
        <v>0</v>
      </c>
      <c r="CB52" s="288">
        <v>0</v>
      </c>
      <c r="CC52" s="290">
        <v>0</v>
      </c>
    </row>
    <row r="53" spans="1:81" x14ac:dyDescent="0.25">
      <c r="A53" s="286" t="s">
        <v>72</v>
      </c>
      <c r="B53" s="286" t="s">
        <v>233</v>
      </c>
      <c r="C53" s="286" t="s">
        <v>114</v>
      </c>
      <c r="D53" s="287">
        <v>90</v>
      </c>
      <c r="E53" s="287">
        <v>84</v>
      </c>
      <c r="F53" s="287">
        <v>1</v>
      </c>
      <c r="G53" s="287">
        <v>95</v>
      </c>
      <c r="H53" s="287">
        <v>9</v>
      </c>
      <c r="I53" s="287">
        <v>12</v>
      </c>
      <c r="J53" s="288">
        <v>0</v>
      </c>
      <c r="K53" s="288">
        <v>0</v>
      </c>
      <c r="L53" s="288">
        <v>0</v>
      </c>
      <c r="M53" s="288">
        <v>0</v>
      </c>
      <c r="N53" s="287">
        <v>2</v>
      </c>
      <c r="O53" s="288">
        <v>0</v>
      </c>
      <c r="P53" s="289">
        <v>293</v>
      </c>
      <c r="Q53" s="287">
        <v>90</v>
      </c>
      <c r="R53" s="287">
        <v>42</v>
      </c>
      <c r="S53" s="288">
        <v>0</v>
      </c>
      <c r="T53" s="287">
        <v>85</v>
      </c>
      <c r="U53" s="288">
        <v>0</v>
      </c>
      <c r="V53" s="288">
        <v>0</v>
      </c>
      <c r="W53" s="288">
        <v>0</v>
      </c>
      <c r="X53" s="288">
        <v>0</v>
      </c>
      <c r="Y53" s="288">
        <v>0</v>
      </c>
      <c r="Z53" s="288">
        <v>0</v>
      </c>
      <c r="AA53" s="288">
        <v>0</v>
      </c>
      <c r="AB53" s="288">
        <v>0</v>
      </c>
      <c r="AC53" s="289">
        <v>217</v>
      </c>
      <c r="AD53" s="288">
        <v>0</v>
      </c>
      <c r="AE53" s="287">
        <v>42</v>
      </c>
      <c r="AF53" s="287">
        <v>1</v>
      </c>
      <c r="AG53" s="288">
        <v>0</v>
      </c>
      <c r="AH53" s="288">
        <v>0</v>
      </c>
      <c r="AI53" s="287">
        <v>12</v>
      </c>
      <c r="AJ53" s="288">
        <v>0</v>
      </c>
      <c r="AK53" s="288">
        <v>0</v>
      </c>
      <c r="AL53" s="288">
        <v>0</v>
      </c>
      <c r="AM53" s="288">
        <v>0</v>
      </c>
      <c r="AN53" s="288">
        <v>0</v>
      </c>
      <c r="AO53" s="288">
        <v>0</v>
      </c>
      <c r="AP53" s="289">
        <v>55</v>
      </c>
      <c r="AQ53" s="288">
        <v>0</v>
      </c>
      <c r="AR53" s="288">
        <v>0</v>
      </c>
      <c r="AS53" s="288">
        <v>0</v>
      </c>
      <c r="AT53" s="287">
        <v>10</v>
      </c>
      <c r="AU53" s="287">
        <v>9</v>
      </c>
      <c r="AV53" s="288">
        <v>0</v>
      </c>
      <c r="AW53" s="288">
        <v>0</v>
      </c>
      <c r="AX53" s="288">
        <v>0</v>
      </c>
      <c r="AY53" s="288">
        <v>0</v>
      </c>
      <c r="AZ53" s="288">
        <v>0</v>
      </c>
      <c r="BA53" s="288">
        <v>0</v>
      </c>
      <c r="BB53" s="288">
        <v>0</v>
      </c>
      <c r="BC53" s="289">
        <v>19</v>
      </c>
      <c r="BD53" s="288">
        <v>0</v>
      </c>
      <c r="BE53" s="288">
        <v>0</v>
      </c>
      <c r="BF53" s="288">
        <v>0</v>
      </c>
      <c r="BG53" s="288">
        <v>0</v>
      </c>
      <c r="BH53" s="288">
        <v>0</v>
      </c>
      <c r="BI53" s="288">
        <v>0</v>
      </c>
      <c r="BJ53" s="288">
        <v>0</v>
      </c>
      <c r="BK53" s="288">
        <v>0</v>
      </c>
      <c r="BL53" s="288">
        <v>0</v>
      </c>
      <c r="BM53" s="288">
        <v>0</v>
      </c>
      <c r="BN53" s="287">
        <v>2</v>
      </c>
      <c r="BO53" s="288">
        <v>0</v>
      </c>
      <c r="BP53" s="289">
        <v>2</v>
      </c>
      <c r="BQ53" s="288">
        <v>0</v>
      </c>
      <c r="BR53" s="288">
        <v>0</v>
      </c>
      <c r="BS53" s="288">
        <v>0</v>
      </c>
      <c r="BT53" s="288">
        <v>0</v>
      </c>
      <c r="BU53" s="288">
        <v>0</v>
      </c>
      <c r="BV53" s="288">
        <v>0</v>
      </c>
      <c r="BW53" s="288">
        <v>0</v>
      </c>
      <c r="BX53" s="288">
        <v>0</v>
      </c>
      <c r="BY53" s="288">
        <v>0</v>
      </c>
      <c r="BZ53" s="288">
        <v>0</v>
      </c>
      <c r="CA53" s="288">
        <v>0</v>
      </c>
      <c r="CB53" s="288">
        <v>0</v>
      </c>
      <c r="CC53" s="290">
        <v>0</v>
      </c>
    </row>
    <row r="54" spans="1:81" x14ac:dyDescent="0.25">
      <c r="A54" s="286" t="s">
        <v>73</v>
      </c>
      <c r="B54" s="286" t="s">
        <v>231</v>
      </c>
      <c r="C54" s="286" t="s">
        <v>85</v>
      </c>
      <c r="D54" s="287">
        <v>151</v>
      </c>
      <c r="E54" s="287">
        <v>142</v>
      </c>
      <c r="F54" s="287">
        <v>1</v>
      </c>
      <c r="G54" s="287">
        <v>160</v>
      </c>
      <c r="H54" s="287">
        <v>15</v>
      </c>
      <c r="I54" s="287">
        <v>21</v>
      </c>
      <c r="J54" s="288">
        <v>0</v>
      </c>
      <c r="K54" s="288">
        <v>0</v>
      </c>
      <c r="L54" s="287">
        <v>1</v>
      </c>
      <c r="M54" s="288">
        <v>0</v>
      </c>
      <c r="N54" s="287">
        <v>4</v>
      </c>
      <c r="O54" s="288">
        <v>0</v>
      </c>
      <c r="P54" s="289">
        <v>495</v>
      </c>
      <c r="Q54" s="287">
        <v>151</v>
      </c>
      <c r="R54" s="287">
        <v>71</v>
      </c>
      <c r="S54" s="288">
        <v>0</v>
      </c>
      <c r="T54" s="287">
        <v>144</v>
      </c>
      <c r="U54" s="288">
        <v>0</v>
      </c>
      <c r="V54" s="288">
        <v>0</v>
      </c>
      <c r="W54" s="288">
        <v>0</v>
      </c>
      <c r="X54" s="288">
        <v>0</v>
      </c>
      <c r="Y54" s="288">
        <v>0</v>
      </c>
      <c r="Z54" s="288">
        <v>0</v>
      </c>
      <c r="AA54" s="288">
        <v>0</v>
      </c>
      <c r="AB54" s="288">
        <v>0</v>
      </c>
      <c r="AC54" s="289">
        <v>366</v>
      </c>
      <c r="AD54" s="288">
        <v>0</v>
      </c>
      <c r="AE54" s="287">
        <v>71</v>
      </c>
      <c r="AF54" s="287">
        <v>1</v>
      </c>
      <c r="AG54" s="288">
        <v>0</v>
      </c>
      <c r="AH54" s="288">
        <v>0</v>
      </c>
      <c r="AI54" s="287">
        <v>21</v>
      </c>
      <c r="AJ54" s="288">
        <v>0</v>
      </c>
      <c r="AK54" s="288">
        <v>0</v>
      </c>
      <c r="AL54" s="287">
        <v>1</v>
      </c>
      <c r="AM54" s="288">
        <v>0</v>
      </c>
      <c r="AN54" s="288">
        <v>0</v>
      </c>
      <c r="AO54" s="288">
        <v>0</v>
      </c>
      <c r="AP54" s="289">
        <v>94</v>
      </c>
      <c r="AQ54" s="288">
        <v>0</v>
      </c>
      <c r="AR54" s="288">
        <v>0</v>
      </c>
      <c r="AS54" s="288">
        <v>0</v>
      </c>
      <c r="AT54" s="287">
        <v>16</v>
      </c>
      <c r="AU54" s="287">
        <v>15</v>
      </c>
      <c r="AV54" s="288">
        <v>0</v>
      </c>
      <c r="AW54" s="288">
        <v>0</v>
      </c>
      <c r="AX54" s="288">
        <v>0</v>
      </c>
      <c r="AY54" s="288">
        <v>0</v>
      </c>
      <c r="AZ54" s="288">
        <v>0</v>
      </c>
      <c r="BA54" s="288">
        <v>0</v>
      </c>
      <c r="BB54" s="288">
        <v>0</v>
      </c>
      <c r="BC54" s="289">
        <v>31</v>
      </c>
      <c r="BD54" s="288">
        <v>0</v>
      </c>
      <c r="BE54" s="288">
        <v>0</v>
      </c>
      <c r="BF54" s="288">
        <v>0</v>
      </c>
      <c r="BG54" s="288">
        <v>0</v>
      </c>
      <c r="BH54" s="288">
        <v>0</v>
      </c>
      <c r="BI54" s="288">
        <v>0</v>
      </c>
      <c r="BJ54" s="288">
        <v>0</v>
      </c>
      <c r="BK54" s="288">
        <v>0</v>
      </c>
      <c r="BL54" s="288">
        <v>0</v>
      </c>
      <c r="BM54" s="288">
        <v>0</v>
      </c>
      <c r="BN54" s="287">
        <v>4</v>
      </c>
      <c r="BO54" s="288">
        <v>0</v>
      </c>
      <c r="BP54" s="289">
        <v>4</v>
      </c>
      <c r="BQ54" s="288">
        <v>0</v>
      </c>
      <c r="BR54" s="288">
        <v>0</v>
      </c>
      <c r="BS54" s="288">
        <v>0</v>
      </c>
      <c r="BT54" s="288">
        <v>0</v>
      </c>
      <c r="BU54" s="288">
        <v>0</v>
      </c>
      <c r="BV54" s="288">
        <v>0</v>
      </c>
      <c r="BW54" s="288">
        <v>0</v>
      </c>
      <c r="BX54" s="288">
        <v>0</v>
      </c>
      <c r="BY54" s="288">
        <v>0</v>
      </c>
      <c r="BZ54" s="288">
        <v>0</v>
      </c>
      <c r="CA54" s="288">
        <v>0</v>
      </c>
      <c r="CB54" s="288">
        <v>0</v>
      </c>
      <c r="CC54" s="290">
        <v>0</v>
      </c>
    </row>
    <row r="55" spans="1:81" x14ac:dyDescent="0.25">
      <c r="A55" s="286" t="s">
        <v>73</v>
      </c>
      <c r="B55" s="286" t="s">
        <v>231</v>
      </c>
      <c r="C55" s="286" t="s">
        <v>239</v>
      </c>
      <c r="D55" s="287">
        <v>169</v>
      </c>
      <c r="E55" s="287">
        <v>159</v>
      </c>
      <c r="F55" s="287">
        <v>1</v>
      </c>
      <c r="G55" s="287">
        <v>178</v>
      </c>
      <c r="H55" s="287">
        <v>17</v>
      </c>
      <c r="I55" s="287">
        <v>24</v>
      </c>
      <c r="J55" s="288">
        <v>0</v>
      </c>
      <c r="K55" s="288">
        <v>0</v>
      </c>
      <c r="L55" s="287">
        <v>1</v>
      </c>
      <c r="M55" s="288">
        <v>0</v>
      </c>
      <c r="N55" s="287">
        <v>4</v>
      </c>
      <c r="O55" s="288">
        <v>0</v>
      </c>
      <c r="P55" s="289">
        <v>553</v>
      </c>
      <c r="Q55" s="287">
        <v>169</v>
      </c>
      <c r="R55" s="287">
        <v>79</v>
      </c>
      <c r="S55" s="288">
        <v>0</v>
      </c>
      <c r="T55" s="287">
        <v>160</v>
      </c>
      <c r="U55" s="288">
        <v>0</v>
      </c>
      <c r="V55" s="288">
        <v>0</v>
      </c>
      <c r="W55" s="288">
        <v>0</v>
      </c>
      <c r="X55" s="288">
        <v>0</v>
      </c>
      <c r="Y55" s="288">
        <v>0</v>
      </c>
      <c r="Z55" s="288">
        <v>0</v>
      </c>
      <c r="AA55" s="288">
        <v>0</v>
      </c>
      <c r="AB55" s="288">
        <v>0</v>
      </c>
      <c r="AC55" s="289">
        <v>408</v>
      </c>
      <c r="AD55" s="288">
        <v>0</v>
      </c>
      <c r="AE55" s="287">
        <v>80</v>
      </c>
      <c r="AF55" s="287">
        <v>1</v>
      </c>
      <c r="AG55" s="288">
        <v>0</v>
      </c>
      <c r="AH55" s="288">
        <v>0</v>
      </c>
      <c r="AI55" s="287">
        <v>24</v>
      </c>
      <c r="AJ55" s="288">
        <v>0</v>
      </c>
      <c r="AK55" s="288">
        <v>0</v>
      </c>
      <c r="AL55" s="287">
        <v>1</v>
      </c>
      <c r="AM55" s="288">
        <v>0</v>
      </c>
      <c r="AN55" s="288">
        <v>0</v>
      </c>
      <c r="AO55" s="288">
        <v>0</v>
      </c>
      <c r="AP55" s="289">
        <v>106</v>
      </c>
      <c r="AQ55" s="288">
        <v>0</v>
      </c>
      <c r="AR55" s="288">
        <v>0</v>
      </c>
      <c r="AS55" s="288">
        <v>0</v>
      </c>
      <c r="AT55" s="287">
        <v>18</v>
      </c>
      <c r="AU55" s="287">
        <v>17</v>
      </c>
      <c r="AV55" s="288">
        <v>0</v>
      </c>
      <c r="AW55" s="288">
        <v>0</v>
      </c>
      <c r="AX55" s="288">
        <v>0</v>
      </c>
      <c r="AY55" s="288">
        <v>0</v>
      </c>
      <c r="AZ55" s="288">
        <v>0</v>
      </c>
      <c r="BA55" s="288">
        <v>0</v>
      </c>
      <c r="BB55" s="288">
        <v>0</v>
      </c>
      <c r="BC55" s="289">
        <v>35</v>
      </c>
      <c r="BD55" s="288">
        <v>0</v>
      </c>
      <c r="BE55" s="288">
        <v>0</v>
      </c>
      <c r="BF55" s="288">
        <v>0</v>
      </c>
      <c r="BG55" s="288">
        <v>0</v>
      </c>
      <c r="BH55" s="288">
        <v>0</v>
      </c>
      <c r="BI55" s="288">
        <v>0</v>
      </c>
      <c r="BJ55" s="288">
        <v>0</v>
      </c>
      <c r="BK55" s="288">
        <v>0</v>
      </c>
      <c r="BL55" s="288">
        <v>0</v>
      </c>
      <c r="BM55" s="288">
        <v>0</v>
      </c>
      <c r="BN55" s="287">
        <v>4</v>
      </c>
      <c r="BO55" s="288">
        <v>0</v>
      </c>
      <c r="BP55" s="289">
        <v>4</v>
      </c>
      <c r="BQ55" s="288">
        <v>0</v>
      </c>
      <c r="BR55" s="288">
        <v>0</v>
      </c>
      <c r="BS55" s="288">
        <v>0</v>
      </c>
      <c r="BT55" s="288">
        <v>0</v>
      </c>
      <c r="BU55" s="288">
        <v>0</v>
      </c>
      <c r="BV55" s="288">
        <v>0</v>
      </c>
      <c r="BW55" s="288">
        <v>0</v>
      </c>
      <c r="BX55" s="288">
        <v>0</v>
      </c>
      <c r="BY55" s="288">
        <v>0</v>
      </c>
      <c r="BZ55" s="288">
        <v>0</v>
      </c>
      <c r="CA55" s="288">
        <v>0</v>
      </c>
      <c r="CB55" s="288">
        <v>0</v>
      </c>
      <c r="CC55" s="290">
        <v>0</v>
      </c>
    </row>
    <row r="56" spans="1:81" x14ac:dyDescent="0.25">
      <c r="A56" s="286" t="s">
        <v>73</v>
      </c>
      <c r="B56" s="286" t="s">
        <v>231</v>
      </c>
      <c r="C56" s="286" t="s">
        <v>240</v>
      </c>
      <c r="D56" s="287">
        <v>905</v>
      </c>
      <c r="E56" s="287">
        <v>851</v>
      </c>
      <c r="F56" s="287">
        <v>6</v>
      </c>
      <c r="G56" s="287">
        <v>951</v>
      </c>
      <c r="H56" s="287">
        <v>90</v>
      </c>
      <c r="I56" s="287">
        <v>126</v>
      </c>
      <c r="J56" s="288">
        <v>0</v>
      </c>
      <c r="K56" s="287">
        <v>2</v>
      </c>
      <c r="L56" s="287">
        <v>4</v>
      </c>
      <c r="M56" s="288">
        <v>0</v>
      </c>
      <c r="N56" s="287">
        <v>22</v>
      </c>
      <c r="O56" s="288">
        <v>0</v>
      </c>
      <c r="P56" s="289">
        <v>2957</v>
      </c>
      <c r="Q56" s="287">
        <v>905</v>
      </c>
      <c r="R56" s="287">
        <v>425</v>
      </c>
      <c r="S56" s="288">
        <v>0</v>
      </c>
      <c r="T56" s="287">
        <v>855</v>
      </c>
      <c r="U56" s="288">
        <v>0</v>
      </c>
      <c r="V56" s="288">
        <v>0</v>
      </c>
      <c r="W56" s="288">
        <v>0</v>
      </c>
      <c r="X56" s="288">
        <v>0</v>
      </c>
      <c r="Y56" s="288">
        <v>0</v>
      </c>
      <c r="Z56" s="288">
        <v>0</v>
      </c>
      <c r="AA56" s="288">
        <v>0</v>
      </c>
      <c r="AB56" s="288">
        <v>0</v>
      </c>
      <c r="AC56" s="289">
        <v>2185</v>
      </c>
      <c r="AD56" s="288">
        <v>0</v>
      </c>
      <c r="AE56" s="287">
        <v>426</v>
      </c>
      <c r="AF56" s="287">
        <v>6</v>
      </c>
      <c r="AG56" s="288">
        <v>0</v>
      </c>
      <c r="AH56" s="288">
        <v>0</v>
      </c>
      <c r="AI56" s="287">
        <v>126</v>
      </c>
      <c r="AJ56" s="288">
        <v>0</v>
      </c>
      <c r="AK56" s="287">
        <v>2</v>
      </c>
      <c r="AL56" s="287">
        <v>4</v>
      </c>
      <c r="AM56" s="288">
        <v>0</v>
      </c>
      <c r="AN56" s="288">
        <v>0</v>
      </c>
      <c r="AO56" s="288">
        <v>0</v>
      </c>
      <c r="AP56" s="289">
        <v>564</v>
      </c>
      <c r="AQ56" s="288">
        <v>0</v>
      </c>
      <c r="AR56" s="288">
        <v>0</v>
      </c>
      <c r="AS56" s="288">
        <v>0</v>
      </c>
      <c r="AT56" s="287">
        <v>96</v>
      </c>
      <c r="AU56" s="287">
        <v>90</v>
      </c>
      <c r="AV56" s="288">
        <v>0</v>
      </c>
      <c r="AW56" s="288">
        <v>0</v>
      </c>
      <c r="AX56" s="288">
        <v>0</v>
      </c>
      <c r="AY56" s="288">
        <v>0</v>
      </c>
      <c r="AZ56" s="288">
        <v>0</v>
      </c>
      <c r="BA56" s="288">
        <v>0</v>
      </c>
      <c r="BB56" s="288">
        <v>0</v>
      </c>
      <c r="BC56" s="289">
        <v>186</v>
      </c>
      <c r="BD56" s="288">
        <v>0</v>
      </c>
      <c r="BE56" s="288">
        <v>0</v>
      </c>
      <c r="BF56" s="288">
        <v>0</v>
      </c>
      <c r="BG56" s="288">
        <v>0</v>
      </c>
      <c r="BH56" s="288">
        <v>0</v>
      </c>
      <c r="BI56" s="288">
        <v>0</v>
      </c>
      <c r="BJ56" s="288">
        <v>0</v>
      </c>
      <c r="BK56" s="288">
        <v>0</v>
      </c>
      <c r="BL56" s="288">
        <v>0</v>
      </c>
      <c r="BM56" s="288">
        <v>0</v>
      </c>
      <c r="BN56" s="287">
        <v>22</v>
      </c>
      <c r="BO56" s="288">
        <v>0</v>
      </c>
      <c r="BP56" s="289">
        <v>22</v>
      </c>
      <c r="BQ56" s="288">
        <v>0</v>
      </c>
      <c r="BR56" s="288">
        <v>0</v>
      </c>
      <c r="BS56" s="288">
        <v>0</v>
      </c>
      <c r="BT56" s="288">
        <v>0</v>
      </c>
      <c r="BU56" s="288">
        <v>0</v>
      </c>
      <c r="BV56" s="288">
        <v>0</v>
      </c>
      <c r="BW56" s="288">
        <v>0</v>
      </c>
      <c r="BX56" s="288">
        <v>0</v>
      </c>
      <c r="BY56" s="288">
        <v>0</v>
      </c>
      <c r="BZ56" s="288">
        <v>0</v>
      </c>
      <c r="CA56" s="288">
        <v>0</v>
      </c>
      <c r="CB56" s="288">
        <v>0</v>
      </c>
      <c r="CC56" s="290">
        <v>0</v>
      </c>
    </row>
    <row r="57" spans="1:81" x14ac:dyDescent="0.25">
      <c r="A57" s="286" t="s">
        <v>73</v>
      </c>
      <c r="B57" s="286" t="s">
        <v>231</v>
      </c>
      <c r="C57" s="286" t="s">
        <v>83</v>
      </c>
      <c r="D57" s="287">
        <v>121</v>
      </c>
      <c r="E57" s="287">
        <v>114</v>
      </c>
      <c r="F57" s="287">
        <v>1</v>
      </c>
      <c r="G57" s="287">
        <v>128</v>
      </c>
      <c r="H57" s="287">
        <v>12</v>
      </c>
      <c r="I57" s="287">
        <v>17</v>
      </c>
      <c r="J57" s="288">
        <v>0</v>
      </c>
      <c r="K57" s="288">
        <v>0</v>
      </c>
      <c r="L57" s="287">
        <v>1</v>
      </c>
      <c r="M57" s="288">
        <v>0</v>
      </c>
      <c r="N57" s="287">
        <v>3</v>
      </c>
      <c r="O57" s="288">
        <v>0</v>
      </c>
      <c r="P57" s="289">
        <v>397</v>
      </c>
      <c r="Q57" s="287">
        <v>121</v>
      </c>
      <c r="R57" s="287">
        <v>57</v>
      </c>
      <c r="S57" s="288">
        <v>0</v>
      </c>
      <c r="T57" s="287">
        <v>115</v>
      </c>
      <c r="U57" s="288">
        <v>0</v>
      </c>
      <c r="V57" s="288">
        <v>0</v>
      </c>
      <c r="W57" s="288">
        <v>0</v>
      </c>
      <c r="X57" s="288">
        <v>0</v>
      </c>
      <c r="Y57" s="288">
        <v>0</v>
      </c>
      <c r="Z57" s="288">
        <v>0</v>
      </c>
      <c r="AA57" s="288">
        <v>0</v>
      </c>
      <c r="AB57" s="288">
        <v>0</v>
      </c>
      <c r="AC57" s="289">
        <v>293</v>
      </c>
      <c r="AD57" s="288">
        <v>0</v>
      </c>
      <c r="AE57" s="287">
        <v>57</v>
      </c>
      <c r="AF57" s="287">
        <v>1</v>
      </c>
      <c r="AG57" s="288">
        <v>0</v>
      </c>
      <c r="AH57" s="288">
        <v>0</v>
      </c>
      <c r="AI57" s="287">
        <v>17</v>
      </c>
      <c r="AJ57" s="288">
        <v>0</v>
      </c>
      <c r="AK57" s="288">
        <v>0</v>
      </c>
      <c r="AL57" s="287">
        <v>1</v>
      </c>
      <c r="AM57" s="288">
        <v>0</v>
      </c>
      <c r="AN57" s="288">
        <v>0</v>
      </c>
      <c r="AO57" s="288">
        <v>0</v>
      </c>
      <c r="AP57" s="289">
        <v>76</v>
      </c>
      <c r="AQ57" s="288">
        <v>0</v>
      </c>
      <c r="AR57" s="288">
        <v>0</v>
      </c>
      <c r="AS57" s="288">
        <v>0</v>
      </c>
      <c r="AT57" s="287">
        <v>13</v>
      </c>
      <c r="AU57" s="287">
        <v>12</v>
      </c>
      <c r="AV57" s="288">
        <v>0</v>
      </c>
      <c r="AW57" s="288">
        <v>0</v>
      </c>
      <c r="AX57" s="288">
        <v>0</v>
      </c>
      <c r="AY57" s="288">
        <v>0</v>
      </c>
      <c r="AZ57" s="288">
        <v>0</v>
      </c>
      <c r="BA57" s="288">
        <v>0</v>
      </c>
      <c r="BB57" s="288">
        <v>0</v>
      </c>
      <c r="BC57" s="289">
        <v>25</v>
      </c>
      <c r="BD57" s="288">
        <v>0</v>
      </c>
      <c r="BE57" s="288">
        <v>0</v>
      </c>
      <c r="BF57" s="288">
        <v>0</v>
      </c>
      <c r="BG57" s="288">
        <v>0</v>
      </c>
      <c r="BH57" s="288">
        <v>0</v>
      </c>
      <c r="BI57" s="288">
        <v>0</v>
      </c>
      <c r="BJ57" s="288">
        <v>0</v>
      </c>
      <c r="BK57" s="288">
        <v>0</v>
      </c>
      <c r="BL57" s="288">
        <v>0</v>
      </c>
      <c r="BM57" s="288">
        <v>0</v>
      </c>
      <c r="BN57" s="287">
        <v>3</v>
      </c>
      <c r="BO57" s="288">
        <v>0</v>
      </c>
      <c r="BP57" s="289">
        <v>3</v>
      </c>
      <c r="BQ57" s="288">
        <v>0</v>
      </c>
      <c r="BR57" s="288">
        <v>0</v>
      </c>
      <c r="BS57" s="288">
        <v>0</v>
      </c>
      <c r="BT57" s="288">
        <v>0</v>
      </c>
      <c r="BU57" s="288">
        <v>0</v>
      </c>
      <c r="BV57" s="288">
        <v>0</v>
      </c>
      <c r="BW57" s="288">
        <v>0</v>
      </c>
      <c r="BX57" s="288">
        <v>0</v>
      </c>
      <c r="BY57" s="288">
        <v>0</v>
      </c>
      <c r="BZ57" s="288">
        <v>0</v>
      </c>
      <c r="CA57" s="288">
        <v>0</v>
      </c>
      <c r="CB57" s="288">
        <v>0</v>
      </c>
      <c r="CC57" s="290">
        <v>0</v>
      </c>
    </row>
    <row r="58" spans="1:81" x14ac:dyDescent="0.25">
      <c r="A58" s="286" t="s">
        <v>73</v>
      </c>
      <c r="B58" s="286" t="s">
        <v>231</v>
      </c>
      <c r="C58" s="286" t="s">
        <v>84</v>
      </c>
      <c r="D58" s="287">
        <v>121</v>
      </c>
      <c r="E58" s="287">
        <v>114</v>
      </c>
      <c r="F58" s="287">
        <v>1</v>
      </c>
      <c r="G58" s="287">
        <v>128</v>
      </c>
      <c r="H58" s="287">
        <v>12</v>
      </c>
      <c r="I58" s="287">
        <v>17</v>
      </c>
      <c r="J58" s="288">
        <v>0</v>
      </c>
      <c r="K58" s="288">
        <v>0</v>
      </c>
      <c r="L58" s="287">
        <v>1</v>
      </c>
      <c r="M58" s="288">
        <v>0</v>
      </c>
      <c r="N58" s="287">
        <v>3</v>
      </c>
      <c r="O58" s="288">
        <v>0</v>
      </c>
      <c r="P58" s="289">
        <v>397</v>
      </c>
      <c r="Q58" s="287">
        <v>121</v>
      </c>
      <c r="R58" s="287">
        <v>57</v>
      </c>
      <c r="S58" s="288">
        <v>0</v>
      </c>
      <c r="T58" s="287">
        <v>115</v>
      </c>
      <c r="U58" s="288">
        <v>0</v>
      </c>
      <c r="V58" s="288">
        <v>0</v>
      </c>
      <c r="W58" s="288">
        <v>0</v>
      </c>
      <c r="X58" s="288">
        <v>0</v>
      </c>
      <c r="Y58" s="288">
        <v>0</v>
      </c>
      <c r="Z58" s="288">
        <v>0</v>
      </c>
      <c r="AA58" s="288">
        <v>0</v>
      </c>
      <c r="AB58" s="288">
        <v>0</v>
      </c>
      <c r="AC58" s="289">
        <v>293</v>
      </c>
      <c r="AD58" s="288">
        <v>0</v>
      </c>
      <c r="AE58" s="287">
        <v>57</v>
      </c>
      <c r="AF58" s="287">
        <v>1</v>
      </c>
      <c r="AG58" s="288">
        <v>0</v>
      </c>
      <c r="AH58" s="288">
        <v>0</v>
      </c>
      <c r="AI58" s="287">
        <v>17</v>
      </c>
      <c r="AJ58" s="288">
        <v>0</v>
      </c>
      <c r="AK58" s="288">
        <v>0</v>
      </c>
      <c r="AL58" s="287">
        <v>1</v>
      </c>
      <c r="AM58" s="288">
        <v>0</v>
      </c>
      <c r="AN58" s="288">
        <v>0</v>
      </c>
      <c r="AO58" s="288">
        <v>0</v>
      </c>
      <c r="AP58" s="289">
        <v>76</v>
      </c>
      <c r="AQ58" s="288">
        <v>0</v>
      </c>
      <c r="AR58" s="288">
        <v>0</v>
      </c>
      <c r="AS58" s="288">
        <v>0</v>
      </c>
      <c r="AT58" s="287">
        <v>13</v>
      </c>
      <c r="AU58" s="287">
        <v>12</v>
      </c>
      <c r="AV58" s="288">
        <v>0</v>
      </c>
      <c r="AW58" s="288">
        <v>0</v>
      </c>
      <c r="AX58" s="288">
        <v>0</v>
      </c>
      <c r="AY58" s="288">
        <v>0</v>
      </c>
      <c r="AZ58" s="288">
        <v>0</v>
      </c>
      <c r="BA58" s="288">
        <v>0</v>
      </c>
      <c r="BB58" s="288">
        <v>0</v>
      </c>
      <c r="BC58" s="289">
        <v>25</v>
      </c>
      <c r="BD58" s="288">
        <v>0</v>
      </c>
      <c r="BE58" s="288">
        <v>0</v>
      </c>
      <c r="BF58" s="288">
        <v>0</v>
      </c>
      <c r="BG58" s="288">
        <v>0</v>
      </c>
      <c r="BH58" s="288">
        <v>0</v>
      </c>
      <c r="BI58" s="288">
        <v>0</v>
      </c>
      <c r="BJ58" s="288">
        <v>0</v>
      </c>
      <c r="BK58" s="288">
        <v>0</v>
      </c>
      <c r="BL58" s="288">
        <v>0</v>
      </c>
      <c r="BM58" s="288">
        <v>0</v>
      </c>
      <c r="BN58" s="287">
        <v>3</v>
      </c>
      <c r="BO58" s="288">
        <v>0</v>
      </c>
      <c r="BP58" s="289">
        <v>3</v>
      </c>
      <c r="BQ58" s="288">
        <v>0</v>
      </c>
      <c r="BR58" s="288">
        <v>0</v>
      </c>
      <c r="BS58" s="288">
        <v>0</v>
      </c>
      <c r="BT58" s="288">
        <v>0</v>
      </c>
      <c r="BU58" s="288">
        <v>0</v>
      </c>
      <c r="BV58" s="288">
        <v>0</v>
      </c>
      <c r="BW58" s="288">
        <v>0</v>
      </c>
      <c r="BX58" s="288">
        <v>0</v>
      </c>
      <c r="BY58" s="288">
        <v>0</v>
      </c>
      <c r="BZ58" s="288">
        <v>0</v>
      </c>
      <c r="CA58" s="288">
        <v>0</v>
      </c>
      <c r="CB58" s="288">
        <v>0</v>
      </c>
      <c r="CC58" s="290">
        <v>0</v>
      </c>
    </row>
    <row r="59" spans="1:81" x14ac:dyDescent="0.25">
      <c r="A59" s="286" t="s">
        <v>30</v>
      </c>
      <c r="B59" s="286" t="s">
        <v>229</v>
      </c>
      <c r="C59" s="286" t="s">
        <v>230</v>
      </c>
      <c r="D59" s="287">
        <v>14061</v>
      </c>
      <c r="E59" s="287">
        <v>18293</v>
      </c>
      <c r="F59" s="287">
        <v>146</v>
      </c>
      <c r="G59" s="287">
        <v>34526</v>
      </c>
      <c r="H59" s="287">
        <v>2277</v>
      </c>
      <c r="I59" s="287">
        <v>1873</v>
      </c>
      <c r="J59" s="287">
        <v>7</v>
      </c>
      <c r="K59" s="287">
        <v>57</v>
      </c>
      <c r="L59" s="287">
        <v>96</v>
      </c>
      <c r="M59" s="288">
        <v>0</v>
      </c>
      <c r="N59" s="287">
        <v>556</v>
      </c>
      <c r="O59" s="288">
        <v>0</v>
      </c>
      <c r="P59" s="289">
        <v>71892</v>
      </c>
      <c r="Q59" s="287">
        <v>14061</v>
      </c>
      <c r="R59" s="287">
        <v>9146</v>
      </c>
      <c r="S59" s="288">
        <v>0</v>
      </c>
      <c r="T59" s="287">
        <v>22751</v>
      </c>
      <c r="U59" s="288">
        <v>0</v>
      </c>
      <c r="V59" s="288">
        <v>0</v>
      </c>
      <c r="W59" s="287">
        <v>7</v>
      </c>
      <c r="X59" s="288">
        <v>0</v>
      </c>
      <c r="Y59" s="288">
        <v>0</v>
      </c>
      <c r="Z59" s="288">
        <v>0</v>
      </c>
      <c r="AA59" s="288">
        <v>0</v>
      </c>
      <c r="AB59" s="288">
        <v>0</v>
      </c>
      <c r="AC59" s="289">
        <v>45965</v>
      </c>
      <c r="AD59" s="288">
        <v>0</v>
      </c>
      <c r="AE59" s="287">
        <v>8676</v>
      </c>
      <c r="AF59" s="287">
        <v>146</v>
      </c>
      <c r="AG59" s="288">
        <v>0</v>
      </c>
      <c r="AH59" s="288">
        <v>0</v>
      </c>
      <c r="AI59" s="287">
        <v>1864</v>
      </c>
      <c r="AJ59" s="288">
        <v>0</v>
      </c>
      <c r="AK59" s="287">
        <v>57</v>
      </c>
      <c r="AL59" s="287">
        <v>96</v>
      </c>
      <c r="AM59" s="288">
        <v>0</v>
      </c>
      <c r="AN59" s="287">
        <v>115</v>
      </c>
      <c r="AO59" s="288">
        <v>0</v>
      </c>
      <c r="AP59" s="289">
        <v>10954</v>
      </c>
      <c r="AQ59" s="288">
        <v>0</v>
      </c>
      <c r="AR59" s="288">
        <v>0</v>
      </c>
      <c r="AS59" s="288">
        <v>0</v>
      </c>
      <c r="AT59" s="287">
        <v>11775</v>
      </c>
      <c r="AU59" s="287">
        <v>2277</v>
      </c>
      <c r="AV59" s="288">
        <v>0</v>
      </c>
      <c r="AW59" s="288">
        <v>0</v>
      </c>
      <c r="AX59" s="288">
        <v>0</v>
      </c>
      <c r="AY59" s="288">
        <v>0</v>
      </c>
      <c r="AZ59" s="288">
        <v>0</v>
      </c>
      <c r="BA59" s="288">
        <v>0</v>
      </c>
      <c r="BB59" s="288">
        <v>0</v>
      </c>
      <c r="BC59" s="289">
        <v>14052</v>
      </c>
      <c r="BD59" s="288">
        <v>0</v>
      </c>
      <c r="BE59" s="287">
        <v>471</v>
      </c>
      <c r="BF59" s="288">
        <v>0</v>
      </c>
      <c r="BG59" s="288">
        <v>0</v>
      </c>
      <c r="BH59" s="288">
        <v>0</v>
      </c>
      <c r="BI59" s="287">
        <v>9</v>
      </c>
      <c r="BJ59" s="288">
        <v>0</v>
      </c>
      <c r="BK59" s="288">
        <v>0</v>
      </c>
      <c r="BL59" s="288">
        <v>0</v>
      </c>
      <c r="BM59" s="288">
        <v>0</v>
      </c>
      <c r="BN59" s="287">
        <v>441</v>
      </c>
      <c r="BO59" s="288">
        <v>0</v>
      </c>
      <c r="BP59" s="289">
        <v>921</v>
      </c>
      <c r="BQ59" s="288">
        <v>0</v>
      </c>
      <c r="BR59" s="288">
        <v>0</v>
      </c>
      <c r="BS59" s="288">
        <v>0</v>
      </c>
      <c r="BT59" s="288">
        <v>0</v>
      </c>
      <c r="BU59" s="288">
        <v>0</v>
      </c>
      <c r="BV59" s="288">
        <v>0</v>
      </c>
      <c r="BW59" s="288">
        <v>0</v>
      </c>
      <c r="BX59" s="288">
        <v>0</v>
      </c>
      <c r="BY59" s="288">
        <v>0</v>
      </c>
      <c r="BZ59" s="288">
        <v>0</v>
      </c>
      <c r="CA59" s="288">
        <v>0</v>
      </c>
      <c r="CB59" s="288">
        <v>0</v>
      </c>
      <c r="CC59" s="290">
        <v>0</v>
      </c>
    </row>
    <row r="60" spans="1:81" x14ac:dyDescent="0.25">
      <c r="A60" s="286" t="s">
        <v>30</v>
      </c>
      <c r="B60" s="286" t="s">
        <v>231</v>
      </c>
      <c r="C60" s="286" t="s">
        <v>232</v>
      </c>
      <c r="D60" s="287">
        <v>849</v>
      </c>
      <c r="E60" s="287">
        <v>5028</v>
      </c>
      <c r="F60" s="287">
        <v>51</v>
      </c>
      <c r="G60" s="287">
        <v>17358</v>
      </c>
      <c r="H60" s="287">
        <v>815</v>
      </c>
      <c r="I60" s="287">
        <v>51</v>
      </c>
      <c r="J60" s="287">
        <v>2</v>
      </c>
      <c r="K60" s="287">
        <v>20</v>
      </c>
      <c r="L60" s="287">
        <v>34</v>
      </c>
      <c r="M60" s="288">
        <v>0</v>
      </c>
      <c r="N60" s="287">
        <v>200</v>
      </c>
      <c r="O60" s="288">
        <v>0</v>
      </c>
      <c r="P60" s="289">
        <v>24408</v>
      </c>
      <c r="Q60" s="287">
        <v>849</v>
      </c>
      <c r="R60" s="287">
        <v>2514</v>
      </c>
      <c r="S60" s="288">
        <v>0</v>
      </c>
      <c r="T60" s="287">
        <v>8679</v>
      </c>
      <c r="U60" s="288">
        <v>0</v>
      </c>
      <c r="V60" s="288">
        <v>0</v>
      </c>
      <c r="W60" s="287">
        <v>2</v>
      </c>
      <c r="X60" s="288">
        <v>0</v>
      </c>
      <c r="Y60" s="288">
        <v>0</v>
      </c>
      <c r="Z60" s="288">
        <v>0</v>
      </c>
      <c r="AA60" s="288">
        <v>0</v>
      </c>
      <c r="AB60" s="288">
        <v>0</v>
      </c>
      <c r="AC60" s="289">
        <v>12044</v>
      </c>
      <c r="AD60" s="288">
        <v>0</v>
      </c>
      <c r="AE60" s="287">
        <v>2122</v>
      </c>
      <c r="AF60" s="287">
        <v>51</v>
      </c>
      <c r="AG60" s="288">
        <v>0</v>
      </c>
      <c r="AH60" s="288">
        <v>0</v>
      </c>
      <c r="AI60" s="287">
        <v>43</v>
      </c>
      <c r="AJ60" s="288">
        <v>0</v>
      </c>
      <c r="AK60" s="287">
        <v>20</v>
      </c>
      <c r="AL60" s="287">
        <v>34</v>
      </c>
      <c r="AM60" s="288">
        <v>0</v>
      </c>
      <c r="AN60" s="287">
        <v>96</v>
      </c>
      <c r="AO60" s="288">
        <v>0</v>
      </c>
      <c r="AP60" s="289">
        <v>2366</v>
      </c>
      <c r="AQ60" s="288">
        <v>0</v>
      </c>
      <c r="AR60" s="288">
        <v>0</v>
      </c>
      <c r="AS60" s="288">
        <v>0</v>
      </c>
      <c r="AT60" s="287">
        <v>8679</v>
      </c>
      <c r="AU60" s="287">
        <v>815</v>
      </c>
      <c r="AV60" s="288">
        <v>0</v>
      </c>
      <c r="AW60" s="288">
        <v>0</v>
      </c>
      <c r="AX60" s="288">
        <v>0</v>
      </c>
      <c r="AY60" s="288">
        <v>0</v>
      </c>
      <c r="AZ60" s="288">
        <v>0</v>
      </c>
      <c r="BA60" s="288">
        <v>0</v>
      </c>
      <c r="BB60" s="288">
        <v>0</v>
      </c>
      <c r="BC60" s="289">
        <v>9494</v>
      </c>
      <c r="BD60" s="288">
        <v>0</v>
      </c>
      <c r="BE60" s="287">
        <v>392</v>
      </c>
      <c r="BF60" s="288">
        <v>0</v>
      </c>
      <c r="BG60" s="288">
        <v>0</v>
      </c>
      <c r="BH60" s="288">
        <v>0</v>
      </c>
      <c r="BI60" s="287">
        <v>8</v>
      </c>
      <c r="BJ60" s="288">
        <v>0</v>
      </c>
      <c r="BK60" s="288">
        <v>0</v>
      </c>
      <c r="BL60" s="288">
        <v>0</v>
      </c>
      <c r="BM60" s="288">
        <v>0</v>
      </c>
      <c r="BN60" s="287">
        <v>104</v>
      </c>
      <c r="BO60" s="288">
        <v>0</v>
      </c>
      <c r="BP60" s="289">
        <v>504</v>
      </c>
      <c r="BQ60" s="288">
        <v>0</v>
      </c>
      <c r="BR60" s="288">
        <v>0</v>
      </c>
      <c r="BS60" s="288">
        <v>0</v>
      </c>
      <c r="BT60" s="288">
        <v>0</v>
      </c>
      <c r="BU60" s="288">
        <v>0</v>
      </c>
      <c r="BV60" s="288">
        <v>0</v>
      </c>
      <c r="BW60" s="288">
        <v>0</v>
      </c>
      <c r="BX60" s="288">
        <v>0</v>
      </c>
      <c r="BY60" s="288">
        <v>0</v>
      </c>
      <c r="BZ60" s="288">
        <v>0</v>
      </c>
      <c r="CA60" s="288">
        <v>0</v>
      </c>
      <c r="CB60" s="288">
        <v>0</v>
      </c>
      <c r="CC60" s="290">
        <v>0</v>
      </c>
    </row>
    <row r="61" spans="1:81" x14ac:dyDescent="0.25">
      <c r="A61" s="286" t="s">
        <v>30</v>
      </c>
      <c r="B61" s="286" t="s">
        <v>233</v>
      </c>
      <c r="C61" s="286" t="s">
        <v>234</v>
      </c>
      <c r="D61" s="287">
        <v>849</v>
      </c>
      <c r="E61" s="287">
        <v>5028</v>
      </c>
      <c r="F61" s="287">
        <v>51</v>
      </c>
      <c r="G61" s="287">
        <v>17358</v>
      </c>
      <c r="H61" s="287">
        <v>815</v>
      </c>
      <c r="I61" s="287">
        <v>51</v>
      </c>
      <c r="J61" s="287">
        <v>2</v>
      </c>
      <c r="K61" s="287">
        <v>20</v>
      </c>
      <c r="L61" s="287">
        <v>34</v>
      </c>
      <c r="M61" s="288">
        <v>0</v>
      </c>
      <c r="N61" s="287">
        <v>200</v>
      </c>
      <c r="O61" s="288">
        <v>0</v>
      </c>
      <c r="P61" s="289">
        <v>24408</v>
      </c>
      <c r="Q61" s="287">
        <v>849</v>
      </c>
      <c r="R61" s="287">
        <v>2514</v>
      </c>
      <c r="S61" s="288">
        <v>0</v>
      </c>
      <c r="T61" s="287">
        <v>8679</v>
      </c>
      <c r="U61" s="288">
        <v>0</v>
      </c>
      <c r="V61" s="288">
        <v>0</v>
      </c>
      <c r="W61" s="287">
        <v>2</v>
      </c>
      <c r="X61" s="288">
        <v>0</v>
      </c>
      <c r="Y61" s="288">
        <v>0</v>
      </c>
      <c r="Z61" s="288">
        <v>0</v>
      </c>
      <c r="AA61" s="288">
        <v>0</v>
      </c>
      <c r="AB61" s="288">
        <v>0</v>
      </c>
      <c r="AC61" s="289">
        <v>12044</v>
      </c>
      <c r="AD61" s="288">
        <v>0</v>
      </c>
      <c r="AE61" s="287">
        <v>2122</v>
      </c>
      <c r="AF61" s="287">
        <v>51</v>
      </c>
      <c r="AG61" s="288">
        <v>0</v>
      </c>
      <c r="AH61" s="288">
        <v>0</v>
      </c>
      <c r="AI61" s="287">
        <v>43</v>
      </c>
      <c r="AJ61" s="288">
        <v>0</v>
      </c>
      <c r="AK61" s="287">
        <v>20</v>
      </c>
      <c r="AL61" s="287">
        <v>34</v>
      </c>
      <c r="AM61" s="288">
        <v>0</v>
      </c>
      <c r="AN61" s="287">
        <v>96</v>
      </c>
      <c r="AO61" s="288">
        <v>0</v>
      </c>
      <c r="AP61" s="289">
        <v>2366</v>
      </c>
      <c r="AQ61" s="288">
        <v>0</v>
      </c>
      <c r="AR61" s="288">
        <v>0</v>
      </c>
      <c r="AS61" s="288">
        <v>0</v>
      </c>
      <c r="AT61" s="287">
        <v>8679</v>
      </c>
      <c r="AU61" s="287">
        <v>815</v>
      </c>
      <c r="AV61" s="288">
        <v>0</v>
      </c>
      <c r="AW61" s="288">
        <v>0</v>
      </c>
      <c r="AX61" s="288">
        <v>0</v>
      </c>
      <c r="AY61" s="288">
        <v>0</v>
      </c>
      <c r="AZ61" s="288">
        <v>0</v>
      </c>
      <c r="BA61" s="288">
        <v>0</v>
      </c>
      <c r="BB61" s="288">
        <v>0</v>
      </c>
      <c r="BC61" s="289">
        <v>9494</v>
      </c>
      <c r="BD61" s="288">
        <v>0</v>
      </c>
      <c r="BE61" s="287">
        <v>392</v>
      </c>
      <c r="BF61" s="288">
        <v>0</v>
      </c>
      <c r="BG61" s="288">
        <v>0</v>
      </c>
      <c r="BH61" s="288">
        <v>0</v>
      </c>
      <c r="BI61" s="287">
        <v>8</v>
      </c>
      <c r="BJ61" s="288">
        <v>0</v>
      </c>
      <c r="BK61" s="288">
        <v>0</v>
      </c>
      <c r="BL61" s="288">
        <v>0</v>
      </c>
      <c r="BM61" s="288">
        <v>0</v>
      </c>
      <c r="BN61" s="287">
        <v>104</v>
      </c>
      <c r="BO61" s="288">
        <v>0</v>
      </c>
      <c r="BP61" s="289">
        <v>504</v>
      </c>
      <c r="BQ61" s="288">
        <v>0</v>
      </c>
      <c r="BR61" s="288">
        <v>0</v>
      </c>
      <c r="BS61" s="288">
        <v>0</v>
      </c>
      <c r="BT61" s="288">
        <v>0</v>
      </c>
      <c r="BU61" s="288">
        <v>0</v>
      </c>
      <c r="BV61" s="288">
        <v>0</v>
      </c>
      <c r="BW61" s="288">
        <v>0</v>
      </c>
      <c r="BX61" s="288">
        <v>0</v>
      </c>
      <c r="BY61" s="288">
        <v>0</v>
      </c>
      <c r="BZ61" s="288">
        <v>0</v>
      </c>
      <c r="CA61" s="288">
        <v>0</v>
      </c>
      <c r="CB61" s="288">
        <v>0</v>
      </c>
      <c r="CC61" s="290">
        <v>0</v>
      </c>
    </row>
    <row r="62" spans="1:81" x14ac:dyDescent="0.25">
      <c r="A62" s="286" t="s">
        <v>31</v>
      </c>
      <c r="B62" s="286" t="s">
        <v>229</v>
      </c>
      <c r="C62" s="286" t="s">
        <v>230</v>
      </c>
      <c r="D62" s="287">
        <v>18806</v>
      </c>
      <c r="E62" s="287">
        <v>21105</v>
      </c>
      <c r="F62" s="287">
        <v>159</v>
      </c>
      <c r="G62" s="287">
        <v>33086</v>
      </c>
      <c r="H62" s="287">
        <v>2466</v>
      </c>
      <c r="I62" s="287">
        <v>2558</v>
      </c>
      <c r="J62" s="287">
        <v>8</v>
      </c>
      <c r="K62" s="287">
        <v>63</v>
      </c>
      <c r="L62" s="287">
        <v>105</v>
      </c>
      <c r="M62" s="288">
        <v>0</v>
      </c>
      <c r="N62" s="287">
        <v>600</v>
      </c>
      <c r="O62" s="288">
        <v>0</v>
      </c>
      <c r="P62" s="289">
        <v>78956</v>
      </c>
      <c r="Q62" s="287">
        <v>18806</v>
      </c>
      <c r="R62" s="287">
        <v>10552</v>
      </c>
      <c r="S62" s="288">
        <v>0</v>
      </c>
      <c r="T62" s="287">
        <v>24167</v>
      </c>
      <c r="U62" s="288">
        <v>0</v>
      </c>
      <c r="V62" s="288">
        <v>0</v>
      </c>
      <c r="W62" s="287">
        <v>8</v>
      </c>
      <c r="X62" s="288">
        <v>0</v>
      </c>
      <c r="Y62" s="288">
        <v>0</v>
      </c>
      <c r="Z62" s="288">
        <v>0</v>
      </c>
      <c r="AA62" s="288">
        <v>0</v>
      </c>
      <c r="AB62" s="288">
        <v>0</v>
      </c>
      <c r="AC62" s="289">
        <v>53533</v>
      </c>
      <c r="AD62" s="288">
        <v>0</v>
      </c>
      <c r="AE62" s="287">
        <v>10236</v>
      </c>
      <c r="AF62" s="287">
        <v>159</v>
      </c>
      <c r="AG62" s="288">
        <v>0</v>
      </c>
      <c r="AH62" s="288">
        <v>0</v>
      </c>
      <c r="AI62" s="287">
        <v>2552</v>
      </c>
      <c r="AJ62" s="288">
        <v>0</v>
      </c>
      <c r="AK62" s="287">
        <v>63</v>
      </c>
      <c r="AL62" s="287">
        <v>105</v>
      </c>
      <c r="AM62" s="288">
        <v>0</v>
      </c>
      <c r="AN62" s="287">
        <v>78</v>
      </c>
      <c r="AO62" s="288">
        <v>0</v>
      </c>
      <c r="AP62" s="289">
        <v>13193</v>
      </c>
      <c r="AQ62" s="288">
        <v>0</v>
      </c>
      <c r="AR62" s="288">
        <v>0</v>
      </c>
      <c r="AS62" s="288">
        <v>0</v>
      </c>
      <c r="AT62" s="287">
        <v>8919</v>
      </c>
      <c r="AU62" s="287">
        <v>2466</v>
      </c>
      <c r="AV62" s="288">
        <v>0</v>
      </c>
      <c r="AW62" s="288">
        <v>0</v>
      </c>
      <c r="AX62" s="288">
        <v>0</v>
      </c>
      <c r="AY62" s="288">
        <v>0</v>
      </c>
      <c r="AZ62" s="288">
        <v>0</v>
      </c>
      <c r="BA62" s="288">
        <v>0</v>
      </c>
      <c r="BB62" s="288">
        <v>0</v>
      </c>
      <c r="BC62" s="289">
        <v>11385</v>
      </c>
      <c r="BD62" s="288">
        <v>0</v>
      </c>
      <c r="BE62" s="287">
        <v>317</v>
      </c>
      <c r="BF62" s="288">
        <v>0</v>
      </c>
      <c r="BG62" s="288">
        <v>0</v>
      </c>
      <c r="BH62" s="288">
        <v>0</v>
      </c>
      <c r="BI62" s="287">
        <v>6</v>
      </c>
      <c r="BJ62" s="288">
        <v>0</v>
      </c>
      <c r="BK62" s="288">
        <v>0</v>
      </c>
      <c r="BL62" s="288">
        <v>0</v>
      </c>
      <c r="BM62" s="288">
        <v>0</v>
      </c>
      <c r="BN62" s="287">
        <v>522</v>
      </c>
      <c r="BO62" s="288">
        <v>0</v>
      </c>
      <c r="BP62" s="289">
        <v>845</v>
      </c>
      <c r="BQ62" s="288">
        <v>0</v>
      </c>
      <c r="BR62" s="288">
        <v>0</v>
      </c>
      <c r="BS62" s="288">
        <v>0</v>
      </c>
      <c r="BT62" s="288">
        <v>0</v>
      </c>
      <c r="BU62" s="288">
        <v>0</v>
      </c>
      <c r="BV62" s="288">
        <v>0</v>
      </c>
      <c r="BW62" s="288">
        <v>0</v>
      </c>
      <c r="BX62" s="288">
        <v>0</v>
      </c>
      <c r="BY62" s="288">
        <v>0</v>
      </c>
      <c r="BZ62" s="288">
        <v>0</v>
      </c>
      <c r="CA62" s="288">
        <v>0</v>
      </c>
      <c r="CB62" s="288">
        <v>0</v>
      </c>
      <c r="CC62" s="290">
        <v>0</v>
      </c>
    </row>
    <row r="63" spans="1:81" x14ac:dyDescent="0.25">
      <c r="A63" s="286" t="s">
        <v>31</v>
      </c>
      <c r="B63" s="286" t="s">
        <v>231</v>
      </c>
      <c r="C63" s="286" t="s">
        <v>112</v>
      </c>
      <c r="D63" s="287">
        <v>5070</v>
      </c>
      <c r="E63" s="287">
        <v>4768</v>
      </c>
      <c r="F63" s="287">
        <v>33</v>
      </c>
      <c r="G63" s="287">
        <v>5333</v>
      </c>
      <c r="H63" s="287">
        <v>506</v>
      </c>
      <c r="I63" s="287">
        <v>704</v>
      </c>
      <c r="J63" s="287">
        <v>2</v>
      </c>
      <c r="K63" s="287">
        <v>13</v>
      </c>
      <c r="L63" s="287">
        <v>22</v>
      </c>
      <c r="M63" s="288">
        <v>0</v>
      </c>
      <c r="N63" s="287">
        <v>123</v>
      </c>
      <c r="O63" s="288">
        <v>0</v>
      </c>
      <c r="P63" s="289">
        <v>16574</v>
      </c>
      <c r="Q63" s="287">
        <v>5070</v>
      </c>
      <c r="R63" s="287">
        <v>2384</v>
      </c>
      <c r="S63" s="288">
        <v>0</v>
      </c>
      <c r="T63" s="287">
        <v>4799</v>
      </c>
      <c r="U63" s="288">
        <v>0</v>
      </c>
      <c r="V63" s="288">
        <v>0</v>
      </c>
      <c r="W63" s="287">
        <v>2</v>
      </c>
      <c r="X63" s="288">
        <v>0</v>
      </c>
      <c r="Y63" s="288">
        <v>0</v>
      </c>
      <c r="Z63" s="288">
        <v>0</v>
      </c>
      <c r="AA63" s="288">
        <v>0</v>
      </c>
      <c r="AB63" s="288">
        <v>0</v>
      </c>
      <c r="AC63" s="289">
        <v>12255</v>
      </c>
      <c r="AD63" s="288">
        <v>0</v>
      </c>
      <c r="AE63" s="287">
        <v>2384</v>
      </c>
      <c r="AF63" s="287">
        <v>33</v>
      </c>
      <c r="AG63" s="288">
        <v>0</v>
      </c>
      <c r="AH63" s="288">
        <v>0</v>
      </c>
      <c r="AI63" s="287">
        <v>704</v>
      </c>
      <c r="AJ63" s="288">
        <v>0</v>
      </c>
      <c r="AK63" s="287">
        <v>13</v>
      </c>
      <c r="AL63" s="287">
        <v>22</v>
      </c>
      <c r="AM63" s="288">
        <v>0</v>
      </c>
      <c r="AN63" s="288">
        <v>0</v>
      </c>
      <c r="AO63" s="288">
        <v>0</v>
      </c>
      <c r="AP63" s="289">
        <v>3156</v>
      </c>
      <c r="AQ63" s="288">
        <v>0</v>
      </c>
      <c r="AR63" s="288">
        <v>0</v>
      </c>
      <c r="AS63" s="288">
        <v>0</v>
      </c>
      <c r="AT63" s="287">
        <v>534</v>
      </c>
      <c r="AU63" s="287">
        <v>506</v>
      </c>
      <c r="AV63" s="288">
        <v>0</v>
      </c>
      <c r="AW63" s="288">
        <v>0</v>
      </c>
      <c r="AX63" s="288">
        <v>0</v>
      </c>
      <c r="AY63" s="288">
        <v>0</v>
      </c>
      <c r="AZ63" s="288">
        <v>0</v>
      </c>
      <c r="BA63" s="288">
        <v>0</v>
      </c>
      <c r="BB63" s="288">
        <v>0</v>
      </c>
      <c r="BC63" s="289">
        <v>1040</v>
      </c>
      <c r="BD63" s="288">
        <v>0</v>
      </c>
      <c r="BE63" s="288">
        <v>0</v>
      </c>
      <c r="BF63" s="288">
        <v>0</v>
      </c>
      <c r="BG63" s="288">
        <v>0</v>
      </c>
      <c r="BH63" s="288">
        <v>0</v>
      </c>
      <c r="BI63" s="288">
        <v>0</v>
      </c>
      <c r="BJ63" s="288">
        <v>0</v>
      </c>
      <c r="BK63" s="288">
        <v>0</v>
      </c>
      <c r="BL63" s="288">
        <v>0</v>
      </c>
      <c r="BM63" s="288">
        <v>0</v>
      </c>
      <c r="BN63" s="287">
        <v>123</v>
      </c>
      <c r="BO63" s="288">
        <v>0</v>
      </c>
      <c r="BP63" s="289">
        <v>123</v>
      </c>
      <c r="BQ63" s="288">
        <v>0</v>
      </c>
      <c r="BR63" s="288">
        <v>0</v>
      </c>
      <c r="BS63" s="288">
        <v>0</v>
      </c>
      <c r="BT63" s="288">
        <v>0</v>
      </c>
      <c r="BU63" s="288">
        <v>0</v>
      </c>
      <c r="BV63" s="288">
        <v>0</v>
      </c>
      <c r="BW63" s="288">
        <v>0</v>
      </c>
      <c r="BX63" s="288">
        <v>0</v>
      </c>
      <c r="BY63" s="288">
        <v>0</v>
      </c>
      <c r="BZ63" s="288">
        <v>0</v>
      </c>
      <c r="CA63" s="288">
        <v>0</v>
      </c>
      <c r="CB63" s="288">
        <v>0</v>
      </c>
      <c r="CC63" s="290">
        <v>0</v>
      </c>
    </row>
    <row r="64" spans="1:81" x14ac:dyDescent="0.25">
      <c r="A64" s="286" t="s">
        <v>31</v>
      </c>
      <c r="B64" s="286" t="s">
        <v>231</v>
      </c>
      <c r="C64" s="286" t="s">
        <v>113</v>
      </c>
      <c r="D64" s="287">
        <v>11974</v>
      </c>
      <c r="E64" s="287">
        <v>11261</v>
      </c>
      <c r="F64" s="287">
        <v>78</v>
      </c>
      <c r="G64" s="287">
        <v>12595</v>
      </c>
      <c r="H64" s="287">
        <v>1194</v>
      </c>
      <c r="I64" s="287">
        <v>1664</v>
      </c>
      <c r="J64" s="287">
        <v>4</v>
      </c>
      <c r="K64" s="287">
        <v>31</v>
      </c>
      <c r="L64" s="287">
        <v>51</v>
      </c>
      <c r="M64" s="288">
        <v>0</v>
      </c>
      <c r="N64" s="287">
        <v>290</v>
      </c>
      <c r="O64" s="288">
        <v>0</v>
      </c>
      <c r="P64" s="289">
        <v>39142</v>
      </c>
      <c r="Q64" s="287">
        <v>11974</v>
      </c>
      <c r="R64" s="287">
        <v>5630</v>
      </c>
      <c r="S64" s="288">
        <v>0</v>
      </c>
      <c r="T64" s="287">
        <v>11335</v>
      </c>
      <c r="U64" s="288">
        <v>0</v>
      </c>
      <c r="V64" s="288">
        <v>0</v>
      </c>
      <c r="W64" s="287">
        <v>4</v>
      </c>
      <c r="X64" s="288">
        <v>0</v>
      </c>
      <c r="Y64" s="288">
        <v>0</v>
      </c>
      <c r="Z64" s="288">
        <v>0</v>
      </c>
      <c r="AA64" s="288">
        <v>0</v>
      </c>
      <c r="AB64" s="288">
        <v>0</v>
      </c>
      <c r="AC64" s="289">
        <v>28943</v>
      </c>
      <c r="AD64" s="288">
        <v>0</v>
      </c>
      <c r="AE64" s="287">
        <v>5631</v>
      </c>
      <c r="AF64" s="287">
        <v>78</v>
      </c>
      <c r="AG64" s="288">
        <v>0</v>
      </c>
      <c r="AH64" s="288">
        <v>0</v>
      </c>
      <c r="AI64" s="287">
        <v>1664</v>
      </c>
      <c r="AJ64" s="288">
        <v>0</v>
      </c>
      <c r="AK64" s="287">
        <v>31</v>
      </c>
      <c r="AL64" s="287">
        <v>51</v>
      </c>
      <c r="AM64" s="288">
        <v>0</v>
      </c>
      <c r="AN64" s="288">
        <v>0</v>
      </c>
      <c r="AO64" s="288">
        <v>0</v>
      </c>
      <c r="AP64" s="289">
        <v>7455</v>
      </c>
      <c r="AQ64" s="288">
        <v>0</v>
      </c>
      <c r="AR64" s="288">
        <v>0</v>
      </c>
      <c r="AS64" s="288">
        <v>0</v>
      </c>
      <c r="AT64" s="287">
        <v>1260</v>
      </c>
      <c r="AU64" s="287">
        <v>1194</v>
      </c>
      <c r="AV64" s="288">
        <v>0</v>
      </c>
      <c r="AW64" s="288">
        <v>0</v>
      </c>
      <c r="AX64" s="288">
        <v>0</v>
      </c>
      <c r="AY64" s="288">
        <v>0</v>
      </c>
      <c r="AZ64" s="288">
        <v>0</v>
      </c>
      <c r="BA64" s="288">
        <v>0</v>
      </c>
      <c r="BB64" s="288">
        <v>0</v>
      </c>
      <c r="BC64" s="289">
        <v>2454</v>
      </c>
      <c r="BD64" s="288">
        <v>0</v>
      </c>
      <c r="BE64" s="288">
        <v>0</v>
      </c>
      <c r="BF64" s="288">
        <v>0</v>
      </c>
      <c r="BG64" s="288">
        <v>0</v>
      </c>
      <c r="BH64" s="288">
        <v>0</v>
      </c>
      <c r="BI64" s="288">
        <v>0</v>
      </c>
      <c r="BJ64" s="288">
        <v>0</v>
      </c>
      <c r="BK64" s="288">
        <v>0</v>
      </c>
      <c r="BL64" s="288">
        <v>0</v>
      </c>
      <c r="BM64" s="288">
        <v>0</v>
      </c>
      <c r="BN64" s="287">
        <v>290</v>
      </c>
      <c r="BO64" s="288">
        <v>0</v>
      </c>
      <c r="BP64" s="289">
        <v>290</v>
      </c>
      <c r="BQ64" s="288">
        <v>0</v>
      </c>
      <c r="BR64" s="288">
        <v>0</v>
      </c>
      <c r="BS64" s="288">
        <v>0</v>
      </c>
      <c r="BT64" s="288">
        <v>0</v>
      </c>
      <c r="BU64" s="288">
        <v>0</v>
      </c>
      <c r="BV64" s="288">
        <v>0</v>
      </c>
      <c r="BW64" s="288">
        <v>0</v>
      </c>
      <c r="BX64" s="288">
        <v>0</v>
      </c>
      <c r="BY64" s="288">
        <v>0</v>
      </c>
      <c r="BZ64" s="288">
        <v>0</v>
      </c>
      <c r="CA64" s="288">
        <v>0</v>
      </c>
      <c r="CB64" s="288">
        <v>0</v>
      </c>
      <c r="CC64" s="290">
        <v>0</v>
      </c>
    </row>
    <row r="65" spans="1:81" x14ac:dyDescent="0.25">
      <c r="A65" s="286" t="s">
        <v>31</v>
      </c>
      <c r="B65" s="286" t="s">
        <v>231</v>
      </c>
      <c r="C65" s="286" t="s">
        <v>232</v>
      </c>
      <c r="D65" s="287">
        <v>13958</v>
      </c>
      <c r="E65" s="287">
        <v>15494</v>
      </c>
      <c r="F65" s="287">
        <v>117</v>
      </c>
      <c r="G65" s="287">
        <v>23898</v>
      </c>
      <c r="H65" s="287">
        <v>1800</v>
      </c>
      <c r="I65" s="287">
        <v>1902</v>
      </c>
      <c r="J65" s="287">
        <v>5</v>
      </c>
      <c r="K65" s="287">
        <v>46</v>
      </c>
      <c r="L65" s="287">
        <v>76</v>
      </c>
      <c r="M65" s="288">
        <v>0</v>
      </c>
      <c r="N65" s="287">
        <v>438</v>
      </c>
      <c r="O65" s="288">
        <v>0</v>
      </c>
      <c r="P65" s="289">
        <v>57734</v>
      </c>
      <c r="Q65" s="287">
        <v>13958</v>
      </c>
      <c r="R65" s="287">
        <v>7746</v>
      </c>
      <c r="S65" s="288">
        <v>0</v>
      </c>
      <c r="T65" s="287">
        <v>17623</v>
      </c>
      <c r="U65" s="288">
        <v>0</v>
      </c>
      <c r="V65" s="288">
        <v>0</v>
      </c>
      <c r="W65" s="287">
        <v>5</v>
      </c>
      <c r="X65" s="288">
        <v>0</v>
      </c>
      <c r="Y65" s="288">
        <v>0</v>
      </c>
      <c r="Z65" s="288">
        <v>0</v>
      </c>
      <c r="AA65" s="288">
        <v>0</v>
      </c>
      <c r="AB65" s="288">
        <v>0</v>
      </c>
      <c r="AC65" s="289">
        <v>39332</v>
      </c>
      <c r="AD65" s="288">
        <v>0</v>
      </c>
      <c r="AE65" s="287">
        <v>7529</v>
      </c>
      <c r="AF65" s="287">
        <v>117</v>
      </c>
      <c r="AG65" s="288">
        <v>0</v>
      </c>
      <c r="AH65" s="288">
        <v>0</v>
      </c>
      <c r="AI65" s="287">
        <v>1897</v>
      </c>
      <c r="AJ65" s="288">
        <v>0</v>
      </c>
      <c r="AK65" s="287">
        <v>46</v>
      </c>
      <c r="AL65" s="287">
        <v>76</v>
      </c>
      <c r="AM65" s="288">
        <v>0</v>
      </c>
      <c r="AN65" s="287">
        <v>54</v>
      </c>
      <c r="AO65" s="288">
        <v>0</v>
      </c>
      <c r="AP65" s="289">
        <v>9719</v>
      </c>
      <c r="AQ65" s="288">
        <v>0</v>
      </c>
      <c r="AR65" s="288">
        <v>0</v>
      </c>
      <c r="AS65" s="288">
        <v>0</v>
      </c>
      <c r="AT65" s="287">
        <v>6275</v>
      </c>
      <c r="AU65" s="287">
        <v>1800</v>
      </c>
      <c r="AV65" s="288">
        <v>0</v>
      </c>
      <c r="AW65" s="288">
        <v>0</v>
      </c>
      <c r="AX65" s="288">
        <v>0</v>
      </c>
      <c r="AY65" s="288">
        <v>0</v>
      </c>
      <c r="AZ65" s="288">
        <v>0</v>
      </c>
      <c r="BA65" s="288">
        <v>0</v>
      </c>
      <c r="BB65" s="288">
        <v>0</v>
      </c>
      <c r="BC65" s="289">
        <v>8075</v>
      </c>
      <c r="BD65" s="288">
        <v>0</v>
      </c>
      <c r="BE65" s="287">
        <v>219</v>
      </c>
      <c r="BF65" s="288">
        <v>0</v>
      </c>
      <c r="BG65" s="288">
        <v>0</v>
      </c>
      <c r="BH65" s="288">
        <v>0</v>
      </c>
      <c r="BI65" s="287">
        <v>5</v>
      </c>
      <c r="BJ65" s="288">
        <v>0</v>
      </c>
      <c r="BK65" s="288">
        <v>0</v>
      </c>
      <c r="BL65" s="288">
        <v>0</v>
      </c>
      <c r="BM65" s="288">
        <v>0</v>
      </c>
      <c r="BN65" s="287">
        <v>384</v>
      </c>
      <c r="BO65" s="288">
        <v>0</v>
      </c>
      <c r="BP65" s="289">
        <v>608</v>
      </c>
      <c r="BQ65" s="288">
        <v>0</v>
      </c>
      <c r="BR65" s="288">
        <v>0</v>
      </c>
      <c r="BS65" s="288">
        <v>0</v>
      </c>
      <c r="BT65" s="288">
        <v>0</v>
      </c>
      <c r="BU65" s="288">
        <v>0</v>
      </c>
      <c r="BV65" s="288">
        <v>0</v>
      </c>
      <c r="BW65" s="288">
        <v>0</v>
      </c>
      <c r="BX65" s="288">
        <v>0</v>
      </c>
      <c r="BY65" s="288">
        <v>0</v>
      </c>
      <c r="BZ65" s="288">
        <v>0</v>
      </c>
      <c r="CA65" s="288">
        <v>0</v>
      </c>
      <c r="CB65" s="288">
        <v>0</v>
      </c>
      <c r="CC65" s="290">
        <v>0</v>
      </c>
    </row>
    <row r="66" spans="1:81" x14ac:dyDescent="0.25">
      <c r="A66" s="286" t="s">
        <v>31</v>
      </c>
      <c r="B66" s="286" t="s">
        <v>233</v>
      </c>
      <c r="C66" s="286" t="s">
        <v>234</v>
      </c>
      <c r="D66" s="287">
        <v>7831</v>
      </c>
      <c r="E66" s="287">
        <v>9732</v>
      </c>
      <c r="F66" s="287">
        <v>77</v>
      </c>
      <c r="G66" s="287">
        <v>17451</v>
      </c>
      <c r="H66" s="287">
        <v>1189</v>
      </c>
      <c r="I66" s="287">
        <v>1051</v>
      </c>
      <c r="J66" s="287">
        <v>3</v>
      </c>
      <c r="K66" s="287">
        <v>30</v>
      </c>
      <c r="L66" s="287">
        <v>50</v>
      </c>
      <c r="M66" s="288">
        <v>0</v>
      </c>
      <c r="N66" s="287">
        <v>290</v>
      </c>
      <c r="O66" s="288">
        <v>0</v>
      </c>
      <c r="P66" s="289">
        <v>37704</v>
      </c>
      <c r="Q66" s="287">
        <v>7831</v>
      </c>
      <c r="R66" s="287">
        <v>4865</v>
      </c>
      <c r="S66" s="288">
        <v>0</v>
      </c>
      <c r="T66" s="287">
        <v>11821</v>
      </c>
      <c r="U66" s="288">
        <v>0</v>
      </c>
      <c r="V66" s="288">
        <v>0</v>
      </c>
      <c r="W66" s="287">
        <v>3</v>
      </c>
      <c r="X66" s="288">
        <v>0</v>
      </c>
      <c r="Y66" s="288">
        <v>0</v>
      </c>
      <c r="Z66" s="288">
        <v>0</v>
      </c>
      <c r="AA66" s="288">
        <v>0</v>
      </c>
      <c r="AB66" s="288">
        <v>0</v>
      </c>
      <c r="AC66" s="289">
        <v>24520</v>
      </c>
      <c r="AD66" s="288">
        <v>0</v>
      </c>
      <c r="AE66" s="287">
        <v>4648</v>
      </c>
      <c r="AF66" s="287">
        <v>77</v>
      </c>
      <c r="AG66" s="288">
        <v>0</v>
      </c>
      <c r="AH66" s="288">
        <v>0</v>
      </c>
      <c r="AI66" s="287">
        <v>1046</v>
      </c>
      <c r="AJ66" s="288">
        <v>0</v>
      </c>
      <c r="AK66" s="287">
        <v>30</v>
      </c>
      <c r="AL66" s="287">
        <v>50</v>
      </c>
      <c r="AM66" s="288">
        <v>0</v>
      </c>
      <c r="AN66" s="287">
        <v>54</v>
      </c>
      <c r="AO66" s="288">
        <v>0</v>
      </c>
      <c r="AP66" s="289">
        <v>5905</v>
      </c>
      <c r="AQ66" s="288">
        <v>0</v>
      </c>
      <c r="AR66" s="288">
        <v>0</v>
      </c>
      <c r="AS66" s="288">
        <v>0</v>
      </c>
      <c r="AT66" s="287">
        <v>5630</v>
      </c>
      <c r="AU66" s="287">
        <v>1189</v>
      </c>
      <c r="AV66" s="288">
        <v>0</v>
      </c>
      <c r="AW66" s="288">
        <v>0</v>
      </c>
      <c r="AX66" s="288">
        <v>0</v>
      </c>
      <c r="AY66" s="288">
        <v>0</v>
      </c>
      <c r="AZ66" s="288">
        <v>0</v>
      </c>
      <c r="BA66" s="288">
        <v>0</v>
      </c>
      <c r="BB66" s="288">
        <v>0</v>
      </c>
      <c r="BC66" s="289">
        <v>6819</v>
      </c>
      <c r="BD66" s="288">
        <v>0</v>
      </c>
      <c r="BE66" s="287">
        <v>219</v>
      </c>
      <c r="BF66" s="288">
        <v>0</v>
      </c>
      <c r="BG66" s="288">
        <v>0</v>
      </c>
      <c r="BH66" s="288">
        <v>0</v>
      </c>
      <c r="BI66" s="287">
        <v>5</v>
      </c>
      <c r="BJ66" s="288">
        <v>0</v>
      </c>
      <c r="BK66" s="288">
        <v>0</v>
      </c>
      <c r="BL66" s="288">
        <v>0</v>
      </c>
      <c r="BM66" s="288">
        <v>0</v>
      </c>
      <c r="BN66" s="287">
        <v>236</v>
      </c>
      <c r="BO66" s="288">
        <v>0</v>
      </c>
      <c r="BP66" s="289">
        <v>460</v>
      </c>
      <c r="BQ66" s="288">
        <v>0</v>
      </c>
      <c r="BR66" s="288">
        <v>0</v>
      </c>
      <c r="BS66" s="288">
        <v>0</v>
      </c>
      <c r="BT66" s="288">
        <v>0</v>
      </c>
      <c r="BU66" s="288">
        <v>0</v>
      </c>
      <c r="BV66" s="288">
        <v>0</v>
      </c>
      <c r="BW66" s="288">
        <v>0</v>
      </c>
      <c r="BX66" s="288">
        <v>0</v>
      </c>
      <c r="BY66" s="288">
        <v>0</v>
      </c>
      <c r="BZ66" s="288">
        <v>0</v>
      </c>
      <c r="CA66" s="288">
        <v>0</v>
      </c>
      <c r="CB66" s="288">
        <v>0</v>
      </c>
      <c r="CC66" s="290">
        <v>0</v>
      </c>
    </row>
    <row r="67" spans="1:81" x14ac:dyDescent="0.25">
      <c r="A67" s="286" t="s">
        <v>34</v>
      </c>
      <c r="B67" s="286" t="s">
        <v>229</v>
      </c>
      <c r="C67" s="286" t="s">
        <v>230</v>
      </c>
      <c r="D67" s="287">
        <v>99309</v>
      </c>
      <c r="E67" s="287">
        <v>101955</v>
      </c>
      <c r="F67" s="287">
        <v>742</v>
      </c>
      <c r="G67" s="287">
        <v>137768</v>
      </c>
      <c r="H67" s="287">
        <v>11379</v>
      </c>
      <c r="I67" s="287">
        <v>13663</v>
      </c>
      <c r="J67" s="287">
        <v>37</v>
      </c>
      <c r="K67" s="287">
        <v>295</v>
      </c>
      <c r="L67" s="287">
        <v>484</v>
      </c>
      <c r="M67" s="288">
        <v>0</v>
      </c>
      <c r="N67" s="287">
        <v>2766</v>
      </c>
      <c r="O67" s="288">
        <v>0</v>
      </c>
      <c r="P67" s="289">
        <v>368398</v>
      </c>
      <c r="Q67" s="287">
        <v>99309</v>
      </c>
      <c r="R67" s="287">
        <v>50977</v>
      </c>
      <c r="S67" s="288">
        <v>0</v>
      </c>
      <c r="T67" s="287">
        <v>109129</v>
      </c>
      <c r="U67" s="288">
        <v>0</v>
      </c>
      <c r="V67" s="288">
        <v>0</v>
      </c>
      <c r="W67" s="287">
        <v>37</v>
      </c>
      <c r="X67" s="288">
        <v>0</v>
      </c>
      <c r="Y67" s="288">
        <v>0</v>
      </c>
      <c r="Z67" s="288">
        <v>0</v>
      </c>
      <c r="AA67" s="288">
        <v>0</v>
      </c>
      <c r="AB67" s="288">
        <v>0</v>
      </c>
      <c r="AC67" s="289">
        <v>259452</v>
      </c>
      <c r="AD67" s="288">
        <v>0</v>
      </c>
      <c r="AE67" s="287">
        <v>50183</v>
      </c>
      <c r="AF67" s="287">
        <v>742</v>
      </c>
      <c r="AG67" s="288">
        <v>0</v>
      </c>
      <c r="AH67" s="288">
        <v>0</v>
      </c>
      <c r="AI67" s="287">
        <v>13647</v>
      </c>
      <c r="AJ67" s="288">
        <v>0</v>
      </c>
      <c r="AK67" s="287">
        <v>295</v>
      </c>
      <c r="AL67" s="287">
        <v>484</v>
      </c>
      <c r="AM67" s="288">
        <v>0</v>
      </c>
      <c r="AN67" s="287">
        <v>194</v>
      </c>
      <c r="AO67" s="288">
        <v>0</v>
      </c>
      <c r="AP67" s="289">
        <v>65545</v>
      </c>
      <c r="AQ67" s="288">
        <v>0</v>
      </c>
      <c r="AR67" s="288">
        <v>0</v>
      </c>
      <c r="AS67" s="288">
        <v>0</v>
      </c>
      <c r="AT67" s="287">
        <v>28639</v>
      </c>
      <c r="AU67" s="287">
        <v>11379</v>
      </c>
      <c r="AV67" s="288">
        <v>0</v>
      </c>
      <c r="AW67" s="288">
        <v>0</v>
      </c>
      <c r="AX67" s="288">
        <v>0</v>
      </c>
      <c r="AY67" s="288">
        <v>0</v>
      </c>
      <c r="AZ67" s="288">
        <v>0</v>
      </c>
      <c r="BA67" s="288">
        <v>0</v>
      </c>
      <c r="BB67" s="288">
        <v>0</v>
      </c>
      <c r="BC67" s="289">
        <v>40018</v>
      </c>
      <c r="BD67" s="288">
        <v>0</v>
      </c>
      <c r="BE67" s="287">
        <v>795</v>
      </c>
      <c r="BF67" s="288">
        <v>0</v>
      </c>
      <c r="BG67" s="288">
        <v>0</v>
      </c>
      <c r="BH67" s="288">
        <v>0</v>
      </c>
      <c r="BI67" s="287">
        <v>16</v>
      </c>
      <c r="BJ67" s="288">
        <v>0</v>
      </c>
      <c r="BK67" s="288">
        <v>0</v>
      </c>
      <c r="BL67" s="288">
        <v>0</v>
      </c>
      <c r="BM67" s="288">
        <v>0</v>
      </c>
      <c r="BN67" s="287">
        <v>2572</v>
      </c>
      <c r="BO67" s="288">
        <v>0</v>
      </c>
      <c r="BP67" s="289">
        <v>3383</v>
      </c>
      <c r="BQ67" s="288">
        <v>0</v>
      </c>
      <c r="BR67" s="288">
        <v>0</v>
      </c>
      <c r="BS67" s="288">
        <v>0</v>
      </c>
      <c r="BT67" s="288">
        <v>0</v>
      </c>
      <c r="BU67" s="288">
        <v>0</v>
      </c>
      <c r="BV67" s="288">
        <v>0</v>
      </c>
      <c r="BW67" s="288">
        <v>0</v>
      </c>
      <c r="BX67" s="288">
        <v>0</v>
      </c>
      <c r="BY67" s="288">
        <v>0</v>
      </c>
      <c r="BZ67" s="288">
        <v>0</v>
      </c>
      <c r="CA67" s="288">
        <v>0</v>
      </c>
      <c r="CB67" s="288">
        <v>0</v>
      </c>
      <c r="CC67" s="290">
        <v>0</v>
      </c>
    </row>
    <row r="68" spans="1:81" x14ac:dyDescent="0.25">
      <c r="A68" s="286" t="s">
        <v>34</v>
      </c>
      <c r="B68" s="286" t="s">
        <v>231</v>
      </c>
      <c r="C68" s="286" t="s">
        <v>84</v>
      </c>
      <c r="D68" s="287">
        <v>-276</v>
      </c>
      <c r="E68" s="287">
        <v>-259</v>
      </c>
      <c r="F68" s="287">
        <v>-2</v>
      </c>
      <c r="G68" s="287">
        <v>-292</v>
      </c>
      <c r="H68" s="287">
        <v>-28</v>
      </c>
      <c r="I68" s="287">
        <v>-39</v>
      </c>
      <c r="J68" s="288">
        <v>0</v>
      </c>
      <c r="K68" s="288">
        <v>0</v>
      </c>
      <c r="L68" s="287">
        <v>-1</v>
      </c>
      <c r="M68" s="288">
        <v>0</v>
      </c>
      <c r="N68" s="287">
        <v>-6</v>
      </c>
      <c r="O68" s="288">
        <v>0</v>
      </c>
      <c r="P68" s="289">
        <v>-903</v>
      </c>
      <c r="Q68" s="287">
        <v>-276</v>
      </c>
      <c r="R68" s="287">
        <v>-129</v>
      </c>
      <c r="S68" s="288">
        <v>0</v>
      </c>
      <c r="T68" s="287">
        <v>-247</v>
      </c>
      <c r="U68" s="288">
        <v>0</v>
      </c>
      <c r="V68" s="288">
        <v>0</v>
      </c>
      <c r="W68" s="288">
        <v>0</v>
      </c>
      <c r="X68" s="288">
        <v>0</v>
      </c>
      <c r="Y68" s="288">
        <v>0</v>
      </c>
      <c r="Z68" s="288">
        <v>0</v>
      </c>
      <c r="AA68" s="288">
        <v>0</v>
      </c>
      <c r="AB68" s="288">
        <v>0</v>
      </c>
      <c r="AC68" s="289">
        <v>-652</v>
      </c>
      <c r="AD68" s="288">
        <v>0</v>
      </c>
      <c r="AE68" s="287">
        <v>-130</v>
      </c>
      <c r="AF68" s="287">
        <v>-2</v>
      </c>
      <c r="AG68" s="288">
        <v>0</v>
      </c>
      <c r="AH68" s="288">
        <v>0</v>
      </c>
      <c r="AI68" s="287">
        <v>-39</v>
      </c>
      <c r="AJ68" s="288">
        <v>0</v>
      </c>
      <c r="AK68" s="288">
        <v>0</v>
      </c>
      <c r="AL68" s="287">
        <v>-1</v>
      </c>
      <c r="AM68" s="288">
        <v>0</v>
      </c>
      <c r="AN68" s="288">
        <v>0</v>
      </c>
      <c r="AO68" s="288">
        <v>0</v>
      </c>
      <c r="AP68" s="289">
        <v>-172</v>
      </c>
      <c r="AQ68" s="288">
        <v>0</v>
      </c>
      <c r="AR68" s="288">
        <v>0</v>
      </c>
      <c r="AS68" s="288">
        <v>0</v>
      </c>
      <c r="AT68" s="287">
        <v>-45</v>
      </c>
      <c r="AU68" s="287">
        <v>-28</v>
      </c>
      <c r="AV68" s="288">
        <v>0</v>
      </c>
      <c r="AW68" s="288">
        <v>0</v>
      </c>
      <c r="AX68" s="288">
        <v>0</v>
      </c>
      <c r="AY68" s="288">
        <v>0</v>
      </c>
      <c r="AZ68" s="288">
        <v>0</v>
      </c>
      <c r="BA68" s="288">
        <v>0</v>
      </c>
      <c r="BB68" s="288">
        <v>0</v>
      </c>
      <c r="BC68" s="289">
        <v>-73</v>
      </c>
      <c r="BD68" s="288">
        <v>0</v>
      </c>
      <c r="BE68" s="288">
        <v>0</v>
      </c>
      <c r="BF68" s="288">
        <v>0</v>
      </c>
      <c r="BG68" s="288">
        <v>0</v>
      </c>
      <c r="BH68" s="288">
        <v>0</v>
      </c>
      <c r="BI68" s="288">
        <v>0</v>
      </c>
      <c r="BJ68" s="288">
        <v>0</v>
      </c>
      <c r="BK68" s="288">
        <v>0</v>
      </c>
      <c r="BL68" s="288">
        <v>0</v>
      </c>
      <c r="BM68" s="288">
        <v>0</v>
      </c>
      <c r="BN68" s="287">
        <v>-6</v>
      </c>
      <c r="BO68" s="288">
        <v>0</v>
      </c>
      <c r="BP68" s="289">
        <v>-6</v>
      </c>
      <c r="BQ68" s="288">
        <v>0</v>
      </c>
      <c r="BR68" s="288">
        <v>0</v>
      </c>
      <c r="BS68" s="288">
        <v>0</v>
      </c>
      <c r="BT68" s="288">
        <v>0</v>
      </c>
      <c r="BU68" s="288">
        <v>0</v>
      </c>
      <c r="BV68" s="288">
        <v>0</v>
      </c>
      <c r="BW68" s="288">
        <v>0</v>
      </c>
      <c r="BX68" s="288">
        <v>0</v>
      </c>
      <c r="BY68" s="288">
        <v>0</v>
      </c>
      <c r="BZ68" s="288">
        <v>0</v>
      </c>
      <c r="CA68" s="288">
        <v>0</v>
      </c>
      <c r="CB68" s="288">
        <v>0</v>
      </c>
      <c r="CC68" s="290">
        <v>0</v>
      </c>
    </row>
    <row r="69" spans="1:81" x14ac:dyDescent="0.25">
      <c r="A69" s="286" t="s">
        <v>34</v>
      </c>
      <c r="B69" s="286" t="s">
        <v>231</v>
      </c>
      <c r="C69" s="286" t="s">
        <v>114</v>
      </c>
      <c r="D69" s="287">
        <v>24428</v>
      </c>
      <c r="E69" s="287">
        <v>22974</v>
      </c>
      <c r="F69" s="287">
        <v>160</v>
      </c>
      <c r="G69" s="287">
        <v>25696</v>
      </c>
      <c r="H69" s="287">
        <v>2436</v>
      </c>
      <c r="I69" s="287">
        <v>3394</v>
      </c>
      <c r="J69" s="287">
        <v>8</v>
      </c>
      <c r="K69" s="287">
        <v>64</v>
      </c>
      <c r="L69" s="287">
        <v>104</v>
      </c>
      <c r="M69" s="288">
        <v>0</v>
      </c>
      <c r="N69" s="287">
        <v>591</v>
      </c>
      <c r="O69" s="288">
        <v>0</v>
      </c>
      <c r="P69" s="289">
        <v>79855</v>
      </c>
      <c r="Q69" s="287">
        <v>24428</v>
      </c>
      <c r="R69" s="287">
        <v>11487</v>
      </c>
      <c r="S69" s="288">
        <v>0</v>
      </c>
      <c r="T69" s="287">
        <v>23126</v>
      </c>
      <c r="U69" s="288">
        <v>0</v>
      </c>
      <c r="V69" s="288">
        <v>0</v>
      </c>
      <c r="W69" s="287">
        <v>8</v>
      </c>
      <c r="X69" s="288">
        <v>0</v>
      </c>
      <c r="Y69" s="288">
        <v>0</v>
      </c>
      <c r="Z69" s="288">
        <v>0</v>
      </c>
      <c r="AA69" s="288">
        <v>0</v>
      </c>
      <c r="AB69" s="288">
        <v>0</v>
      </c>
      <c r="AC69" s="289">
        <v>59049</v>
      </c>
      <c r="AD69" s="288">
        <v>0</v>
      </c>
      <c r="AE69" s="287">
        <v>11487</v>
      </c>
      <c r="AF69" s="287">
        <v>160</v>
      </c>
      <c r="AG69" s="288">
        <v>0</v>
      </c>
      <c r="AH69" s="288">
        <v>0</v>
      </c>
      <c r="AI69" s="287">
        <v>3394</v>
      </c>
      <c r="AJ69" s="288">
        <v>0</v>
      </c>
      <c r="AK69" s="287">
        <v>64</v>
      </c>
      <c r="AL69" s="287">
        <v>104</v>
      </c>
      <c r="AM69" s="288">
        <v>0</v>
      </c>
      <c r="AN69" s="288">
        <v>0</v>
      </c>
      <c r="AO69" s="288">
        <v>0</v>
      </c>
      <c r="AP69" s="289">
        <v>15209</v>
      </c>
      <c r="AQ69" s="288">
        <v>0</v>
      </c>
      <c r="AR69" s="288">
        <v>0</v>
      </c>
      <c r="AS69" s="288">
        <v>0</v>
      </c>
      <c r="AT69" s="287">
        <v>2570</v>
      </c>
      <c r="AU69" s="287">
        <v>2436</v>
      </c>
      <c r="AV69" s="288">
        <v>0</v>
      </c>
      <c r="AW69" s="288">
        <v>0</v>
      </c>
      <c r="AX69" s="288">
        <v>0</v>
      </c>
      <c r="AY69" s="288">
        <v>0</v>
      </c>
      <c r="AZ69" s="288">
        <v>0</v>
      </c>
      <c r="BA69" s="288">
        <v>0</v>
      </c>
      <c r="BB69" s="288">
        <v>0</v>
      </c>
      <c r="BC69" s="289">
        <v>5006</v>
      </c>
      <c r="BD69" s="288">
        <v>0</v>
      </c>
      <c r="BE69" s="288">
        <v>0</v>
      </c>
      <c r="BF69" s="288">
        <v>0</v>
      </c>
      <c r="BG69" s="288">
        <v>0</v>
      </c>
      <c r="BH69" s="288">
        <v>0</v>
      </c>
      <c r="BI69" s="288">
        <v>0</v>
      </c>
      <c r="BJ69" s="288">
        <v>0</v>
      </c>
      <c r="BK69" s="288">
        <v>0</v>
      </c>
      <c r="BL69" s="288">
        <v>0</v>
      </c>
      <c r="BM69" s="288">
        <v>0</v>
      </c>
      <c r="BN69" s="287">
        <v>591</v>
      </c>
      <c r="BO69" s="288">
        <v>0</v>
      </c>
      <c r="BP69" s="289">
        <v>591</v>
      </c>
      <c r="BQ69" s="288">
        <v>0</v>
      </c>
      <c r="BR69" s="288">
        <v>0</v>
      </c>
      <c r="BS69" s="288">
        <v>0</v>
      </c>
      <c r="BT69" s="288">
        <v>0</v>
      </c>
      <c r="BU69" s="288">
        <v>0</v>
      </c>
      <c r="BV69" s="288">
        <v>0</v>
      </c>
      <c r="BW69" s="288">
        <v>0</v>
      </c>
      <c r="BX69" s="288">
        <v>0</v>
      </c>
      <c r="BY69" s="288">
        <v>0</v>
      </c>
      <c r="BZ69" s="288">
        <v>0</v>
      </c>
      <c r="CA69" s="288">
        <v>0</v>
      </c>
      <c r="CB69" s="288">
        <v>0</v>
      </c>
      <c r="CC69" s="290">
        <v>0</v>
      </c>
    </row>
    <row r="70" spans="1:81" x14ac:dyDescent="0.25">
      <c r="A70" s="286" t="s">
        <v>34</v>
      </c>
      <c r="B70" s="286" t="s">
        <v>231</v>
      </c>
      <c r="C70" s="286" t="s">
        <v>230</v>
      </c>
      <c r="D70" s="287">
        <v>41980</v>
      </c>
      <c r="E70" s="287">
        <v>39483</v>
      </c>
      <c r="F70" s="287">
        <v>274</v>
      </c>
      <c r="G70" s="287">
        <v>44162</v>
      </c>
      <c r="H70" s="287">
        <v>4186</v>
      </c>
      <c r="I70" s="287">
        <v>5832</v>
      </c>
      <c r="J70" s="287">
        <v>14</v>
      </c>
      <c r="K70" s="287">
        <v>110</v>
      </c>
      <c r="L70" s="287">
        <v>178</v>
      </c>
      <c r="M70" s="288">
        <v>0</v>
      </c>
      <c r="N70" s="287">
        <v>1016</v>
      </c>
      <c r="O70" s="288">
        <v>0</v>
      </c>
      <c r="P70" s="289">
        <v>137235</v>
      </c>
      <c r="Q70" s="287">
        <v>41980</v>
      </c>
      <c r="R70" s="287">
        <v>19741</v>
      </c>
      <c r="S70" s="288">
        <v>0</v>
      </c>
      <c r="T70" s="287">
        <v>39745</v>
      </c>
      <c r="U70" s="288">
        <v>0</v>
      </c>
      <c r="V70" s="288">
        <v>0</v>
      </c>
      <c r="W70" s="287">
        <v>14</v>
      </c>
      <c r="X70" s="288">
        <v>0</v>
      </c>
      <c r="Y70" s="288">
        <v>0</v>
      </c>
      <c r="Z70" s="288">
        <v>0</v>
      </c>
      <c r="AA70" s="288">
        <v>0</v>
      </c>
      <c r="AB70" s="288">
        <v>0</v>
      </c>
      <c r="AC70" s="289">
        <v>101480</v>
      </c>
      <c r="AD70" s="288">
        <v>0</v>
      </c>
      <c r="AE70" s="287">
        <v>19742</v>
      </c>
      <c r="AF70" s="287">
        <v>274</v>
      </c>
      <c r="AG70" s="288">
        <v>0</v>
      </c>
      <c r="AH70" s="288">
        <v>0</v>
      </c>
      <c r="AI70" s="287">
        <v>5832</v>
      </c>
      <c r="AJ70" s="288">
        <v>0</v>
      </c>
      <c r="AK70" s="287">
        <v>110</v>
      </c>
      <c r="AL70" s="287">
        <v>178</v>
      </c>
      <c r="AM70" s="288">
        <v>0</v>
      </c>
      <c r="AN70" s="288">
        <v>0</v>
      </c>
      <c r="AO70" s="288">
        <v>0</v>
      </c>
      <c r="AP70" s="289">
        <v>26136</v>
      </c>
      <c r="AQ70" s="288">
        <v>0</v>
      </c>
      <c r="AR70" s="288">
        <v>0</v>
      </c>
      <c r="AS70" s="288">
        <v>0</v>
      </c>
      <c r="AT70" s="287">
        <v>4417</v>
      </c>
      <c r="AU70" s="287">
        <v>4186</v>
      </c>
      <c r="AV70" s="288">
        <v>0</v>
      </c>
      <c r="AW70" s="288">
        <v>0</v>
      </c>
      <c r="AX70" s="288">
        <v>0</v>
      </c>
      <c r="AY70" s="288">
        <v>0</v>
      </c>
      <c r="AZ70" s="288">
        <v>0</v>
      </c>
      <c r="BA70" s="288">
        <v>0</v>
      </c>
      <c r="BB70" s="288">
        <v>0</v>
      </c>
      <c r="BC70" s="289">
        <v>8603</v>
      </c>
      <c r="BD70" s="288">
        <v>0</v>
      </c>
      <c r="BE70" s="288">
        <v>0</v>
      </c>
      <c r="BF70" s="288">
        <v>0</v>
      </c>
      <c r="BG70" s="288">
        <v>0</v>
      </c>
      <c r="BH70" s="288">
        <v>0</v>
      </c>
      <c r="BI70" s="288">
        <v>0</v>
      </c>
      <c r="BJ70" s="288">
        <v>0</v>
      </c>
      <c r="BK70" s="288">
        <v>0</v>
      </c>
      <c r="BL70" s="288">
        <v>0</v>
      </c>
      <c r="BM70" s="288">
        <v>0</v>
      </c>
      <c r="BN70" s="287">
        <v>1016</v>
      </c>
      <c r="BO70" s="288">
        <v>0</v>
      </c>
      <c r="BP70" s="289">
        <v>1016</v>
      </c>
      <c r="BQ70" s="288">
        <v>0</v>
      </c>
      <c r="BR70" s="288">
        <v>0</v>
      </c>
      <c r="BS70" s="288">
        <v>0</v>
      </c>
      <c r="BT70" s="288">
        <v>0</v>
      </c>
      <c r="BU70" s="288">
        <v>0</v>
      </c>
      <c r="BV70" s="288">
        <v>0</v>
      </c>
      <c r="BW70" s="288">
        <v>0</v>
      </c>
      <c r="BX70" s="288">
        <v>0</v>
      </c>
      <c r="BY70" s="288">
        <v>0</v>
      </c>
      <c r="BZ70" s="288">
        <v>0</v>
      </c>
      <c r="CA70" s="288">
        <v>0</v>
      </c>
      <c r="CB70" s="288">
        <v>0</v>
      </c>
      <c r="CC70" s="290">
        <v>0</v>
      </c>
    </row>
    <row r="71" spans="1:81" x14ac:dyDescent="0.25">
      <c r="A71" s="286" t="s">
        <v>34</v>
      </c>
      <c r="B71" s="286" t="s">
        <v>231</v>
      </c>
      <c r="C71" s="286" t="s">
        <v>232</v>
      </c>
      <c r="D71" s="287">
        <v>99030</v>
      </c>
      <c r="E71" s="287">
        <v>97077</v>
      </c>
      <c r="F71" s="287">
        <v>691</v>
      </c>
      <c r="G71" s="287">
        <v>119511</v>
      </c>
      <c r="H71" s="287">
        <v>10554</v>
      </c>
      <c r="I71" s="287">
        <v>13697</v>
      </c>
      <c r="J71" s="287">
        <v>34</v>
      </c>
      <c r="K71" s="287">
        <v>275</v>
      </c>
      <c r="L71" s="287">
        <v>450</v>
      </c>
      <c r="M71" s="288">
        <v>0</v>
      </c>
      <c r="N71" s="287">
        <v>2563</v>
      </c>
      <c r="O71" s="288">
        <v>0</v>
      </c>
      <c r="P71" s="289">
        <v>343882</v>
      </c>
      <c r="Q71" s="287">
        <v>99030</v>
      </c>
      <c r="R71" s="287">
        <v>48538</v>
      </c>
      <c r="S71" s="288">
        <v>0</v>
      </c>
      <c r="T71" s="287">
        <v>100544</v>
      </c>
      <c r="U71" s="288">
        <v>0</v>
      </c>
      <c r="V71" s="288">
        <v>0</v>
      </c>
      <c r="W71" s="287">
        <v>34</v>
      </c>
      <c r="X71" s="288">
        <v>0</v>
      </c>
      <c r="Y71" s="288">
        <v>0</v>
      </c>
      <c r="Z71" s="288">
        <v>0</v>
      </c>
      <c r="AA71" s="288">
        <v>0</v>
      </c>
      <c r="AB71" s="288">
        <v>0</v>
      </c>
      <c r="AC71" s="289">
        <v>248146</v>
      </c>
      <c r="AD71" s="288">
        <v>0</v>
      </c>
      <c r="AE71" s="287">
        <v>48173</v>
      </c>
      <c r="AF71" s="287">
        <v>691</v>
      </c>
      <c r="AG71" s="288">
        <v>0</v>
      </c>
      <c r="AH71" s="288">
        <v>0</v>
      </c>
      <c r="AI71" s="287">
        <v>13690</v>
      </c>
      <c r="AJ71" s="288">
        <v>0</v>
      </c>
      <c r="AK71" s="287">
        <v>275</v>
      </c>
      <c r="AL71" s="287">
        <v>450</v>
      </c>
      <c r="AM71" s="288">
        <v>0</v>
      </c>
      <c r="AN71" s="287">
        <v>89</v>
      </c>
      <c r="AO71" s="288">
        <v>0</v>
      </c>
      <c r="AP71" s="289">
        <v>63368</v>
      </c>
      <c r="AQ71" s="288">
        <v>0</v>
      </c>
      <c r="AR71" s="288">
        <v>0</v>
      </c>
      <c r="AS71" s="288">
        <v>0</v>
      </c>
      <c r="AT71" s="287">
        <v>18967</v>
      </c>
      <c r="AU71" s="287">
        <v>10554</v>
      </c>
      <c r="AV71" s="288">
        <v>0</v>
      </c>
      <c r="AW71" s="288">
        <v>0</v>
      </c>
      <c r="AX71" s="288">
        <v>0</v>
      </c>
      <c r="AY71" s="288">
        <v>0</v>
      </c>
      <c r="AZ71" s="288">
        <v>0</v>
      </c>
      <c r="BA71" s="288">
        <v>0</v>
      </c>
      <c r="BB71" s="288">
        <v>0</v>
      </c>
      <c r="BC71" s="289">
        <v>29521</v>
      </c>
      <c r="BD71" s="288">
        <v>0</v>
      </c>
      <c r="BE71" s="287">
        <v>366</v>
      </c>
      <c r="BF71" s="288">
        <v>0</v>
      </c>
      <c r="BG71" s="288">
        <v>0</v>
      </c>
      <c r="BH71" s="288">
        <v>0</v>
      </c>
      <c r="BI71" s="287">
        <v>7</v>
      </c>
      <c r="BJ71" s="288">
        <v>0</v>
      </c>
      <c r="BK71" s="288">
        <v>0</v>
      </c>
      <c r="BL71" s="288">
        <v>0</v>
      </c>
      <c r="BM71" s="288">
        <v>0</v>
      </c>
      <c r="BN71" s="287">
        <v>2474</v>
      </c>
      <c r="BO71" s="288">
        <v>0</v>
      </c>
      <c r="BP71" s="289">
        <v>2847</v>
      </c>
      <c r="BQ71" s="288">
        <v>0</v>
      </c>
      <c r="BR71" s="288">
        <v>0</v>
      </c>
      <c r="BS71" s="288">
        <v>0</v>
      </c>
      <c r="BT71" s="288">
        <v>0</v>
      </c>
      <c r="BU71" s="288">
        <v>0</v>
      </c>
      <c r="BV71" s="288">
        <v>0</v>
      </c>
      <c r="BW71" s="288">
        <v>0</v>
      </c>
      <c r="BX71" s="288">
        <v>0</v>
      </c>
      <c r="BY71" s="288">
        <v>0</v>
      </c>
      <c r="BZ71" s="288">
        <v>0</v>
      </c>
      <c r="CA71" s="288">
        <v>0</v>
      </c>
      <c r="CB71" s="288">
        <v>0</v>
      </c>
      <c r="CC71" s="290">
        <v>0</v>
      </c>
    </row>
    <row r="72" spans="1:81" x14ac:dyDescent="0.25">
      <c r="A72" s="286" t="s">
        <v>34</v>
      </c>
      <c r="B72" s="286" t="s">
        <v>233</v>
      </c>
      <c r="C72" s="286" t="s">
        <v>234</v>
      </c>
      <c r="D72" s="287">
        <v>106032</v>
      </c>
      <c r="E72" s="287">
        <v>103672</v>
      </c>
      <c r="F72" s="287">
        <v>736</v>
      </c>
      <c r="G72" s="287">
        <v>126913</v>
      </c>
      <c r="H72" s="287">
        <v>11254</v>
      </c>
      <c r="I72" s="287">
        <v>14669</v>
      </c>
      <c r="J72" s="287">
        <v>36</v>
      </c>
      <c r="K72" s="287">
        <v>293</v>
      </c>
      <c r="L72" s="287">
        <v>479</v>
      </c>
      <c r="M72" s="288">
        <v>0</v>
      </c>
      <c r="N72" s="287">
        <v>2733</v>
      </c>
      <c r="O72" s="288">
        <v>0</v>
      </c>
      <c r="P72" s="289">
        <v>366817</v>
      </c>
      <c r="Q72" s="287">
        <v>106032</v>
      </c>
      <c r="R72" s="287">
        <v>51835</v>
      </c>
      <c r="S72" s="288">
        <v>0</v>
      </c>
      <c r="T72" s="287">
        <v>107666</v>
      </c>
      <c r="U72" s="288">
        <v>0</v>
      </c>
      <c r="V72" s="288">
        <v>0</v>
      </c>
      <c r="W72" s="287">
        <v>36</v>
      </c>
      <c r="X72" s="288">
        <v>0</v>
      </c>
      <c r="Y72" s="288">
        <v>0</v>
      </c>
      <c r="Z72" s="288">
        <v>0</v>
      </c>
      <c r="AA72" s="288">
        <v>0</v>
      </c>
      <c r="AB72" s="288">
        <v>0</v>
      </c>
      <c r="AC72" s="289">
        <v>265569</v>
      </c>
      <c r="AD72" s="288">
        <v>0</v>
      </c>
      <c r="AE72" s="287">
        <v>51470</v>
      </c>
      <c r="AF72" s="287">
        <v>736</v>
      </c>
      <c r="AG72" s="288">
        <v>0</v>
      </c>
      <c r="AH72" s="288">
        <v>0</v>
      </c>
      <c r="AI72" s="287">
        <v>14662</v>
      </c>
      <c r="AJ72" s="288">
        <v>0</v>
      </c>
      <c r="AK72" s="287">
        <v>293</v>
      </c>
      <c r="AL72" s="287">
        <v>479</v>
      </c>
      <c r="AM72" s="288">
        <v>0</v>
      </c>
      <c r="AN72" s="287">
        <v>90</v>
      </c>
      <c r="AO72" s="288">
        <v>0</v>
      </c>
      <c r="AP72" s="289">
        <v>67730</v>
      </c>
      <c r="AQ72" s="288">
        <v>0</v>
      </c>
      <c r="AR72" s="288">
        <v>0</v>
      </c>
      <c r="AS72" s="288">
        <v>0</v>
      </c>
      <c r="AT72" s="287">
        <v>19247</v>
      </c>
      <c r="AU72" s="287">
        <v>11254</v>
      </c>
      <c r="AV72" s="288">
        <v>0</v>
      </c>
      <c r="AW72" s="288">
        <v>0</v>
      </c>
      <c r="AX72" s="288">
        <v>0</v>
      </c>
      <c r="AY72" s="288">
        <v>0</v>
      </c>
      <c r="AZ72" s="288">
        <v>0</v>
      </c>
      <c r="BA72" s="288">
        <v>0</v>
      </c>
      <c r="BB72" s="288">
        <v>0</v>
      </c>
      <c r="BC72" s="289">
        <v>30501</v>
      </c>
      <c r="BD72" s="288">
        <v>0</v>
      </c>
      <c r="BE72" s="287">
        <v>367</v>
      </c>
      <c r="BF72" s="288">
        <v>0</v>
      </c>
      <c r="BG72" s="288">
        <v>0</v>
      </c>
      <c r="BH72" s="288">
        <v>0</v>
      </c>
      <c r="BI72" s="287">
        <v>7</v>
      </c>
      <c r="BJ72" s="288">
        <v>0</v>
      </c>
      <c r="BK72" s="288">
        <v>0</v>
      </c>
      <c r="BL72" s="288">
        <v>0</v>
      </c>
      <c r="BM72" s="288">
        <v>0</v>
      </c>
      <c r="BN72" s="287">
        <v>2643</v>
      </c>
      <c r="BO72" s="288">
        <v>0</v>
      </c>
      <c r="BP72" s="289">
        <v>3017</v>
      </c>
      <c r="BQ72" s="288">
        <v>0</v>
      </c>
      <c r="BR72" s="288">
        <v>0</v>
      </c>
      <c r="BS72" s="288">
        <v>0</v>
      </c>
      <c r="BT72" s="288">
        <v>0</v>
      </c>
      <c r="BU72" s="288">
        <v>0</v>
      </c>
      <c r="BV72" s="288">
        <v>0</v>
      </c>
      <c r="BW72" s="288">
        <v>0</v>
      </c>
      <c r="BX72" s="288">
        <v>0</v>
      </c>
      <c r="BY72" s="288">
        <v>0</v>
      </c>
      <c r="BZ72" s="288">
        <v>0</v>
      </c>
      <c r="CA72" s="288">
        <v>0</v>
      </c>
      <c r="CB72" s="288">
        <v>0</v>
      </c>
      <c r="CC72" s="290">
        <v>0</v>
      </c>
    </row>
    <row r="73" spans="1:81" x14ac:dyDescent="0.25">
      <c r="A73" s="286" t="s">
        <v>35</v>
      </c>
      <c r="B73" s="286" t="s">
        <v>229</v>
      </c>
      <c r="C73" s="286" t="s">
        <v>230</v>
      </c>
      <c r="D73" s="287">
        <v>7568</v>
      </c>
      <c r="E73" s="287">
        <v>9934</v>
      </c>
      <c r="F73" s="287">
        <v>80</v>
      </c>
      <c r="G73" s="287">
        <v>18920</v>
      </c>
      <c r="H73" s="287">
        <v>1241</v>
      </c>
      <c r="I73" s="287">
        <v>1007</v>
      </c>
      <c r="J73" s="287">
        <v>4</v>
      </c>
      <c r="K73" s="287">
        <v>31</v>
      </c>
      <c r="L73" s="287">
        <v>53</v>
      </c>
      <c r="M73" s="288">
        <v>0</v>
      </c>
      <c r="N73" s="287">
        <v>302</v>
      </c>
      <c r="O73" s="288">
        <v>0</v>
      </c>
      <c r="P73" s="289">
        <v>39140</v>
      </c>
      <c r="Q73" s="287">
        <v>7568</v>
      </c>
      <c r="R73" s="287">
        <v>4966</v>
      </c>
      <c r="S73" s="288">
        <v>0</v>
      </c>
      <c r="T73" s="287">
        <v>12407</v>
      </c>
      <c r="U73" s="288">
        <v>0</v>
      </c>
      <c r="V73" s="288">
        <v>0</v>
      </c>
      <c r="W73" s="287">
        <v>4</v>
      </c>
      <c r="X73" s="288">
        <v>0</v>
      </c>
      <c r="Y73" s="288">
        <v>0</v>
      </c>
      <c r="Z73" s="288">
        <v>0</v>
      </c>
      <c r="AA73" s="288">
        <v>0</v>
      </c>
      <c r="AB73" s="288">
        <v>0</v>
      </c>
      <c r="AC73" s="289">
        <v>24945</v>
      </c>
      <c r="AD73" s="288">
        <v>0</v>
      </c>
      <c r="AE73" s="287">
        <v>4707</v>
      </c>
      <c r="AF73" s="287">
        <v>80</v>
      </c>
      <c r="AG73" s="288">
        <v>0</v>
      </c>
      <c r="AH73" s="288">
        <v>0</v>
      </c>
      <c r="AI73" s="287">
        <v>1002</v>
      </c>
      <c r="AJ73" s="288">
        <v>0</v>
      </c>
      <c r="AK73" s="287">
        <v>31</v>
      </c>
      <c r="AL73" s="287">
        <v>53</v>
      </c>
      <c r="AM73" s="288">
        <v>0</v>
      </c>
      <c r="AN73" s="287">
        <v>64</v>
      </c>
      <c r="AO73" s="288">
        <v>0</v>
      </c>
      <c r="AP73" s="289">
        <v>5937</v>
      </c>
      <c r="AQ73" s="288">
        <v>0</v>
      </c>
      <c r="AR73" s="288">
        <v>0</v>
      </c>
      <c r="AS73" s="288">
        <v>0</v>
      </c>
      <c r="AT73" s="287">
        <v>6513</v>
      </c>
      <c r="AU73" s="287">
        <v>1241</v>
      </c>
      <c r="AV73" s="288">
        <v>0</v>
      </c>
      <c r="AW73" s="288">
        <v>0</v>
      </c>
      <c r="AX73" s="288">
        <v>0</v>
      </c>
      <c r="AY73" s="288">
        <v>0</v>
      </c>
      <c r="AZ73" s="288">
        <v>0</v>
      </c>
      <c r="BA73" s="288">
        <v>0</v>
      </c>
      <c r="BB73" s="288">
        <v>0</v>
      </c>
      <c r="BC73" s="289">
        <v>7754</v>
      </c>
      <c r="BD73" s="288">
        <v>0</v>
      </c>
      <c r="BE73" s="287">
        <v>261</v>
      </c>
      <c r="BF73" s="288">
        <v>0</v>
      </c>
      <c r="BG73" s="288">
        <v>0</v>
      </c>
      <c r="BH73" s="288">
        <v>0</v>
      </c>
      <c r="BI73" s="287">
        <v>5</v>
      </c>
      <c r="BJ73" s="288">
        <v>0</v>
      </c>
      <c r="BK73" s="288">
        <v>0</v>
      </c>
      <c r="BL73" s="288">
        <v>0</v>
      </c>
      <c r="BM73" s="288">
        <v>0</v>
      </c>
      <c r="BN73" s="287">
        <v>238</v>
      </c>
      <c r="BO73" s="288">
        <v>0</v>
      </c>
      <c r="BP73" s="289">
        <v>504</v>
      </c>
      <c r="BQ73" s="288">
        <v>0</v>
      </c>
      <c r="BR73" s="288">
        <v>0</v>
      </c>
      <c r="BS73" s="288">
        <v>0</v>
      </c>
      <c r="BT73" s="288">
        <v>0</v>
      </c>
      <c r="BU73" s="288">
        <v>0</v>
      </c>
      <c r="BV73" s="288">
        <v>0</v>
      </c>
      <c r="BW73" s="288">
        <v>0</v>
      </c>
      <c r="BX73" s="288">
        <v>0</v>
      </c>
      <c r="BY73" s="288">
        <v>0</v>
      </c>
      <c r="BZ73" s="288">
        <v>0</v>
      </c>
      <c r="CA73" s="288">
        <v>0</v>
      </c>
      <c r="CB73" s="288">
        <v>0</v>
      </c>
      <c r="CC73" s="290">
        <v>0</v>
      </c>
    </row>
    <row r="74" spans="1:81" x14ac:dyDescent="0.25">
      <c r="A74" s="286" t="s">
        <v>35</v>
      </c>
      <c r="B74" s="286" t="s">
        <v>231</v>
      </c>
      <c r="C74" s="286" t="s">
        <v>232</v>
      </c>
      <c r="D74" s="287">
        <v>18471</v>
      </c>
      <c r="E74" s="287">
        <v>20188</v>
      </c>
      <c r="F74" s="287">
        <v>151</v>
      </c>
      <c r="G74" s="287">
        <v>30389</v>
      </c>
      <c r="H74" s="287">
        <v>2328</v>
      </c>
      <c r="I74" s="287">
        <v>2522</v>
      </c>
      <c r="J74" s="287">
        <v>8</v>
      </c>
      <c r="K74" s="287">
        <v>60</v>
      </c>
      <c r="L74" s="287">
        <v>99</v>
      </c>
      <c r="M74" s="288">
        <v>0</v>
      </c>
      <c r="N74" s="287">
        <v>566</v>
      </c>
      <c r="O74" s="288">
        <v>0</v>
      </c>
      <c r="P74" s="289">
        <v>74782</v>
      </c>
      <c r="Q74" s="287">
        <v>18471</v>
      </c>
      <c r="R74" s="287">
        <v>10093</v>
      </c>
      <c r="S74" s="288">
        <v>0</v>
      </c>
      <c r="T74" s="287">
        <v>22729</v>
      </c>
      <c r="U74" s="288">
        <v>0</v>
      </c>
      <c r="V74" s="288">
        <v>0</v>
      </c>
      <c r="W74" s="287">
        <v>8</v>
      </c>
      <c r="X74" s="288">
        <v>0</v>
      </c>
      <c r="Y74" s="288">
        <v>0</v>
      </c>
      <c r="Z74" s="288">
        <v>0</v>
      </c>
      <c r="AA74" s="288">
        <v>0</v>
      </c>
      <c r="AB74" s="288">
        <v>0</v>
      </c>
      <c r="AC74" s="289">
        <v>51301</v>
      </c>
      <c r="AD74" s="288">
        <v>0</v>
      </c>
      <c r="AE74" s="287">
        <v>9834</v>
      </c>
      <c r="AF74" s="287">
        <v>151</v>
      </c>
      <c r="AG74" s="288">
        <v>0</v>
      </c>
      <c r="AH74" s="288">
        <v>0</v>
      </c>
      <c r="AI74" s="287">
        <v>2517</v>
      </c>
      <c r="AJ74" s="288">
        <v>0</v>
      </c>
      <c r="AK74" s="287">
        <v>60</v>
      </c>
      <c r="AL74" s="287">
        <v>99</v>
      </c>
      <c r="AM74" s="288">
        <v>0</v>
      </c>
      <c r="AN74" s="287">
        <v>64</v>
      </c>
      <c r="AO74" s="288">
        <v>0</v>
      </c>
      <c r="AP74" s="289">
        <v>12725</v>
      </c>
      <c r="AQ74" s="288">
        <v>0</v>
      </c>
      <c r="AR74" s="288">
        <v>0</v>
      </c>
      <c r="AS74" s="288">
        <v>0</v>
      </c>
      <c r="AT74" s="287">
        <v>7660</v>
      </c>
      <c r="AU74" s="287">
        <v>2328</v>
      </c>
      <c r="AV74" s="288">
        <v>0</v>
      </c>
      <c r="AW74" s="288">
        <v>0</v>
      </c>
      <c r="AX74" s="288">
        <v>0</v>
      </c>
      <c r="AY74" s="288">
        <v>0</v>
      </c>
      <c r="AZ74" s="288">
        <v>0</v>
      </c>
      <c r="BA74" s="288">
        <v>0</v>
      </c>
      <c r="BB74" s="288">
        <v>0</v>
      </c>
      <c r="BC74" s="289">
        <v>9988</v>
      </c>
      <c r="BD74" s="288">
        <v>0</v>
      </c>
      <c r="BE74" s="287">
        <v>261</v>
      </c>
      <c r="BF74" s="288">
        <v>0</v>
      </c>
      <c r="BG74" s="288">
        <v>0</v>
      </c>
      <c r="BH74" s="288">
        <v>0</v>
      </c>
      <c r="BI74" s="287">
        <v>5</v>
      </c>
      <c r="BJ74" s="288">
        <v>0</v>
      </c>
      <c r="BK74" s="288">
        <v>0</v>
      </c>
      <c r="BL74" s="288">
        <v>0</v>
      </c>
      <c r="BM74" s="288">
        <v>0</v>
      </c>
      <c r="BN74" s="287">
        <v>502</v>
      </c>
      <c r="BO74" s="288">
        <v>0</v>
      </c>
      <c r="BP74" s="289">
        <v>768</v>
      </c>
      <c r="BQ74" s="288">
        <v>0</v>
      </c>
      <c r="BR74" s="288">
        <v>0</v>
      </c>
      <c r="BS74" s="288">
        <v>0</v>
      </c>
      <c r="BT74" s="288">
        <v>0</v>
      </c>
      <c r="BU74" s="288">
        <v>0</v>
      </c>
      <c r="BV74" s="288">
        <v>0</v>
      </c>
      <c r="BW74" s="288">
        <v>0</v>
      </c>
      <c r="BX74" s="288">
        <v>0</v>
      </c>
      <c r="BY74" s="288">
        <v>0</v>
      </c>
      <c r="BZ74" s="288">
        <v>0</v>
      </c>
      <c r="CA74" s="288">
        <v>0</v>
      </c>
      <c r="CB74" s="288">
        <v>0</v>
      </c>
      <c r="CC74" s="290">
        <v>0</v>
      </c>
    </row>
    <row r="75" spans="1:81" x14ac:dyDescent="0.25">
      <c r="A75" s="286" t="s">
        <v>35</v>
      </c>
      <c r="B75" s="286" t="s">
        <v>233</v>
      </c>
      <c r="C75" s="286" t="s">
        <v>82</v>
      </c>
      <c r="D75" s="287">
        <v>6828</v>
      </c>
      <c r="E75" s="287">
        <v>6421</v>
      </c>
      <c r="F75" s="287">
        <v>45</v>
      </c>
      <c r="G75" s="287">
        <v>7182</v>
      </c>
      <c r="H75" s="287">
        <v>681</v>
      </c>
      <c r="I75" s="287">
        <v>949</v>
      </c>
      <c r="J75" s="287">
        <v>2</v>
      </c>
      <c r="K75" s="287">
        <v>18</v>
      </c>
      <c r="L75" s="287">
        <v>29</v>
      </c>
      <c r="M75" s="288">
        <v>0</v>
      </c>
      <c r="N75" s="287">
        <v>165</v>
      </c>
      <c r="O75" s="288">
        <v>0</v>
      </c>
      <c r="P75" s="289">
        <v>22320</v>
      </c>
      <c r="Q75" s="287">
        <v>6828</v>
      </c>
      <c r="R75" s="287">
        <v>3210</v>
      </c>
      <c r="S75" s="288">
        <v>0</v>
      </c>
      <c r="T75" s="287">
        <v>6463</v>
      </c>
      <c r="U75" s="288">
        <v>0</v>
      </c>
      <c r="V75" s="288">
        <v>0</v>
      </c>
      <c r="W75" s="287">
        <v>2</v>
      </c>
      <c r="X75" s="288">
        <v>0</v>
      </c>
      <c r="Y75" s="288">
        <v>0</v>
      </c>
      <c r="Z75" s="288">
        <v>0</v>
      </c>
      <c r="AA75" s="288">
        <v>0</v>
      </c>
      <c r="AB75" s="288">
        <v>0</v>
      </c>
      <c r="AC75" s="289">
        <v>16503</v>
      </c>
      <c r="AD75" s="288">
        <v>0</v>
      </c>
      <c r="AE75" s="287">
        <v>3211</v>
      </c>
      <c r="AF75" s="287">
        <v>45</v>
      </c>
      <c r="AG75" s="288">
        <v>0</v>
      </c>
      <c r="AH75" s="288">
        <v>0</v>
      </c>
      <c r="AI75" s="287">
        <v>949</v>
      </c>
      <c r="AJ75" s="288">
        <v>0</v>
      </c>
      <c r="AK75" s="287">
        <v>18</v>
      </c>
      <c r="AL75" s="287">
        <v>29</v>
      </c>
      <c r="AM75" s="288">
        <v>0</v>
      </c>
      <c r="AN75" s="288">
        <v>0</v>
      </c>
      <c r="AO75" s="288">
        <v>0</v>
      </c>
      <c r="AP75" s="289">
        <v>4252</v>
      </c>
      <c r="AQ75" s="288">
        <v>0</v>
      </c>
      <c r="AR75" s="288">
        <v>0</v>
      </c>
      <c r="AS75" s="288">
        <v>0</v>
      </c>
      <c r="AT75" s="287">
        <v>719</v>
      </c>
      <c r="AU75" s="287">
        <v>681</v>
      </c>
      <c r="AV75" s="288">
        <v>0</v>
      </c>
      <c r="AW75" s="288">
        <v>0</v>
      </c>
      <c r="AX75" s="288">
        <v>0</v>
      </c>
      <c r="AY75" s="288">
        <v>0</v>
      </c>
      <c r="AZ75" s="288">
        <v>0</v>
      </c>
      <c r="BA75" s="288">
        <v>0</v>
      </c>
      <c r="BB75" s="288">
        <v>0</v>
      </c>
      <c r="BC75" s="289">
        <v>1400</v>
      </c>
      <c r="BD75" s="288">
        <v>0</v>
      </c>
      <c r="BE75" s="288">
        <v>0</v>
      </c>
      <c r="BF75" s="288">
        <v>0</v>
      </c>
      <c r="BG75" s="288">
        <v>0</v>
      </c>
      <c r="BH75" s="288">
        <v>0</v>
      </c>
      <c r="BI75" s="288">
        <v>0</v>
      </c>
      <c r="BJ75" s="288">
        <v>0</v>
      </c>
      <c r="BK75" s="288">
        <v>0</v>
      </c>
      <c r="BL75" s="288">
        <v>0</v>
      </c>
      <c r="BM75" s="288">
        <v>0</v>
      </c>
      <c r="BN75" s="287">
        <v>165</v>
      </c>
      <c r="BO75" s="288">
        <v>0</v>
      </c>
      <c r="BP75" s="289">
        <v>165</v>
      </c>
      <c r="BQ75" s="288">
        <v>0</v>
      </c>
      <c r="BR75" s="288">
        <v>0</v>
      </c>
      <c r="BS75" s="288">
        <v>0</v>
      </c>
      <c r="BT75" s="288">
        <v>0</v>
      </c>
      <c r="BU75" s="288">
        <v>0</v>
      </c>
      <c r="BV75" s="288">
        <v>0</v>
      </c>
      <c r="BW75" s="288">
        <v>0</v>
      </c>
      <c r="BX75" s="288">
        <v>0</v>
      </c>
      <c r="BY75" s="288">
        <v>0</v>
      </c>
      <c r="BZ75" s="288">
        <v>0</v>
      </c>
      <c r="CA75" s="288">
        <v>0</v>
      </c>
      <c r="CB75" s="288">
        <v>0</v>
      </c>
      <c r="CC75" s="290">
        <v>0</v>
      </c>
    </row>
    <row r="76" spans="1:81" x14ac:dyDescent="0.25">
      <c r="A76" s="286" t="s">
        <v>35</v>
      </c>
      <c r="B76" s="286" t="s">
        <v>233</v>
      </c>
      <c r="C76" s="286" t="s">
        <v>83</v>
      </c>
      <c r="D76" s="287">
        <v>7767</v>
      </c>
      <c r="E76" s="287">
        <v>7305</v>
      </c>
      <c r="F76" s="287">
        <v>51</v>
      </c>
      <c r="G76" s="287">
        <v>8171</v>
      </c>
      <c r="H76" s="287">
        <v>774</v>
      </c>
      <c r="I76" s="287">
        <v>1079</v>
      </c>
      <c r="J76" s="287">
        <v>3</v>
      </c>
      <c r="K76" s="287">
        <v>20</v>
      </c>
      <c r="L76" s="287">
        <v>33</v>
      </c>
      <c r="M76" s="288">
        <v>0</v>
      </c>
      <c r="N76" s="287">
        <v>188</v>
      </c>
      <c r="O76" s="288">
        <v>0</v>
      </c>
      <c r="P76" s="289">
        <v>25391</v>
      </c>
      <c r="Q76" s="287">
        <v>7767</v>
      </c>
      <c r="R76" s="287">
        <v>3652</v>
      </c>
      <c r="S76" s="288">
        <v>0</v>
      </c>
      <c r="T76" s="287">
        <v>7353</v>
      </c>
      <c r="U76" s="288">
        <v>0</v>
      </c>
      <c r="V76" s="288">
        <v>0</v>
      </c>
      <c r="W76" s="287">
        <v>3</v>
      </c>
      <c r="X76" s="288">
        <v>0</v>
      </c>
      <c r="Y76" s="288">
        <v>0</v>
      </c>
      <c r="Z76" s="288">
        <v>0</v>
      </c>
      <c r="AA76" s="288">
        <v>0</v>
      </c>
      <c r="AB76" s="288">
        <v>0</v>
      </c>
      <c r="AC76" s="289">
        <v>18775</v>
      </c>
      <c r="AD76" s="288">
        <v>0</v>
      </c>
      <c r="AE76" s="287">
        <v>3653</v>
      </c>
      <c r="AF76" s="287">
        <v>51</v>
      </c>
      <c r="AG76" s="288">
        <v>0</v>
      </c>
      <c r="AH76" s="288">
        <v>0</v>
      </c>
      <c r="AI76" s="287">
        <v>1079</v>
      </c>
      <c r="AJ76" s="288">
        <v>0</v>
      </c>
      <c r="AK76" s="287">
        <v>20</v>
      </c>
      <c r="AL76" s="287">
        <v>33</v>
      </c>
      <c r="AM76" s="288">
        <v>0</v>
      </c>
      <c r="AN76" s="288">
        <v>0</v>
      </c>
      <c r="AO76" s="288">
        <v>0</v>
      </c>
      <c r="AP76" s="289">
        <v>4836</v>
      </c>
      <c r="AQ76" s="288">
        <v>0</v>
      </c>
      <c r="AR76" s="288">
        <v>0</v>
      </c>
      <c r="AS76" s="288">
        <v>0</v>
      </c>
      <c r="AT76" s="287">
        <v>818</v>
      </c>
      <c r="AU76" s="287">
        <v>774</v>
      </c>
      <c r="AV76" s="288">
        <v>0</v>
      </c>
      <c r="AW76" s="288">
        <v>0</v>
      </c>
      <c r="AX76" s="288">
        <v>0</v>
      </c>
      <c r="AY76" s="288">
        <v>0</v>
      </c>
      <c r="AZ76" s="288">
        <v>0</v>
      </c>
      <c r="BA76" s="288">
        <v>0</v>
      </c>
      <c r="BB76" s="288">
        <v>0</v>
      </c>
      <c r="BC76" s="289">
        <v>1592</v>
      </c>
      <c r="BD76" s="288">
        <v>0</v>
      </c>
      <c r="BE76" s="288">
        <v>0</v>
      </c>
      <c r="BF76" s="288">
        <v>0</v>
      </c>
      <c r="BG76" s="288">
        <v>0</v>
      </c>
      <c r="BH76" s="288">
        <v>0</v>
      </c>
      <c r="BI76" s="288">
        <v>0</v>
      </c>
      <c r="BJ76" s="288">
        <v>0</v>
      </c>
      <c r="BK76" s="288">
        <v>0</v>
      </c>
      <c r="BL76" s="288">
        <v>0</v>
      </c>
      <c r="BM76" s="288">
        <v>0</v>
      </c>
      <c r="BN76" s="287">
        <v>188</v>
      </c>
      <c r="BO76" s="288">
        <v>0</v>
      </c>
      <c r="BP76" s="289">
        <v>188</v>
      </c>
      <c r="BQ76" s="288">
        <v>0</v>
      </c>
      <c r="BR76" s="288">
        <v>0</v>
      </c>
      <c r="BS76" s="288">
        <v>0</v>
      </c>
      <c r="BT76" s="288">
        <v>0</v>
      </c>
      <c r="BU76" s="288">
        <v>0</v>
      </c>
      <c r="BV76" s="288">
        <v>0</v>
      </c>
      <c r="BW76" s="288">
        <v>0</v>
      </c>
      <c r="BX76" s="288">
        <v>0</v>
      </c>
      <c r="BY76" s="288">
        <v>0</v>
      </c>
      <c r="BZ76" s="288">
        <v>0</v>
      </c>
      <c r="CA76" s="288">
        <v>0</v>
      </c>
      <c r="CB76" s="288">
        <v>0</v>
      </c>
      <c r="CC76" s="290">
        <v>0</v>
      </c>
    </row>
    <row r="77" spans="1:81" x14ac:dyDescent="0.25">
      <c r="A77" s="286" t="s">
        <v>35</v>
      </c>
      <c r="B77" s="286" t="s">
        <v>233</v>
      </c>
      <c r="C77" s="286" t="s">
        <v>84</v>
      </c>
      <c r="D77" s="287">
        <v>9353</v>
      </c>
      <c r="E77" s="287">
        <v>8796</v>
      </c>
      <c r="F77" s="287">
        <v>61</v>
      </c>
      <c r="G77" s="287">
        <v>9840</v>
      </c>
      <c r="H77" s="287">
        <v>933</v>
      </c>
      <c r="I77" s="287">
        <v>1299</v>
      </c>
      <c r="J77" s="287">
        <v>3</v>
      </c>
      <c r="K77" s="287">
        <v>24</v>
      </c>
      <c r="L77" s="287">
        <v>40</v>
      </c>
      <c r="M77" s="288">
        <v>0</v>
      </c>
      <c r="N77" s="287">
        <v>226</v>
      </c>
      <c r="O77" s="288">
        <v>0</v>
      </c>
      <c r="P77" s="289">
        <v>30575</v>
      </c>
      <c r="Q77" s="287">
        <v>9353</v>
      </c>
      <c r="R77" s="287">
        <v>4398</v>
      </c>
      <c r="S77" s="288">
        <v>0</v>
      </c>
      <c r="T77" s="287">
        <v>8856</v>
      </c>
      <c r="U77" s="288">
        <v>0</v>
      </c>
      <c r="V77" s="288">
        <v>0</v>
      </c>
      <c r="W77" s="287">
        <v>3</v>
      </c>
      <c r="X77" s="288">
        <v>0</v>
      </c>
      <c r="Y77" s="288">
        <v>0</v>
      </c>
      <c r="Z77" s="288">
        <v>0</v>
      </c>
      <c r="AA77" s="288">
        <v>0</v>
      </c>
      <c r="AB77" s="288">
        <v>0</v>
      </c>
      <c r="AC77" s="289">
        <v>22610</v>
      </c>
      <c r="AD77" s="288">
        <v>0</v>
      </c>
      <c r="AE77" s="287">
        <v>4398</v>
      </c>
      <c r="AF77" s="287">
        <v>61</v>
      </c>
      <c r="AG77" s="288">
        <v>0</v>
      </c>
      <c r="AH77" s="288">
        <v>0</v>
      </c>
      <c r="AI77" s="287">
        <v>1299</v>
      </c>
      <c r="AJ77" s="288">
        <v>0</v>
      </c>
      <c r="AK77" s="287">
        <v>24</v>
      </c>
      <c r="AL77" s="287">
        <v>40</v>
      </c>
      <c r="AM77" s="288">
        <v>0</v>
      </c>
      <c r="AN77" s="288">
        <v>0</v>
      </c>
      <c r="AO77" s="288">
        <v>0</v>
      </c>
      <c r="AP77" s="289">
        <v>5822</v>
      </c>
      <c r="AQ77" s="288">
        <v>0</v>
      </c>
      <c r="AR77" s="288">
        <v>0</v>
      </c>
      <c r="AS77" s="288">
        <v>0</v>
      </c>
      <c r="AT77" s="287">
        <v>984</v>
      </c>
      <c r="AU77" s="287">
        <v>933</v>
      </c>
      <c r="AV77" s="288">
        <v>0</v>
      </c>
      <c r="AW77" s="288">
        <v>0</v>
      </c>
      <c r="AX77" s="288">
        <v>0</v>
      </c>
      <c r="AY77" s="288">
        <v>0</v>
      </c>
      <c r="AZ77" s="288">
        <v>0</v>
      </c>
      <c r="BA77" s="288">
        <v>0</v>
      </c>
      <c r="BB77" s="288">
        <v>0</v>
      </c>
      <c r="BC77" s="289">
        <v>1917</v>
      </c>
      <c r="BD77" s="288">
        <v>0</v>
      </c>
      <c r="BE77" s="288">
        <v>0</v>
      </c>
      <c r="BF77" s="288">
        <v>0</v>
      </c>
      <c r="BG77" s="288">
        <v>0</v>
      </c>
      <c r="BH77" s="288">
        <v>0</v>
      </c>
      <c r="BI77" s="288">
        <v>0</v>
      </c>
      <c r="BJ77" s="288">
        <v>0</v>
      </c>
      <c r="BK77" s="288">
        <v>0</v>
      </c>
      <c r="BL77" s="288">
        <v>0</v>
      </c>
      <c r="BM77" s="288">
        <v>0</v>
      </c>
      <c r="BN77" s="287">
        <v>226</v>
      </c>
      <c r="BO77" s="288">
        <v>0</v>
      </c>
      <c r="BP77" s="289">
        <v>226</v>
      </c>
      <c r="BQ77" s="288">
        <v>0</v>
      </c>
      <c r="BR77" s="288">
        <v>0</v>
      </c>
      <c r="BS77" s="288">
        <v>0</v>
      </c>
      <c r="BT77" s="288">
        <v>0</v>
      </c>
      <c r="BU77" s="288">
        <v>0</v>
      </c>
      <c r="BV77" s="288">
        <v>0</v>
      </c>
      <c r="BW77" s="288">
        <v>0</v>
      </c>
      <c r="BX77" s="288">
        <v>0</v>
      </c>
      <c r="BY77" s="288">
        <v>0</v>
      </c>
      <c r="BZ77" s="288">
        <v>0</v>
      </c>
      <c r="CA77" s="288">
        <v>0</v>
      </c>
      <c r="CB77" s="288">
        <v>0</v>
      </c>
      <c r="CC77" s="290">
        <v>0</v>
      </c>
    </row>
    <row r="78" spans="1:81" x14ac:dyDescent="0.25">
      <c r="A78" s="286" t="s">
        <v>35</v>
      </c>
      <c r="B78" s="286" t="s">
        <v>233</v>
      </c>
      <c r="C78" s="286" t="s">
        <v>112</v>
      </c>
      <c r="D78" s="287">
        <v>7350</v>
      </c>
      <c r="E78" s="287">
        <v>6912</v>
      </c>
      <c r="F78" s="287">
        <v>48</v>
      </c>
      <c r="G78" s="287">
        <v>7732</v>
      </c>
      <c r="H78" s="287">
        <v>733</v>
      </c>
      <c r="I78" s="287">
        <v>1021</v>
      </c>
      <c r="J78" s="287">
        <v>2</v>
      </c>
      <c r="K78" s="287">
        <v>19</v>
      </c>
      <c r="L78" s="287">
        <v>31</v>
      </c>
      <c r="M78" s="288">
        <v>0</v>
      </c>
      <c r="N78" s="287">
        <v>178</v>
      </c>
      <c r="O78" s="288">
        <v>0</v>
      </c>
      <c r="P78" s="289">
        <v>24026</v>
      </c>
      <c r="Q78" s="287">
        <v>7350</v>
      </c>
      <c r="R78" s="287">
        <v>3456</v>
      </c>
      <c r="S78" s="288">
        <v>0</v>
      </c>
      <c r="T78" s="287">
        <v>6958</v>
      </c>
      <c r="U78" s="288">
        <v>0</v>
      </c>
      <c r="V78" s="288">
        <v>0</v>
      </c>
      <c r="W78" s="287">
        <v>2</v>
      </c>
      <c r="X78" s="288">
        <v>0</v>
      </c>
      <c r="Y78" s="288">
        <v>0</v>
      </c>
      <c r="Z78" s="288">
        <v>0</v>
      </c>
      <c r="AA78" s="288">
        <v>0</v>
      </c>
      <c r="AB78" s="288">
        <v>0</v>
      </c>
      <c r="AC78" s="289">
        <v>17766</v>
      </c>
      <c r="AD78" s="288">
        <v>0</v>
      </c>
      <c r="AE78" s="287">
        <v>3456</v>
      </c>
      <c r="AF78" s="287">
        <v>48</v>
      </c>
      <c r="AG78" s="288">
        <v>0</v>
      </c>
      <c r="AH78" s="288">
        <v>0</v>
      </c>
      <c r="AI78" s="287">
        <v>1021</v>
      </c>
      <c r="AJ78" s="288">
        <v>0</v>
      </c>
      <c r="AK78" s="287">
        <v>19</v>
      </c>
      <c r="AL78" s="287">
        <v>31</v>
      </c>
      <c r="AM78" s="288">
        <v>0</v>
      </c>
      <c r="AN78" s="288">
        <v>0</v>
      </c>
      <c r="AO78" s="288">
        <v>0</v>
      </c>
      <c r="AP78" s="289">
        <v>4575</v>
      </c>
      <c r="AQ78" s="288">
        <v>0</v>
      </c>
      <c r="AR78" s="288">
        <v>0</v>
      </c>
      <c r="AS78" s="288">
        <v>0</v>
      </c>
      <c r="AT78" s="287">
        <v>774</v>
      </c>
      <c r="AU78" s="287">
        <v>733</v>
      </c>
      <c r="AV78" s="288">
        <v>0</v>
      </c>
      <c r="AW78" s="288">
        <v>0</v>
      </c>
      <c r="AX78" s="288">
        <v>0</v>
      </c>
      <c r="AY78" s="288">
        <v>0</v>
      </c>
      <c r="AZ78" s="288">
        <v>0</v>
      </c>
      <c r="BA78" s="288">
        <v>0</v>
      </c>
      <c r="BB78" s="288">
        <v>0</v>
      </c>
      <c r="BC78" s="289">
        <v>1507</v>
      </c>
      <c r="BD78" s="288">
        <v>0</v>
      </c>
      <c r="BE78" s="288">
        <v>0</v>
      </c>
      <c r="BF78" s="288">
        <v>0</v>
      </c>
      <c r="BG78" s="288">
        <v>0</v>
      </c>
      <c r="BH78" s="288">
        <v>0</v>
      </c>
      <c r="BI78" s="288">
        <v>0</v>
      </c>
      <c r="BJ78" s="288">
        <v>0</v>
      </c>
      <c r="BK78" s="288">
        <v>0</v>
      </c>
      <c r="BL78" s="288">
        <v>0</v>
      </c>
      <c r="BM78" s="288">
        <v>0</v>
      </c>
      <c r="BN78" s="287">
        <v>178</v>
      </c>
      <c r="BO78" s="288">
        <v>0</v>
      </c>
      <c r="BP78" s="289">
        <v>178</v>
      </c>
      <c r="BQ78" s="288">
        <v>0</v>
      </c>
      <c r="BR78" s="288">
        <v>0</v>
      </c>
      <c r="BS78" s="288">
        <v>0</v>
      </c>
      <c r="BT78" s="288">
        <v>0</v>
      </c>
      <c r="BU78" s="288">
        <v>0</v>
      </c>
      <c r="BV78" s="288">
        <v>0</v>
      </c>
      <c r="BW78" s="288">
        <v>0</v>
      </c>
      <c r="BX78" s="288">
        <v>0</v>
      </c>
      <c r="BY78" s="288">
        <v>0</v>
      </c>
      <c r="BZ78" s="288">
        <v>0</v>
      </c>
      <c r="CA78" s="288">
        <v>0</v>
      </c>
      <c r="CB78" s="288">
        <v>0</v>
      </c>
      <c r="CC78" s="290">
        <v>0</v>
      </c>
    </row>
    <row r="79" spans="1:81" x14ac:dyDescent="0.25">
      <c r="A79" s="286" t="s">
        <v>35</v>
      </c>
      <c r="B79" s="286" t="s">
        <v>233</v>
      </c>
      <c r="C79" s="286" t="s">
        <v>113</v>
      </c>
      <c r="D79" s="287">
        <v>9259</v>
      </c>
      <c r="E79" s="287">
        <v>8708</v>
      </c>
      <c r="F79" s="287">
        <v>61</v>
      </c>
      <c r="G79" s="287">
        <v>9742</v>
      </c>
      <c r="H79" s="287">
        <v>923</v>
      </c>
      <c r="I79" s="287">
        <v>1286</v>
      </c>
      <c r="J79" s="287">
        <v>3</v>
      </c>
      <c r="K79" s="287">
        <v>24</v>
      </c>
      <c r="L79" s="287">
        <v>39</v>
      </c>
      <c r="M79" s="288">
        <v>0</v>
      </c>
      <c r="N79" s="287">
        <v>224</v>
      </c>
      <c r="O79" s="288">
        <v>0</v>
      </c>
      <c r="P79" s="289">
        <v>30269</v>
      </c>
      <c r="Q79" s="287">
        <v>9259</v>
      </c>
      <c r="R79" s="287">
        <v>4354</v>
      </c>
      <c r="S79" s="288">
        <v>0</v>
      </c>
      <c r="T79" s="287">
        <v>8767</v>
      </c>
      <c r="U79" s="288">
        <v>0</v>
      </c>
      <c r="V79" s="288">
        <v>0</v>
      </c>
      <c r="W79" s="287">
        <v>3</v>
      </c>
      <c r="X79" s="288">
        <v>0</v>
      </c>
      <c r="Y79" s="288">
        <v>0</v>
      </c>
      <c r="Z79" s="288">
        <v>0</v>
      </c>
      <c r="AA79" s="288">
        <v>0</v>
      </c>
      <c r="AB79" s="288">
        <v>0</v>
      </c>
      <c r="AC79" s="289">
        <v>22383</v>
      </c>
      <c r="AD79" s="288">
        <v>0</v>
      </c>
      <c r="AE79" s="287">
        <v>4354</v>
      </c>
      <c r="AF79" s="287">
        <v>61</v>
      </c>
      <c r="AG79" s="288">
        <v>0</v>
      </c>
      <c r="AH79" s="288">
        <v>0</v>
      </c>
      <c r="AI79" s="287">
        <v>1286</v>
      </c>
      <c r="AJ79" s="288">
        <v>0</v>
      </c>
      <c r="AK79" s="287">
        <v>24</v>
      </c>
      <c r="AL79" s="287">
        <v>39</v>
      </c>
      <c r="AM79" s="288">
        <v>0</v>
      </c>
      <c r="AN79" s="288">
        <v>0</v>
      </c>
      <c r="AO79" s="288">
        <v>0</v>
      </c>
      <c r="AP79" s="289">
        <v>5764</v>
      </c>
      <c r="AQ79" s="288">
        <v>0</v>
      </c>
      <c r="AR79" s="288">
        <v>0</v>
      </c>
      <c r="AS79" s="288">
        <v>0</v>
      </c>
      <c r="AT79" s="287">
        <v>975</v>
      </c>
      <c r="AU79" s="287">
        <v>923</v>
      </c>
      <c r="AV79" s="288">
        <v>0</v>
      </c>
      <c r="AW79" s="288">
        <v>0</v>
      </c>
      <c r="AX79" s="288">
        <v>0</v>
      </c>
      <c r="AY79" s="288">
        <v>0</v>
      </c>
      <c r="AZ79" s="288">
        <v>0</v>
      </c>
      <c r="BA79" s="288">
        <v>0</v>
      </c>
      <c r="BB79" s="288">
        <v>0</v>
      </c>
      <c r="BC79" s="289">
        <v>1898</v>
      </c>
      <c r="BD79" s="288">
        <v>0</v>
      </c>
      <c r="BE79" s="288">
        <v>0</v>
      </c>
      <c r="BF79" s="288">
        <v>0</v>
      </c>
      <c r="BG79" s="288">
        <v>0</v>
      </c>
      <c r="BH79" s="288">
        <v>0</v>
      </c>
      <c r="BI79" s="288">
        <v>0</v>
      </c>
      <c r="BJ79" s="288">
        <v>0</v>
      </c>
      <c r="BK79" s="288">
        <v>0</v>
      </c>
      <c r="BL79" s="288">
        <v>0</v>
      </c>
      <c r="BM79" s="288">
        <v>0</v>
      </c>
      <c r="BN79" s="287">
        <v>224</v>
      </c>
      <c r="BO79" s="288">
        <v>0</v>
      </c>
      <c r="BP79" s="289">
        <v>224</v>
      </c>
      <c r="BQ79" s="288">
        <v>0</v>
      </c>
      <c r="BR79" s="288">
        <v>0</v>
      </c>
      <c r="BS79" s="288">
        <v>0</v>
      </c>
      <c r="BT79" s="288">
        <v>0</v>
      </c>
      <c r="BU79" s="288">
        <v>0</v>
      </c>
      <c r="BV79" s="288">
        <v>0</v>
      </c>
      <c r="BW79" s="288">
        <v>0</v>
      </c>
      <c r="BX79" s="288">
        <v>0</v>
      </c>
      <c r="BY79" s="288">
        <v>0</v>
      </c>
      <c r="BZ79" s="288">
        <v>0</v>
      </c>
      <c r="CA79" s="288">
        <v>0</v>
      </c>
      <c r="CB79" s="288">
        <v>0</v>
      </c>
      <c r="CC79" s="290">
        <v>0</v>
      </c>
    </row>
    <row r="80" spans="1:81" x14ac:dyDescent="0.25">
      <c r="A80" s="286" t="s">
        <v>35</v>
      </c>
      <c r="B80" s="286" t="s">
        <v>233</v>
      </c>
      <c r="C80" s="286" t="s">
        <v>114</v>
      </c>
      <c r="D80" s="287">
        <v>11483</v>
      </c>
      <c r="E80" s="287">
        <v>10800</v>
      </c>
      <c r="F80" s="287">
        <v>75</v>
      </c>
      <c r="G80" s="287">
        <v>12081</v>
      </c>
      <c r="H80" s="287">
        <v>1145</v>
      </c>
      <c r="I80" s="287">
        <v>1595</v>
      </c>
      <c r="J80" s="287">
        <v>4</v>
      </c>
      <c r="K80" s="287">
        <v>30</v>
      </c>
      <c r="L80" s="287">
        <v>49</v>
      </c>
      <c r="M80" s="288">
        <v>0</v>
      </c>
      <c r="N80" s="287">
        <v>278</v>
      </c>
      <c r="O80" s="288">
        <v>0</v>
      </c>
      <c r="P80" s="289">
        <v>37540</v>
      </c>
      <c r="Q80" s="287">
        <v>11483</v>
      </c>
      <c r="R80" s="287">
        <v>5400</v>
      </c>
      <c r="S80" s="288">
        <v>0</v>
      </c>
      <c r="T80" s="287">
        <v>10872</v>
      </c>
      <c r="U80" s="288">
        <v>0</v>
      </c>
      <c r="V80" s="288">
        <v>0</v>
      </c>
      <c r="W80" s="287">
        <v>4</v>
      </c>
      <c r="X80" s="288">
        <v>0</v>
      </c>
      <c r="Y80" s="288">
        <v>0</v>
      </c>
      <c r="Z80" s="288">
        <v>0</v>
      </c>
      <c r="AA80" s="288">
        <v>0</v>
      </c>
      <c r="AB80" s="288">
        <v>0</v>
      </c>
      <c r="AC80" s="289">
        <v>27759</v>
      </c>
      <c r="AD80" s="288">
        <v>0</v>
      </c>
      <c r="AE80" s="287">
        <v>5400</v>
      </c>
      <c r="AF80" s="287">
        <v>75</v>
      </c>
      <c r="AG80" s="288">
        <v>0</v>
      </c>
      <c r="AH80" s="288">
        <v>0</v>
      </c>
      <c r="AI80" s="287">
        <v>1595</v>
      </c>
      <c r="AJ80" s="288">
        <v>0</v>
      </c>
      <c r="AK80" s="287">
        <v>30</v>
      </c>
      <c r="AL80" s="287">
        <v>49</v>
      </c>
      <c r="AM80" s="288">
        <v>0</v>
      </c>
      <c r="AN80" s="288">
        <v>0</v>
      </c>
      <c r="AO80" s="288">
        <v>0</v>
      </c>
      <c r="AP80" s="289">
        <v>7149</v>
      </c>
      <c r="AQ80" s="288">
        <v>0</v>
      </c>
      <c r="AR80" s="288">
        <v>0</v>
      </c>
      <c r="AS80" s="288">
        <v>0</v>
      </c>
      <c r="AT80" s="287">
        <v>1209</v>
      </c>
      <c r="AU80" s="287">
        <v>1145</v>
      </c>
      <c r="AV80" s="288">
        <v>0</v>
      </c>
      <c r="AW80" s="288">
        <v>0</v>
      </c>
      <c r="AX80" s="288">
        <v>0</v>
      </c>
      <c r="AY80" s="288">
        <v>0</v>
      </c>
      <c r="AZ80" s="288">
        <v>0</v>
      </c>
      <c r="BA80" s="288">
        <v>0</v>
      </c>
      <c r="BB80" s="288">
        <v>0</v>
      </c>
      <c r="BC80" s="289">
        <v>2354</v>
      </c>
      <c r="BD80" s="288">
        <v>0</v>
      </c>
      <c r="BE80" s="288">
        <v>0</v>
      </c>
      <c r="BF80" s="288">
        <v>0</v>
      </c>
      <c r="BG80" s="288">
        <v>0</v>
      </c>
      <c r="BH80" s="288">
        <v>0</v>
      </c>
      <c r="BI80" s="288">
        <v>0</v>
      </c>
      <c r="BJ80" s="288">
        <v>0</v>
      </c>
      <c r="BK80" s="288">
        <v>0</v>
      </c>
      <c r="BL80" s="288">
        <v>0</v>
      </c>
      <c r="BM80" s="288">
        <v>0</v>
      </c>
      <c r="BN80" s="287">
        <v>278</v>
      </c>
      <c r="BO80" s="288">
        <v>0</v>
      </c>
      <c r="BP80" s="289">
        <v>278</v>
      </c>
      <c r="BQ80" s="288">
        <v>0</v>
      </c>
      <c r="BR80" s="288">
        <v>0</v>
      </c>
      <c r="BS80" s="288">
        <v>0</v>
      </c>
      <c r="BT80" s="288">
        <v>0</v>
      </c>
      <c r="BU80" s="288">
        <v>0</v>
      </c>
      <c r="BV80" s="288">
        <v>0</v>
      </c>
      <c r="BW80" s="288">
        <v>0</v>
      </c>
      <c r="BX80" s="288">
        <v>0</v>
      </c>
      <c r="BY80" s="288">
        <v>0</v>
      </c>
      <c r="BZ80" s="288">
        <v>0</v>
      </c>
      <c r="CA80" s="288">
        <v>0</v>
      </c>
      <c r="CB80" s="288">
        <v>0</v>
      </c>
      <c r="CC80" s="290">
        <v>0</v>
      </c>
    </row>
    <row r="81" spans="1:81" x14ac:dyDescent="0.25">
      <c r="A81" s="286" t="s">
        <v>35</v>
      </c>
      <c r="B81" s="286" t="s">
        <v>233</v>
      </c>
      <c r="C81" s="286" t="s">
        <v>230</v>
      </c>
      <c r="D81" s="287">
        <v>11712</v>
      </c>
      <c r="E81" s="287">
        <v>11015</v>
      </c>
      <c r="F81" s="287">
        <v>77</v>
      </c>
      <c r="G81" s="287">
        <v>12320</v>
      </c>
      <c r="H81" s="287">
        <v>1168</v>
      </c>
      <c r="I81" s="287">
        <v>1627</v>
      </c>
      <c r="J81" s="287">
        <v>4</v>
      </c>
      <c r="K81" s="287">
        <v>31</v>
      </c>
      <c r="L81" s="287">
        <v>50</v>
      </c>
      <c r="M81" s="288">
        <v>0</v>
      </c>
      <c r="N81" s="287">
        <v>283</v>
      </c>
      <c r="O81" s="288">
        <v>0</v>
      </c>
      <c r="P81" s="289">
        <v>38287</v>
      </c>
      <c r="Q81" s="287">
        <v>11712</v>
      </c>
      <c r="R81" s="287">
        <v>5507</v>
      </c>
      <c r="S81" s="288">
        <v>0</v>
      </c>
      <c r="T81" s="287">
        <v>11088</v>
      </c>
      <c r="U81" s="288">
        <v>0</v>
      </c>
      <c r="V81" s="288">
        <v>0</v>
      </c>
      <c r="W81" s="287">
        <v>4</v>
      </c>
      <c r="X81" s="288">
        <v>0</v>
      </c>
      <c r="Y81" s="288">
        <v>0</v>
      </c>
      <c r="Z81" s="288">
        <v>0</v>
      </c>
      <c r="AA81" s="288">
        <v>0</v>
      </c>
      <c r="AB81" s="288">
        <v>0</v>
      </c>
      <c r="AC81" s="289">
        <v>28311</v>
      </c>
      <c r="AD81" s="288">
        <v>0</v>
      </c>
      <c r="AE81" s="287">
        <v>5508</v>
      </c>
      <c r="AF81" s="287">
        <v>77</v>
      </c>
      <c r="AG81" s="288">
        <v>0</v>
      </c>
      <c r="AH81" s="288">
        <v>0</v>
      </c>
      <c r="AI81" s="287">
        <v>1627</v>
      </c>
      <c r="AJ81" s="288">
        <v>0</v>
      </c>
      <c r="AK81" s="287">
        <v>31</v>
      </c>
      <c r="AL81" s="287">
        <v>50</v>
      </c>
      <c r="AM81" s="288">
        <v>0</v>
      </c>
      <c r="AN81" s="288">
        <v>0</v>
      </c>
      <c r="AO81" s="288">
        <v>0</v>
      </c>
      <c r="AP81" s="289">
        <v>7293</v>
      </c>
      <c r="AQ81" s="288">
        <v>0</v>
      </c>
      <c r="AR81" s="288">
        <v>0</v>
      </c>
      <c r="AS81" s="288">
        <v>0</v>
      </c>
      <c r="AT81" s="287">
        <v>1232</v>
      </c>
      <c r="AU81" s="287">
        <v>1168</v>
      </c>
      <c r="AV81" s="288">
        <v>0</v>
      </c>
      <c r="AW81" s="288">
        <v>0</v>
      </c>
      <c r="AX81" s="288">
        <v>0</v>
      </c>
      <c r="AY81" s="288">
        <v>0</v>
      </c>
      <c r="AZ81" s="288">
        <v>0</v>
      </c>
      <c r="BA81" s="288">
        <v>0</v>
      </c>
      <c r="BB81" s="288">
        <v>0</v>
      </c>
      <c r="BC81" s="289">
        <v>2400</v>
      </c>
      <c r="BD81" s="288">
        <v>0</v>
      </c>
      <c r="BE81" s="288">
        <v>0</v>
      </c>
      <c r="BF81" s="288">
        <v>0</v>
      </c>
      <c r="BG81" s="288">
        <v>0</v>
      </c>
      <c r="BH81" s="288">
        <v>0</v>
      </c>
      <c r="BI81" s="288">
        <v>0</v>
      </c>
      <c r="BJ81" s="288">
        <v>0</v>
      </c>
      <c r="BK81" s="288">
        <v>0</v>
      </c>
      <c r="BL81" s="288">
        <v>0</v>
      </c>
      <c r="BM81" s="288">
        <v>0</v>
      </c>
      <c r="BN81" s="287">
        <v>283</v>
      </c>
      <c r="BO81" s="288">
        <v>0</v>
      </c>
      <c r="BP81" s="289">
        <v>283</v>
      </c>
      <c r="BQ81" s="288">
        <v>0</v>
      </c>
      <c r="BR81" s="288">
        <v>0</v>
      </c>
      <c r="BS81" s="288">
        <v>0</v>
      </c>
      <c r="BT81" s="288">
        <v>0</v>
      </c>
      <c r="BU81" s="288">
        <v>0</v>
      </c>
      <c r="BV81" s="288">
        <v>0</v>
      </c>
      <c r="BW81" s="288">
        <v>0</v>
      </c>
      <c r="BX81" s="288">
        <v>0</v>
      </c>
      <c r="BY81" s="288">
        <v>0</v>
      </c>
      <c r="BZ81" s="288">
        <v>0</v>
      </c>
      <c r="CA81" s="288">
        <v>0</v>
      </c>
      <c r="CB81" s="288">
        <v>0</v>
      </c>
      <c r="CC81" s="290">
        <v>0</v>
      </c>
    </row>
    <row r="82" spans="1:81" x14ac:dyDescent="0.25">
      <c r="A82" s="286" t="s">
        <v>35</v>
      </c>
      <c r="B82" s="286" t="s">
        <v>233</v>
      </c>
      <c r="C82" s="286" t="s">
        <v>234</v>
      </c>
      <c r="D82" s="287">
        <v>25384</v>
      </c>
      <c r="E82" s="287">
        <v>26690</v>
      </c>
      <c r="F82" s="287">
        <v>196</v>
      </c>
      <c r="G82" s="287">
        <v>37662</v>
      </c>
      <c r="H82" s="287">
        <v>3018</v>
      </c>
      <c r="I82" s="287">
        <v>3482</v>
      </c>
      <c r="J82" s="287">
        <v>10</v>
      </c>
      <c r="K82" s="287">
        <v>78</v>
      </c>
      <c r="L82" s="287">
        <v>128</v>
      </c>
      <c r="M82" s="288">
        <v>0</v>
      </c>
      <c r="N82" s="287">
        <v>733</v>
      </c>
      <c r="O82" s="288">
        <v>0</v>
      </c>
      <c r="P82" s="289">
        <v>97381</v>
      </c>
      <c r="Q82" s="287">
        <v>25384</v>
      </c>
      <c r="R82" s="287">
        <v>13344</v>
      </c>
      <c r="S82" s="288">
        <v>0</v>
      </c>
      <c r="T82" s="287">
        <v>29275</v>
      </c>
      <c r="U82" s="288">
        <v>0</v>
      </c>
      <c r="V82" s="288">
        <v>0</v>
      </c>
      <c r="W82" s="287">
        <v>10</v>
      </c>
      <c r="X82" s="288">
        <v>0</v>
      </c>
      <c r="Y82" s="288">
        <v>0</v>
      </c>
      <c r="Z82" s="288">
        <v>0</v>
      </c>
      <c r="AA82" s="288">
        <v>0</v>
      </c>
      <c r="AB82" s="288">
        <v>0</v>
      </c>
      <c r="AC82" s="289">
        <v>68013</v>
      </c>
      <c r="AD82" s="288">
        <v>0</v>
      </c>
      <c r="AE82" s="287">
        <v>13085</v>
      </c>
      <c r="AF82" s="287">
        <v>196</v>
      </c>
      <c r="AG82" s="288">
        <v>0</v>
      </c>
      <c r="AH82" s="288">
        <v>0</v>
      </c>
      <c r="AI82" s="287">
        <v>3477</v>
      </c>
      <c r="AJ82" s="288">
        <v>0</v>
      </c>
      <c r="AK82" s="287">
        <v>78</v>
      </c>
      <c r="AL82" s="287">
        <v>128</v>
      </c>
      <c r="AM82" s="288">
        <v>0</v>
      </c>
      <c r="AN82" s="287">
        <v>64</v>
      </c>
      <c r="AO82" s="288">
        <v>0</v>
      </c>
      <c r="AP82" s="289">
        <v>17028</v>
      </c>
      <c r="AQ82" s="288">
        <v>0</v>
      </c>
      <c r="AR82" s="288">
        <v>0</v>
      </c>
      <c r="AS82" s="288">
        <v>0</v>
      </c>
      <c r="AT82" s="287">
        <v>8387</v>
      </c>
      <c r="AU82" s="287">
        <v>3018</v>
      </c>
      <c r="AV82" s="288">
        <v>0</v>
      </c>
      <c r="AW82" s="288">
        <v>0</v>
      </c>
      <c r="AX82" s="288">
        <v>0</v>
      </c>
      <c r="AY82" s="288">
        <v>0</v>
      </c>
      <c r="AZ82" s="288">
        <v>0</v>
      </c>
      <c r="BA82" s="288">
        <v>0</v>
      </c>
      <c r="BB82" s="288">
        <v>0</v>
      </c>
      <c r="BC82" s="289">
        <v>11405</v>
      </c>
      <c r="BD82" s="288">
        <v>0</v>
      </c>
      <c r="BE82" s="287">
        <v>261</v>
      </c>
      <c r="BF82" s="288">
        <v>0</v>
      </c>
      <c r="BG82" s="288">
        <v>0</v>
      </c>
      <c r="BH82" s="288">
        <v>0</v>
      </c>
      <c r="BI82" s="287">
        <v>5</v>
      </c>
      <c r="BJ82" s="288">
        <v>0</v>
      </c>
      <c r="BK82" s="288">
        <v>0</v>
      </c>
      <c r="BL82" s="288">
        <v>0</v>
      </c>
      <c r="BM82" s="288">
        <v>0</v>
      </c>
      <c r="BN82" s="287">
        <v>669</v>
      </c>
      <c r="BO82" s="288">
        <v>0</v>
      </c>
      <c r="BP82" s="289">
        <v>935</v>
      </c>
      <c r="BQ82" s="288">
        <v>0</v>
      </c>
      <c r="BR82" s="288">
        <v>0</v>
      </c>
      <c r="BS82" s="288">
        <v>0</v>
      </c>
      <c r="BT82" s="288">
        <v>0</v>
      </c>
      <c r="BU82" s="288">
        <v>0</v>
      </c>
      <c r="BV82" s="288">
        <v>0</v>
      </c>
      <c r="BW82" s="288">
        <v>0</v>
      </c>
      <c r="BX82" s="288">
        <v>0</v>
      </c>
      <c r="BY82" s="288">
        <v>0</v>
      </c>
      <c r="BZ82" s="288">
        <v>0</v>
      </c>
      <c r="CA82" s="288">
        <v>0</v>
      </c>
      <c r="CB82" s="288">
        <v>0</v>
      </c>
      <c r="CC82" s="290">
        <v>0</v>
      </c>
    </row>
    <row r="83" spans="1:81" x14ac:dyDescent="0.25">
      <c r="A83" s="286" t="s">
        <v>36</v>
      </c>
      <c r="B83" s="286" t="s">
        <v>229</v>
      </c>
      <c r="C83" s="286" t="s">
        <v>112</v>
      </c>
      <c r="D83" s="287">
        <v>8814</v>
      </c>
      <c r="E83" s="287">
        <v>8289</v>
      </c>
      <c r="F83" s="287">
        <v>58</v>
      </c>
      <c r="G83" s="287">
        <v>9271</v>
      </c>
      <c r="H83" s="287">
        <v>879</v>
      </c>
      <c r="I83" s="287">
        <v>1225</v>
      </c>
      <c r="J83" s="287">
        <v>3</v>
      </c>
      <c r="K83" s="287">
        <v>23</v>
      </c>
      <c r="L83" s="287">
        <v>37</v>
      </c>
      <c r="M83" s="288">
        <v>0</v>
      </c>
      <c r="N83" s="287">
        <v>213</v>
      </c>
      <c r="O83" s="288">
        <v>0</v>
      </c>
      <c r="P83" s="289">
        <v>28812</v>
      </c>
      <c r="Q83" s="287">
        <v>8814</v>
      </c>
      <c r="R83" s="287">
        <v>4144</v>
      </c>
      <c r="S83" s="288">
        <v>0</v>
      </c>
      <c r="T83" s="287">
        <v>8343</v>
      </c>
      <c r="U83" s="288">
        <v>0</v>
      </c>
      <c r="V83" s="288">
        <v>0</v>
      </c>
      <c r="W83" s="287">
        <v>3</v>
      </c>
      <c r="X83" s="288">
        <v>0</v>
      </c>
      <c r="Y83" s="288">
        <v>0</v>
      </c>
      <c r="Z83" s="288">
        <v>0</v>
      </c>
      <c r="AA83" s="288">
        <v>0</v>
      </c>
      <c r="AB83" s="288">
        <v>0</v>
      </c>
      <c r="AC83" s="289">
        <v>21304</v>
      </c>
      <c r="AD83" s="288">
        <v>0</v>
      </c>
      <c r="AE83" s="287">
        <v>4145</v>
      </c>
      <c r="AF83" s="287">
        <v>58</v>
      </c>
      <c r="AG83" s="288">
        <v>0</v>
      </c>
      <c r="AH83" s="288">
        <v>0</v>
      </c>
      <c r="AI83" s="287">
        <v>1225</v>
      </c>
      <c r="AJ83" s="288">
        <v>0</v>
      </c>
      <c r="AK83" s="287">
        <v>23</v>
      </c>
      <c r="AL83" s="287">
        <v>37</v>
      </c>
      <c r="AM83" s="288">
        <v>0</v>
      </c>
      <c r="AN83" s="288">
        <v>0</v>
      </c>
      <c r="AO83" s="288">
        <v>0</v>
      </c>
      <c r="AP83" s="289">
        <v>5488</v>
      </c>
      <c r="AQ83" s="288">
        <v>0</v>
      </c>
      <c r="AR83" s="288">
        <v>0</v>
      </c>
      <c r="AS83" s="288">
        <v>0</v>
      </c>
      <c r="AT83" s="287">
        <v>928</v>
      </c>
      <c r="AU83" s="287">
        <v>879</v>
      </c>
      <c r="AV83" s="288">
        <v>0</v>
      </c>
      <c r="AW83" s="288">
        <v>0</v>
      </c>
      <c r="AX83" s="288">
        <v>0</v>
      </c>
      <c r="AY83" s="288">
        <v>0</v>
      </c>
      <c r="AZ83" s="288">
        <v>0</v>
      </c>
      <c r="BA83" s="288">
        <v>0</v>
      </c>
      <c r="BB83" s="288">
        <v>0</v>
      </c>
      <c r="BC83" s="289">
        <v>1807</v>
      </c>
      <c r="BD83" s="288">
        <v>0</v>
      </c>
      <c r="BE83" s="288">
        <v>0</v>
      </c>
      <c r="BF83" s="288">
        <v>0</v>
      </c>
      <c r="BG83" s="288">
        <v>0</v>
      </c>
      <c r="BH83" s="288">
        <v>0</v>
      </c>
      <c r="BI83" s="288">
        <v>0</v>
      </c>
      <c r="BJ83" s="288">
        <v>0</v>
      </c>
      <c r="BK83" s="288">
        <v>0</v>
      </c>
      <c r="BL83" s="288">
        <v>0</v>
      </c>
      <c r="BM83" s="288">
        <v>0</v>
      </c>
      <c r="BN83" s="287">
        <v>213</v>
      </c>
      <c r="BO83" s="288">
        <v>0</v>
      </c>
      <c r="BP83" s="289">
        <v>213</v>
      </c>
      <c r="BQ83" s="288">
        <v>0</v>
      </c>
      <c r="BR83" s="288">
        <v>0</v>
      </c>
      <c r="BS83" s="288">
        <v>0</v>
      </c>
      <c r="BT83" s="288">
        <v>0</v>
      </c>
      <c r="BU83" s="288">
        <v>0</v>
      </c>
      <c r="BV83" s="288">
        <v>0</v>
      </c>
      <c r="BW83" s="288">
        <v>0</v>
      </c>
      <c r="BX83" s="288">
        <v>0</v>
      </c>
      <c r="BY83" s="288">
        <v>0</v>
      </c>
      <c r="BZ83" s="288">
        <v>0</v>
      </c>
      <c r="CA83" s="288">
        <v>0</v>
      </c>
      <c r="CB83" s="288">
        <v>0</v>
      </c>
      <c r="CC83" s="290">
        <v>0</v>
      </c>
    </row>
    <row r="84" spans="1:81" x14ac:dyDescent="0.25">
      <c r="A84" s="286" t="s">
        <v>36</v>
      </c>
      <c r="B84" s="286" t="s">
        <v>229</v>
      </c>
      <c r="C84" s="286" t="s">
        <v>230</v>
      </c>
      <c r="D84" s="287">
        <v>46556</v>
      </c>
      <c r="E84" s="287">
        <v>54933</v>
      </c>
      <c r="F84" s="287">
        <v>424</v>
      </c>
      <c r="G84" s="287">
        <v>92365</v>
      </c>
      <c r="H84" s="287">
        <v>6567</v>
      </c>
      <c r="I84" s="287">
        <v>6292</v>
      </c>
      <c r="J84" s="287">
        <v>20</v>
      </c>
      <c r="K84" s="287">
        <v>167</v>
      </c>
      <c r="L84" s="287">
        <v>278</v>
      </c>
      <c r="M84" s="288">
        <v>0</v>
      </c>
      <c r="N84" s="287">
        <v>1599</v>
      </c>
      <c r="O84" s="288">
        <v>0</v>
      </c>
      <c r="P84" s="289">
        <v>209201</v>
      </c>
      <c r="Q84" s="287">
        <v>46556</v>
      </c>
      <c r="R84" s="287">
        <v>27465</v>
      </c>
      <c r="S84" s="288">
        <v>0</v>
      </c>
      <c r="T84" s="287">
        <v>63784</v>
      </c>
      <c r="U84" s="288">
        <v>0</v>
      </c>
      <c r="V84" s="288">
        <v>0</v>
      </c>
      <c r="W84" s="287">
        <v>20</v>
      </c>
      <c r="X84" s="288">
        <v>0</v>
      </c>
      <c r="Y84" s="288">
        <v>0</v>
      </c>
      <c r="Z84" s="288">
        <v>0</v>
      </c>
      <c r="AA84" s="288">
        <v>0</v>
      </c>
      <c r="AB84" s="288">
        <v>0</v>
      </c>
      <c r="AC84" s="289">
        <v>137825</v>
      </c>
      <c r="AD84" s="288">
        <v>0</v>
      </c>
      <c r="AE84" s="287">
        <v>26433</v>
      </c>
      <c r="AF84" s="287">
        <v>424</v>
      </c>
      <c r="AG84" s="288">
        <v>0</v>
      </c>
      <c r="AH84" s="288">
        <v>0</v>
      </c>
      <c r="AI84" s="287">
        <v>6271</v>
      </c>
      <c r="AJ84" s="288">
        <v>0</v>
      </c>
      <c r="AK84" s="287">
        <v>167</v>
      </c>
      <c r="AL84" s="287">
        <v>278</v>
      </c>
      <c r="AM84" s="288">
        <v>0</v>
      </c>
      <c r="AN84" s="287">
        <v>252</v>
      </c>
      <c r="AO84" s="288">
        <v>0</v>
      </c>
      <c r="AP84" s="289">
        <v>33825</v>
      </c>
      <c r="AQ84" s="288">
        <v>0</v>
      </c>
      <c r="AR84" s="288">
        <v>0</v>
      </c>
      <c r="AS84" s="288">
        <v>0</v>
      </c>
      <c r="AT84" s="287">
        <v>28581</v>
      </c>
      <c r="AU84" s="287">
        <v>6567</v>
      </c>
      <c r="AV84" s="288">
        <v>0</v>
      </c>
      <c r="AW84" s="288">
        <v>0</v>
      </c>
      <c r="AX84" s="288">
        <v>0</v>
      </c>
      <c r="AY84" s="288">
        <v>0</v>
      </c>
      <c r="AZ84" s="288">
        <v>0</v>
      </c>
      <c r="BA84" s="288">
        <v>0</v>
      </c>
      <c r="BB84" s="288">
        <v>0</v>
      </c>
      <c r="BC84" s="289">
        <v>35148</v>
      </c>
      <c r="BD84" s="288">
        <v>0</v>
      </c>
      <c r="BE84" s="287">
        <v>1035</v>
      </c>
      <c r="BF84" s="288">
        <v>0</v>
      </c>
      <c r="BG84" s="288">
        <v>0</v>
      </c>
      <c r="BH84" s="288">
        <v>0</v>
      </c>
      <c r="BI84" s="287">
        <v>21</v>
      </c>
      <c r="BJ84" s="288">
        <v>0</v>
      </c>
      <c r="BK84" s="288">
        <v>0</v>
      </c>
      <c r="BL84" s="288">
        <v>0</v>
      </c>
      <c r="BM84" s="288">
        <v>0</v>
      </c>
      <c r="BN84" s="287">
        <v>1347</v>
      </c>
      <c r="BO84" s="288">
        <v>0</v>
      </c>
      <c r="BP84" s="289">
        <v>2403</v>
      </c>
      <c r="BQ84" s="288">
        <v>0</v>
      </c>
      <c r="BR84" s="288">
        <v>0</v>
      </c>
      <c r="BS84" s="288">
        <v>0</v>
      </c>
      <c r="BT84" s="288">
        <v>0</v>
      </c>
      <c r="BU84" s="288">
        <v>0</v>
      </c>
      <c r="BV84" s="288">
        <v>0</v>
      </c>
      <c r="BW84" s="288">
        <v>0</v>
      </c>
      <c r="BX84" s="288">
        <v>0</v>
      </c>
      <c r="BY84" s="288">
        <v>0</v>
      </c>
      <c r="BZ84" s="288">
        <v>0</v>
      </c>
      <c r="CA84" s="288">
        <v>0</v>
      </c>
      <c r="CB84" s="288">
        <v>0</v>
      </c>
      <c r="CC84" s="290">
        <v>0</v>
      </c>
    </row>
    <row r="85" spans="1:81" x14ac:dyDescent="0.25">
      <c r="A85" s="286" t="s">
        <v>36</v>
      </c>
      <c r="B85" s="286" t="s">
        <v>231</v>
      </c>
      <c r="C85" s="286" t="s">
        <v>232</v>
      </c>
      <c r="D85" s="287">
        <v>41359</v>
      </c>
      <c r="E85" s="287">
        <v>51822</v>
      </c>
      <c r="F85" s="287">
        <v>410</v>
      </c>
      <c r="G85" s="287">
        <v>93817</v>
      </c>
      <c r="H85" s="287">
        <v>6356</v>
      </c>
      <c r="I85" s="287">
        <v>5542</v>
      </c>
      <c r="J85" s="287">
        <v>20</v>
      </c>
      <c r="K85" s="287">
        <v>161</v>
      </c>
      <c r="L85" s="287">
        <v>269</v>
      </c>
      <c r="M85" s="288">
        <v>0</v>
      </c>
      <c r="N85" s="287">
        <v>1549</v>
      </c>
      <c r="O85" s="288">
        <v>0</v>
      </c>
      <c r="P85" s="289">
        <v>201305</v>
      </c>
      <c r="Q85" s="287">
        <v>41359</v>
      </c>
      <c r="R85" s="287">
        <v>25910</v>
      </c>
      <c r="S85" s="288">
        <v>0</v>
      </c>
      <c r="T85" s="287">
        <v>62172</v>
      </c>
      <c r="U85" s="288">
        <v>0</v>
      </c>
      <c r="V85" s="288">
        <v>0</v>
      </c>
      <c r="W85" s="287">
        <v>20</v>
      </c>
      <c r="X85" s="288">
        <v>0</v>
      </c>
      <c r="Y85" s="288">
        <v>0</v>
      </c>
      <c r="Z85" s="288">
        <v>0</v>
      </c>
      <c r="AA85" s="288">
        <v>0</v>
      </c>
      <c r="AB85" s="288">
        <v>0</v>
      </c>
      <c r="AC85" s="289">
        <v>129461</v>
      </c>
      <c r="AD85" s="288">
        <v>0</v>
      </c>
      <c r="AE85" s="287">
        <v>24711</v>
      </c>
      <c r="AF85" s="287">
        <v>410</v>
      </c>
      <c r="AG85" s="288">
        <v>0</v>
      </c>
      <c r="AH85" s="288">
        <v>0</v>
      </c>
      <c r="AI85" s="287">
        <v>5518</v>
      </c>
      <c r="AJ85" s="288">
        <v>0</v>
      </c>
      <c r="AK85" s="287">
        <v>161</v>
      </c>
      <c r="AL85" s="287">
        <v>269</v>
      </c>
      <c r="AM85" s="288">
        <v>0</v>
      </c>
      <c r="AN85" s="287">
        <v>293</v>
      </c>
      <c r="AO85" s="288">
        <v>0</v>
      </c>
      <c r="AP85" s="289">
        <v>31362</v>
      </c>
      <c r="AQ85" s="288">
        <v>0</v>
      </c>
      <c r="AR85" s="288">
        <v>0</v>
      </c>
      <c r="AS85" s="288">
        <v>0</v>
      </c>
      <c r="AT85" s="287">
        <v>31645</v>
      </c>
      <c r="AU85" s="287">
        <v>6356</v>
      </c>
      <c r="AV85" s="288">
        <v>0</v>
      </c>
      <c r="AW85" s="288">
        <v>0</v>
      </c>
      <c r="AX85" s="288">
        <v>0</v>
      </c>
      <c r="AY85" s="288">
        <v>0</v>
      </c>
      <c r="AZ85" s="288">
        <v>0</v>
      </c>
      <c r="BA85" s="288">
        <v>0</v>
      </c>
      <c r="BB85" s="288">
        <v>0</v>
      </c>
      <c r="BC85" s="289">
        <v>38001</v>
      </c>
      <c r="BD85" s="288">
        <v>0</v>
      </c>
      <c r="BE85" s="287">
        <v>1201</v>
      </c>
      <c r="BF85" s="288">
        <v>0</v>
      </c>
      <c r="BG85" s="288">
        <v>0</v>
      </c>
      <c r="BH85" s="288">
        <v>0</v>
      </c>
      <c r="BI85" s="287">
        <v>24</v>
      </c>
      <c r="BJ85" s="288">
        <v>0</v>
      </c>
      <c r="BK85" s="288">
        <v>0</v>
      </c>
      <c r="BL85" s="288">
        <v>0</v>
      </c>
      <c r="BM85" s="288">
        <v>0</v>
      </c>
      <c r="BN85" s="287">
        <v>1256</v>
      </c>
      <c r="BO85" s="288">
        <v>0</v>
      </c>
      <c r="BP85" s="289">
        <v>2481</v>
      </c>
      <c r="BQ85" s="288">
        <v>0</v>
      </c>
      <c r="BR85" s="288">
        <v>0</v>
      </c>
      <c r="BS85" s="288">
        <v>0</v>
      </c>
      <c r="BT85" s="288">
        <v>0</v>
      </c>
      <c r="BU85" s="288">
        <v>0</v>
      </c>
      <c r="BV85" s="288">
        <v>0</v>
      </c>
      <c r="BW85" s="288">
        <v>0</v>
      </c>
      <c r="BX85" s="288">
        <v>0</v>
      </c>
      <c r="BY85" s="288">
        <v>0</v>
      </c>
      <c r="BZ85" s="288">
        <v>0</v>
      </c>
      <c r="CA85" s="288">
        <v>0</v>
      </c>
      <c r="CB85" s="288">
        <v>0</v>
      </c>
      <c r="CC85" s="290">
        <v>0</v>
      </c>
    </row>
    <row r="86" spans="1:81" x14ac:dyDescent="0.25">
      <c r="A86" s="286" t="s">
        <v>36</v>
      </c>
      <c r="B86" s="286" t="s">
        <v>233</v>
      </c>
      <c r="C86" s="286" t="s">
        <v>234</v>
      </c>
      <c r="D86" s="287">
        <v>47558</v>
      </c>
      <c r="E86" s="287">
        <v>62188</v>
      </c>
      <c r="F86" s="287">
        <v>500</v>
      </c>
      <c r="G86" s="287">
        <v>117991</v>
      </c>
      <c r="H86" s="287">
        <v>7758</v>
      </c>
      <c r="I86" s="287">
        <v>6332</v>
      </c>
      <c r="J86" s="287">
        <v>24</v>
      </c>
      <c r="K86" s="287">
        <v>197</v>
      </c>
      <c r="L86" s="287">
        <v>328</v>
      </c>
      <c r="M86" s="288">
        <v>0</v>
      </c>
      <c r="N86" s="287">
        <v>1892</v>
      </c>
      <c r="O86" s="288">
        <v>0</v>
      </c>
      <c r="P86" s="289">
        <v>244768</v>
      </c>
      <c r="Q86" s="287">
        <v>47558</v>
      </c>
      <c r="R86" s="287">
        <v>31093</v>
      </c>
      <c r="S86" s="288">
        <v>0</v>
      </c>
      <c r="T86" s="287">
        <v>75929</v>
      </c>
      <c r="U86" s="288">
        <v>0</v>
      </c>
      <c r="V86" s="288">
        <v>0</v>
      </c>
      <c r="W86" s="287">
        <v>24</v>
      </c>
      <c r="X86" s="288">
        <v>0</v>
      </c>
      <c r="Y86" s="288">
        <v>0</v>
      </c>
      <c r="Z86" s="288">
        <v>0</v>
      </c>
      <c r="AA86" s="288">
        <v>0</v>
      </c>
      <c r="AB86" s="288">
        <v>0</v>
      </c>
      <c r="AC86" s="289">
        <v>154604</v>
      </c>
      <c r="AD86" s="288">
        <v>0</v>
      </c>
      <c r="AE86" s="287">
        <v>29473</v>
      </c>
      <c r="AF86" s="287">
        <v>500</v>
      </c>
      <c r="AG86" s="288">
        <v>0</v>
      </c>
      <c r="AH86" s="288">
        <v>0</v>
      </c>
      <c r="AI86" s="287">
        <v>6299</v>
      </c>
      <c r="AJ86" s="288">
        <v>0</v>
      </c>
      <c r="AK86" s="287">
        <v>197</v>
      </c>
      <c r="AL86" s="287">
        <v>328</v>
      </c>
      <c r="AM86" s="288">
        <v>0</v>
      </c>
      <c r="AN86" s="287">
        <v>396</v>
      </c>
      <c r="AO86" s="288">
        <v>0</v>
      </c>
      <c r="AP86" s="289">
        <v>37193</v>
      </c>
      <c r="AQ86" s="288">
        <v>0</v>
      </c>
      <c r="AR86" s="288">
        <v>0</v>
      </c>
      <c r="AS86" s="288">
        <v>0</v>
      </c>
      <c r="AT86" s="287">
        <v>42062</v>
      </c>
      <c r="AU86" s="287">
        <v>7758</v>
      </c>
      <c r="AV86" s="288">
        <v>0</v>
      </c>
      <c r="AW86" s="288">
        <v>0</v>
      </c>
      <c r="AX86" s="288">
        <v>0</v>
      </c>
      <c r="AY86" s="288">
        <v>0</v>
      </c>
      <c r="AZ86" s="288">
        <v>0</v>
      </c>
      <c r="BA86" s="288">
        <v>0</v>
      </c>
      <c r="BB86" s="288">
        <v>0</v>
      </c>
      <c r="BC86" s="289">
        <v>49820</v>
      </c>
      <c r="BD86" s="288">
        <v>0</v>
      </c>
      <c r="BE86" s="287">
        <v>1622</v>
      </c>
      <c r="BF86" s="288">
        <v>0</v>
      </c>
      <c r="BG86" s="288">
        <v>0</v>
      </c>
      <c r="BH86" s="288">
        <v>0</v>
      </c>
      <c r="BI86" s="287">
        <v>33</v>
      </c>
      <c r="BJ86" s="288">
        <v>0</v>
      </c>
      <c r="BK86" s="288">
        <v>0</v>
      </c>
      <c r="BL86" s="288">
        <v>0</v>
      </c>
      <c r="BM86" s="288">
        <v>0</v>
      </c>
      <c r="BN86" s="287">
        <v>1496</v>
      </c>
      <c r="BO86" s="288">
        <v>0</v>
      </c>
      <c r="BP86" s="289">
        <v>3151</v>
      </c>
      <c r="BQ86" s="288">
        <v>0</v>
      </c>
      <c r="BR86" s="288">
        <v>0</v>
      </c>
      <c r="BS86" s="288">
        <v>0</v>
      </c>
      <c r="BT86" s="288">
        <v>0</v>
      </c>
      <c r="BU86" s="288">
        <v>0</v>
      </c>
      <c r="BV86" s="288">
        <v>0</v>
      </c>
      <c r="BW86" s="288">
        <v>0</v>
      </c>
      <c r="BX86" s="288">
        <v>0</v>
      </c>
      <c r="BY86" s="288">
        <v>0</v>
      </c>
      <c r="BZ86" s="288">
        <v>0</v>
      </c>
      <c r="CA86" s="288">
        <v>0</v>
      </c>
      <c r="CB86" s="288">
        <v>0</v>
      </c>
      <c r="CC86" s="290">
        <v>0</v>
      </c>
    </row>
    <row r="87" spans="1:81" x14ac:dyDescent="0.25">
      <c r="A87" s="286" t="s">
        <v>37</v>
      </c>
      <c r="B87" s="286" t="s">
        <v>229</v>
      </c>
      <c r="C87" s="286" t="s">
        <v>230</v>
      </c>
      <c r="D87" s="287">
        <v>54183</v>
      </c>
      <c r="E87" s="287">
        <v>50960</v>
      </c>
      <c r="F87" s="287">
        <v>354</v>
      </c>
      <c r="G87" s="287">
        <v>56999</v>
      </c>
      <c r="H87" s="287">
        <v>5403</v>
      </c>
      <c r="I87" s="287">
        <v>7528</v>
      </c>
      <c r="J87" s="287">
        <v>18</v>
      </c>
      <c r="K87" s="287">
        <v>142</v>
      </c>
      <c r="L87" s="287">
        <v>231</v>
      </c>
      <c r="M87" s="288">
        <v>0</v>
      </c>
      <c r="N87" s="287">
        <v>1311</v>
      </c>
      <c r="O87" s="288">
        <v>0</v>
      </c>
      <c r="P87" s="289">
        <v>177129</v>
      </c>
      <c r="Q87" s="287">
        <v>54183</v>
      </c>
      <c r="R87" s="287">
        <v>25480</v>
      </c>
      <c r="S87" s="288">
        <v>0</v>
      </c>
      <c r="T87" s="287">
        <v>48303</v>
      </c>
      <c r="U87" s="288">
        <v>0</v>
      </c>
      <c r="V87" s="288">
        <v>0</v>
      </c>
      <c r="W87" s="287">
        <v>18</v>
      </c>
      <c r="X87" s="288">
        <v>0</v>
      </c>
      <c r="Y87" s="288">
        <v>0</v>
      </c>
      <c r="Z87" s="288">
        <v>0</v>
      </c>
      <c r="AA87" s="288">
        <v>0</v>
      </c>
      <c r="AB87" s="288">
        <v>0</v>
      </c>
      <c r="AC87" s="289">
        <v>127984</v>
      </c>
      <c r="AD87" s="288">
        <v>0</v>
      </c>
      <c r="AE87" s="287">
        <v>25480</v>
      </c>
      <c r="AF87" s="287">
        <v>354</v>
      </c>
      <c r="AG87" s="288">
        <v>0</v>
      </c>
      <c r="AH87" s="288">
        <v>0</v>
      </c>
      <c r="AI87" s="287">
        <v>7528</v>
      </c>
      <c r="AJ87" s="288">
        <v>0</v>
      </c>
      <c r="AK87" s="287">
        <v>142</v>
      </c>
      <c r="AL87" s="287">
        <v>231</v>
      </c>
      <c r="AM87" s="288">
        <v>0</v>
      </c>
      <c r="AN87" s="288">
        <v>0</v>
      </c>
      <c r="AO87" s="288">
        <v>0</v>
      </c>
      <c r="AP87" s="289">
        <v>33735</v>
      </c>
      <c r="AQ87" s="288">
        <v>0</v>
      </c>
      <c r="AR87" s="288">
        <v>0</v>
      </c>
      <c r="AS87" s="288">
        <v>0</v>
      </c>
      <c r="AT87" s="287">
        <v>8696</v>
      </c>
      <c r="AU87" s="287">
        <v>5403</v>
      </c>
      <c r="AV87" s="288">
        <v>0</v>
      </c>
      <c r="AW87" s="288">
        <v>0</v>
      </c>
      <c r="AX87" s="288">
        <v>0</v>
      </c>
      <c r="AY87" s="288">
        <v>0</v>
      </c>
      <c r="AZ87" s="288">
        <v>0</v>
      </c>
      <c r="BA87" s="288">
        <v>0</v>
      </c>
      <c r="BB87" s="288">
        <v>0</v>
      </c>
      <c r="BC87" s="289">
        <v>14099</v>
      </c>
      <c r="BD87" s="288">
        <v>0</v>
      </c>
      <c r="BE87" s="288">
        <v>0</v>
      </c>
      <c r="BF87" s="288">
        <v>0</v>
      </c>
      <c r="BG87" s="288">
        <v>0</v>
      </c>
      <c r="BH87" s="288">
        <v>0</v>
      </c>
      <c r="BI87" s="288">
        <v>0</v>
      </c>
      <c r="BJ87" s="288">
        <v>0</v>
      </c>
      <c r="BK87" s="288">
        <v>0</v>
      </c>
      <c r="BL87" s="288">
        <v>0</v>
      </c>
      <c r="BM87" s="288">
        <v>0</v>
      </c>
      <c r="BN87" s="287">
        <v>1311</v>
      </c>
      <c r="BO87" s="288">
        <v>0</v>
      </c>
      <c r="BP87" s="289">
        <v>1311</v>
      </c>
      <c r="BQ87" s="288">
        <v>0</v>
      </c>
      <c r="BR87" s="288">
        <v>0</v>
      </c>
      <c r="BS87" s="288">
        <v>0</v>
      </c>
      <c r="BT87" s="288">
        <v>0</v>
      </c>
      <c r="BU87" s="288">
        <v>0</v>
      </c>
      <c r="BV87" s="288">
        <v>0</v>
      </c>
      <c r="BW87" s="288">
        <v>0</v>
      </c>
      <c r="BX87" s="288">
        <v>0</v>
      </c>
      <c r="BY87" s="288">
        <v>0</v>
      </c>
      <c r="BZ87" s="288">
        <v>0</v>
      </c>
      <c r="CA87" s="288">
        <v>0</v>
      </c>
      <c r="CB87" s="288">
        <v>0</v>
      </c>
      <c r="CC87" s="290">
        <v>0</v>
      </c>
    </row>
    <row r="88" spans="1:81" x14ac:dyDescent="0.25">
      <c r="A88" s="286" t="s">
        <v>37</v>
      </c>
      <c r="B88" s="286" t="s">
        <v>231</v>
      </c>
      <c r="C88" s="286" t="s">
        <v>232</v>
      </c>
      <c r="D88" s="287">
        <v>39532</v>
      </c>
      <c r="E88" s="287">
        <v>37179</v>
      </c>
      <c r="F88" s="287">
        <v>259</v>
      </c>
      <c r="G88" s="287">
        <v>41587</v>
      </c>
      <c r="H88" s="287">
        <v>3941</v>
      </c>
      <c r="I88" s="287">
        <v>5492</v>
      </c>
      <c r="J88" s="287">
        <v>12</v>
      </c>
      <c r="K88" s="287">
        <v>104</v>
      </c>
      <c r="L88" s="287">
        <v>168</v>
      </c>
      <c r="M88" s="288">
        <v>0</v>
      </c>
      <c r="N88" s="287">
        <v>957</v>
      </c>
      <c r="O88" s="288">
        <v>0</v>
      </c>
      <c r="P88" s="289">
        <v>129231</v>
      </c>
      <c r="Q88" s="287">
        <v>39532</v>
      </c>
      <c r="R88" s="287">
        <v>18589</v>
      </c>
      <c r="S88" s="288">
        <v>0</v>
      </c>
      <c r="T88" s="287">
        <v>35285</v>
      </c>
      <c r="U88" s="288">
        <v>0</v>
      </c>
      <c r="V88" s="288">
        <v>0</v>
      </c>
      <c r="W88" s="287">
        <v>12</v>
      </c>
      <c r="X88" s="288">
        <v>0</v>
      </c>
      <c r="Y88" s="288">
        <v>0</v>
      </c>
      <c r="Z88" s="288">
        <v>0</v>
      </c>
      <c r="AA88" s="288">
        <v>0</v>
      </c>
      <c r="AB88" s="288">
        <v>0</v>
      </c>
      <c r="AC88" s="289">
        <v>93418</v>
      </c>
      <c r="AD88" s="288">
        <v>0</v>
      </c>
      <c r="AE88" s="287">
        <v>18590</v>
      </c>
      <c r="AF88" s="287">
        <v>259</v>
      </c>
      <c r="AG88" s="288">
        <v>0</v>
      </c>
      <c r="AH88" s="288">
        <v>0</v>
      </c>
      <c r="AI88" s="287">
        <v>5492</v>
      </c>
      <c r="AJ88" s="288">
        <v>0</v>
      </c>
      <c r="AK88" s="287">
        <v>104</v>
      </c>
      <c r="AL88" s="287">
        <v>168</v>
      </c>
      <c r="AM88" s="288">
        <v>0</v>
      </c>
      <c r="AN88" s="288">
        <v>0</v>
      </c>
      <c r="AO88" s="288">
        <v>0</v>
      </c>
      <c r="AP88" s="289">
        <v>24613</v>
      </c>
      <c r="AQ88" s="288">
        <v>0</v>
      </c>
      <c r="AR88" s="288">
        <v>0</v>
      </c>
      <c r="AS88" s="288">
        <v>0</v>
      </c>
      <c r="AT88" s="287">
        <v>6302</v>
      </c>
      <c r="AU88" s="287">
        <v>3941</v>
      </c>
      <c r="AV88" s="288">
        <v>0</v>
      </c>
      <c r="AW88" s="288">
        <v>0</v>
      </c>
      <c r="AX88" s="288">
        <v>0</v>
      </c>
      <c r="AY88" s="288">
        <v>0</v>
      </c>
      <c r="AZ88" s="288">
        <v>0</v>
      </c>
      <c r="BA88" s="288">
        <v>0</v>
      </c>
      <c r="BB88" s="288">
        <v>0</v>
      </c>
      <c r="BC88" s="289">
        <v>10243</v>
      </c>
      <c r="BD88" s="288">
        <v>0</v>
      </c>
      <c r="BE88" s="288">
        <v>0</v>
      </c>
      <c r="BF88" s="288">
        <v>0</v>
      </c>
      <c r="BG88" s="288">
        <v>0</v>
      </c>
      <c r="BH88" s="288">
        <v>0</v>
      </c>
      <c r="BI88" s="288">
        <v>0</v>
      </c>
      <c r="BJ88" s="288">
        <v>0</v>
      </c>
      <c r="BK88" s="288">
        <v>0</v>
      </c>
      <c r="BL88" s="288">
        <v>0</v>
      </c>
      <c r="BM88" s="288">
        <v>0</v>
      </c>
      <c r="BN88" s="287">
        <v>957</v>
      </c>
      <c r="BO88" s="288">
        <v>0</v>
      </c>
      <c r="BP88" s="289">
        <v>957</v>
      </c>
      <c r="BQ88" s="288">
        <v>0</v>
      </c>
      <c r="BR88" s="288">
        <v>0</v>
      </c>
      <c r="BS88" s="288">
        <v>0</v>
      </c>
      <c r="BT88" s="288">
        <v>0</v>
      </c>
      <c r="BU88" s="288">
        <v>0</v>
      </c>
      <c r="BV88" s="288">
        <v>0</v>
      </c>
      <c r="BW88" s="288">
        <v>0</v>
      </c>
      <c r="BX88" s="288">
        <v>0</v>
      </c>
      <c r="BY88" s="288">
        <v>0</v>
      </c>
      <c r="BZ88" s="288">
        <v>0</v>
      </c>
      <c r="CA88" s="288">
        <v>0</v>
      </c>
      <c r="CB88" s="288">
        <v>0</v>
      </c>
      <c r="CC88" s="290">
        <v>0</v>
      </c>
    </row>
    <row r="89" spans="1:81" x14ac:dyDescent="0.25">
      <c r="A89" s="286" t="s">
        <v>37</v>
      </c>
      <c r="B89" s="286" t="s">
        <v>233</v>
      </c>
      <c r="C89" s="286" t="s">
        <v>234</v>
      </c>
      <c r="D89" s="287">
        <v>38122</v>
      </c>
      <c r="E89" s="287">
        <v>35854</v>
      </c>
      <c r="F89" s="287">
        <v>249</v>
      </c>
      <c r="G89" s="287">
        <v>40102</v>
      </c>
      <c r="H89" s="287">
        <v>3801</v>
      </c>
      <c r="I89" s="287">
        <v>5297</v>
      </c>
      <c r="J89" s="287">
        <v>13</v>
      </c>
      <c r="K89" s="287">
        <v>99</v>
      </c>
      <c r="L89" s="287">
        <v>162</v>
      </c>
      <c r="M89" s="288">
        <v>0</v>
      </c>
      <c r="N89" s="287">
        <v>923</v>
      </c>
      <c r="O89" s="288">
        <v>0</v>
      </c>
      <c r="P89" s="289">
        <v>124622</v>
      </c>
      <c r="Q89" s="287">
        <v>38122</v>
      </c>
      <c r="R89" s="287">
        <v>17926</v>
      </c>
      <c r="S89" s="288">
        <v>0</v>
      </c>
      <c r="T89" s="287">
        <v>33896</v>
      </c>
      <c r="U89" s="288">
        <v>0</v>
      </c>
      <c r="V89" s="288">
        <v>0</v>
      </c>
      <c r="W89" s="287">
        <v>13</v>
      </c>
      <c r="X89" s="288">
        <v>0</v>
      </c>
      <c r="Y89" s="288">
        <v>0</v>
      </c>
      <c r="Z89" s="288">
        <v>0</v>
      </c>
      <c r="AA89" s="288">
        <v>0</v>
      </c>
      <c r="AB89" s="288">
        <v>0</v>
      </c>
      <c r="AC89" s="289">
        <v>89957</v>
      </c>
      <c r="AD89" s="288">
        <v>0</v>
      </c>
      <c r="AE89" s="287">
        <v>17928</v>
      </c>
      <c r="AF89" s="287">
        <v>249</v>
      </c>
      <c r="AG89" s="288">
        <v>0</v>
      </c>
      <c r="AH89" s="288">
        <v>0</v>
      </c>
      <c r="AI89" s="287">
        <v>5297</v>
      </c>
      <c r="AJ89" s="288">
        <v>0</v>
      </c>
      <c r="AK89" s="287">
        <v>99</v>
      </c>
      <c r="AL89" s="287">
        <v>162</v>
      </c>
      <c r="AM89" s="288">
        <v>0</v>
      </c>
      <c r="AN89" s="288">
        <v>0</v>
      </c>
      <c r="AO89" s="288">
        <v>0</v>
      </c>
      <c r="AP89" s="289">
        <v>23735</v>
      </c>
      <c r="AQ89" s="288">
        <v>0</v>
      </c>
      <c r="AR89" s="288">
        <v>0</v>
      </c>
      <c r="AS89" s="288">
        <v>0</v>
      </c>
      <c r="AT89" s="287">
        <v>6206</v>
      </c>
      <c r="AU89" s="287">
        <v>3801</v>
      </c>
      <c r="AV89" s="288">
        <v>0</v>
      </c>
      <c r="AW89" s="288">
        <v>0</v>
      </c>
      <c r="AX89" s="288">
        <v>0</v>
      </c>
      <c r="AY89" s="288">
        <v>0</v>
      </c>
      <c r="AZ89" s="288">
        <v>0</v>
      </c>
      <c r="BA89" s="288">
        <v>0</v>
      </c>
      <c r="BB89" s="288">
        <v>0</v>
      </c>
      <c r="BC89" s="289">
        <v>10007</v>
      </c>
      <c r="BD89" s="288">
        <v>0</v>
      </c>
      <c r="BE89" s="288">
        <v>0</v>
      </c>
      <c r="BF89" s="288">
        <v>0</v>
      </c>
      <c r="BG89" s="288">
        <v>0</v>
      </c>
      <c r="BH89" s="288">
        <v>0</v>
      </c>
      <c r="BI89" s="288">
        <v>0</v>
      </c>
      <c r="BJ89" s="288">
        <v>0</v>
      </c>
      <c r="BK89" s="288">
        <v>0</v>
      </c>
      <c r="BL89" s="288">
        <v>0</v>
      </c>
      <c r="BM89" s="288">
        <v>0</v>
      </c>
      <c r="BN89" s="287">
        <v>923</v>
      </c>
      <c r="BO89" s="288">
        <v>0</v>
      </c>
      <c r="BP89" s="289">
        <v>923</v>
      </c>
      <c r="BQ89" s="288">
        <v>0</v>
      </c>
      <c r="BR89" s="288">
        <v>0</v>
      </c>
      <c r="BS89" s="288">
        <v>0</v>
      </c>
      <c r="BT89" s="288">
        <v>0</v>
      </c>
      <c r="BU89" s="288">
        <v>0</v>
      </c>
      <c r="BV89" s="288">
        <v>0</v>
      </c>
      <c r="BW89" s="288">
        <v>0</v>
      </c>
      <c r="BX89" s="288">
        <v>0</v>
      </c>
      <c r="BY89" s="288">
        <v>0</v>
      </c>
      <c r="BZ89" s="288">
        <v>0</v>
      </c>
      <c r="CA89" s="288">
        <v>0</v>
      </c>
      <c r="CB89" s="288">
        <v>0</v>
      </c>
      <c r="CC89" s="290">
        <v>0</v>
      </c>
    </row>
    <row r="90" spans="1:81" x14ac:dyDescent="0.25">
      <c r="A90" s="286" t="s">
        <v>39</v>
      </c>
      <c r="B90" s="286" t="s">
        <v>229</v>
      </c>
      <c r="C90" s="286" t="s">
        <v>84</v>
      </c>
      <c r="D90" s="287">
        <v>-4383</v>
      </c>
      <c r="E90" s="287">
        <v>-25945</v>
      </c>
      <c r="F90" s="287">
        <v>-264</v>
      </c>
      <c r="G90" s="287">
        <v>36386</v>
      </c>
      <c r="H90" s="287">
        <v>-4207</v>
      </c>
      <c r="I90" s="287">
        <v>-264</v>
      </c>
      <c r="J90" s="287">
        <v>-13</v>
      </c>
      <c r="K90" s="287">
        <v>-101</v>
      </c>
      <c r="L90" s="287">
        <v>-176</v>
      </c>
      <c r="M90" s="288">
        <v>0</v>
      </c>
      <c r="N90" s="287">
        <v>-1033</v>
      </c>
      <c r="O90" s="288">
        <v>0</v>
      </c>
      <c r="P90" s="290">
        <v>0</v>
      </c>
      <c r="Q90" s="287">
        <v>-4383</v>
      </c>
      <c r="R90" s="287">
        <v>-12972</v>
      </c>
      <c r="S90" s="288">
        <v>0</v>
      </c>
      <c r="T90" s="287">
        <v>49680</v>
      </c>
      <c r="U90" s="288">
        <v>0</v>
      </c>
      <c r="V90" s="288">
        <v>0</v>
      </c>
      <c r="W90" s="287">
        <v>-13</v>
      </c>
      <c r="X90" s="288">
        <v>0</v>
      </c>
      <c r="Y90" s="288">
        <v>0</v>
      </c>
      <c r="Z90" s="288">
        <v>0</v>
      </c>
      <c r="AA90" s="288">
        <v>0</v>
      </c>
      <c r="AB90" s="288">
        <v>0</v>
      </c>
      <c r="AC90" s="289">
        <v>32312</v>
      </c>
      <c r="AD90" s="288">
        <v>0</v>
      </c>
      <c r="AE90" s="287">
        <v>-10945</v>
      </c>
      <c r="AF90" s="287">
        <v>-264</v>
      </c>
      <c r="AG90" s="288">
        <v>0</v>
      </c>
      <c r="AH90" s="288">
        <v>0</v>
      </c>
      <c r="AI90" s="287">
        <v>-223</v>
      </c>
      <c r="AJ90" s="288">
        <v>0</v>
      </c>
      <c r="AK90" s="287">
        <v>-101</v>
      </c>
      <c r="AL90" s="287">
        <v>-176</v>
      </c>
      <c r="AM90" s="288">
        <v>0</v>
      </c>
      <c r="AN90" s="287">
        <v>-495</v>
      </c>
      <c r="AO90" s="288">
        <v>0</v>
      </c>
      <c r="AP90" s="289">
        <v>-12204</v>
      </c>
      <c r="AQ90" s="288">
        <v>0</v>
      </c>
      <c r="AR90" s="288">
        <v>0</v>
      </c>
      <c r="AS90" s="288">
        <v>0</v>
      </c>
      <c r="AT90" s="287">
        <v>-13294</v>
      </c>
      <c r="AU90" s="287">
        <v>-4207</v>
      </c>
      <c r="AV90" s="288">
        <v>0</v>
      </c>
      <c r="AW90" s="288">
        <v>0</v>
      </c>
      <c r="AX90" s="288">
        <v>0</v>
      </c>
      <c r="AY90" s="288">
        <v>0</v>
      </c>
      <c r="AZ90" s="288">
        <v>0</v>
      </c>
      <c r="BA90" s="288">
        <v>0</v>
      </c>
      <c r="BB90" s="288">
        <v>0</v>
      </c>
      <c r="BC90" s="289">
        <v>-17501</v>
      </c>
      <c r="BD90" s="288">
        <v>0</v>
      </c>
      <c r="BE90" s="287">
        <v>-2028</v>
      </c>
      <c r="BF90" s="288">
        <v>0</v>
      </c>
      <c r="BG90" s="288">
        <v>0</v>
      </c>
      <c r="BH90" s="288">
        <v>0</v>
      </c>
      <c r="BI90" s="287">
        <v>-41</v>
      </c>
      <c r="BJ90" s="288">
        <v>0</v>
      </c>
      <c r="BK90" s="288">
        <v>0</v>
      </c>
      <c r="BL90" s="288">
        <v>0</v>
      </c>
      <c r="BM90" s="288">
        <v>0</v>
      </c>
      <c r="BN90" s="287">
        <v>-538</v>
      </c>
      <c r="BO90" s="288">
        <v>0</v>
      </c>
      <c r="BP90" s="289">
        <v>-2607</v>
      </c>
      <c r="BQ90" s="288">
        <v>0</v>
      </c>
      <c r="BR90" s="288">
        <v>0</v>
      </c>
      <c r="BS90" s="288">
        <v>0</v>
      </c>
      <c r="BT90" s="288">
        <v>0</v>
      </c>
      <c r="BU90" s="288">
        <v>0</v>
      </c>
      <c r="BV90" s="288">
        <v>0</v>
      </c>
      <c r="BW90" s="288">
        <v>0</v>
      </c>
      <c r="BX90" s="288">
        <v>0</v>
      </c>
      <c r="BY90" s="288">
        <v>0</v>
      </c>
      <c r="BZ90" s="288">
        <v>0</v>
      </c>
      <c r="CA90" s="288">
        <v>0</v>
      </c>
      <c r="CB90" s="288">
        <v>0</v>
      </c>
      <c r="CC90" s="290">
        <v>0</v>
      </c>
    </row>
    <row r="91" spans="1:81" x14ac:dyDescent="0.25">
      <c r="A91" s="286" t="s">
        <v>39</v>
      </c>
      <c r="B91" s="286" t="s">
        <v>229</v>
      </c>
      <c r="C91" s="286" t="s">
        <v>112</v>
      </c>
      <c r="D91" s="287">
        <v>-3492</v>
      </c>
      <c r="E91" s="287">
        <v>-20671</v>
      </c>
      <c r="F91" s="287">
        <v>-211</v>
      </c>
      <c r="G91" s="287">
        <v>28989</v>
      </c>
      <c r="H91" s="287">
        <v>-3351</v>
      </c>
      <c r="I91" s="287">
        <v>-211</v>
      </c>
      <c r="J91" s="287">
        <v>-10</v>
      </c>
      <c r="K91" s="287">
        <v>-80</v>
      </c>
      <c r="L91" s="287">
        <v>-140</v>
      </c>
      <c r="M91" s="288">
        <v>0</v>
      </c>
      <c r="N91" s="287">
        <v>-823</v>
      </c>
      <c r="O91" s="288">
        <v>0</v>
      </c>
      <c r="P91" s="290">
        <v>0</v>
      </c>
      <c r="Q91" s="287">
        <v>-3492</v>
      </c>
      <c r="R91" s="287">
        <v>-10335</v>
      </c>
      <c r="S91" s="288">
        <v>0</v>
      </c>
      <c r="T91" s="287">
        <v>39581</v>
      </c>
      <c r="U91" s="288">
        <v>0</v>
      </c>
      <c r="V91" s="288">
        <v>0</v>
      </c>
      <c r="W91" s="287">
        <v>-10</v>
      </c>
      <c r="X91" s="288">
        <v>0</v>
      </c>
      <c r="Y91" s="288">
        <v>0</v>
      </c>
      <c r="Z91" s="288">
        <v>0</v>
      </c>
      <c r="AA91" s="288">
        <v>0</v>
      </c>
      <c r="AB91" s="288">
        <v>0</v>
      </c>
      <c r="AC91" s="289">
        <v>25744</v>
      </c>
      <c r="AD91" s="288">
        <v>0</v>
      </c>
      <c r="AE91" s="287">
        <v>-8721</v>
      </c>
      <c r="AF91" s="287">
        <v>-211</v>
      </c>
      <c r="AG91" s="288">
        <v>0</v>
      </c>
      <c r="AH91" s="288">
        <v>0</v>
      </c>
      <c r="AI91" s="287">
        <v>-178</v>
      </c>
      <c r="AJ91" s="288">
        <v>0</v>
      </c>
      <c r="AK91" s="287">
        <v>-80</v>
      </c>
      <c r="AL91" s="287">
        <v>-140</v>
      </c>
      <c r="AM91" s="288">
        <v>0</v>
      </c>
      <c r="AN91" s="287">
        <v>-394</v>
      </c>
      <c r="AO91" s="288">
        <v>0</v>
      </c>
      <c r="AP91" s="289">
        <v>-9724</v>
      </c>
      <c r="AQ91" s="288">
        <v>0</v>
      </c>
      <c r="AR91" s="288">
        <v>0</v>
      </c>
      <c r="AS91" s="288">
        <v>0</v>
      </c>
      <c r="AT91" s="287">
        <v>-10592</v>
      </c>
      <c r="AU91" s="287">
        <v>-3351</v>
      </c>
      <c r="AV91" s="288">
        <v>0</v>
      </c>
      <c r="AW91" s="288">
        <v>0</v>
      </c>
      <c r="AX91" s="288">
        <v>0</v>
      </c>
      <c r="AY91" s="288">
        <v>0</v>
      </c>
      <c r="AZ91" s="288">
        <v>0</v>
      </c>
      <c r="BA91" s="288">
        <v>0</v>
      </c>
      <c r="BB91" s="288">
        <v>0</v>
      </c>
      <c r="BC91" s="289">
        <v>-13943</v>
      </c>
      <c r="BD91" s="288">
        <v>0</v>
      </c>
      <c r="BE91" s="287">
        <v>-1615</v>
      </c>
      <c r="BF91" s="288">
        <v>0</v>
      </c>
      <c r="BG91" s="288">
        <v>0</v>
      </c>
      <c r="BH91" s="288">
        <v>0</v>
      </c>
      <c r="BI91" s="287">
        <v>-33</v>
      </c>
      <c r="BJ91" s="288">
        <v>0</v>
      </c>
      <c r="BK91" s="288">
        <v>0</v>
      </c>
      <c r="BL91" s="288">
        <v>0</v>
      </c>
      <c r="BM91" s="288">
        <v>0</v>
      </c>
      <c r="BN91" s="287">
        <v>-429</v>
      </c>
      <c r="BO91" s="288">
        <v>0</v>
      </c>
      <c r="BP91" s="289">
        <v>-2077</v>
      </c>
      <c r="BQ91" s="288">
        <v>0</v>
      </c>
      <c r="BR91" s="288">
        <v>0</v>
      </c>
      <c r="BS91" s="288">
        <v>0</v>
      </c>
      <c r="BT91" s="288">
        <v>0</v>
      </c>
      <c r="BU91" s="288">
        <v>0</v>
      </c>
      <c r="BV91" s="288">
        <v>0</v>
      </c>
      <c r="BW91" s="288">
        <v>0</v>
      </c>
      <c r="BX91" s="288">
        <v>0</v>
      </c>
      <c r="BY91" s="288">
        <v>0</v>
      </c>
      <c r="BZ91" s="288">
        <v>0</v>
      </c>
      <c r="CA91" s="288">
        <v>0</v>
      </c>
      <c r="CB91" s="288">
        <v>0</v>
      </c>
      <c r="CC91" s="290">
        <v>0</v>
      </c>
    </row>
    <row r="92" spans="1:81" x14ac:dyDescent="0.25">
      <c r="A92" s="286" t="s">
        <v>39</v>
      </c>
      <c r="B92" s="286" t="s">
        <v>229</v>
      </c>
      <c r="C92" s="286" t="s">
        <v>113</v>
      </c>
      <c r="D92" s="287">
        <v>-4132</v>
      </c>
      <c r="E92" s="287">
        <v>-24458</v>
      </c>
      <c r="F92" s="287">
        <v>-249</v>
      </c>
      <c r="G92" s="287">
        <v>34300</v>
      </c>
      <c r="H92" s="287">
        <v>-3965</v>
      </c>
      <c r="I92" s="287">
        <v>-249</v>
      </c>
      <c r="J92" s="287">
        <v>-12</v>
      </c>
      <c r="K92" s="287">
        <v>-95</v>
      </c>
      <c r="L92" s="287">
        <v>-166</v>
      </c>
      <c r="M92" s="288">
        <v>0</v>
      </c>
      <c r="N92" s="287">
        <v>-974</v>
      </c>
      <c r="O92" s="288">
        <v>0</v>
      </c>
      <c r="P92" s="290">
        <v>0</v>
      </c>
      <c r="Q92" s="287">
        <v>-4132</v>
      </c>
      <c r="R92" s="287">
        <v>-12229</v>
      </c>
      <c r="S92" s="288">
        <v>0</v>
      </c>
      <c r="T92" s="287">
        <v>46831</v>
      </c>
      <c r="U92" s="288">
        <v>0</v>
      </c>
      <c r="V92" s="288">
        <v>0</v>
      </c>
      <c r="W92" s="287">
        <v>-12</v>
      </c>
      <c r="X92" s="288">
        <v>0</v>
      </c>
      <c r="Y92" s="288">
        <v>0</v>
      </c>
      <c r="Z92" s="288">
        <v>0</v>
      </c>
      <c r="AA92" s="288">
        <v>0</v>
      </c>
      <c r="AB92" s="288">
        <v>0</v>
      </c>
      <c r="AC92" s="289">
        <v>30458</v>
      </c>
      <c r="AD92" s="288">
        <v>0</v>
      </c>
      <c r="AE92" s="287">
        <v>-10317</v>
      </c>
      <c r="AF92" s="287">
        <v>-249</v>
      </c>
      <c r="AG92" s="288">
        <v>0</v>
      </c>
      <c r="AH92" s="288">
        <v>0</v>
      </c>
      <c r="AI92" s="287">
        <v>-210</v>
      </c>
      <c r="AJ92" s="288">
        <v>0</v>
      </c>
      <c r="AK92" s="287">
        <v>-95</v>
      </c>
      <c r="AL92" s="287">
        <v>-166</v>
      </c>
      <c r="AM92" s="288">
        <v>0</v>
      </c>
      <c r="AN92" s="287">
        <v>-467</v>
      </c>
      <c r="AO92" s="288">
        <v>0</v>
      </c>
      <c r="AP92" s="289">
        <v>-11504</v>
      </c>
      <c r="AQ92" s="288">
        <v>0</v>
      </c>
      <c r="AR92" s="288">
        <v>0</v>
      </c>
      <c r="AS92" s="288">
        <v>0</v>
      </c>
      <c r="AT92" s="287">
        <v>-12531</v>
      </c>
      <c r="AU92" s="287">
        <v>-3965</v>
      </c>
      <c r="AV92" s="288">
        <v>0</v>
      </c>
      <c r="AW92" s="288">
        <v>0</v>
      </c>
      <c r="AX92" s="288">
        <v>0</v>
      </c>
      <c r="AY92" s="288">
        <v>0</v>
      </c>
      <c r="AZ92" s="288">
        <v>0</v>
      </c>
      <c r="BA92" s="288">
        <v>0</v>
      </c>
      <c r="BB92" s="288">
        <v>0</v>
      </c>
      <c r="BC92" s="289">
        <v>-16496</v>
      </c>
      <c r="BD92" s="288">
        <v>0</v>
      </c>
      <c r="BE92" s="287">
        <v>-1912</v>
      </c>
      <c r="BF92" s="288">
        <v>0</v>
      </c>
      <c r="BG92" s="288">
        <v>0</v>
      </c>
      <c r="BH92" s="288">
        <v>0</v>
      </c>
      <c r="BI92" s="287">
        <v>-39</v>
      </c>
      <c r="BJ92" s="288">
        <v>0</v>
      </c>
      <c r="BK92" s="288">
        <v>0</v>
      </c>
      <c r="BL92" s="288">
        <v>0</v>
      </c>
      <c r="BM92" s="288">
        <v>0</v>
      </c>
      <c r="BN92" s="287">
        <v>-507</v>
      </c>
      <c r="BO92" s="288">
        <v>0</v>
      </c>
      <c r="BP92" s="289">
        <v>-2458</v>
      </c>
      <c r="BQ92" s="288">
        <v>0</v>
      </c>
      <c r="BR92" s="288">
        <v>0</v>
      </c>
      <c r="BS92" s="288">
        <v>0</v>
      </c>
      <c r="BT92" s="288">
        <v>0</v>
      </c>
      <c r="BU92" s="288">
        <v>0</v>
      </c>
      <c r="BV92" s="288">
        <v>0</v>
      </c>
      <c r="BW92" s="288">
        <v>0</v>
      </c>
      <c r="BX92" s="288">
        <v>0</v>
      </c>
      <c r="BY92" s="288">
        <v>0</v>
      </c>
      <c r="BZ92" s="288">
        <v>0</v>
      </c>
      <c r="CA92" s="288">
        <v>0</v>
      </c>
      <c r="CB92" s="288">
        <v>0</v>
      </c>
      <c r="CC92" s="290">
        <v>0</v>
      </c>
    </row>
    <row r="93" spans="1:81" x14ac:dyDescent="0.25">
      <c r="A93" s="286" t="s">
        <v>39</v>
      </c>
      <c r="B93" s="286" t="s">
        <v>229</v>
      </c>
      <c r="C93" s="286" t="s">
        <v>114</v>
      </c>
      <c r="D93" s="287">
        <v>-3523</v>
      </c>
      <c r="E93" s="287">
        <v>-20854</v>
      </c>
      <c r="F93" s="287">
        <v>-213</v>
      </c>
      <c r="G93" s="287">
        <v>29247</v>
      </c>
      <c r="H93" s="287">
        <v>-3381</v>
      </c>
      <c r="I93" s="287">
        <v>-213</v>
      </c>
      <c r="J93" s="287">
        <v>-10</v>
      </c>
      <c r="K93" s="287">
        <v>-81</v>
      </c>
      <c r="L93" s="287">
        <v>-142</v>
      </c>
      <c r="M93" s="288">
        <v>0</v>
      </c>
      <c r="N93" s="287">
        <v>-830</v>
      </c>
      <c r="O93" s="288">
        <v>0</v>
      </c>
      <c r="P93" s="290">
        <v>0</v>
      </c>
      <c r="Q93" s="287">
        <v>-3523</v>
      </c>
      <c r="R93" s="287">
        <v>-10427</v>
      </c>
      <c r="S93" s="288">
        <v>0</v>
      </c>
      <c r="T93" s="287">
        <v>39932</v>
      </c>
      <c r="U93" s="288">
        <v>0</v>
      </c>
      <c r="V93" s="288">
        <v>0</v>
      </c>
      <c r="W93" s="287">
        <v>-10</v>
      </c>
      <c r="X93" s="288">
        <v>0</v>
      </c>
      <c r="Y93" s="288">
        <v>0</v>
      </c>
      <c r="Z93" s="288">
        <v>0</v>
      </c>
      <c r="AA93" s="288">
        <v>0</v>
      </c>
      <c r="AB93" s="288">
        <v>0</v>
      </c>
      <c r="AC93" s="289">
        <v>25972</v>
      </c>
      <c r="AD93" s="288">
        <v>0</v>
      </c>
      <c r="AE93" s="287">
        <v>-8796</v>
      </c>
      <c r="AF93" s="287">
        <v>-213</v>
      </c>
      <c r="AG93" s="288">
        <v>0</v>
      </c>
      <c r="AH93" s="288">
        <v>0</v>
      </c>
      <c r="AI93" s="287">
        <v>-180</v>
      </c>
      <c r="AJ93" s="288">
        <v>0</v>
      </c>
      <c r="AK93" s="287">
        <v>-81</v>
      </c>
      <c r="AL93" s="287">
        <v>-142</v>
      </c>
      <c r="AM93" s="288">
        <v>0</v>
      </c>
      <c r="AN93" s="287">
        <v>-398</v>
      </c>
      <c r="AO93" s="288">
        <v>0</v>
      </c>
      <c r="AP93" s="289">
        <v>-9810</v>
      </c>
      <c r="AQ93" s="288">
        <v>0</v>
      </c>
      <c r="AR93" s="288">
        <v>0</v>
      </c>
      <c r="AS93" s="288">
        <v>0</v>
      </c>
      <c r="AT93" s="287">
        <v>-10685</v>
      </c>
      <c r="AU93" s="287">
        <v>-3381</v>
      </c>
      <c r="AV93" s="288">
        <v>0</v>
      </c>
      <c r="AW93" s="288">
        <v>0</v>
      </c>
      <c r="AX93" s="288">
        <v>0</v>
      </c>
      <c r="AY93" s="288">
        <v>0</v>
      </c>
      <c r="AZ93" s="288">
        <v>0</v>
      </c>
      <c r="BA93" s="288">
        <v>0</v>
      </c>
      <c r="BB93" s="288">
        <v>0</v>
      </c>
      <c r="BC93" s="289">
        <v>-14066</v>
      </c>
      <c r="BD93" s="288">
        <v>0</v>
      </c>
      <c r="BE93" s="287">
        <v>-1631</v>
      </c>
      <c r="BF93" s="288">
        <v>0</v>
      </c>
      <c r="BG93" s="288">
        <v>0</v>
      </c>
      <c r="BH93" s="288">
        <v>0</v>
      </c>
      <c r="BI93" s="287">
        <v>-33</v>
      </c>
      <c r="BJ93" s="288">
        <v>0</v>
      </c>
      <c r="BK93" s="288">
        <v>0</v>
      </c>
      <c r="BL93" s="288">
        <v>0</v>
      </c>
      <c r="BM93" s="288">
        <v>0</v>
      </c>
      <c r="BN93" s="287">
        <v>-432</v>
      </c>
      <c r="BO93" s="288">
        <v>0</v>
      </c>
      <c r="BP93" s="289">
        <v>-2096</v>
      </c>
      <c r="BQ93" s="288">
        <v>0</v>
      </c>
      <c r="BR93" s="288">
        <v>0</v>
      </c>
      <c r="BS93" s="288">
        <v>0</v>
      </c>
      <c r="BT93" s="288">
        <v>0</v>
      </c>
      <c r="BU93" s="288">
        <v>0</v>
      </c>
      <c r="BV93" s="288">
        <v>0</v>
      </c>
      <c r="BW93" s="288">
        <v>0</v>
      </c>
      <c r="BX93" s="288">
        <v>0</v>
      </c>
      <c r="BY93" s="288">
        <v>0</v>
      </c>
      <c r="BZ93" s="288">
        <v>0</v>
      </c>
      <c r="CA93" s="288">
        <v>0</v>
      </c>
      <c r="CB93" s="288">
        <v>0</v>
      </c>
      <c r="CC93" s="290">
        <v>0</v>
      </c>
    </row>
    <row r="94" spans="1:81" x14ac:dyDescent="0.25">
      <c r="A94" s="286" t="s">
        <v>39</v>
      </c>
      <c r="B94" s="286" t="s">
        <v>229</v>
      </c>
      <c r="C94" s="286" t="s">
        <v>230</v>
      </c>
      <c r="D94" s="287">
        <v>1074035</v>
      </c>
      <c r="E94" s="287">
        <v>4235499</v>
      </c>
      <c r="F94" s="287">
        <v>41878</v>
      </c>
      <c r="G94" s="287">
        <v>14065520</v>
      </c>
      <c r="H94" s="287">
        <v>674420</v>
      </c>
      <c r="I94" s="287">
        <v>98311</v>
      </c>
      <c r="J94" s="287">
        <v>2000</v>
      </c>
      <c r="K94" s="287">
        <v>16007</v>
      </c>
      <c r="L94" s="287">
        <v>27871</v>
      </c>
      <c r="M94" s="288">
        <v>0</v>
      </c>
      <c r="N94" s="287">
        <v>162951</v>
      </c>
      <c r="O94" s="287">
        <v>39760</v>
      </c>
      <c r="P94" s="289">
        <v>20438252</v>
      </c>
      <c r="Q94" s="287">
        <v>1074035</v>
      </c>
      <c r="R94" s="287">
        <v>2117748</v>
      </c>
      <c r="S94" s="288">
        <v>0</v>
      </c>
      <c r="T94" s="287">
        <v>7292653</v>
      </c>
      <c r="U94" s="288">
        <v>0</v>
      </c>
      <c r="V94" s="288">
        <v>0</v>
      </c>
      <c r="W94" s="287">
        <v>2000</v>
      </c>
      <c r="X94" s="288">
        <v>0</v>
      </c>
      <c r="Y94" s="288">
        <v>0</v>
      </c>
      <c r="Z94" s="288">
        <v>0</v>
      </c>
      <c r="AA94" s="288">
        <v>0</v>
      </c>
      <c r="AB94" s="288">
        <v>0</v>
      </c>
      <c r="AC94" s="289">
        <v>10486436</v>
      </c>
      <c r="AD94" s="288">
        <v>0</v>
      </c>
      <c r="AE94" s="287">
        <v>1818118</v>
      </c>
      <c r="AF94" s="287">
        <v>41878</v>
      </c>
      <c r="AG94" s="288">
        <v>0</v>
      </c>
      <c r="AH94" s="288">
        <v>0</v>
      </c>
      <c r="AI94" s="287">
        <v>92202</v>
      </c>
      <c r="AJ94" s="288">
        <v>0</v>
      </c>
      <c r="AK94" s="287">
        <v>16007</v>
      </c>
      <c r="AL94" s="287">
        <v>27871</v>
      </c>
      <c r="AM94" s="288">
        <v>0</v>
      </c>
      <c r="AN94" s="287">
        <v>73126</v>
      </c>
      <c r="AO94" s="288">
        <v>0</v>
      </c>
      <c r="AP94" s="289">
        <v>2069202</v>
      </c>
      <c r="AQ94" s="288">
        <v>0</v>
      </c>
      <c r="AR94" s="288">
        <v>0</v>
      </c>
      <c r="AS94" s="288">
        <v>0</v>
      </c>
      <c r="AT94" s="287">
        <v>6772867</v>
      </c>
      <c r="AU94" s="287">
        <v>674420</v>
      </c>
      <c r="AV94" s="288">
        <v>0</v>
      </c>
      <c r="AW94" s="288">
        <v>0</v>
      </c>
      <c r="AX94" s="288">
        <v>0</v>
      </c>
      <c r="AY94" s="288">
        <v>0</v>
      </c>
      <c r="AZ94" s="288">
        <v>0</v>
      </c>
      <c r="BA94" s="288">
        <v>0</v>
      </c>
      <c r="BB94" s="288">
        <v>0</v>
      </c>
      <c r="BC94" s="289">
        <v>7447287</v>
      </c>
      <c r="BD94" s="288">
        <v>0</v>
      </c>
      <c r="BE94" s="287">
        <v>299633</v>
      </c>
      <c r="BF94" s="288">
        <v>0</v>
      </c>
      <c r="BG94" s="288">
        <v>0</v>
      </c>
      <c r="BH94" s="288">
        <v>0</v>
      </c>
      <c r="BI94" s="287">
        <v>6109</v>
      </c>
      <c r="BJ94" s="288">
        <v>0</v>
      </c>
      <c r="BK94" s="288">
        <v>0</v>
      </c>
      <c r="BL94" s="288">
        <v>0</v>
      </c>
      <c r="BM94" s="288">
        <v>0</v>
      </c>
      <c r="BN94" s="287">
        <v>89825</v>
      </c>
      <c r="BO94" s="288">
        <v>0</v>
      </c>
      <c r="BP94" s="289">
        <v>395567</v>
      </c>
      <c r="BQ94" s="288">
        <v>0</v>
      </c>
      <c r="BR94" s="288">
        <v>0</v>
      </c>
      <c r="BS94" s="288">
        <v>0</v>
      </c>
      <c r="BT94" s="288">
        <v>0</v>
      </c>
      <c r="BU94" s="288">
        <v>0</v>
      </c>
      <c r="BV94" s="288">
        <v>0</v>
      </c>
      <c r="BW94" s="288">
        <v>0</v>
      </c>
      <c r="BX94" s="288">
        <v>0</v>
      </c>
      <c r="BY94" s="288">
        <v>0</v>
      </c>
      <c r="BZ94" s="288">
        <v>0</v>
      </c>
      <c r="CA94" s="288">
        <v>0</v>
      </c>
      <c r="CB94" s="287">
        <v>39760</v>
      </c>
      <c r="CC94" s="289">
        <v>39760</v>
      </c>
    </row>
    <row r="95" spans="1:81" x14ac:dyDescent="0.25">
      <c r="A95" s="286" t="s">
        <v>39</v>
      </c>
      <c r="B95" s="286" t="s">
        <v>231</v>
      </c>
      <c r="C95" s="286" t="s">
        <v>232</v>
      </c>
      <c r="D95" s="287">
        <v>2055483</v>
      </c>
      <c r="E95" s="287">
        <v>6297213</v>
      </c>
      <c r="F95" s="287">
        <v>60599</v>
      </c>
      <c r="G95" s="287">
        <v>19490302</v>
      </c>
      <c r="H95" s="287">
        <v>966774</v>
      </c>
      <c r="I95" s="287">
        <v>216695</v>
      </c>
      <c r="J95" s="287">
        <v>2905</v>
      </c>
      <c r="K95" s="287">
        <v>23232</v>
      </c>
      <c r="L95" s="287">
        <v>40272</v>
      </c>
      <c r="M95" s="288">
        <v>0</v>
      </c>
      <c r="N95" s="287">
        <v>235047</v>
      </c>
      <c r="O95" s="287">
        <v>31212</v>
      </c>
      <c r="P95" s="289">
        <v>29419734</v>
      </c>
      <c r="Q95" s="287">
        <v>2055483</v>
      </c>
      <c r="R95" s="287">
        <v>3148605</v>
      </c>
      <c r="S95" s="288">
        <v>0</v>
      </c>
      <c r="T95" s="287">
        <v>10308452</v>
      </c>
      <c r="U95" s="288">
        <v>0</v>
      </c>
      <c r="V95" s="288">
        <v>0</v>
      </c>
      <c r="W95" s="287">
        <v>2905</v>
      </c>
      <c r="X95" s="288">
        <v>0</v>
      </c>
      <c r="Y95" s="288">
        <v>0</v>
      </c>
      <c r="Z95" s="288">
        <v>0</v>
      </c>
      <c r="AA95" s="288">
        <v>0</v>
      </c>
      <c r="AB95" s="288">
        <v>0</v>
      </c>
      <c r="AC95" s="289">
        <v>15515445</v>
      </c>
      <c r="AD95" s="287">
        <v>-14308</v>
      </c>
      <c r="AE95" s="287">
        <v>2729738</v>
      </c>
      <c r="AF95" s="287">
        <v>60505</v>
      </c>
      <c r="AG95" s="287">
        <v>-15049</v>
      </c>
      <c r="AH95" s="287">
        <v>-1427</v>
      </c>
      <c r="AI95" s="287">
        <v>206441</v>
      </c>
      <c r="AJ95" s="287">
        <v>-5</v>
      </c>
      <c r="AK95" s="287">
        <v>23195</v>
      </c>
      <c r="AL95" s="287">
        <v>40211</v>
      </c>
      <c r="AM95" s="288">
        <v>0</v>
      </c>
      <c r="AN95" s="287">
        <v>98942</v>
      </c>
      <c r="AO95" s="288">
        <v>0</v>
      </c>
      <c r="AP95" s="289">
        <v>3128243</v>
      </c>
      <c r="AQ95" s="288">
        <v>0</v>
      </c>
      <c r="AR95" s="288">
        <v>0</v>
      </c>
      <c r="AS95" s="288">
        <v>0</v>
      </c>
      <c r="AT95" s="287">
        <v>9181850</v>
      </c>
      <c r="AU95" s="287">
        <v>966774</v>
      </c>
      <c r="AV95" s="288">
        <v>0</v>
      </c>
      <c r="AW95" s="288">
        <v>0</v>
      </c>
      <c r="AX95" s="288">
        <v>0</v>
      </c>
      <c r="AY95" s="288">
        <v>0</v>
      </c>
      <c r="AZ95" s="288">
        <v>0</v>
      </c>
      <c r="BA95" s="288">
        <v>0</v>
      </c>
      <c r="BB95" s="288">
        <v>0</v>
      </c>
      <c r="BC95" s="289">
        <v>10148624</v>
      </c>
      <c r="BD95" s="287">
        <v>14308</v>
      </c>
      <c r="BE95" s="287">
        <v>418870</v>
      </c>
      <c r="BF95" s="287">
        <v>94</v>
      </c>
      <c r="BG95" s="287">
        <v>15049</v>
      </c>
      <c r="BH95" s="287">
        <v>1427</v>
      </c>
      <c r="BI95" s="287">
        <v>10254</v>
      </c>
      <c r="BJ95" s="287">
        <v>5</v>
      </c>
      <c r="BK95" s="287">
        <v>37</v>
      </c>
      <c r="BL95" s="287">
        <v>61</v>
      </c>
      <c r="BM95" s="288">
        <v>0</v>
      </c>
      <c r="BN95" s="287">
        <v>136105</v>
      </c>
      <c r="BO95" s="288">
        <v>0</v>
      </c>
      <c r="BP95" s="289">
        <v>596210</v>
      </c>
      <c r="BQ95" s="288">
        <v>0</v>
      </c>
      <c r="BR95" s="288">
        <v>0</v>
      </c>
      <c r="BS95" s="288">
        <v>0</v>
      </c>
      <c r="BT95" s="288">
        <v>0</v>
      </c>
      <c r="BU95" s="288">
        <v>0</v>
      </c>
      <c r="BV95" s="288">
        <v>0</v>
      </c>
      <c r="BW95" s="288">
        <v>0</v>
      </c>
      <c r="BX95" s="288">
        <v>0</v>
      </c>
      <c r="BY95" s="288">
        <v>0</v>
      </c>
      <c r="BZ95" s="288">
        <v>0</v>
      </c>
      <c r="CA95" s="288">
        <v>0</v>
      </c>
      <c r="CB95" s="287">
        <v>31212</v>
      </c>
      <c r="CC95" s="289">
        <v>31212</v>
      </c>
    </row>
    <row r="96" spans="1:81" x14ac:dyDescent="0.25">
      <c r="A96" s="286" t="s">
        <v>39</v>
      </c>
      <c r="B96" s="286" t="s">
        <v>233</v>
      </c>
      <c r="C96" s="286" t="s">
        <v>234</v>
      </c>
      <c r="D96" s="287">
        <v>8950409</v>
      </c>
      <c r="E96" s="287">
        <v>14633131</v>
      </c>
      <c r="F96" s="287">
        <v>125684</v>
      </c>
      <c r="G96" s="287">
        <v>34503894</v>
      </c>
      <c r="H96" s="287">
        <v>1982739</v>
      </c>
      <c r="I96" s="287">
        <v>1145416</v>
      </c>
      <c r="J96" s="287">
        <v>6104</v>
      </c>
      <c r="K96" s="287">
        <v>48839</v>
      </c>
      <c r="L96" s="287">
        <v>82951</v>
      </c>
      <c r="M96" s="288">
        <v>0</v>
      </c>
      <c r="N96" s="287">
        <v>566447</v>
      </c>
      <c r="O96" s="287">
        <v>65264</v>
      </c>
      <c r="P96" s="289">
        <v>62110878</v>
      </c>
      <c r="Q96" s="287">
        <v>8950409</v>
      </c>
      <c r="R96" s="287">
        <v>7316564</v>
      </c>
      <c r="S96" s="288">
        <v>0</v>
      </c>
      <c r="T96" s="287">
        <v>20682260</v>
      </c>
      <c r="U96" s="288">
        <v>0</v>
      </c>
      <c r="V96" s="288">
        <v>0</v>
      </c>
      <c r="W96" s="287">
        <v>6104</v>
      </c>
      <c r="X96" s="288">
        <v>0</v>
      </c>
      <c r="Y96" s="288">
        <v>0</v>
      </c>
      <c r="Z96" s="288">
        <v>0</v>
      </c>
      <c r="AA96" s="288">
        <v>0</v>
      </c>
      <c r="AB96" s="288">
        <v>0</v>
      </c>
      <c r="AC96" s="289">
        <v>36955337</v>
      </c>
      <c r="AD96" s="287">
        <v>-154702</v>
      </c>
      <c r="AE96" s="287">
        <v>6593680</v>
      </c>
      <c r="AF96" s="287">
        <v>124673</v>
      </c>
      <c r="AG96" s="287">
        <v>-162743</v>
      </c>
      <c r="AH96" s="287">
        <v>-15425</v>
      </c>
      <c r="AI96" s="287">
        <v>1112151</v>
      </c>
      <c r="AJ96" s="287">
        <v>-51</v>
      </c>
      <c r="AK96" s="287">
        <v>48434</v>
      </c>
      <c r="AL96" s="287">
        <v>82294</v>
      </c>
      <c r="AM96" s="288">
        <v>0</v>
      </c>
      <c r="AN96" s="287">
        <v>140912</v>
      </c>
      <c r="AO96" s="288">
        <v>0</v>
      </c>
      <c r="AP96" s="289">
        <v>7769223</v>
      </c>
      <c r="AQ96" s="288">
        <v>0</v>
      </c>
      <c r="AR96" s="288">
        <v>0</v>
      </c>
      <c r="AS96" s="288">
        <v>0</v>
      </c>
      <c r="AT96" s="287">
        <v>13821634</v>
      </c>
      <c r="AU96" s="287">
        <v>1982739</v>
      </c>
      <c r="AV96" s="288">
        <v>0</v>
      </c>
      <c r="AW96" s="288">
        <v>0</v>
      </c>
      <c r="AX96" s="288">
        <v>0</v>
      </c>
      <c r="AY96" s="288">
        <v>0</v>
      </c>
      <c r="AZ96" s="288">
        <v>0</v>
      </c>
      <c r="BA96" s="288">
        <v>0</v>
      </c>
      <c r="BB96" s="288">
        <v>0</v>
      </c>
      <c r="BC96" s="289">
        <v>15804373</v>
      </c>
      <c r="BD96" s="287">
        <v>154702</v>
      </c>
      <c r="BE96" s="287">
        <v>722887</v>
      </c>
      <c r="BF96" s="287">
        <v>1011</v>
      </c>
      <c r="BG96" s="287">
        <v>162743</v>
      </c>
      <c r="BH96" s="287">
        <v>15425</v>
      </c>
      <c r="BI96" s="287">
        <v>33265</v>
      </c>
      <c r="BJ96" s="287">
        <v>51</v>
      </c>
      <c r="BK96" s="287">
        <v>405</v>
      </c>
      <c r="BL96" s="287">
        <v>657</v>
      </c>
      <c r="BM96" s="288">
        <v>0</v>
      </c>
      <c r="BN96" s="287">
        <v>425535</v>
      </c>
      <c r="BO96" s="288">
        <v>0</v>
      </c>
      <c r="BP96" s="289">
        <v>1516681</v>
      </c>
      <c r="BQ96" s="288">
        <v>0</v>
      </c>
      <c r="BR96" s="288">
        <v>0</v>
      </c>
      <c r="BS96" s="288">
        <v>0</v>
      </c>
      <c r="BT96" s="288">
        <v>0</v>
      </c>
      <c r="BU96" s="288">
        <v>0</v>
      </c>
      <c r="BV96" s="288">
        <v>0</v>
      </c>
      <c r="BW96" s="288">
        <v>0</v>
      </c>
      <c r="BX96" s="288">
        <v>0</v>
      </c>
      <c r="BY96" s="288">
        <v>0</v>
      </c>
      <c r="BZ96" s="288">
        <v>0</v>
      </c>
      <c r="CA96" s="288">
        <v>0</v>
      </c>
      <c r="CB96" s="287">
        <v>65264</v>
      </c>
      <c r="CC96" s="289">
        <v>65264</v>
      </c>
    </row>
    <row r="97" spans="1:81" x14ac:dyDescent="0.25">
      <c r="A97" s="286" t="s">
        <v>40</v>
      </c>
      <c r="B97" s="286" t="s">
        <v>229</v>
      </c>
      <c r="C97" s="286" t="s">
        <v>230</v>
      </c>
      <c r="D97" s="287">
        <v>19971</v>
      </c>
      <c r="E97" s="287">
        <v>18783</v>
      </c>
      <c r="F97" s="287">
        <v>131</v>
      </c>
      <c r="G97" s="287">
        <v>21009</v>
      </c>
      <c r="H97" s="287">
        <v>1991</v>
      </c>
      <c r="I97" s="287">
        <v>2775</v>
      </c>
      <c r="J97" s="287">
        <v>7</v>
      </c>
      <c r="K97" s="287">
        <v>52</v>
      </c>
      <c r="L97" s="287">
        <v>85</v>
      </c>
      <c r="M97" s="288">
        <v>0</v>
      </c>
      <c r="N97" s="287">
        <v>483</v>
      </c>
      <c r="O97" s="288">
        <v>0</v>
      </c>
      <c r="P97" s="289">
        <v>65287</v>
      </c>
      <c r="Q97" s="287">
        <v>19971</v>
      </c>
      <c r="R97" s="287">
        <v>9391</v>
      </c>
      <c r="S97" s="288">
        <v>0</v>
      </c>
      <c r="T97" s="287">
        <v>18908</v>
      </c>
      <c r="U97" s="288">
        <v>0</v>
      </c>
      <c r="V97" s="288">
        <v>0</v>
      </c>
      <c r="W97" s="287">
        <v>7</v>
      </c>
      <c r="X97" s="288">
        <v>0</v>
      </c>
      <c r="Y97" s="288">
        <v>0</v>
      </c>
      <c r="Z97" s="288">
        <v>0</v>
      </c>
      <c r="AA97" s="288">
        <v>0</v>
      </c>
      <c r="AB97" s="288">
        <v>0</v>
      </c>
      <c r="AC97" s="289">
        <v>48277</v>
      </c>
      <c r="AD97" s="288">
        <v>0</v>
      </c>
      <c r="AE97" s="287">
        <v>9392</v>
      </c>
      <c r="AF97" s="287">
        <v>131</v>
      </c>
      <c r="AG97" s="288">
        <v>0</v>
      </c>
      <c r="AH97" s="288">
        <v>0</v>
      </c>
      <c r="AI97" s="287">
        <v>2775</v>
      </c>
      <c r="AJ97" s="288">
        <v>0</v>
      </c>
      <c r="AK97" s="287">
        <v>52</v>
      </c>
      <c r="AL97" s="287">
        <v>85</v>
      </c>
      <c r="AM97" s="288">
        <v>0</v>
      </c>
      <c r="AN97" s="288">
        <v>0</v>
      </c>
      <c r="AO97" s="288">
        <v>0</v>
      </c>
      <c r="AP97" s="289">
        <v>12435</v>
      </c>
      <c r="AQ97" s="288">
        <v>0</v>
      </c>
      <c r="AR97" s="288">
        <v>0</v>
      </c>
      <c r="AS97" s="288">
        <v>0</v>
      </c>
      <c r="AT97" s="287">
        <v>2101</v>
      </c>
      <c r="AU97" s="287">
        <v>1991</v>
      </c>
      <c r="AV97" s="288">
        <v>0</v>
      </c>
      <c r="AW97" s="288">
        <v>0</v>
      </c>
      <c r="AX97" s="288">
        <v>0</v>
      </c>
      <c r="AY97" s="288">
        <v>0</v>
      </c>
      <c r="AZ97" s="288">
        <v>0</v>
      </c>
      <c r="BA97" s="288">
        <v>0</v>
      </c>
      <c r="BB97" s="288">
        <v>0</v>
      </c>
      <c r="BC97" s="289">
        <v>4092</v>
      </c>
      <c r="BD97" s="288">
        <v>0</v>
      </c>
      <c r="BE97" s="288">
        <v>0</v>
      </c>
      <c r="BF97" s="288">
        <v>0</v>
      </c>
      <c r="BG97" s="288">
        <v>0</v>
      </c>
      <c r="BH97" s="288">
        <v>0</v>
      </c>
      <c r="BI97" s="288">
        <v>0</v>
      </c>
      <c r="BJ97" s="288">
        <v>0</v>
      </c>
      <c r="BK97" s="288">
        <v>0</v>
      </c>
      <c r="BL97" s="288">
        <v>0</v>
      </c>
      <c r="BM97" s="288">
        <v>0</v>
      </c>
      <c r="BN97" s="287">
        <v>483</v>
      </c>
      <c r="BO97" s="288">
        <v>0</v>
      </c>
      <c r="BP97" s="289">
        <v>483</v>
      </c>
      <c r="BQ97" s="288">
        <v>0</v>
      </c>
      <c r="BR97" s="288">
        <v>0</v>
      </c>
      <c r="BS97" s="288">
        <v>0</v>
      </c>
      <c r="BT97" s="288">
        <v>0</v>
      </c>
      <c r="BU97" s="288">
        <v>0</v>
      </c>
      <c r="BV97" s="288">
        <v>0</v>
      </c>
      <c r="BW97" s="288">
        <v>0</v>
      </c>
      <c r="BX97" s="288">
        <v>0</v>
      </c>
      <c r="BY97" s="288">
        <v>0</v>
      </c>
      <c r="BZ97" s="288">
        <v>0</v>
      </c>
      <c r="CA97" s="288">
        <v>0</v>
      </c>
      <c r="CB97" s="288">
        <v>0</v>
      </c>
      <c r="CC97" s="290">
        <v>0</v>
      </c>
    </row>
    <row r="98" spans="1:81" x14ac:dyDescent="0.25">
      <c r="A98" s="286" t="s">
        <v>40</v>
      </c>
      <c r="B98" s="286" t="s">
        <v>231</v>
      </c>
      <c r="C98" s="286" t="s">
        <v>232</v>
      </c>
      <c r="D98" s="287">
        <v>9770</v>
      </c>
      <c r="E98" s="287">
        <v>9189</v>
      </c>
      <c r="F98" s="287">
        <v>64</v>
      </c>
      <c r="G98" s="287">
        <v>10277</v>
      </c>
      <c r="H98" s="287">
        <v>974</v>
      </c>
      <c r="I98" s="287">
        <v>1357</v>
      </c>
      <c r="J98" s="287">
        <v>3</v>
      </c>
      <c r="K98" s="287">
        <v>26</v>
      </c>
      <c r="L98" s="287">
        <v>42</v>
      </c>
      <c r="M98" s="288">
        <v>0</v>
      </c>
      <c r="N98" s="287">
        <v>236</v>
      </c>
      <c r="O98" s="288">
        <v>0</v>
      </c>
      <c r="P98" s="289">
        <v>31938</v>
      </c>
      <c r="Q98" s="287">
        <v>9770</v>
      </c>
      <c r="R98" s="287">
        <v>4594</v>
      </c>
      <c r="S98" s="288">
        <v>0</v>
      </c>
      <c r="T98" s="287">
        <v>9249</v>
      </c>
      <c r="U98" s="288">
        <v>0</v>
      </c>
      <c r="V98" s="288">
        <v>0</v>
      </c>
      <c r="W98" s="287">
        <v>3</v>
      </c>
      <c r="X98" s="288">
        <v>0</v>
      </c>
      <c r="Y98" s="288">
        <v>0</v>
      </c>
      <c r="Z98" s="288">
        <v>0</v>
      </c>
      <c r="AA98" s="288">
        <v>0</v>
      </c>
      <c r="AB98" s="288">
        <v>0</v>
      </c>
      <c r="AC98" s="289">
        <v>23616</v>
      </c>
      <c r="AD98" s="288">
        <v>0</v>
      </c>
      <c r="AE98" s="287">
        <v>4595</v>
      </c>
      <c r="AF98" s="287">
        <v>64</v>
      </c>
      <c r="AG98" s="288">
        <v>0</v>
      </c>
      <c r="AH98" s="288">
        <v>0</v>
      </c>
      <c r="AI98" s="287">
        <v>1357</v>
      </c>
      <c r="AJ98" s="288">
        <v>0</v>
      </c>
      <c r="AK98" s="287">
        <v>26</v>
      </c>
      <c r="AL98" s="287">
        <v>42</v>
      </c>
      <c r="AM98" s="288">
        <v>0</v>
      </c>
      <c r="AN98" s="288">
        <v>0</v>
      </c>
      <c r="AO98" s="288">
        <v>0</v>
      </c>
      <c r="AP98" s="289">
        <v>6084</v>
      </c>
      <c r="AQ98" s="288">
        <v>0</v>
      </c>
      <c r="AR98" s="288">
        <v>0</v>
      </c>
      <c r="AS98" s="288">
        <v>0</v>
      </c>
      <c r="AT98" s="287">
        <v>1028</v>
      </c>
      <c r="AU98" s="287">
        <v>974</v>
      </c>
      <c r="AV98" s="288">
        <v>0</v>
      </c>
      <c r="AW98" s="288">
        <v>0</v>
      </c>
      <c r="AX98" s="288">
        <v>0</v>
      </c>
      <c r="AY98" s="288">
        <v>0</v>
      </c>
      <c r="AZ98" s="288">
        <v>0</v>
      </c>
      <c r="BA98" s="288">
        <v>0</v>
      </c>
      <c r="BB98" s="288">
        <v>0</v>
      </c>
      <c r="BC98" s="289">
        <v>2002</v>
      </c>
      <c r="BD98" s="288">
        <v>0</v>
      </c>
      <c r="BE98" s="288">
        <v>0</v>
      </c>
      <c r="BF98" s="288">
        <v>0</v>
      </c>
      <c r="BG98" s="288">
        <v>0</v>
      </c>
      <c r="BH98" s="288">
        <v>0</v>
      </c>
      <c r="BI98" s="288">
        <v>0</v>
      </c>
      <c r="BJ98" s="288">
        <v>0</v>
      </c>
      <c r="BK98" s="288">
        <v>0</v>
      </c>
      <c r="BL98" s="288">
        <v>0</v>
      </c>
      <c r="BM98" s="288">
        <v>0</v>
      </c>
      <c r="BN98" s="287">
        <v>236</v>
      </c>
      <c r="BO98" s="288">
        <v>0</v>
      </c>
      <c r="BP98" s="289">
        <v>236</v>
      </c>
      <c r="BQ98" s="288">
        <v>0</v>
      </c>
      <c r="BR98" s="288">
        <v>0</v>
      </c>
      <c r="BS98" s="288">
        <v>0</v>
      </c>
      <c r="BT98" s="288">
        <v>0</v>
      </c>
      <c r="BU98" s="288">
        <v>0</v>
      </c>
      <c r="BV98" s="288">
        <v>0</v>
      </c>
      <c r="BW98" s="288">
        <v>0</v>
      </c>
      <c r="BX98" s="288">
        <v>0</v>
      </c>
      <c r="BY98" s="288">
        <v>0</v>
      </c>
      <c r="BZ98" s="288">
        <v>0</v>
      </c>
      <c r="CA98" s="288">
        <v>0</v>
      </c>
      <c r="CB98" s="288">
        <v>0</v>
      </c>
      <c r="CC98" s="290">
        <v>0</v>
      </c>
    </row>
    <row r="99" spans="1:81" x14ac:dyDescent="0.25">
      <c r="A99" s="286" t="s">
        <v>40</v>
      </c>
      <c r="B99" s="286" t="s">
        <v>233</v>
      </c>
      <c r="C99" s="286" t="s">
        <v>234</v>
      </c>
      <c r="D99" s="287">
        <v>10474</v>
      </c>
      <c r="E99" s="287">
        <v>9851</v>
      </c>
      <c r="F99" s="287">
        <v>68</v>
      </c>
      <c r="G99" s="287">
        <v>11020</v>
      </c>
      <c r="H99" s="287">
        <v>1044</v>
      </c>
      <c r="I99" s="287">
        <v>1455</v>
      </c>
      <c r="J99" s="287">
        <v>3</v>
      </c>
      <c r="K99" s="287">
        <v>27</v>
      </c>
      <c r="L99" s="287">
        <v>45</v>
      </c>
      <c r="M99" s="288">
        <v>0</v>
      </c>
      <c r="N99" s="287">
        <v>253</v>
      </c>
      <c r="O99" s="288">
        <v>0</v>
      </c>
      <c r="P99" s="289">
        <v>34240</v>
      </c>
      <c r="Q99" s="287">
        <v>10474</v>
      </c>
      <c r="R99" s="287">
        <v>4925</v>
      </c>
      <c r="S99" s="288">
        <v>0</v>
      </c>
      <c r="T99" s="287">
        <v>9918</v>
      </c>
      <c r="U99" s="288">
        <v>0</v>
      </c>
      <c r="V99" s="288">
        <v>0</v>
      </c>
      <c r="W99" s="287">
        <v>3</v>
      </c>
      <c r="X99" s="288">
        <v>0</v>
      </c>
      <c r="Y99" s="288">
        <v>0</v>
      </c>
      <c r="Z99" s="288">
        <v>0</v>
      </c>
      <c r="AA99" s="288">
        <v>0</v>
      </c>
      <c r="AB99" s="288">
        <v>0</v>
      </c>
      <c r="AC99" s="289">
        <v>25320</v>
      </c>
      <c r="AD99" s="288">
        <v>0</v>
      </c>
      <c r="AE99" s="287">
        <v>4926</v>
      </c>
      <c r="AF99" s="287">
        <v>68</v>
      </c>
      <c r="AG99" s="288">
        <v>0</v>
      </c>
      <c r="AH99" s="288">
        <v>0</v>
      </c>
      <c r="AI99" s="287">
        <v>1455</v>
      </c>
      <c r="AJ99" s="288">
        <v>0</v>
      </c>
      <c r="AK99" s="287">
        <v>27</v>
      </c>
      <c r="AL99" s="287">
        <v>45</v>
      </c>
      <c r="AM99" s="288">
        <v>0</v>
      </c>
      <c r="AN99" s="288">
        <v>0</v>
      </c>
      <c r="AO99" s="288">
        <v>0</v>
      </c>
      <c r="AP99" s="289">
        <v>6521</v>
      </c>
      <c r="AQ99" s="288">
        <v>0</v>
      </c>
      <c r="AR99" s="288">
        <v>0</v>
      </c>
      <c r="AS99" s="288">
        <v>0</v>
      </c>
      <c r="AT99" s="287">
        <v>1102</v>
      </c>
      <c r="AU99" s="287">
        <v>1044</v>
      </c>
      <c r="AV99" s="288">
        <v>0</v>
      </c>
      <c r="AW99" s="288">
        <v>0</v>
      </c>
      <c r="AX99" s="288">
        <v>0</v>
      </c>
      <c r="AY99" s="288">
        <v>0</v>
      </c>
      <c r="AZ99" s="288">
        <v>0</v>
      </c>
      <c r="BA99" s="288">
        <v>0</v>
      </c>
      <c r="BB99" s="288">
        <v>0</v>
      </c>
      <c r="BC99" s="289">
        <v>2146</v>
      </c>
      <c r="BD99" s="288">
        <v>0</v>
      </c>
      <c r="BE99" s="288">
        <v>0</v>
      </c>
      <c r="BF99" s="288">
        <v>0</v>
      </c>
      <c r="BG99" s="288">
        <v>0</v>
      </c>
      <c r="BH99" s="288">
        <v>0</v>
      </c>
      <c r="BI99" s="288">
        <v>0</v>
      </c>
      <c r="BJ99" s="288">
        <v>0</v>
      </c>
      <c r="BK99" s="288">
        <v>0</v>
      </c>
      <c r="BL99" s="288">
        <v>0</v>
      </c>
      <c r="BM99" s="288">
        <v>0</v>
      </c>
      <c r="BN99" s="287">
        <v>253</v>
      </c>
      <c r="BO99" s="288">
        <v>0</v>
      </c>
      <c r="BP99" s="289">
        <v>253</v>
      </c>
      <c r="BQ99" s="288">
        <v>0</v>
      </c>
      <c r="BR99" s="288">
        <v>0</v>
      </c>
      <c r="BS99" s="288">
        <v>0</v>
      </c>
      <c r="BT99" s="288">
        <v>0</v>
      </c>
      <c r="BU99" s="288">
        <v>0</v>
      </c>
      <c r="BV99" s="288">
        <v>0</v>
      </c>
      <c r="BW99" s="288">
        <v>0</v>
      </c>
      <c r="BX99" s="288">
        <v>0</v>
      </c>
      <c r="BY99" s="288">
        <v>0</v>
      </c>
      <c r="BZ99" s="288">
        <v>0</v>
      </c>
      <c r="CA99" s="288">
        <v>0</v>
      </c>
      <c r="CB99" s="288">
        <v>0</v>
      </c>
      <c r="CC99" s="290">
        <v>0</v>
      </c>
    </row>
    <row r="100" spans="1:81" x14ac:dyDescent="0.25">
      <c r="A100" s="286" t="s">
        <v>41</v>
      </c>
      <c r="B100" s="286" t="s">
        <v>229</v>
      </c>
      <c r="C100" s="286" t="s">
        <v>230</v>
      </c>
      <c r="D100" s="287">
        <v>32780</v>
      </c>
      <c r="E100" s="287">
        <v>32955</v>
      </c>
      <c r="F100" s="287">
        <v>238</v>
      </c>
      <c r="G100" s="287">
        <v>42756</v>
      </c>
      <c r="H100" s="287">
        <v>3636</v>
      </c>
      <c r="I100" s="287">
        <v>4521</v>
      </c>
      <c r="J100" s="287">
        <v>12</v>
      </c>
      <c r="K100" s="287">
        <v>95</v>
      </c>
      <c r="L100" s="287">
        <v>154</v>
      </c>
      <c r="M100" s="288">
        <v>0</v>
      </c>
      <c r="N100" s="287">
        <v>884</v>
      </c>
      <c r="O100" s="288">
        <v>0</v>
      </c>
      <c r="P100" s="289">
        <v>118031</v>
      </c>
      <c r="Q100" s="287">
        <v>32780</v>
      </c>
      <c r="R100" s="287">
        <v>16477</v>
      </c>
      <c r="S100" s="288">
        <v>0</v>
      </c>
      <c r="T100" s="287">
        <v>34990</v>
      </c>
      <c r="U100" s="288">
        <v>0</v>
      </c>
      <c r="V100" s="288">
        <v>0</v>
      </c>
      <c r="W100" s="287">
        <v>12</v>
      </c>
      <c r="X100" s="288">
        <v>0</v>
      </c>
      <c r="Y100" s="288">
        <v>0</v>
      </c>
      <c r="Z100" s="288">
        <v>0</v>
      </c>
      <c r="AA100" s="288">
        <v>0</v>
      </c>
      <c r="AB100" s="288">
        <v>0</v>
      </c>
      <c r="AC100" s="289">
        <v>84259</v>
      </c>
      <c r="AD100" s="288">
        <v>0</v>
      </c>
      <c r="AE100" s="287">
        <v>16281</v>
      </c>
      <c r="AF100" s="287">
        <v>238</v>
      </c>
      <c r="AG100" s="288">
        <v>0</v>
      </c>
      <c r="AH100" s="288">
        <v>0</v>
      </c>
      <c r="AI100" s="287">
        <v>4517</v>
      </c>
      <c r="AJ100" s="288">
        <v>0</v>
      </c>
      <c r="AK100" s="287">
        <v>95</v>
      </c>
      <c r="AL100" s="287">
        <v>154</v>
      </c>
      <c r="AM100" s="288">
        <v>0</v>
      </c>
      <c r="AN100" s="287">
        <v>48</v>
      </c>
      <c r="AO100" s="288">
        <v>0</v>
      </c>
      <c r="AP100" s="289">
        <v>21333</v>
      </c>
      <c r="AQ100" s="288">
        <v>0</v>
      </c>
      <c r="AR100" s="288">
        <v>0</v>
      </c>
      <c r="AS100" s="288">
        <v>0</v>
      </c>
      <c r="AT100" s="287">
        <v>7766</v>
      </c>
      <c r="AU100" s="287">
        <v>3636</v>
      </c>
      <c r="AV100" s="288">
        <v>0</v>
      </c>
      <c r="AW100" s="288">
        <v>0</v>
      </c>
      <c r="AX100" s="288">
        <v>0</v>
      </c>
      <c r="AY100" s="288">
        <v>0</v>
      </c>
      <c r="AZ100" s="288">
        <v>0</v>
      </c>
      <c r="BA100" s="288">
        <v>0</v>
      </c>
      <c r="BB100" s="288">
        <v>0</v>
      </c>
      <c r="BC100" s="289">
        <v>11402</v>
      </c>
      <c r="BD100" s="288">
        <v>0</v>
      </c>
      <c r="BE100" s="287">
        <v>197</v>
      </c>
      <c r="BF100" s="288">
        <v>0</v>
      </c>
      <c r="BG100" s="288">
        <v>0</v>
      </c>
      <c r="BH100" s="288">
        <v>0</v>
      </c>
      <c r="BI100" s="287">
        <v>4</v>
      </c>
      <c r="BJ100" s="288">
        <v>0</v>
      </c>
      <c r="BK100" s="288">
        <v>0</v>
      </c>
      <c r="BL100" s="288">
        <v>0</v>
      </c>
      <c r="BM100" s="288">
        <v>0</v>
      </c>
      <c r="BN100" s="287">
        <v>836</v>
      </c>
      <c r="BO100" s="288">
        <v>0</v>
      </c>
      <c r="BP100" s="289">
        <v>1037</v>
      </c>
      <c r="BQ100" s="288">
        <v>0</v>
      </c>
      <c r="BR100" s="288">
        <v>0</v>
      </c>
      <c r="BS100" s="288">
        <v>0</v>
      </c>
      <c r="BT100" s="288">
        <v>0</v>
      </c>
      <c r="BU100" s="288">
        <v>0</v>
      </c>
      <c r="BV100" s="288">
        <v>0</v>
      </c>
      <c r="BW100" s="288">
        <v>0</v>
      </c>
      <c r="BX100" s="288">
        <v>0</v>
      </c>
      <c r="BY100" s="288">
        <v>0</v>
      </c>
      <c r="BZ100" s="288">
        <v>0</v>
      </c>
      <c r="CA100" s="288">
        <v>0</v>
      </c>
      <c r="CB100" s="288">
        <v>0</v>
      </c>
      <c r="CC100" s="290">
        <v>0</v>
      </c>
    </row>
    <row r="101" spans="1:81" x14ac:dyDescent="0.25">
      <c r="A101" s="286" t="s">
        <v>41</v>
      </c>
      <c r="B101" s="286" t="s">
        <v>231</v>
      </c>
      <c r="C101" s="286" t="s">
        <v>232</v>
      </c>
      <c r="D101" s="287">
        <v>27777</v>
      </c>
      <c r="E101" s="287">
        <v>28250</v>
      </c>
      <c r="F101" s="287">
        <v>205</v>
      </c>
      <c r="G101" s="287">
        <v>37492</v>
      </c>
      <c r="H101" s="287">
        <v>3137</v>
      </c>
      <c r="I101" s="287">
        <v>3826</v>
      </c>
      <c r="J101" s="287">
        <v>10</v>
      </c>
      <c r="K101" s="287">
        <v>82</v>
      </c>
      <c r="L101" s="287">
        <v>133</v>
      </c>
      <c r="M101" s="288">
        <v>0</v>
      </c>
      <c r="N101" s="287">
        <v>763</v>
      </c>
      <c r="O101" s="288">
        <v>0</v>
      </c>
      <c r="P101" s="289">
        <v>101675</v>
      </c>
      <c r="Q101" s="287">
        <v>27777</v>
      </c>
      <c r="R101" s="287">
        <v>14124</v>
      </c>
      <c r="S101" s="288">
        <v>0</v>
      </c>
      <c r="T101" s="287">
        <v>30254</v>
      </c>
      <c r="U101" s="288">
        <v>0</v>
      </c>
      <c r="V101" s="288">
        <v>0</v>
      </c>
      <c r="W101" s="287">
        <v>10</v>
      </c>
      <c r="X101" s="288">
        <v>0</v>
      </c>
      <c r="Y101" s="288">
        <v>0</v>
      </c>
      <c r="Z101" s="288">
        <v>0</v>
      </c>
      <c r="AA101" s="288">
        <v>0</v>
      </c>
      <c r="AB101" s="288">
        <v>0</v>
      </c>
      <c r="AC101" s="289">
        <v>72165</v>
      </c>
      <c r="AD101" s="288">
        <v>0</v>
      </c>
      <c r="AE101" s="287">
        <v>13929</v>
      </c>
      <c r="AF101" s="287">
        <v>205</v>
      </c>
      <c r="AG101" s="288">
        <v>0</v>
      </c>
      <c r="AH101" s="288">
        <v>0</v>
      </c>
      <c r="AI101" s="287">
        <v>3822</v>
      </c>
      <c r="AJ101" s="288">
        <v>0</v>
      </c>
      <c r="AK101" s="287">
        <v>82</v>
      </c>
      <c r="AL101" s="287">
        <v>133</v>
      </c>
      <c r="AM101" s="288">
        <v>0</v>
      </c>
      <c r="AN101" s="287">
        <v>48</v>
      </c>
      <c r="AO101" s="288">
        <v>0</v>
      </c>
      <c r="AP101" s="289">
        <v>18219</v>
      </c>
      <c r="AQ101" s="288">
        <v>0</v>
      </c>
      <c r="AR101" s="288">
        <v>0</v>
      </c>
      <c r="AS101" s="288">
        <v>0</v>
      </c>
      <c r="AT101" s="287">
        <v>7238</v>
      </c>
      <c r="AU101" s="287">
        <v>3137</v>
      </c>
      <c r="AV101" s="288">
        <v>0</v>
      </c>
      <c r="AW101" s="288">
        <v>0</v>
      </c>
      <c r="AX101" s="288">
        <v>0</v>
      </c>
      <c r="AY101" s="288">
        <v>0</v>
      </c>
      <c r="AZ101" s="288">
        <v>0</v>
      </c>
      <c r="BA101" s="288">
        <v>0</v>
      </c>
      <c r="BB101" s="288">
        <v>0</v>
      </c>
      <c r="BC101" s="289">
        <v>10375</v>
      </c>
      <c r="BD101" s="288">
        <v>0</v>
      </c>
      <c r="BE101" s="287">
        <v>197</v>
      </c>
      <c r="BF101" s="288">
        <v>0</v>
      </c>
      <c r="BG101" s="288">
        <v>0</v>
      </c>
      <c r="BH101" s="288">
        <v>0</v>
      </c>
      <c r="BI101" s="287">
        <v>4</v>
      </c>
      <c r="BJ101" s="288">
        <v>0</v>
      </c>
      <c r="BK101" s="288">
        <v>0</v>
      </c>
      <c r="BL101" s="288">
        <v>0</v>
      </c>
      <c r="BM101" s="288">
        <v>0</v>
      </c>
      <c r="BN101" s="287">
        <v>715</v>
      </c>
      <c r="BO101" s="288">
        <v>0</v>
      </c>
      <c r="BP101" s="289">
        <v>916</v>
      </c>
      <c r="BQ101" s="288">
        <v>0</v>
      </c>
      <c r="BR101" s="288">
        <v>0</v>
      </c>
      <c r="BS101" s="288">
        <v>0</v>
      </c>
      <c r="BT101" s="288">
        <v>0</v>
      </c>
      <c r="BU101" s="288">
        <v>0</v>
      </c>
      <c r="BV101" s="288">
        <v>0</v>
      </c>
      <c r="BW101" s="288">
        <v>0</v>
      </c>
      <c r="BX101" s="288">
        <v>0</v>
      </c>
      <c r="BY101" s="288">
        <v>0</v>
      </c>
      <c r="BZ101" s="288">
        <v>0</v>
      </c>
      <c r="CA101" s="288">
        <v>0</v>
      </c>
      <c r="CB101" s="288">
        <v>0</v>
      </c>
      <c r="CC101" s="290">
        <v>0</v>
      </c>
    </row>
    <row r="102" spans="1:81" x14ac:dyDescent="0.25">
      <c r="A102" s="286" t="s">
        <v>41</v>
      </c>
      <c r="B102" s="286" t="s">
        <v>233</v>
      </c>
      <c r="C102" s="286" t="s">
        <v>234</v>
      </c>
      <c r="D102" s="287">
        <v>34319</v>
      </c>
      <c r="E102" s="287">
        <v>34402</v>
      </c>
      <c r="F102" s="287">
        <v>248</v>
      </c>
      <c r="G102" s="287">
        <v>44374</v>
      </c>
      <c r="H102" s="287">
        <v>3789</v>
      </c>
      <c r="I102" s="287">
        <v>4735</v>
      </c>
      <c r="J102" s="287">
        <v>12</v>
      </c>
      <c r="K102" s="287">
        <v>99</v>
      </c>
      <c r="L102" s="287">
        <v>161</v>
      </c>
      <c r="M102" s="288">
        <v>0</v>
      </c>
      <c r="N102" s="287">
        <v>921</v>
      </c>
      <c r="O102" s="288">
        <v>0</v>
      </c>
      <c r="P102" s="289">
        <v>123060</v>
      </c>
      <c r="Q102" s="287">
        <v>34319</v>
      </c>
      <c r="R102" s="287">
        <v>17200</v>
      </c>
      <c r="S102" s="288">
        <v>0</v>
      </c>
      <c r="T102" s="287">
        <v>36447</v>
      </c>
      <c r="U102" s="288">
        <v>0</v>
      </c>
      <c r="V102" s="288">
        <v>0</v>
      </c>
      <c r="W102" s="287">
        <v>12</v>
      </c>
      <c r="X102" s="288">
        <v>0</v>
      </c>
      <c r="Y102" s="288">
        <v>0</v>
      </c>
      <c r="Z102" s="288">
        <v>0</v>
      </c>
      <c r="AA102" s="288">
        <v>0</v>
      </c>
      <c r="AB102" s="288">
        <v>0</v>
      </c>
      <c r="AC102" s="289">
        <v>87978</v>
      </c>
      <c r="AD102" s="288">
        <v>0</v>
      </c>
      <c r="AE102" s="287">
        <v>17005</v>
      </c>
      <c r="AF102" s="287">
        <v>248</v>
      </c>
      <c r="AG102" s="288">
        <v>0</v>
      </c>
      <c r="AH102" s="288">
        <v>0</v>
      </c>
      <c r="AI102" s="287">
        <v>4731</v>
      </c>
      <c r="AJ102" s="288">
        <v>0</v>
      </c>
      <c r="AK102" s="287">
        <v>99</v>
      </c>
      <c r="AL102" s="287">
        <v>161</v>
      </c>
      <c r="AM102" s="288">
        <v>0</v>
      </c>
      <c r="AN102" s="287">
        <v>48</v>
      </c>
      <c r="AO102" s="288">
        <v>0</v>
      </c>
      <c r="AP102" s="289">
        <v>22292</v>
      </c>
      <c r="AQ102" s="288">
        <v>0</v>
      </c>
      <c r="AR102" s="288">
        <v>0</v>
      </c>
      <c r="AS102" s="288">
        <v>0</v>
      </c>
      <c r="AT102" s="287">
        <v>7927</v>
      </c>
      <c r="AU102" s="287">
        <v>3789</v>
      </c>
      <c r="AV102" s="288">
        <v>0</v>
      </c>
      <c r="AW102" s="288">
        <v>0</v>
      </c>
      <c r="AX102" s="288">
        <v>0</v>
      </c>
      <c r="AY102" s="288">
        <v>0</v>
      </c>
      <c r="AZ102" s="288">
        <v>0</v>
      </c>
      <c r="BA102" s="288">
        <v>0</v>
      </c>
      <c r="BB102" s="288">
        <v>0</v>
      </c>
      <c r="BC102" s="289">
        <v>11716</v>
      </c>
      <c r="BD102" s="288">
        <v>0</v>
      </c>
      <c r="BE102" s="287">
        <v>197</v>
      </c>
      <c r="BF102" s="288">
        <v>0</v>
      </c>
      <c r="BG102" s="288">
        <v>0</v>
      </c>
      <c r="BH102" s="288">
        <v>0</v>
      </c>
      <c r="BI102" s="287">
        <v>4</v>
      </c>
      <c r="BJ102" s="288">
        <v>0</v>
      </c>
      <c r="BK102" s="288">
        <v>0</v>
      </c>
      <c r="BL102" s="288">
        <v>0</v>
      </c>
      <c r="BM102" s="288">
        <v>0</v>
      </c>
      <c r="BN102" s="287">
        <v>873</v>
      </c>
      <c r="BO102" s="288">
        <v>0</v>
      </c>
      <c r="BP102" s="289">
        <v>1074</v>
      </c>
      <c r="BQ102" s="288">
        <v>0</v>
      </c>
      <c r="BR102" s="288">
        <v>0</v>
      </c>
      <c r="BS102" s="288">
        <v>0</v>
      </c>
      <c r="BT102" s="288">
        <v>0</v>
      </c>
      <c r="BU102" s="288">
        <v>0</v>
      </c>
      <c r="BV102" s="288">
        <v>0</v>
      </c>
      <c r="BW102" s="288">
        <v>0</v>
      </c>
      <c r="BX102" s="288">
        <v>0</v>
      </c>
      <c r="BY102" s="288">
        <v>0</v>
      </c>
      <c r="BZ102" s="288">
        <v>0</v>
      </c>
      <c r="CA102" s="288">
        <v>0</v>
      </c>
      <c r="CB102" s="288">
        <v>0</v>
      </c>
      <c r="CC102" s="290">
        <v>0</v>
      </c>
    </row>
    <row r="103" spans="1:81" x14ac:dyDescent="0.25">
      <c r="A103" s="286" t="s">
        <v>42</v>
      </c>
      <c r="B103" s="286" t="s">
        <v>229</v>
      </c>
      <c r="C103" s="286" t="s">
        <v>230</v>
      </c>
      <c r="D103" s="287">
        <v>6707</v>
      </c>
      <c r="E103" s="287">
        <v>6308</v>
      </c>
      <c r="F103" s="287">
        <v>44</v>
      </c>
      <c r="G103" s="287">
        <v>7056</v>
      </c>
      <c r="H103" s="287">
        <v>669</v>
      </c>
      <c r="I103" s="287">
        <v>932</v>
      </c>
      <c r="J103" s="287">
        <v>2</v>
      </c>
      <c r="K103" s="287">
        <v>18</v>
      </c>
      <c r="L103" s="287">
        <v>29</v>
      </c>
      <c r="M103" s="288">
        <v>0</v>
      </c>
      <c r="N103" s="287">
        <v>162</v>
      </c>
      <c r="O103" s="288">
        <v>0</v>
      </c>
      <c r="P103" s="289">
        <v>21927</v>
      </c>
      <c r="Q103" s="287">
        <v>6707</v>
      </c>
      <c r="R103" s="287">
        <v>3154</v>
      </c>
      <c r="S103" s="288">
        <v>0</v>
      </c>
      <c r="T103" s="287">
        <v>6350</v>
      </c>
      <c r="U103" s="288">
        <v>0</v>
      </c>
      <c r="V103" s="288">
        <v>0</v>
      </c>
      <c r="W103" s="287">
        <v>2</v>
      </c>
      <c r="X103" s="288">
        <v>0</v>
      </c>
      <c r="Y103" s="288">
        <v>0</v>
      </c>
      <c r="Z103" s="288">
        <v>0</v>
      </c>
      <c r="AA103" s="288">
        <v>0</v>
      </c>
      <c r="AB103" s="288">
        <v>0</v>
      </c>
      <c r="AC103" s="289">
        <v>16213</v>
      </c>
      <c r="AD103" s="288">
        <v>0</v>
      </c>
      <c r="AE103" s="287">
        <v>3154</v>
      </c>
      <c r="AF103" s="287">
        <v>44</v>
      </c>
      <c r="AG103" s="288">
        <v>0</v>
      </c>
      <c r="AH103" s="288">
        <v>0</v>
      </c>
      <c r="AI103" s="287">
        <v>932</v>
      </c>
      <c r="AJ103" s="288">
        <v>0</v>
      </c>
      <c r="AK103" s="287">
        <v>18</v>
      </c>
      <c r="AL103" s="287">
        <v>29</v>
      </c>
      <c r="AM103" s="288">
        <v>0</v>
      </c>
      <c r="AN103" s="288">
        <v>0</v>
      </c>
      <c r="AO103" s="288">
        <v>0</v>
      </c>
      <c r="AP103" s="289">
        <v>4177</v>
      </c>
      <c r="AQ103" s="288">
        <v>0</v>
      </c>
      <c r="AR103" s="288">
        <v>0</v>
      </c>
      <c r="AS103" s="288">
        <v>0</v>
      </c>
      <c r="AT103" s="287">
        <v>706</v>
      </c>
      <c r="AU103" s="287">
        <v>669</v>
      </c>
      <c r="AV103" s="288">
        <v>0</v>
      </c>
      <c r="AW103" s="288">
        <v>0</v>
      </c>
      <c r="AX103" s="288">
        <v>0</v>
      </c>
      <c r="AY103" s="288">
        <v>0</v>
      </c>
      <c r="AZ103" s="288">
        <v>0</v>
      </c>
      <c r="BA103" s="288">
        <v>0</v>
      </c>
      <c r="BB103" s="288">
        <v>0</v>
      </c>
      <c r="BC103" s="289">
        <v>1375</v>
      </c>
      <c r="BD103" s="288">
        <v>0</v>
      </c>
      <c r="BE103" s="288">
        <v>0</v>
      </c>
      <c r="BF103" s="288">
        <v>0</v>
      </c>
      <c r="BG103" s="288">
        <v>0</v>
      </c>
      <c r="BH103" s="288">
        <v>0</v>
      </c>
      <c r="BI103" s="288">
        <v>0</v>
      </c>
      <c r="BJ103" s="288">
        <v>0</v>
      </c>
      <c r="BK103" s="288">
        <v>0</v>
      </c>
      <c r="BL103" s="288">
        <v>0</v>
      </c>
      <c r="BM103" s="288">
        <v>0</v>
      </c>
      <c r="BN103" s="287">
        <v>162</v>
      </c>
      <c r="BO103" s="288">
        <v>0</v>
      </c>
      <c r="BP103" s="289">
        <v>162</v>
      </c>
      <c r="BQ103" s="288">
        <v>0</v>
      </c>
      <c r="BR103" s="288">
        <v>0</v>
      </c>
      <c r="BS103" s="288">
        <v>0</v>
      </c>
      <c r="BT103" s="288">
        <v>0</v>
      </c>
      <c r="BU103" s="288">
        <v>0</v>
      </c>
      <c r="BV103" s="288">
        <v>0</v>
      </c>
      <c r="BW103" s="288">
        <v>0</v>
      </c>
      <c r="BX103" s="288">
        <v>0</v>
      </c>
      <c r="BY103" s="288">
        <v>0</v>
      </c>
      <c r="BZ103" s="288">
        <v>0</v>
      </c>
      <c r="CA103" s="288">
        <v>0</v>
      </c>
      <c r="CB103" s="288">
        <v>0</v>
      </c>
      <c r="CC103" s="290">
        <v>0</v>
      </c>
    </row>
    <row r="104" spans="1:81" x14ac:dyDescent="0.25">
      <c r="A104" s="286" t="s">
        <v>42</v>
      </c>
      <c r="B104" s="286" t="s">
        <v>231</v>
      </c>
      <c r="C104" s="286" t="s">
        <v>232</v>
      </c>
      <c r="D104" s="287">
        <v>6260</v>
      </c>
      <c r="E104" s="287">
        <v>5887</v>
      </c>
      <c r="F104" s="287">
        <v>41</v>
      </c>
      <c r="G104" s="287">
        <v>6585</v>
      </c>
      <c r="H104" s="287">
        <v>624</v>
      </c>
      <c r="I104" s="287">
        <v>870</v>
      </c>
      <c r="J104" s="287">
        <v>2</v>
      </c>
      <c r="K104" s="287">
        <v>16</v>
      </c>
      <c r="L104" s="287">
        <v>27</v>
      </c>
      <c r="M104" s="288">
        <v>0</v>
      </c>
      <c r="N104" s="287">
        <v>151</v>
      </c>
      <c r="O104" s="288">
        <v>0</v>
      </c>
      <c r="P104" s="289">
        <v>20463</v>
      </c>
      <c r="Q104" s="287">
        <v>6260</v>
      </c>
      <c r="R104" s="287">
        <v>2943</v>
      </c>
      <c r="S104" s="288">
        <v>0</v>
      </c>
      <c r="T104" s="287">
        <v>5926</v>
      </c>
      <c r="U104" s="288">
        <v>0</v>
      </c>
      <c r="V104" s="288">
        <v>0</v>
      </c>
      <c r="W104" s="287">
        <v>2</v>
      </c>
      <c r="X104" s="288">
        <v>0</v>
      </c>
      <c r="Y104" s="288">
        <v>0</v>
      </c>
      <c r="Z104" s="288">
        <v>0</v>
      </c>
      <c r="AA104" s="288">
        <v>0</v>
      </c>
      <c r="AB104" s="288">
        <v>0</v>
      </c>
      <c r="AC104" s="289">
        <v>15131</v>
      </c>
      <c r="AD104" s="288">
        <v>0</v>
      </c>
      <c r="AE104" s="287">
        <v>2944</v>
      </c>
      <c r="AF104" s="287">
        <v>41</v>
      </c>
      <c r="AG104" s="288">
        <v>0</v>
      </c>
      <c r="AH104" s="288">
        <v>0</v>
      </c>
      <c r="AI104" s="287">
        <v>870</v>
      </c>
      <c r="AJ104" s="288">
        <v>0</v>
      </c>
      <c r="AK104" s="287">
        <v>16</v>
      </c>
      <c r="AL104" s="287">
        <v>27</v>
      </c>
      <c r="AM104" s="288">
        <v>0</v>
      </c>
      <c r="AN104" s="288">
        <v>0</v>
      </c>
      <c r="AO104" s="288">
        <v>0</v>
      </c>
      <c r="AP104" s="289">
        <v>3898</v>
      </c>
      <c r="AQ104" s="288">
        <v>0</v>
      </c>
      <c r="AR104" s="288">
        <v>0</v>
      </c>
      <c r="AS104" s="288">
        <v>0</v>
      </c>
      <c r="AT104" s="287">
        <v>659</v>
      </c>
      <c r="AU104" s="287">
        <v>624</v>
      </c>
      <c r="AV104" s="288">
        <v>0</v>
      </c>
      <c r="AW104" s="288">
        <v>0</v>
      </c>
      <c r="AX104" s="288">
        <v>0</v>
      </c>
      <c r="AY104" s="288">
        <v>0</v>
      </c>
      <c r="AZ104" s="288">
        <v>0</v>
      </c>
      <c r="BA104" s="288">
        <v>0</v>
      </c>
      <c r="BB104" s="288">
        <v>0</v>
      </c>
      <c r="BC104" s="289">
        <v>1283</v>
      </c>
      <c r="BD104" s="288">
        <v>0</v>
      </c>
      <c r="BE104" s="288">
        <v>0</v>
      </c>
      <c r="BF104" s="288">
        <v>0</v>
      </c>
      <c r="BG104" s="288">
        <v>0</v>
      </c>
      <c r="BH104" s="288">
        <v>0</v>
      </c>
      <c r="BI104" s="288">
        <v>0</v>
      </c>
      <c r="BJ104" s="288">
        <v>0</v>
      </c>
      <c r="BK104" s="288">
        <v>0</v>
      </c>
      <c r="BL104" s="288">
        <v>0</v>
      </c>
      <c r="BM104" s="288">
        <v>0</v>
      </c>
      <c r="BN104" s="287">
        <v>151</v>
      </c>
      <c r="BO104" s="288">
        <v>0</v>
      </c>
      <c r="BP104" s="289">
        <v>151</v>
      </c>
      <c r="BQ104" s="288">
        <v>0</v>
      </c>
      <c r="BR104" s="288">
        <v>0</v>
      </c>
      <c r="BS104" s="288">
        <v>0</v>
      </c>
      <c r="BT104" s="288">
        <v>0</v>
      </c>
      <c r="BU104" s="288">
        <v>0</v>
      </c>
      <c r="BV104" s="288">
        <v>0</v>
      </c>
      <c r="BW104" s="288">
        <v>0</v>
      </c>
      <c r="BX104" s="288">
        <v>0</v>
      </c>
      <c r="BY104" s="288">
        <v>0</v>
      </c>
      <c r="BZ104" s="288">
        <v>0</v>
      </c>
      <c r="CA104" s="288">
        <v>0</v>
      </c>
      <c r="CB104" s="288">
        <v>0</v>
      </c>
      <c r="CC104" s="290">
        <v>0</v>
      </c>
    </row>
    <row r="105" spans="1:81" x14ac:dyDescent="0.25">
      <c r="A105" s="286" t="s">
        <v>42</v>
      </c>
      <c r="B105" s="286" t="s">
        <v>233</v>
      </c>
      <c r="C105" s="286" t="s">
        <v>234</v>
      </c>
      <c r="D105" s="287">
        <v>10137</v>
      </c>
      <c r="E105" s="287">
        <v>9534</v>
      </c>
      <c r="F105" s="287">
        <v>66</v>
      </c>
      <c r="G105" s="287">
        <v>10665</v>
      </c>
      <c r="H105" s="287">
        <v>1011</v>
      </c>
      <c r="I105" s="287">
        <v>1408</v>
      </c>
      <c r="J105" s="287">
        <v>3</v>
      </c>
      <c r="K105" s="287">
        <v>27</v>
      </c>
      <c r="L105" s="287">
        <v>43</v>
      </c>
      <c r="M105" s="288">
        <v>0</v>
      </c>
      <c r="N105" s="287">
        <v>245</v>
      </c>
      <c r="O105" s="288">
        <v>0</v>
      </c>
      <c r="P105" s="289">
        <v>33139</v>
      </c>
      <c r="Q105" s="287">
        <v>10137</v>
      </c>
      <c r="R105" s="287">
        <v>4767</v>
      </c>
      <c r="S105" s="288">
        <v>0</v>
      </c>
      <c r="T105" s="287">
        <v>9598</v>
      </c>
      <c r="U105" s="288">
        <v>0</v>
      </c>
      <c r="V105" s="288">
        <v>0</v>
      </c>
      <c r="W105" s="287">
        <v>3</v>
      </c>
      <c r="X105" s="288">
        <v>0</v>
      </c>
      <c r="Y105" s="288">
        <v>0</v>
      </c>
      <c r="Z105" s="288">
        <v>0</v>
      </c>
      <c r="AA105" s="288">
        <v>0</v>
      </c>
      <c r="AB105" s="288">
        <v>0</v>
      </c>
      <c r="AC105" s="289">
        <v>24505</v>
      </c>
      <c r="AD105" s="288">
        <v>0</v>
      </c>
      <c r="AE105" s="287">
        <v>4767</v>
      </c>
      <c r="AF105" s="287">
        <v>66</v>
      </c>
      <c r="AG105" s="288">
        <v>0</v>
      </c>
      <c r="AH105" s="288">
        <v>0</v>
      </c>
      <c r="AI105" s="287">
        <v>1408</v>
      </c>
      <c r="AJ105" s="288">
        <v>0</v>
      </c>
      <c r="AK105" s="287">
        <v>27</v>
      </c>
      <c r="AL105" s="287">
        <v>43</v>
      </c>
      <c r="AM105" s="288">
        <v>0</v>
      </c>
      <c r="AN105" s="288">
        <v>0</v>
      </c>
      <c r="AO105" s="288">
        <v>0</v>
      </c>
      <c r="AP105" s="289">
        <v>6311</v>
      </c>
      <c r="AQ105" s="288">
        <v>0</v>
      </c>
      <c r="AR105" s="288">
        <v>0</v>
      </c>
      <c r="AS105" s="288">
        <v>0</v>
      </c>
      <c r="AT105" s="287">
        <v>1067</v>
      </c>
      <c r="AU105" s="287">
        <v>1011</v>
      </c>
      <c r="AV105" s="288">
        <v>0</v>
      </c>
      <c r="AW105" s="288">
        <v>0</v>
      </c>
      <c r="AX105" s="288">
        <v>0</v>
      </c>
      <c r="AY105" s="288">
        <v>0</v>
      </c>
      <c r="AZ105" s="288">
        <v>0</v>
      </c>
      <c r="BA105" s="288">
        <v>0</v>
      </c>
      <c r="BB105" s="288">
        <v>0</v>
      </c>
      <c r="BC105" s="289">
        <v>2078</v>
      </c>
      <c r="BD105" s="288">
        <v>0</v>
      </c>
      <c r="BE105" s="288">
        <v>0</v>
      </c>
      <c r="BF105" s="288">
        <v>0</v>
      </c>
      <c r="BG105" s="288">
        <v>0</v>
      </c>
      <c r="BH105" s="288">
        <v>0</v>
      </c>
      <c r="BI105" s="288">
        <v>0</v>
      </c>
      <c r="BJ105" s="288">
        <v>0</v>
      </c>
      <c r="BK105" s="288">
        <v>0</v>
      </c>
      <c r="BL105" s="288">
        <v>0</v>
      </c>
      <c r="BM105" s="288">
        <v>0</v>
      </c>
      <c r="BN105" s="287">
        <v>245</v>
      </c>
      <c r="BO105" s="288">
        <v>0</v>
      </c>
      <c r="BP105" s="289">
        <v>245</v>
      </c>
      <c r="BQ105" s="288">
        <v>0</v>
      </c>
      <c r="BR105" s="288">
        <v>0</v>
      </c>
      <c r="BS105" s="288">
        <v>0</v>
      </c>
      <c r="BT105" s="288">
        <v>0</v>
      </c>
      <c r="BU105" s="288">
        <v>0</v>
      </c>
      <c r="BV105" s="288">
        <v>0</v>
      </c>
      <c r="BW105" s="288">
        <v>0</v>
      </c>
      <c r="BX105" s="288">
        <v>0</v>
      </c>
      <c r="BY105" s="288">
        <v>0</v>
      </c>
      <c r="BZ105" s="288">
        <v>0</v>
      </c>
      <c r="CA105" s="288">
        <v>0</v>
      </c>
      <c r="CB105" s="288">
        <v>0</v>
      </c>
      <c r="CC105" s="290">
        <v>0</v>
      </c>
    </row>
    <row r="106" spans="1:81" x14ac:dyDescent="0.25">
      <c r="A106" s="286" t="s">
        <v>43</v>
      </c>
      <c r="B106" s="286" t="s">
        <v>229</v>
      </c>
      <c r="C106" s="286" t="s">
        <v>230</v>
      </c>
      <c r="D106" s="287">
        <v>10185</v>
      </c>
      <c r="E106" s="287">
        <v>9579</v>
      </c>
      <c r="F106" s="287">
        <v>67</v>
      </c>
      <c r="G106" s="287">
        <v>10714</v>
      </c>
      <c r="H106" s="287">
        <v>1015</v>
      </c>
      <c r="I106" s="287">
        <v>1415</v>
      </c>
      <c r="J106" s="287">
        <v>3</v>
      </c>
      <c r="K106" s="287">
        <v>27</v>
      </c>
      <c r="L106" s="287">
        <v>43</v>
      </c>
      <c r="M106" s="288">
        <v>0</v>
      </c>
      <c r="N106" s="287">
        <v>246</v>
      </c>
      <c r="O106" s="288">
        <v>0</v>
      </c>
      <c r="P106" s="289">
        <v>33294</v>
      </c>
      <c r="Q106" s="287">
        <v>10185</v>
      </c>
      <c r="R106" s="287">
        <v>4789</v>
      </c>
      <c r="S106" s="288">
        <v>0</v>
      </c>
      <c r="T106" s="287">
        <v>9642</v>
      </c>
      <c r="U106" s="288">
        <v>0</v>
      </c>
      <c r="V106" s="288">
        <v>0</v>
      </c>
      <c r="W106" s="287">
        <v>3</v>
      </c>
      <c r="X106" s="288">
        <v>0</v>
      </c>
      <c r="Y106" s="288">
        <v>0</v>
      </c>
      <c r="Z106" s="288">
        <v>0</v>
      </c>
      <c r="AA106" s="288">
        <v>0</v>
      </c>
      <c r="AB106" s="288">
        <v>0</v>
      </c>
      <c r="AC106" s="289">
        <v>24619</v>
      </c>
      <c r="AD106" s="288">
        <v>0</v>
      </c>
      <c r="AE106" s="287">
        <v>4790</v>
      </c>
      <c r="AF106" s="287">
        <v>67</v>
      </c>
      <c r="AG106" s="288">
        <v>0</v>
      </c>
      <c r="AH106" s="288">
        <v>0</v>
      </c>
      <c r="AI106" s="287">
        <v>1415</v>
      </c>
      <c r="AJ106" s="288">
        <v>0</v>
      </c>
      <c r="AK106" s="287">
        <v>27</v>
      </c>
      <c r="AL106" s="287">
        <v>43</v>
      </c>
      <c r="AM106" s="288">
        <v>0</v>
      </c>
      <c r="AN106" s="288">
        <v>0</v>
      </c>
      <c r="AO106" s="288">
        <v>0</v>
      </c>
      <c r="AP106" s="289">
        <v>6342</v>
      </c>
      <c r="AQ106" s="288">
        <v>0</v>
      </c>
      <c r="AR106" s="288">
        <v>0</v>
      </c>
      <c r="AS106" s="288">
        <v>0</v>
      </c>
      <c r="AT106" s="287">
        <v>1072</v>
      </c>
      <c r="AU106" s="287">
        <v>1015</v>
      </c>
      <c r="AV106" s="288">
        <v>0</v>
      </c>
      <c r="AW106" s="288">
        <v>0</v>
      </c>
      <c r="AX106" s="288">
        <v>0</v>
      </c>
      <c r="AY106" s="288">
        <v>0</v>
      </c>
      <c r="AZ106" s="288">
        <v>0</v>
      </c>
      <c r="BA106" s="288">
        <v>0</v>
      </c>
      <c r="BB106" s="288">
        <v>0</v>
      </c>
      <c r="BC106" s="289">
        <v>2087</v>
      </c>
      <c r="BD106" s="288">
        <v>0</v>
      </c>
      <c r="BE106" s="288">
        <v>0</v>
      </c>
      <c r="BF106" s="288">
        <v>0</v>
      </c>
      <c r="BG106" s="288">
        <v>0</v>
      </c>
      <c r="BH106" s="288">
        <v>0</v>
      </c>
      <c r="BI106" s="288">
        <v>0</v>
      </c>
      <c r="BJ106" s="288">
        <v>0</v>
      </c>
      <c r="BK106" s="288">
        <v>0</v>
      </c>
      <c r="BL106" s="288">
        <v>0</v>
      </c>
      <c r="BM106" s="288">
        <v>0</v>
      </c>
      <c r="BN106" s="287">
        <v>246</v>
      </c>
      <c r="BO106" s="288">
        <v>0</v>
      </c>
      <c r="BP106" s="289">
        <v>246</v>
      </c>
      <c r="BQ106" s="288">
        <v>0</v>
      </c>
      <c r="BR106" s="288">
        <v>0</v>
      </c>
      <c r="BS106" s="288">
        <v>0</v>
      </c>
      <c r="BT106" s="288">
        <v>0</v>
      </c>
      <c r="BU106" s="288">
        <v>0</v>
      </c>
      <c r="BV106" s="288">
        <v>0</v>
      </c>
      <c r="BW106" s="288">
        <v>0</v>
      </c>
      <c r="BX106" s="288">
        <v>0</v>
      </c>
      <c r="BY106" s="288">
        <v>0</v>
      </c>
      <c r="BZ106" s="288">
        <v>0</v>
      </c>
      <c r="CA106" s="288">
        <v>0</v>
      </c>
      <c r="CB106" s="288">
        <v>0</v>
      </c>
      <c r="CC106" s="290">
        <v>0</v>
      </c>
    </row>
    <row r="107" spans="1:81" x14ac:dyDescent="0.25">
      <c r="A107" s="286" t="s">
        <v>43</v>
      </c>
      <c r="B107" s="286" t="s">
        <v>231</v>
      </c>
      <c r="C107" s="286" t="s">
        <v>232</v>
      </c>
      <c r="D107" s="287">
        <v>11883</v>
      </c>
      <c r="E107" s="287">
        <v>11176</v>
      </c>
      <c r="F107" s="287">
        <v>78</v>
      </c>
      <c r="G107" s="287">
        <v>12501</v>
      </c>
      <c r="H107" s="287">
        <v>1185</v>
      </c>
      <c r="I107" s="287">
        <v>1651</v>
      </c>
      <c r="J107" s="287">
        <v>4</v>
      </c>
      <c r="K107" s="287">
        <v>31</v>
      </c>
      <c r="L107" s="287">
        <v>51</v>
      </c>
      <c r="M107" s="288">
        <v>0</v>
      </c>
      <c r="N107" s="287">
        <v>287</v>
      </c>
      <c r="O107" s="288">
        <v>0</v>
      </c>
      <c r="P107" s="289">
        <v>38847</v>
      </c>
      <c r="Q107" s="287">
        <v>11883</v>
      </c>
      <c r="R107" s="287">
        <v>5588</v>
      </c>
      <c r="S107" s="288">
        <v>0</v>
      </c>
      <c r="T107" s="287">
        <v>11250</v>
      </c>
      <c r="U107" s="288">
        <v>0</v>
      </c>
      <c r="V107" s="288">
        <v>0</v>
      </c>
      <c r="W107" s="287">
        <v>4</v>
      </c>
      <c r="X107" s="288">
        <v>0</v>
      </c>
      <c r="Y107" s="288">
        <v>0</v>
      </c>
      <c r="Z107" s="288">
        <v>0</v>
      </c>
      <c r="AA107" s="288">
        <v>0</v>
      </c>
      <c r="AB107" s="288">
        <v>0</v>
      </c>
      <c r="AC107" s="289">
        <v>28725</v>
      </c>
      <c r="AD107" s="288">
        <v>0</v>
      </c>
      <c r="AE107" s="287">
        <v>5588</v>
      </c>
      <c r="AF107" s="287">
        <v>78</v>
      </c>
      <c r="AG107" s="288">
        <v>0</v>
      </c>
      <c r="AH107" s="288">
        <v>0</v>
      </c>
      <c r="AI107" s="287">
        <v>1651</v>
      </c>
      <c r="AJ107" s="288">
        <v>0</v>
      </c>
      <c r="AK107" s="287">
        <v>31</v>
      </c>
      <c r="AL107" s="287">
        <v>51</v>
      </c>
      <c r="AM107" s="288">
        <v>0</v>
      </c>
      <c r="AN107" s="288">
        <v>0</v>
      </c>
      <c r="AO107" s="288">
        <v>0</v>
      </c>
      <c r="AP107" s="289">
        <v>7399</v>
      </c>
      <c r="AQ107" s="288">
        <v>0</v>
      </c>
      <c r="AR107" s="288">
        <v>0</v>
      </c>
      <c r="AS107" s="288">
        <v>0</v>
      </c>
      <c r="AT107" s="287">
        <v>1251</v>
      </c>
      <c r="AU107" s="287">
        <v>1185</v>
      </c>
      <c r="AV107" s="288">
        <v>0</v>
      </c>
      <c r="AW107" s="288">
        <v>0</v>
      </c>
      <c r="AX107" s="288">
        <v>0</v>
      </c>
      <c r="AY107" s="288">
        <v>0</v>
      </c>
      <c r="AZ107" s="288">
        <v>0</v>
      </c>
      <c r="BA107" s="288">
        <v>0</v>
      </c>
      <c r="BB107" s="288">
        <v>0</v>
      </c>
      <c r="BC107" s="289">
        <v>2436</v>
      </c>
      <c r="BD107" s="288">
        <v>0</v>
      </c>
      <c r="BE107" s="288">
        <v>0</v>
      </c>
      <c r="BF107" s="288">
        <v>0</v>
      </c>
      <c r="BG107" s="288">
        <v>0</v>
      </c>
      <c r="BH107" s="288">
        <v>0</v>
      </c>
      <c r="BI107" s="288">
        <v>0</v>
      </c>
      <c r="BJ107" s="288">
        <v>0</v>
      </c>
      <c r="BK107" s="288">
        <v>0</v>
      </c>
      <c r="BL107" s="288">
        <v>0</v>
      </c>
      <c r="BM107" s="288">
        <v>0</v>
      </c>
      <c r="BN107" s="287">
        <v>287</v>
      </c>
      <c r="BO107" s="288">
        <v>0</v>
      </c>
      <c r="BP107" s="289">
        <v>287</v>
      </c>
      <c r="BQ107" s="288">
        <v>0</v>
      </c>
      <c r="BR107" s="288">
        <v>0</v>
      </c>
      <c r="BS107" s="288">
        <v>0</v>
      </c>
      <c r="BT107" s="288">
        <v>0</v>
      </c>
      <c r="BU107" s="288">
        <v>0</v>
      </c>
      <c r="BV107" s="288">
        <v>0</v>
      </c>
      <c r="BW107" s="288">
        <v>0</v>
      </c>
      <c r="BX107" s="288">
        <v>0</v>
      </c>
      <c r="BY107" s="288">
        <v>0</v>
      </c>
      <c r="BZ107" s="288">
        <v>0</v>
      </c>
      <c r="CA107" s="288">
        <v>0</v>
      </c>
      <c r="CB107" s="288">
        <v>0</v>
      </c>
      <c r="CC107" s="290">
        <v>0</v>
      </c>
    </row>
    <row r="108" spans="1:81" x14ac:dyDescent="0.25">
      <c r="A108" s="286" t="s">
        <v>43</v>
      </c>
      <c r="B108" s="286" t="s">
        <v>233</v>
      </c>
      <c r="C108" s="286" t="s">
        <v>234</v>
      </c>
      <c r="D108" s="287">
        <v>33307</v>
      </c>
      <c r="E108" s="287">
        <v>31326</v>
      </c>
      <c r="F108" s="287">
        <v>218</v>
      </c>
      <c r="G108" s="287">
        <v>35037</v>
      </c>
      <c r="H108" s="287">
        <v>3321</v>
      </c>
      <c r="I108" s="287">
        <v>4628</v>
      </c>
      <c r="J108" s="287">
        <v>11</v>
      </c>
      <c r="K108" s="287">
        <v>87</v>
      </c>
      <c r="L108" s="287">
        <v>142</v>
      </c>
      <c r="M108" s="288">
        <v>0</v>
      </c>
      <c r="N108" s="287">
        <v>806</v>
      </c>
      <c r="O108" s="288">
        <v>0</v>
      </c>
      <c r="P108" s="289">
        <v>108883</v>
      </c>
      <c r="Q108" s="287">
        <v>33307</v>
      </c>
      <c r="R108" s="287">
        <v>15663</v>
      </c>
      <c r="S108" s="288">
        <v>0</v>
      </c>
      <c r="T108" s="287">
        <v>31533</v>
      </c>
      <c r="U108" s="288">
        <v>0</v>
      </c>
      <c r="V108" s="288">
        <v>0</v>
      </c>
      <c r="W108" s="287">
        <v>11</v>
      </c>
      <c r="X108" s="288">
        <v>0</v>
      </c>
      <c r="Y108" s="288">
        <v>0</v>
      </c>
      <c r="Z108" s="288">
        <v>0</v>
      </c>
      <c r="AA108" s="288">
        <v>0</v>
      </c>
      <c r="AB108" s="288">
        <v>0</v>
      </c>
      <c r="AC108" s="289">
        <v>80514</v>
      </c>
      <c r="AD108" s="288">
        <v>0</v>
      </c>
      <c r="AE108" s="287">
        <v>15663</v>
      </c>
      <c r="AF108" s="287">
        <v>218</v>
      </c>
      <c r="AG108" s="288">
        <v>0</v>
      </c>
      <c r="AH108" s="288">
        <v>0</v>
      </c>
      <c r="AI108" s="287">
        <v>4628</v>
      </c>
      <c r="AJ108" s="288">
        <v>0</v>
      </c>
      <c r="AK108" s="287">
        <v>87</v>
      </c>
      <c r="AL108" s="287">
        <v>142</v>
      </c>
      <c r="AM108" s="288">
        <v>0</v>
      </c>
      <c r="AN108" s="288">
        <v>0</v>
      </c>
      <c r="AO108" s="288">
        <v>0</v>
      </c>
      <c r="AP108" s="289">
        <v>20738</v>
      </c>
      <c r="AQ108" s="288">
        <v>0</v>
      </c>
      <c r="AR108" s="288">
        <v>0</v>
      </c>
      <c r="AS108" s="288">
        <v>0</v>
      </c>
      <c r="AT108" s="287">
        <v>3504</v>
      </c>
      <c r="AU108" s="287">
        <v>3321</v>
      </c>
      <c r="AV108" s="288">
        <v>0</v>
      </c>
      <c r="AW108" s="288">
        <v>0</v>
      </c>
      <c r="AX108" s="288">
        <v>0</v>
      </c>
      <c r="AY108" s="288">
        <v>0</v>
      </c>
      <c r="AZ108" s="288">
        <v>0</v>
      </c>
      <c r="BA108" s="288">
        <v>0</v>
      </c>
      <c r="BB108" s="288">
        <v>0</v>
      </c>
      <c r="BC108" s="289">
        <v>6825</v>
      </c>
      <c r="BD108" s="288">
        <v>0</v>
      </c>
      <c r="BE108" s="288">
        <v>0</v>
      </c>
      <c r="BF108" s="288">
        <v>0</v>
      </c>
      <c r="BG108" s="288">
        <v>0</v>
      </c>
      <c r="BH108" s="288">
        <v>0</v>
      </c>
      <c r="BI108" s="288">
        <v>0</v>
      </c>
      <c r="BJ108" s="288">
        <v>0</v>
      </c>
      <c r="BK108" s="288">
        <v>0</v>
      </c>
      <c r="BL108" s="288">
        <v>0</v>
      </c>
      <c r="BM108" s="288">
        <v>0</v>
      </c>
      <c r="BN108" s="287">
        <v>806</v>
      </c>
      <c r="BO108" s="288">
        <v>0</v>
      </c>
      <c r="BP108" s="289">
        <v>806</v>
      </c>
      <c r="BQ108" s="288">
        <v>0</v>
      </c>
      <c r="BR108" s="288">
        <v>0</v>
      </c>
      <c r="BS108" s="288">
        <v>0</v>
      </c>
      <c r="BT108" s="288">
        <v>0</v>
      </c>
      <c r="BU108" s="288">
        <v>0</v>
      </c>
      <c r="BV108" s="288">
        <v>0</v>
      </c>
      <c r="BW108" s="288">
        <v>0</v>
      </c>
      <c r="BX108" s="288">
        <v>0</v>
      </c>
      <c r="BY108" s="288">
        <v>0</v>
      </c>
      <c r="BZ108" s="288">
        <v>0</v>
      </c>
      <c r="CA108" s="288">
        <v>0</v>
      </c>
      <c r="CB108" s="288">
        <v>0</v>
      </c>
      <c r="CC108" s="290">
        <v>0</v>
      </c>
    </row>
    <row r="109" spans="1:81" x14ac:dyDescent="0.25">
      <c r="A109" s="286" t="s">
        <v>44</v>
      </c>
      <c r="B109" s="286" t="s">
        <v>229</v>
      </c>
      <c r="C109" s="286" t="s">
        <v>230</v>
      </c>
      <c r="D109" s="287">
        <v>22500</v>
      </c>
      <c r="E109" s="287">
        <v>21161</v>
      </c>
      <c r="F109" s="287">
        <v>147</v>
      </c>
      <c r="G109" s="287">
        <v>23671</v>
      </c>
      <c r="H109" s="287">
        <v>2243</v>
      </c>
      <c r="I109" s="287">
        <v>3126</v>
      </c>
      <c r="J109" s="287">
        <v>7</v>
      </c>
      <c r="K109" s="287">
        <v>59</v>
      </c>
      <c r="L109" s="287">
        <v>96</v>
      </c>
      <c r="M109" s="288">
        <v>0</v>
      </c>
      <c r="N109" s="287">
        <v>544</v>
      </c>
      <c r="O109" s="288">
        <v>0</v>
      </c>
      <c r="P109" s="289">
        <v>73554</v>
      </c>
      <c r="Q109" s="287">
        <v>22500</v>
      </c>
      <c r="R109" s="287">
        <v>10580</v>
      </c>
      <c r="S109" s="288">
        <v>0</v>
      </c>
      <c r="T109" s="287">
        <v>21303</v>
      </c>
      <c r="U109" s="288">
        <v>0</v>
      </c>
      <c r="V109" s="288">
        <v>0</v>
      </c>
      <c r="W109" s="287">
        <v>7</v>
      </c>
      <c r="X109" s="288">
        <v>0</v>
      </c>
      <c r="Y109" s="288">
        <v>0</v>
      </c>
      <c r="Z109" s="288">
        <v>0</v>
      </c>
      <c r="AA109" s="288">
        <v>0</v>
      </c>
      <c r="AB109" s="288">
        <v>0</v>
      </c>
      <c r="AC109" s="289">
        <v>54390</v>
      </c>
      <c r="AD109" s="288">
        <v>0</v>
      </c>
      <c r="AE109" s="287">
        <v>10581</v>
      </c>
      <c r="AF109" s="287">
        <v>147</v>
      </c>
      <c r="AG109" s="288">
        <v>0</v>
      </c>
      <c r="AH109" s="288">
        <v>0</v>
      </c>
      <c r="AI109" s="287">
        <v>3126</v>
      </c>
      <c r="AJ109" s="288">
        <v>0</v>
      </c>
      <c r="AK109" s="287">
        <v>59</v>
      </c>
      <c r="AL109" s="287">
        <v>96</v>
      </c>
      <c r="AM109" s="288">
        <v>0</v>
      </c>
      <c r="AN109" s="288">
        <v>0</v>
      </c>
      <c r="AO109" s="288">
        <v>0</v>
      </c>
      <c r="AP109" s="289">
        <v>14009</v>
      </c>
      <c r="AQ109" s="288">
        <v>0</v>
      </c>
      <c r="AR109" s="288">
        <v>0</v>
      </c>
      <c r="AS109" s="288">
        <v>0</v>
      </c>
      <c r="AT109" s="287">
        <v>2368</v>
      </c>
      <c r="AU109" s="287">
        <v>2243</v>
      </c>
      <c r="AV109" s="288">
        <v>0</v>
      </c>
      <c r="AW109" s="288">
        <v>0</v>
      </c>
      <c r="AX109" s="288">
        <v>0</v>
      </c>
      <c r="AY109" s="288">
        <v>0</v>
      </c>
      <c r="AZ109" s="288">
        <v>0</v>
      </c>
      <c r="BA109" s="288">
        <v>0</v>
      </c>
      <c r="BB109" s="288">
        <v>0</v>
      </c>
      <c r="BC109" s="289">
        <v>4611</v>
      </c>
      <c r="BD109" s="288">
        <v>0</v>
      </c>
      <c r="BE109" s="288">
        <v>0</v>
      </c>
      <c r="BF109" s="288">
        <v>0</v>
      </c>
      <c r="BG109" s="288">
        <v>0</v>
      </c>
      <c r="BH109" s="288">
        <v>0</v>
      </c>
      <c r="BI109" s="288">
        <v>0</v>
      </c>
      <c r="BJ109" s="288">
        <v>0</v>
      </c>
      <c r="BK109" s="288">
        <v>0</v>
      </c>
      <c r="BL109" s="288">
        <v>0</v>
      </c>
      <c r="BM109" s="288">
        <v>0</v>
      </c>
      <c r="BN109" s="287">
        <v>544</v>
      </c>
      <c r="BO109" s="288">
        <v>0</v>
      </c>
      <c r="BP109" s="289">
        <v>544</v>
      </c>
      <c r="BQ109" s="288">
        <v>0</v>
      </c>
      <c r="BR109" s="288">
        <v>0</v>
      </c>
      <c r="BS109" s="288">
        <v>0</v>
      </c>
      <c r="BT109" s="288">
        <v>0</v>
      </c>
      <c r="BU109" s="288">
        <v>0</v>
      </c>
      <c r="BV109" s="288">
        <v>0</v>
      </c>
      <c r="BW109" s="288">
        <v>0</v>
      </c>
      <c r="BX109" s="288">
        <v>0</v>
      </c>
      <c r="BY109" s="288">
        <v>0</v>
      </c>
      <c r="BZ109" s="288">
        <v>0</v>
      </c>
      <c r="CA109" s="288">
        <v>0</v>
      </c>
      <c r="CB109" s="288">
        <v>0</v>
      </c>
      <c r="CC109" s="290">
        <v>0</v>
      </c>
    </row>
    <row r="110" spans="1:81" x14ac:dyDescent="0.25">
      <c r="A110" s="286" t="s">
        <v>44</v>
      </c>
      <c r="B110" s="286" t="s">
        <v>231</v>
      </c>
      <c r="C110" s="286" t="s">
        <v>232</v>
      </c>
      <c r="D110" s="287">
        <v>22615</v>
      </c>
      <c r="E110" s="287">
        <v>21270</v>
      </c>
      <c r="F110" s="287">
        <v>148</v>
      </c>
      <c r="G110" s="287">
        <v>23791</v>
      </c>
      <c r="H110" s="287">
        <v>2255</v>
      </c>
      <c r="I110" s="287">
        <v>3142</v>
      </c>
      <c r="J110" s="287">
        <v>7</v>
      </c>
      <c r="K110" s="287">
        <v>59</v>
      </c>
      <c r="L110" s="287">
        <v>96</v>
      </c>
      <c r="M110" s="288">
        <v>0</v>
      </c>
      <c r="N110" s="287">
        <v>547</v>
      </c>
      <c r="O110" s="288">
        <v>0</v>
      </c>
      <c r="P110" s="289">
        <v>73930</v>
      </c>
      <c r="Q110" s="287">
        <v>22615</v>
      </c>
      <c r="R110" s="287">
        <v>10635</v>
      </c>
      <c r="S110" s="288">
        <v>0</v>
      </c>
      <c r="T110" s="287">
        <v>21411</v>
      </c>
      <c r="U110" s="288">
        <v>0</v>
      </c>
      <c r="V110" s="288">
        <v>0</v>
      </c>
      <c r="W110" s="287">
        <v>7</v>
      </c>
      <c r="X110" s="288">
        <v>0</v>
      </c>
      <c r="Y110" s="288">
        <v>0</v>
      </c>
      <c r="Z110" s="288">
        <v>0</v>
      </c>
      <c r="AA110" s="288">
        <v>0</v>
      </c>
      <c r="AB110" s="288">
        <v>0</v>
      </c>
      <c r="AC110" s="289">
        <v>54668</v>
      </c>
      <c r="AD110" s="288">
        <v>0</v>
      </c>
      <c r="AE110" s="287">
        <v>10635</v>
      </c>
      <c r="AF110" s="287">
        <v>148</v>
      </c>
      <c r="AG110" s="288">
        <v>0</v>
      </c>
      <c r="AH110" s="288">
        <v>0</v>
      </c>
      <c r="AI110" s="287">
        <v>3142</v>
      </c>
      <c r="AJ110" s="288">
        <v>0</v>
      </c>
      <c r="AK110" s="287">
        <v>59</v>
      </c>
      <c r="AL110" s="287">
        <v>96</v>
      </c>
      <c r="AM110" s="288">
        <v>0</v>
      </c>
      <c r="AN110" s="288">
        <v>0</v>
      </c>
      <c r="AO110" s="288">
        <v>0</v>
      </c>
      <c r="AP110" s="289">
        <v>14080</v>
      </c>
      <c r="AQ110" s="288">
        <v>0</v>
      </c>
      <c r="AR110" s="288">
        <v>0</v>
      </c>
      <c r="AS110" s="288">
        <v>0</v>
      </c>
      <c r="AT110" s="287">
        <v>2380</v>
      </c>
      <c r="AU110" s="287">
        <v>2255</v>
      </c>
      <c r="AV110" s="288">
        <v>0</v>
      </c>
      <c r="AW110" s="288">
        <v>0</v>
      </c>
      <c r="AX110" s="288">
        <v>0</v>
      </c>
      <c r="AY110" s="288">
        <v>0</v>
      </c>
      <c r="AZ110" s="288">
        <v>0</v>
      </c>
      <c r="BA110" s="288">
        <v>0</v>
      </c>
      <c r="BB110" s="288">
        <v>0</v>
      </c>
      <c r="BC110" s="289">
        <v>4635</v>
      </c>
      <c r="BD110" s="288">
        <v>0</v>
      </c>
      <c r="BE110" s="288">
        <v>0</v>
      </c>
      <c r="BF110" s="288">
        <v>0</v>
      </c>
      <c r="BG110" s="288">
        <v>0</v>
      </c>
      <c r="BH110" s="288">
        <v>0</v>
      </c>
      <c r="BI110" s="288">
        <v>0</v>
      </c>
      <c r="BJ110" s="288">
        <v>0</v>
      </c>
      <c r="BK110" s="288">
        <v>0</v>
      </c>
      <c r="BL110" s="288">
        <v>0</v>
      </c>
      <c r="BM110" s="288">
        <v>0</v>
      </c>
      <c r="BN110" s="287">
        <v>547</v>
      </c>
      <c r="BO110" s="288">
        <v>0</v>
      </c>
      <c r="BP110" s="289">
        <v>547</v>
      </c>
      <c r="BQ110" s="288">
        <v>0</v>
      </c>
      <c r="BR110" s="288">
        <v>0</v>
      </c>
      <c r="BS110" s="288">
        <v>0</v>
      </c>
      <c r="BT110" s="288">
        <v>0</v>
      </c>
      <c r="BU110" s="288">
        <v>0</v>
      </c>
      <c r="BV110" s="288">
        <v>0</v>
      </c>
      <c r="BW110" s="288">
        <v>0</v>
      </c>
      <c r="BX110" s="288">
        <v>0</v>
      </c>
      <c r="BY110" s="288">
        <v>0</v>
      </c>
      <c r="BZ110" s="288">
        <v>0</v>
      </c>
      <c r="CA110" s="288">
        <v>0</v>
      </c>
      <c r="CB110" s="288">
        <v>0</v>
      </c>
      <c r="CC110" s="290">
        <v>0</v>
      </c>
    </row>
    <row r="111" spans="1:81" x14ac:dyDescent="0.25">
      <c r="A111" s="286" t="s">
        <v>44</v>
      </c>
      <c r="B111" s="286" t="s">
        <v>233</v>
      </c>
      <c r="C111" s="286" t="s">
        <v>234</v>
      </c>
      <c r="D111" s="287">
        <v>18834</v>
      </c>
      <c r="E111" s="287">
        <v>17714</v>
      </c>
      <c r="F111" s="287">
        <v>123</v>
      </c>
      <c r="G111" s="287">
        <v>19813</v>
      </c>
      <c r="H111" s="287">
        <v>1878</v>
      </c>
      <c r="I111" s="287">
        <v>2617</v>
      </c>
      <c r="J111" s="287">
        <v>6</v>
      </c>
      <c r="K111" s="287">
        <v>49</v>
      </c>
      <c r="L111" s="287">
        <v>80</v>
      </c>
      <c r="M111" s="288">
        <v>0</v>
      </c>
      <c r="N111" s="287">
        <v>456</v>
      </c>
      <c r="O111" s="288">
        <v>0</v>
      </c>
      <c r="P111" s="289">
        <v>61570</v>
      </c>
      <c r="Q111" s="287">
        <v>18834</v>
      </c>
      <c r="R111" s="287">
        <v>8857</v>
      </c>
      <c r="S111" s="288">
        <v>0</v>
      </c>
      <c r="T111" s="287">
        <v>17831</v>
      </c>
      <c r="U111" s="288">
        <v>0</v>
      </c>
      <c r="V111" s="288">
        <v>0</v>
      </c>
      <c r="W111" s="287">
        <v>6</v>
      </c>
      <c r="X111" s="288">
        <v>0</v>
      </c>
      <c r="Y111" s="288">
        <v>0</v>
      </c>
      <c r="Z111" s="288">
        <v>0</v>
      </c>
      <c r="AA111" s="288">
        <v>0</v>
      </c>
      <c r="AB111" s="288">
        <v>0</v>
      </c>
      <c r="AC111" s="289">
        <v>45528</v>
      </c>
      <c r="AD111" s="288">
        <v>0</v>
      </c>
      <c r="AE111" s="287">
        <v>8857</v>
      </c>
      <c r="AF111" s="287">
        <v>123</v>
      </c>
      <c r="AG111" s="288">
        <v>0</v>
      </c>
      <c r="AH111" s="288">
        <v>0</v>
      </c>
      <c r="AI111" s="287">
        <v>2617</v>
      </c>
      <c r="AJ111" s="288">
        <v>0</v>
      </c>
      <c r="AK111" s="287">
        <v>49</v>
      </c>
      <c r="AL111" s="287">
        <v>80</v>
      </c>
      <c r="AM111" s="288">
        <v>0</v>
      </c>
      <c r="AN111" s="288">
        <v>0</v>
      </c>
      <c r="AO111" s="288">
        <v>0</v>
      </c>
      <c r="AP111" s="289">
        <v>11726</v>
      </c>
      <c r="AQ111" s="288">
        <v>0</v>
      </c>
      <c r="AR111" s="288">
        <v>0</v>
      </c>
      <c r="AS111" s="288">
        <v>0</v>
      </c>
      <c r="AT111" s="287">
        <v>1982</v>
      </c>
      <c r="AU111" s="287">
        <v>1878</v>
      </c>
      <c r="AV111" s="288">
        <v>0</v>
      </c>
      <c r="AW111" s="288">
        <v>0</v>
      </c>
      <c r="AX111" s="288">
        <v>0</v>
      </c>
      <c r="AY111" s="288">
        <v>0</v>
      </c>
      <c r="AZ111" s="288">
        <v>0</v>
      </c>
      <c r="BA111" s="288">
        <v>0</v>
      </c>
      <c r="BB111" s="288">
        <v>0</v>
      </c>
      <c r="BC111" s="289">
        <v>3860</v>
      </c>
      <c r="BD111" s="288">
        <v>0</v>
      </c>
      <c r="BE111" s="288">
        <v>0</v>
      </c>
      <c r="BF111" s="288">
        <v>0</v>
      </c>
      <c r="BG111" s="288">
        <v>0</v>
      </c>
      <c r="BH111" s="288">
        <v>0</v>
      </c>
      <c r="BI111" s="288">
        <v>0</v>
      </c>
      <c r="BJ111" s="288">
        <v>0</v>
      </c>
      <c r="BK111" s="288">
        <v>0</v>
      </c>
      <c r="BL111" s="288">
        <v>0</v>
      </c>
      <c r="BM111" s="288">
        <v>0</v>
      </c>
      <c r="BN111" s="287">
        <v>456</v>
      </c>
      <c r="BO111" s="288">
        <v>0</v>
      </c>
      <c r="BP111" s="289">
        <v>456</v>
      </c>
      <c r="BQ111" s="288">
        <v>0</v>
      </c>
      <c r="BR111" s="288">
        <v>0</v>
      </c>
      <c r="BS111" s="288">
        <v>0</v>
      </c>
      <c r="BT111" s="288">
        <v>0</v>
      </c>
      <c r="BU111" s="288">
        <v>0</v>
      </c>
      <c r="BV111" s="288">
        <v>0</v>
      </c>
      <c r="BW111" s="288">
        <v>0</v>
      </c>
      <c r="BX111" s="288">
        <v>0</v>
      </c>
      <c r="BY111" s="288">
        <v>0</v>
      </c>
      <c r="BZ111" s="288">
        <v>0</v>
      </c>
      <c r="CA111" s="288">
        <v>0</v>
      </c>
      <c r="CB111" s="288">
        <v>0</v>
      </c>
      <c r="CC111" s="290">
        <v>0</v>
      </c>
    </row>
    <row r="112" spans="1:81" x14ac:dyDescent="0.25">
      <c r="A112" s="286" t="s">
        <v>45</v>
      </c>
      <c r="B112" s="286" t="s">
        <v>229</v>
      </c>
      <c r="C112" s="286" t="s">
        <v>230</v>
      </c>
      <c r="D112" s="287">
        <v>13708</v>
      </c>
      <c r="E112" s="287">
        <v>12892</v>
      </c>
      <c r="F112" s="287">
        <v>90</v>
      </c>
      <c r="G112" s="287">
        <v>14420</v>
      </c>
      <c r="H112" s="287">
        <v>1367</v>
      </c>
      <c r="I112" s="287">
        <v>1905</v>
      </c>
      <c r="J112" s="287">
        <v>4</v>
      </c>
      <c r="K112" s="287">
        <v>36</v>
      </c>
      <c r="L112" s="287">
        <v>58</v>
      </c>
      <c r="M112" s="288">
        <v>0</v>
      </c>
      <c r="N112" s="287">
        <v>332</v>
      </c>
      <c r="O112" s="288">
        <v>0</v>
      </c>
      <c r="P112" s="289">
        <v>44812</v>
      </c>
      <c r="Q112" s="287">
        <v>13708</v>
      </c>
      <c r="R112" s="287">
        <v>6446</v>
      </c>
      <c r="S112" s="288">
        <v>0</v>
      </c>
      <c r="T112" s="287">
        <v>12978</v>
      </c>
      <c r="U112" s="288">
        <v>0</v>
      </c>
      <c r="V112" s="288">
        <v>0</v>
      </c>
      <c r="W112" s="287">
        <v>4</v>
      </c>
      <c r="X112" s="288">
        <v>0</v>
      </c>
      <c r="Y112" s="288">
        <v>0</v>
      </c>
      <c r="Z112" s="288">
        <v>0</v>
      </c>
      <c r="AA112" s="288">
        <v>0</v>
      </c>
      <c r="AB112" s="288">
        <v>0</v>
      </c>
      <c r="AC112" s="289">
        <v>33136</v>
      </c>
      <c r="AD112" s="288">
        <v>0</v>
      </c>
      <c r="AE112" s="287">
        <v>6446</v>
      </c>
      <c r="AF112" s="287">
        <v>90</v>
      </c>
      <c r="AG112" s="288">
        <v>0</v>
      </c>
      <c r="AH112" s="288">
        <v>0</v>
      </c>
      <c r="AI112" s="287">
        <v>1905</v>
      </c>
      <c r="AJ112" s="288">
        <v>0</v>
      </c>
      <c r="AK112" s="287">
        <v>36</v>
      </c>
      <c r="AL112" s="287">
        <v>58</v>
      </c>
      <c r="AM112" s="288">
        <v>0</v>
      </c>
      <c r="AN112" s="288">
        <v>0</v>
      </c>
      <c r="AO112" s="288">
        <v>0</v>
      </c>
      <c r="AP112" s="289">
        <v>8535</v>
      </c>
      <c r="AQ112" s="288">
        <v>0</v>
      </c>
      <c r="AR112" s="288">
        <v>0</v>
      </c>
      <c r="AS112" s="288">
        <v>0</v>
      </c>
      <c r="AT112" s="287">
        <v>1442</v>
      </c>
      <c r="AU112" s="287">
        <v>1367</v>
      </c>
      <c r="AV112" s="288">
        <v>0</v>
      </c>
      <c r="AW112" s="288">
        <v>0</v>
      </c>
      <c r="AX112" s="288">
        <v>0</v>
      </c>
      <c r="AY112" s="288">
        <v>0</v>
      </c>
      <c r="AZ112" s="288">
        <v>0</v>
      </c>
      <c r="BA112" s="288">
        <v>0</v>
      </c>
      <c r="BB112" s="288">
        <v>0</v>
      </c>
      <c r="BC112" s="289">
        <v>2809</v>
      </c>
      <c r="BD112" s="288">
        <v>0</v>
      </c>
      <c r="BE112" s="288">
        <v>0</v>
      </c>
      <c r="BF112" s="288">
        <v>0</v>
      </c>
      <c r="BG112" s="288">
        <v>0</v>
      </c>
      <c r="BH112" s="288">
        <v>0</v>
      </c>
      <c r="BI112" s="288">
        <v>0</v>
      </c>
      <c r="BJ112" s="288">
        <v>0</v>
      </c>
      <c r="BK112" s="288">
        <v>0</v>
      </c>
      <c r="BL112" s="288">
        <v>0</v>
      </c>
      <c r="BM112" s="288">
        <v>0</v>
      </c>
      <c r="BN112" s="287">
        <v>332</v>
      </c>
      <c r="BO112" s="288">
        <v>0</v>
      </c>
      <c r="BP112" s="289">
        <v>332</v>
      </c>
      <c r="BQ112" s="288">
        <v>0</v>
      </c>
      <c r="BR112" s="288">
        <v>0</v>
      </c>
      <c r="BS112" s="288">
        <v>0</v>
      </c>
      <c r="BT112" s="288">
        <v>0</v>
      </c>
      <c r="BU112" s="288">
        <v>0</v>
      </c>
      <c r="BV112" s="288">
        <v>0</v>
      </c>
      <c r="BW112" s="288">
        <v>0</v>
      </c>
      <c r="BX112" s="288">
        <v>0</v>
      </c>
      <c r="BY112" s="288">
        <v>0</v>
      </c>
      <c r="BZ112" s="288">
        <v>0</v>
      </c>
      <c r="CA112" s="288">
        <v>0</v>
      </c>
      <c r="CB112" s="288">
        <v>0</v>
      </c>
      <c r="CC112" s="290">
        <v>0</v>
      </c>
    </row>
    <row r="113" spans="1:81" x14ac:dyDescent="0.25">
      <c r="A113" s="286" t="s">
        <v>45</v>
      </c>
      <c r="B113" s="286" t="s">
        <v>231</v>
      </c>
      <c r="C113" s="286" t="s">
        <v>232</v>
      </c>
      <c r="D113" s="287">
        <v>49637</v>
      </c>
      <c r="E113" s="287">
        <v>46683</v>
      </c>
      <c r="F113" s="287">
        <v>325</v>
      </c>
      <c r="G113" s="287">
        <v>52216</v>
      </c>
      <c r="H113" s="287">
        <v>4949</v>
      </c>
      <c r="I113" s="287">
        <v>6896</v>
      </c>
      <c r="J113" s="287">
        <v>16</v>
      </c>
      <c r="K113" s="287">
        <v>130</v>
      </c>
      <c r="L113" s="287">
        <v>211</v>
      </c>
      <c r="M113" s="288">
        <v>0</v>
      </c>
      <c r="N113" s="287">
        <v>1201</v>
      </c>
      <c r="O113" s="288">
        <v>0</v>
      </c>
      <c r="P113" s="289">
        <v>162264</v>
      </c>
      <c r="Q113" s="287">
        <v>49637</v>
      </c>
      <c r="R113" s="287">
        <v>23341</v>
      </c>
      <c r="S113" s="288">
        <v>0</v>
      </c>
      <c r="T113" s="287">
        <v>46994</v>
      </c>
      <c r="U113" s="288">
        <v>0</v>
      </c>
      <c r="V113" s="288">
        <v>0</v>
      </c>
      <c r="W113" s="287">
        <v>16</v>
      </c>
      <c r="X113" s="288">
        <v>0</v>
      </c>
      <c r="Y113" s="288">
        <v>0</v>
      </c>
      <c r="Z113" s="288">
        <v>0</v>
      </c>
      <c r="AA113" s="288">
        <v>0</v>
      </c>
      <c r="AB113" s="288">
        <v>0</v>
      </c>
      <c r="AC113" s="289">
        <v>119988</v>
      </c>
      <c r="AD113" s="288">
        <v>0</v>
      </c>
      <c r="AE113" s="287">
        <v>23342</v>
      </c>
      <c r="AF113" s="287">
        <v>325</v>
      </c>
      <c r="AG113" s="288">
        <v>0</v>
      </c>
      <c r="AH113" s="288">
        <v>0</v>
      </c>
      <c r="AI113" s="287">
        <v>6896</v>
      </c>
      <c r="AJ113" s="288">
        <v>0</v>
      </c>
      <c r="AK113" s="287">
        <v>130</v>
      </c>
      <c r="AL113" s="287">
        <v>211</v>
      </c>
      <c r="AM113" s="288">
        <v>0</v>
      </c>
      <c r="AN113" s="288">
        <v>0</v>
      </c>
      <c r="AO113" s="288">
        <v>0</v>
      </c>
      <c r="AP113" s="289">
        <v>30904</v>
      </c>
      <c r="AQ113" s="288">
        <v>0</v>
      </c>
      <c r="AR113" s="288">
        <v>0</v>
      </c>
      <c r="AS113" s="288">
        <v>0</v>
      </c>
      <c r="AT113" s="287">
        <v>5222</v>
      </c>
      <c r="AU113" s="287">
        <v>4949</v>
      </c>
      <c r="AV113" s="288">
        <v>0</v>
      </c>
      <c r="AW113" s="288">
        <v>0</v>
      </c>
      <c r="AX113" s="288">
        <v>0</v>
      </c>
      <c r="AY113" s="288">
        <v>0</v>
      </c>
      <c r="AZ113" s="288">
        <v>0</v>
      </c>
      <c r="BA113" s="288">
        <v>0</v>
      </c>
      <c r="BB113" s="288">
        <v>0</v>
      </c>
      <c r="BC113" s="289">
        <v>10171</v>
      </c>
      <c r="BD113" s="288">
        <v>0</v>
      </c>
      <c r="BE113" s="288">
        <v>0</v>
      </c>
      <c r="BF113" s="288">
        <v>0</v>
      </c>
      <c r="BG113" s="288">
        <v>0</v>
      </c>
      <c r="BH113" s="288">
        <v>0</v>
      </c>
      <c r="BI113" s="288">
        <v>0</v>
      </c>
      <c r="BJ113" s="288">
        <v>0</v>
      </c>
      <c r="BK113" s="288">
        <v>0</v>
      </c>
      <c r="BL113" s="288">
        <v>0</v>
      </c>
      <c r="BM113" s="288">
        <v>0</v>
      </c>
      <c r="BN113" s="287">
        <v>1201</v>
      </c>
      <c r="BO113" s="288">
        <v>0</v>
      </c>
      <c r="BP113" s="289">
        <v>1201</v>
      </c>
      <c r="BQ113" s="288">
        <v>0</v>
      </c>
      <c r="BR113" s="288">
        <v>0</v>
      </c>
      <c r="BS113" s="288">
        <v>0</v>
      </c>
      <c r="BT113" s="288">
        <v>0</v>
      </c>
      <c r="BU113" s="288">
        <v>0</v>
      </c>
      <c r="BV113" s="288">
        <v>0</v>
      </c>
      <c r="BW113" s="288">
        <v>0</v>
      </c>
      <c r="BX113" s="288">
        <v>0</v>
      </c>
      <c r="BY113" s="288">
        <v>0</v>
      </c>
      <c r="BZ113" s="288">
        <v>0</v>
      </c>
      <c r="CA113" s="288">
        <v>0</v>
      </c>
      <c r="CB113" s="288">
        <v>0</v>
      </c>
      <c r="CC113" s="290">
        <v>0</v>
      </c>
    </row>
    <row r="114" spans="1:81" x14ac:dyDescent="0.25">
      <c r="A114" s="286" t="s">
        <v>45</v>
      </c>
      <c r="B114" s="286" t="s">
        <v>233</v>
      </c>
      <c r="C114" s="286" t="s">
        <v>230</v>
      </c>
      <c r="D114" s="287">
        <v>31708</v>
      </c>
      <c r="E114" s="287">
        <v>29822</v>
      </c>
      <c r="F114" s="287">
        <v>207</v>
      </c>
      <c r="G114" s="287">
        <v>33357</v>
      </c>
      <c r="H114" s="287">
        <v>3161</v>
      </c>
      <c r="I114" s="287">
        <v>4405</v>
      </c>
      <c r="J114" s="287">
        <v>10</v>
      </c>
      <c r="K114" s="287">
        <v>83</v>
      </c>
      <c r="L114" s="287">
        <v>135</v>
      </c>
      <c r="M114" s="288">
        <v>0</v>
      </c>
      <c r="N114" s="287">
        <v>767</v>
      </c>
      <c r="O114" s="288">
        <v>0</v>
      </c>
      <c r="P114" s="289">
        <v>103655</v>
      </c>
      <c r="Q114" s="287">
        <v>31708</v>
      </c>
      <c r="R114" s="287">
        <v>14911</v>
      </c>
      <c r="S114" s="288">
        <v>0</v>
      </c>
      <c r="T114" s="287">
        <v>30021</v>
      </c>
      <c r="U114" s="288">
        <v>0</v>
      </c>
      <c r="V114" s="288">
        <v>0</v>
      </c>
      <c r="W114" s="287">
        <v>10</v>
      </c>
      <c r="X114" s="288">
        <v>0</v>
      </c>
      <c r="Y114" s="288">
        <v>0</v>
      </c>
      <c r="Z114" s="288">
        <v>0</v>
      </c>
      <c r="AA114" s="288">
        <v>0</v>
      </c>
      <c r="AB114" s="288">
        <v>0</v>
      </c>
      <c r="AC114" s="289">
        <v>76650</v>
      </c>
      <c r="AD114" s="288">
        <v>0</v>
      </c>
      <c r="AE114" s="287">
        <v>14911</v>
      </c>
      <c r="AF114" s="287">
        <v>207</v>
      </c>
      <c r="AG114" s="288">
        <v>0</v>
      </c>
      <c r="AH114" s="288">
        <v>0</v>
      </c>
      <c r="AI114" s="287">
        <v>4405</v>
      </c>
      <c r="AJ114" s="288">
        <v>0</v>
      </c>
      <c r="AK114" s="287">
        <v>83</v>
      </c>
      <c r="AL114" s="287">
        <v>135</v>
      </c>
      <c r="AM114" s="288">
        <v>0</v>
      </c>
      <c r="AN114" s="288">
        <v>0</v>
      </c>
      <c r="AO114" s="288">
        <v>0</v>
      </c>
      <c r="AP114" s="289">
        <v>19741</v>
      </c>
      <c r="AQ114" s="288">
        <v>0</v>
      </c>
      <c r="AR114" s="288">
        <v>0</v>
      </c>
      <c r="AS114" s="288">
        <v>0</v>
      </c>
      <c r="AT114" s="287">
        <v>3336</v>
      </c>
      <c r="AU114" s="287">
        <v>3161</v>
      </c>
      <c r="AV114" s="288">
        <v>0</v>
      </c>
      <c r="AW114" s="288">
        <v>0</v>
      </c>
      <c r="AX114" s="288">
        <v>0</v>
      </c>
      <c r="AY114" s="288">
        <v>0</v>
      </c>
      <c r="AZ114" s="288">
        <v>0</v>
      </c>
      <c r="BA114" s="288">
        <v>0</v>
      </c>
      <c r="BB114" s="288">
        <v>0</v>
      </c>
      <c r="BC114" s="289">
        <v>6497</v>
      </c>
      <c r="BD114" s="288">
        <v>0</v>
      </c>
      <c r="BE114" s="288">
        <v>0</v>
      </c>
      <c r="BF114" s="288">
        <v>0</v>
      </c>
      <c r="BG114" s="288">
        <v>0</v>
      </c>
      <c r="BH114" s="288">
        <v>0</v>
      </c>
      <c r="BI114" s="288">
        <v>0</v>
      </c>
      <c r="BJ114" s="288">
        <v>0</v>
      </c>
      <c r="BK114" s="288">
        <v>0</v>
      </c>
      <c r="BL114" s="288">
        <v>0</v>
      </c>
      <c r="BM114" s="288">
        <v>0</v>
      </c>
      <c r="BN114" s="287">
        <v>767</v>
      </c>
      <c r="BO114" s="288">
        <v>0</v>
      </c>
      <c r="BP114" s="289">
        <v>767</v>
      </c>
      <c r="BQ114" s="288">
        <v>0</v>
      </c>
      <c r="BR114" s="288">
        <v>0</v>
      </c>
      <c r="BS114" s="288">
        <v>0</v>
      </c>
      <c r="BT114" s="288">
        <v>0</v>
      </c>
      <c r="BU114" s="288">
        <v>0</v>
      </c>
      <c r="BV114" s="288">
        <v>0</v>
      </c>
      <c r="BW114" s="288">
        <v>0</v>
      </c>
      <c r="BX114" s="288">
        <v>0</v>
      </c>
      <c r="BY114" s="288">
        <v>0</v>
      </c>
      <c r="BZ114" s="288">
        <v>0</v>
      </c>
      <c r="CA114" s="288">
        <v>0</v>
      </c>
      <c r="CB114" s="288">
        <v>0</v>
      </c>
      <c r="CC114" s="290">
        <v>0</v>
      </c>
    </row>
    <row r="115" spans="1:81" x14ac:dyDescent="0.25">
      <c r="A115" s="286" t="s">
        <v>45</v>
      </c>
      <c r="B115" s="286" t="s">
        <v>233</v>
      </c>
      <c r="C115" s="286" t="s">
        <v>234</v>
      </c>
      <c r="D115" s="287">
        <v>38195</v>
      </c>
      <c r="E115" s="287">
        <v>35922</v>
      </c>
      <c r="F115" s="287">
        <v>250</v>
      </c>
      <c r="G115" s="287">
        <v>40180</v>
      </c>
      <c r="H115" s="287">
        <v>3808</v>
      </c>
      <c r="I115" s="287">
        <v>5307</v>
      </c>
      <c r="J115" s="287">
        <v>12</v>
      </c>
      <c r="K115" s="287">
        <v>100</v>
      </c>
      <c r="L115" s="287">
        <v>162</v>
      </c>
      <c r="M115" s="288">
        <v>0</v>
      </c>
      <c r="N115" s="287">
        <v>924</v>
      </c>
      <c r="O115" s="288">
        <v>0</v>
      </c>
      <c r="P115" s="289">
        <v>124860</v>
      </c>
      <c r="Q115" s="287">
        <v>38195</v>
      </c>
      <c r="R115" s="287">
        <v>17961</v>
      </c>
      <c r="S115" s="288">
        <v>0</v>
      </c>
      <c r="T115" s="287">
        <v>36162</v>
      </c>
      <c r="U115" s="288">
        <v>0</v>
      </c>
      <c r="V115" s="288">
        <v>0</v>
      </c>
      <c r="W115" s="287">
        <v>12</v>
      </c>
      <c r="X115" s="288">
        <v>0</v>
      </c>
      <c r="Y115" s="288">
        <v>0</v>
      </c>
      <c r="Z115" s="288">
        <v>0</v>
      </c>
      <c r="AA115" s="288">
        <v>0</v>
      </c>
      <c r="AB115" s="288">
        <v>0</v>
      </c>
      <c r="AC115" s="289">
        <v>92330</v>
      </c>
      <c r="AD115" s="288">
        <v>0</v>
      </c>
      <c r="AE115" s="287">
        <v>17961</v>
      </c>
      <c r="AF115" s="287">
        <v>250</v>
      </c>
      <c r="AG115" s="288">
        <v>0</v>
      </c>
      <c r="AH115" s="288">
        <v>0</v>
      </c>
      <c r="AI115" s="287">
        <v>5307</v>
      </c>
      <c r="AJ115" s="288">
        <v>0</v>
      </c>
      <c r="AK115" s="287">
        <v>100</v>
      </c>
      <c r="AL115" s="287">
        <v>162</v>
      </c>
      <c r="AM115" s="288">
        <v>0</v>
      </c>
      <c r="AN115" s="288">
        <v>0</v>
      </c>
      <c r="AO115" s="288">
        <v>0</v>
      </c>
      <c r="AP115" s="289">
        <v>23780</v>
      </c>
      <c r="AQ115" s="288">
        <v>0</v>
      </c>
      <c r="AR115" s="288">
        <v>0</v>
      </c>
      <c r="AS115" s="288">
        <v>0</v>
      </c>
      <c r="AT115" s="287">
        <v>4018</v>
      </c>
      <c r="AU115" s="287">
        <v>3808</v>
      </c>
      <c r="AV115" s="288">
        <v>0</v>
      </c>
      <c r="AW115" s="288">
        <v>0</v>
      </c>
      <c r="AX115" s="288">
        <v>0</v>
      </c>
      <c r="AY115" s="288">
        <v>0</v>
      </c>
      <c r="AZ115" s="288">
        <v>0</v>
      </c>
      <c r="BA115" s="288">
        <v>0</v>
      </c>
      <c r="BB115" s="288">
        <v>0</v>
      </c>
      <c r="BC115" s="289">
        <v>7826</v>
      </c>
      <c r="BD115" s="288">
        <v>0</v>
      </c>
      <c r="BE115" s="288">
        <v>0</v>
      </c>
      <c r="BF115" s="288">
        <v>0</v>
      </c>
      <c r="BG115" s="288">
        <v>0</v>
      </c>
      <c r="BH115" s="288">
        <v>0</v>
      </c>
      <c r="BI115" s="288">
        <v>0</v>
      </c>
      <c r="BJ115" s="288">
        <v>0</v>
      </c>
      <c r="BK115" s="288">
        <v>0</v>
      </c>
      <c r="BL115" s="288">
        <v>0</v>
      </c>
      <c r="BM115" s="288">
        <v>0</v>
      </c>
      <c r="BN115" s="287">
        <v>924</v>
      </c>
      <c r="BO115" s="288">
        <v>0</v>
      </c>
      <c r="BP115" s="289">
        <v>924</v>
      </c>
      <c r="BQ115" s="288">
        <v>0</v>
      </c>
      <c r="BR115" s="288">
        <v>0</v>
      </c>
      <c r="BS115" s="288">
        <v>0</v>
      </c>
      <c r="BT115" s="288">
        <v>0</v>
      </c>
      <c r="BU115" s="288">
        <v>0</v>
      </c>
      <c r="BV115" s="288">
        <v>0</v>
      </c>
      <c r="BW115" s="288">
        <v>0</v>
      </c>
      <c r="BX115" s="288">
        <v>0</v>
      </c>
      <c r="BY115" s="288">
        <v>0</v>
      </c>
      <c r="BZ115" s="288">
        <v>0</v>
      </c>
      <c r="CA115" s="288">
        <v>0</v>
      </c>
      <c r="CB115" s="288">
        <v>0</v>
      </c>
      <c r="CC115" s="290">
        <v>0</v>
      </c>
    </row>
    <row r="116" spans="1:81" x14ac:dyDescent="0.25">
      <c r="A116" s="286" t="s">
        <v>46</v>
      </c>
      <c r="B116" s="286" t="s">
        <v>229</v>
      </c>
      <c r="C116" s="286" t="s">
        <v>230</v>
      </c>
      <c r="D116" s="287">
        <v>4703</v>
      </c>
      <c r="E116" s="287">
        <v>4423</v>
      </c>
      <c r="F116" s="287">
        <v>31</v>
      </c>
      <c r="G116" s="287">
        <v>4946</v>
      </c>
      <c r="H116" s="287">
        <v>469</v>
      </c>
      <c r="I116" s="287">
        <v>653</v>
      </c>
      <c r="J116" s="287">
        <v>2</v>
      </c>
      <c r="K116" s="287">
        <v>12</v>
      </c>
      <c r="L116" s="287">
        <v>20</v>
      </c>
      <c r="M116" s="288">
        <v>0</v>
      </c>
      <c r="N116" s="287">
        <v>114</v>
      </c>
      <c r="O116" s="288">
        <v>0</v>
      </c>
      <c r="P116" s="289">
        <v>15373</v>
      </c>
      <c r="Q116" s="287">
        <v>4703</v>
      </c>
      <c r="R116" s="287">
        <v>2211</v>
      </c>
      <c r="S116" s="288">
        <v>0</v>
      </c>
      <c r="T116" s="287">
        <v>4451</v>
      </c>
      <c r="U116" s="288">
        <v>0</v>
      </c>
      <c r="V116" s="288">
        <v>0</v>
      </c>
      <c r="W116" s="287">
        <v>2</v>
      </c>
      <c r="X116" s="288">
        <v>0</v>
      </c>
      <c r="Y116" s="288">
        <v>0</v>
      </c>
      <c r="Z116" s="288">
        <v>0</v>
      </c>
      <c r="AA116" s="288">
        <v>0</v>
      </c>
      <c r="AB116" s="288">
        <v>0</v>
      </c>
      <c r="AC116" s="289">
        <v>11367</v>
      </c>
      <c r="AD116" s="288">
        <v>0</v>
      </c>
      <c r="AE116" s="287">
        <v>2212</v>
      </c>
      <c r="AF116" s="287">
        <v>31</v>
      </c>
      <c r="AG116" s="288">
        <v>0</v>
      </c>
      <c r="AH116" s="288">
        <v>0</v>
      </c>
      <c r="AI116" s="287">
        <v>653</v>
      </c>
      <c r="AJ116" s="288">
        <v>0</v>
      </c>
      <c r="AK116" s="287">
        <v>12</v>
      </c>
      <c r="AL116" s="287">
        <v>20</v>
      </c>
      <c r="AM116" s="288">
        <v>0</v>
      </c>
      <c r="AN116" s="288">
        <v>0</v>
      </c>
      <c r="AO116" s="288">
        <v>0</v>
      </c>
      <c r="AP116" s="289">
        <v>2928</v>
      </c>
      <c r="AQ116" s="288">
        <v>0</v>
      </c>
      <c r="AR116" s="288">
        <v>0</v>
      </c>
      <c r="AS116" s="288">
        <v>0</v>
      </c>
      <c r="AT116" s="287">
        <v>495</v>
      </c>
      <c r="AU116" s="287">
        <v>469</v>
      </c>
      <c r="AV116" s="288">
        <v>0</v>
      </c>
      <c r="AW116" s="288">
        <v>0</v>
      </c>
      <c r="AX116" s="288">
        <v>0</v>
      </c>
      <c r="AY116" s="288">
        <v>0</v>
      </c>
      <c r="AZ116" s="288">
        <v>0</v>
      </c>
      <c r="BA116" s="288">
        <v>0</v>
      </c>
      <c r="BB116" s="288">
        <v>0</v>
      </c>
      <c r="BC116" s="289">
        <v>964</v>
      </c>
      <c r="BD116" s="288">
        <v>0</v>
      </c>
      <c r="BE116" s="288">
        <v>0</v>
      </c>
      <c r="BF116" s="288">
        <v>0</v>
      </c>
      <c r="BG116" s="288">
        <v>0</v>
      </c>
      <c r="BH116" s="288">
        <v>0</v>
      </c>
      <c r="BI116" s="288">
        <v>0</v>
      </c>
      <c r="BJ116" s="288">
        <v>0</v>
      </c>
      <c r="BK116" s="288">
        <v>0</v>
      </c>
      <c r="BL116" s="288">
        <v>0</v>
      </c>
      <c r="BM116" s="288">
        <v>0</v>
      </c>
      <c r="BN116" s="287">
        <v>114</v>
      </c>
      <c r="BO116" s="288">
        <v>0</v>
      </c>
      <c r="BP116" s="289">
        <v>114</v>
      </c>
      <c r="BQ116" s="288">
        <v>0</v>
      </c>
      <c r="BR116" s="288">
        <v>0</v>
      </c>
      <c r="BS116" s="288">
        <v>0</v>
      </c>
      <c r="BT116" s="288">
        <v>0</v>
      </c>
      <c r="BU116" s="288">
        <v>0</v>
      </c>
      <c r="BV116" s="288">
        <v>0</v>
      </c>
      <c r="BW116" s="288">
        <v>0</v>
      </c>
      <c r="BX116" s="288">
        <v>0</v>
      </c>
      <c r="BY116" s="288">
        <v>0</v>
      </c>
      <c r="BZ116" s="288">
        <v>0</v>
      </c>
      <c r="CA116" s="288">
        <v>0</v>
      </c>
      <c r="CB116" s="288">
        <v>0</v>
      </c>
      <c r="CC116" s="290">
        <v>0</v>
      </c>
    </row>
    <row r="117" spans="1:81" x14ac:dyDescent="0.25">
      <c r="A117" s="286" t="s">
        <v>46</v>
      </c>
      <c r="B117" s="286" t="s">
        <v>231</v>
      </c>
      <c r="C117" s="286" t="s">
        <v>232</v>
      </c>
      <c r="D117" s="287">
        <v>5619</v>
      </c>
      <c r="E117" s="287">
        <v>5285</v>
      </c>
      <c r="F117" s="287">
        <v>37</v>
      </c>
      <c r="G117" s="287">
        <v>5910</v>
      </c>
      <c r="H117" s="287">
        <v>560</v>
      </c>
      <c r="I117" s="287">
        <v>781</v>
      </c>
      <c r="J117" s="287">
        <v>2</v>
      </c>
      <c r="K117" s="287">
        <v>15</v>
      </c>
      <c r="L117" s="287">
        <v>24</v>
      </c>
      <c r="M117" s="288">
        <v>0</v>
      </c>
      <c r="N117" s="287">
        <v>136</v>
      </c>
      <c r="O117" s="288">
        <v>0</v>
      </c>
      <c r="P117" s="289">
        <v>18369</v>
      </c>
      <c r="Q117" s="287">
        <v>5619</v>
      </c>
      <c r="R117" s="287">
        <v>2642</v>
      </c>
      <c r="S117" s="288">
        <v>0</v>
      </c>
      <c r="T117" s="287">
        <v>5319</v>
      </c>
      <c r="U117" s="288">
        <v>0</v>
      </c>
      <c r="V117" s="288">
        <v>0</v>
      </c>
      <c r="W117" s="287">
        <v>2</v>
      </c>
      <c r="X117" s="288">
        <v>0</v>
      </c>
      <c r="Y117" s="288">
        <v>0</v>
      </c>
      <c r="Z117" s="288">
        <v>0</v>
      </c>
      <c r="AA117" s="288">
        <v>0</v>
      </c>
      <c r="AB117" s="288">
        <v>0</v>
      </c>
      <c r="AC117" s="289">
        <v>13582</v>
      </c>
      <c r="AD117" s="288">
        <v>0</v>
      </c>
      <c r="AE117" s="287">
        <v>2643</v>
      </c>
      <c r="AF117" s="287">
        <v>37</v>
      </c>
      <c r="AG117" s="288">
        <v>0</v>
      </c>
      <c r="AH117" s="288">
        <v>0</v>
      </c>
      <c r="AI117" s="287">
        <v>781</v>
      </c>
      <c r="AJ117" s="288">
        <v>0</v>
      </c>
      <c r="AK117" s="287">
        <v>15</v>
      </c>
      <c r="AL117" s="287">
        <v>24</v>
      </c>
      <c r="AM117" s="288">
        <v>0</v>
      </c>
      <c r="AN117" s="288">
        <v>0</v>
      </c>
      <c r="AO117" s="288">
        <v>0</v>
      </c>
      <c r="AP117" s="289">
        <v>3500</v>
      </c>
      <c r="AQ117" s="288">
        <v>0</v>
      </c>
      <c r="AR117" s="288">
        <v>0</v>
      </c>
      <c r="AS117" s="288">
        <v>0</v>
      </c>
      <c r="AT117" s="287">
        <v>591</v>
      </c>
      <c r="AU117" s="287">
        <v>560</v>
      </c>
      <c r="AV117" s="288">
        <v>0</v>
      </c>
      <c r="AW117" s="288">
        <v>0</v>
      </c>
      <c r="AX117" s="288">
        <v>0</v>
      </c>
      <c r="AY117" s="288">
        <v>0</v>
      </c>
      <c r="AZ117" s="288">
        <v>0</v>
      </c>
      <c r="BA117" s="288">
        <v>0</v>
      </c>
      <c r="BB117" s="288">
        <v>0</v>
      </c>
      <c r="BC117" s="289">
        <v>1151</v>
      </c>
      <c r="BD117" s="288">
        <v>0</v>
      </c>
      <c r="BE117" s="288">
        <v>0</v>
      </c>
      <c r="BF117" s="288">
        <v>0</v>
      </c>
      <c r="BG117" s="288">
        <v>0</v>
      </c>
      <c r="BH117" s="288">
        <v>0</v>
      </c>
      <c r="BI117" s="288">
        <v>0</v>
      </c>
      <c r="BJ117" s="288">
        <v>0</v>
      </c>
      <c r="BK117" s="288">
        <v>0</v>
      </c>
      <c r="BL117" s="288">
        <v>0</v>
      </c>
      <c r="BM117" s="288">
        <v>0</v>
      </c>
      <c r="BN117" s="287">
        <v>136</v>
      </c>
      <c r="BO117" s="288">
        <v>0</v>
      </c>
      <c r="BP117" s="289">
        <v>136</v>
      </c>
      <c r="BQ117" s="288">
        <v>0</v>
      </c>
      <c r="BR117" s="288">
        <v>0</v>
      </c>
      <c r="BS117" s="288">
        <v>0</v>
      </c>
      <c r="BT117" s="288">
        <v>0</v>
      </c>
      <c r="BU117" s="288">
        <v>0</v>
      </c>
      <c r="BV117" s="288">
        <v>0</v>
      </c>
      <c r="BW117" s="288">
        <v>0</v>
      </c>
      <c r="BX117" s="288">
        <v>0</v>
      </c>
      <c r="BY117" s="288">
        <v>0</v>
      </c>
      <c r="BZ117" s="288">
        <v>0</v>
      </c>
      <c r="CA117" s="288">
        <v>0</v>
      </c>
      <c r="CB117" s="288">
        <v>0</v>
      </c>
      <c r="CC117" s="290">
        <v>0</v>
      </c>
    </row>
    <row r="118" spans="1:81" x14ac:dyDescent="0.25">
      <c r="A118" s="286" t="s">
        <v>46</v>
      </c>
      <c r="B118" s="286" t="s">
        <v>233</v>
      </c>
      <c r="C118" s="286" t="s">
        <v>234</v>
      </c>
      <c r="D118" s="287">
        <v>880</v>
      </c>
      <c r="E118" s="287">
        <v>828</v>
      </c>
      <c r="F118" s="287">
        <v>6</v>
      </c>
      <c r="G118" s="287">
        <v>926</v>
      </c>
      <c r="H118" s="287">
        <v>88</v>
      </c>
      <c r="I118" s="287">
        <v>122</v>
      </c>
      <c r="J118" s="288">
        <v>0</v>
      </c>
      <c r="K118" s="287">
        <v>2</v>
      </c>
      <c r="L118" s="287">
        <v>4</v>
      </c>
      <c r="M118" s="288">
        <v>0</v>
      </c>
      <c r="N118" s="287">
        <v>21</v>
      </c>
      <c r="O118" s="288">
        <v>0</v>
      </c>
      <c r="P118" s="289">
        <v>2877</v>
      </c>
      <c r="Q118" s="287">
        <v>880</v>
      </c>
      <c r="R118" s="287">
        <v>414</v>
      </c>
      <c r="S118" s="288">
        <v>0</v>
      </c>
      <c r="T118" s="287">
        <v>833</v>
      </c>
      <c r="U118" s="288">
        <v>0</v>
      </c>
      <c r="V118" s="288">
        <v>0</v>
      </c>
      <c r="W118" s="288">
        <v>0</v>
      </c>
      <c r="X118" s="288">
        <v>0</v>
      </c>
      <c r="Y118" s="288">
        <v>0</v>
      </c>
      <c r="Z118" s="288">
        <v>0</v>
      </c>
      <c r="AA118" s="288">
        <v>0</v>
      </c>
      <c r="AB118" s="288">
        <v>0</v>
      </c>
      <c r="AC118" s="289">
        <v>2127</v>
      </c>
      <c r="AD118" s="288">
        <v>0</v>
      </c>
      <c r="AE118" s="287">
        <v>414</v>
      </c>
      <c r="AF118" s="287">
        <v>6</v>
      </c>
      <c r="AG118" s="288">
        <v>0</v>
      </c>
      <c r="AH118" s="288">
        <v>0</v>
      </c>
      <c r="AI118" s="287">
        <v>122</v>
      </c>
      <c r="AJ118" s="288">
        <v>0</v>
      </c>
      <c r="AK118" s="287">
        <v>2</v>
      </c>
      <c r="AL118" s="287">
        <v>4</v>
      </c>
      <c r="AM118" s="288">
        <v>0</v>
      </c>
      <c r="AN118" s="288">
        <v>0</v>
      </c>
      <c r="AO118" s="288">
        <v>0</v>
      </c>
      <c r="AP118" s="289">
        <v>548</v>
      </c>
      <c r="AQ118" s="288">
        <v>0</v>
      </c>
      <c r="AR118" s="288">
        <v>0</v>
      </c>
      <c r="AS118" s="288">
        <v>0</v>
      </c>
      <c r="AT118" s="287">
        <v>93</v>
      </c>
      <c r="AU118" s="287">
        <v>88</v>
      </c>
      <c r="AV118" s="288">
        <v>0</v>
      </c>
      <c r="AW118" s="288">
        <v>0</v>
      </c>
      <c r="AX118" s="288">
        <v>0</v>
      </c>
      <c r="AY118" s="288">
        <v>0</v>
      </c>
      <c r="AZ118" s="288">
        <v>0</v>
      </c>
      <c r="BA118" s="288">
        <v>0</v>
      </c>
      <c r="BB118" s="288">
        <v>0</v>
      </c>
      <c r="BC118" s="289">
        <v>181</v>
      </c>
      <c r="BD118" s="288">
        <v>0</v>
      </c>
      <c r="BE118" s="288">
        <v>0</v>
      </c>
      <c r="BF118" s="288">
        <v>0</v>
      </c>
      <c r="BG118" s="288">
        <v>0</v>
      </c>
      <c r="BH118" s="288">
        <v>0</v>
      </c>
      <c r="BI118" s="288">
        <v>0</v>
      </c>
      <c r="BJ118" s="288">
        <v>0</v>
      </c>
      <c r="BK118" s="288">
        <v>0</v>
      </c>
      <c r="BL118" s="288">
        <v>0</v>
      </c>
      <c r="BM118" s="288">
        <v>0</v>
      </c>
      <c r="BN118" s="287">
        <v>21</v>
      </c>
      <c r="BO118" s="288">
        <v>0</v>
      </c>
      <c r="BP118" s="289">
        <v>21</v>
      </c>
      <c r="BQ118" s="288">
        <v>0</v>
      </c>
      <c r="BR118" s="288">
        <v>0</v>
      </c>
      <c r="BS118" s="288">
        <v>0</v>
      </c>
      <c r="BT118" s="288">
        <v>0</v>
      </c>
      <c r="BU118" s="288">
        <v>0</v>
      </c>
      <c r="BV118" s="288">
        <v>0</v>
      </c>
      <c r="BW118" s="288">
        <v>0</v>
      </c>
      <c r="BX118" s="288">
        <v>0</v>
      </c>
      <c r="BY118" s="288">
        <v>0</v>
      </c>
      <c r="BZ118" s="288">
        <v>0</v>
      </c>
      <c r="CA118" s="288">
        <v>0</v>
      </c>
      <c r="CB118" s="288">
        <v>0</v>
      </c>
      <c r="CC118" s="290">
        <v>0</v>
      </c>
    </row>
    <row r="119" spans="1:81" x14ac:dyDescent="0.25">
      <c r="A119" s="286" t="s">
        <v>47</v>
      </c>
      <c r="B119" s="286" t="s">
        <v>231</v>
      </c>
      <c r="C119" s="286" t="s">
        <v>84</v>
      </c>
      <c r="D119" s="287">
        <v>1421</v>
      </c>
      <c r="E119" s="287">
        <v>1336</v>
      </c>
      <c r="F119" s="287">
        <v>9</v>
      </c>
      <c r="G119" s="287">
        <v>1495</v>
      </c>
      <c r="H119" s="287">
        <v>142</v>
      </c>
      <c r="I119" s="287">
        <v>197</v>
      </c>
      <c r="J119" s="288">
        <v>0</v>
      </c>
      <c r="K119" s="287">
        <v>4</v>
      </c>
      <c r="L119" s="287">
        <v>6</v>
      </c>
      <c r="M119" s="288">
        <v>0</v>
      </c>
      <c r="N119" s="287">
        <v>34</v>
      </c>
      <c r="O119" s="288">
        <v>0</v>
      </c>
      <c r="P119" s="289">
        <v>4644</v>
      </c>
      <c r="Q119" s="287">
        <v>1421</v>
      </c>
      <c r="R119" s="287">
        <v>668</v>
      </c>
      <c r="S119" s="288">
        <v>0</v>
      </c>
      <c r="T119" s="287">
        <v>1345</v>
      </c>
      <c r="U119" s="288">
        <v>0</v>
      </c>
      <c r="V119" s="288">
        <v>0</v>
      </c>
      <c r="W119" s="288">
        <v>0</v>
      </c>
      <c r="X119" s="288">
        <v>0</v>
      </c>
      <c r="Y119" s="288">
        <v>0</v>
      </c>
      <c r="Z119" s="288">
        <v>0</v>
      </c>
      <c r="AA119" s="288">
        <v>0</v>
      </c>
      <c r="AB119" s="288">
        <v>0</v>
      </c>
      <c r="AC119" s="289">
        <v>3434</v>
      </c>
      <c r="AD119" s="288">
        <v>0</v>
      </c>
      <c r="AE119" s="287">
        <v>668</v>
      </c>
      <c r="AF119" s="287">
        <v>9</v>
      </c>
      <c r="AG119" s="288">
        <v>0</v>
      </c>
      <c r="AH119" s="288">
        <v>0</v>
      </c>
      <c r="AI119" s="287">
        <v>197</v>
      </c>
      <c r="AJ119" s="288">
        <v>0</v>
      </c>
      <c r="AK119" s="287">
        <v>4</v>
      </c>
      <c r="AL119" s="287">
        <v>6</v>
      </c>
      <c r="AM119" s="288">
        <v>0</v>
      </c>
      <c r="AN119" s="288">
        <v>0</v>
      </c>
      <c r="AO119" s="288">
        <v>0</v>
      </c>
      <c r="AP119" s="289">
        <v>884</v>
      </c>
      <c r="AQ119" s="288">
        <v>0</v>
      </c>
      <c r="AR119" s="288">
        <v>0</v>
      </c>
      <c r="AS119" s="288">
        <v>0</v>
      </c>
      <c r="AT119" s="287">
        <v>150</v>
      </c>
      <c r="AU119" s="287">
        <v>142</v>
      </c>
      <c r="AV119" s="288">
        <v>0</v>
      </c>
      <c r="AW119" s="288">
        <v>0</v>
      </c>
      <c r="AX119" s="288">
        <v>0</v>
      </c>
      <c r="AY119" s="288">
        <v>0</v>
      </c>
      <c r="AZ119" s="288">
        <v>0</v>
      </c>
      <c r="BA119" s="288">
        <v>0</v>
      </c>
      <c r="BB119" s="288">
        <v>0</v>
      </c>
      <c r="BC119" s="289">
        <v>292</v>
      </c>
      <c r="BD119" s="288">
        <v>0</v>
      </c>
      <c r="BE119" s="288">
        <v>0</v>
      </c>
      <c r="BF119" s="288">
        <v>0</v>
      </c>
      <c r="BG119" s="288">
        <v>0</v>
      </c>
      <c r="BH119" s="288">
        <v>0</v>
      </c>
      <c r="BI119" s="288">
        <v>0</v>
      </c>
      <c r="BJ119" s="288">
        <v>0</v>
      </c>
      <c r="BK119" s="288">
        <v>0</v>
      </c>
      <c r="BL119" s="288">
        <v>0</v>
      </c>
      <c r="BM119" s="288">
        <v>0</v>
      </c>
      <c r="BN119" s="287">
        <v>34</v>
      </c>
      <c r="BO119" s="288">
        <v>0</v>
      </c>
      <c r="BP119" s="289">
        <v>34</v>
      </c>
      <c r="BQ119" s="288">
        <v>0</v>
      </c>
      <c r="BR119" s="288">
        <v>0</v>
      </c>
      <c r="BS119" s="288">
        <v>0</v>
      </c>
      <c r="BT119" s="288">
        <v>0</v>
      </c>
      <c r="BU119" s="288">
        <v>0</v>
      </c>
      <c r="BV119" s="288">
        <v>0</v>
      </c>
      <c r="BW119" s="288">
        <v>0</v>
      </c>
      <c r="BX119" s="288">
        <v>0</v>
      </c>
      <c r="BY119" s="288">
        <v>0</v>
      </c>
      <c r="BZ119" s="288">
        <v>0</v>
      </c>
      <c r="CA119" s="288">
        <v>0</v>
      </c>
      <c r="CB119" s="288">
        <v>0</v>
      </c>
      <c r="CC119" s="290">
        <v>0</v>
      </c>
    </row>
    <row r="120" spans="1:81" x14ac:dyDescent="0.25">
      <c r="A120" s="286" t="s">
        <v>47</v>
      </c>
      <c r="B120" s="286" t="s">
        <v>231</v>
      </c>
      <c r="C120" s="286" t="s">
        <v>112</v>
      </c>
      <c r="D120" s="287">
        <v>1104</v>
      </c>
      <c r="E120" s="287">
        <v>1039</v>
      </c>
      <c r="F120" s="287">
        <v>7</v>
      </c>
      <c r="G120" s="287">
        <v>1162</v>
      </c>
      <c r="H120" s="287">
        <v>110</v>
      </c>
      <c r="I120" s="287">
        <v>153</v>
      </c>
      <c r="J120" s="288">
        <v>0</v>
      </c>
      <c r="K120" s="287">
        <v>3</v>
      </c>
      <c r="L120" s="287">
        <v>5</v>
      </c>
      <c r="M120" s="288">
        <v>0</v>
      </c>
      <c r="N120" s="287">
        <v>27</v>
      </c>
      <c r="O120" s="288">
        <v>0</v>
      </c>
      <c r="P120" s="289">
        <v>3610</v>
      </c>
      <c r="Q120" s="287">
        <v>1104</v>
      </c>
      <c r="R120" s="287">
        <v>519</v>
      </c>
      <c r="S120" s="288">
        <v>0</v>
      </c>
      <c r="T120" s="287">
        <v>1045</v>
      </c>
      <c r="U120" s="288">
        <v>0</v>
      </c>
      <c r="V120" s="288">
        <v>0</v>
      </c>
      <c r="W120" s="288">
        <v>0</v>
      </c>
      <c r="X120" s="288">
        <v>0</v>
      </c>
      <c r="Y120" s="288">
        <v>0</v>
      </c>
      <c r="Z120" s="288">
        <v>0</v>
      </c>
      <c r="AA120" s="288">
        <v>0</v>
      </c>
      <c r="AB120" s="288">
        <v>0</v>
      </c>
      <c r="AC120" s="289">
        <v>2668</v>
      </c>
      <c r="AD120" s="288">
        <v>0</v>
      </c>
      <c r="AE120" s="287">
        <v>520</v>
      </c>
      <c r="AF120" s="287">
        <v>7</v>
      </c>
      <c r="AG120" s="288">
        <v>0</v>
      </c>
      <c r="AH120" s="288">
        <v>0</v>
      </c>
      <c r="AI120" s="287">
        <v>153</v>
      </c>
      <c r="AJ120" s="288">
        <v>0</v>
      </c>
      <c r="AK120" s="287">
        <v>3</v>
      </c>
      <c r="AL120" s="287">
        <v>5</v>
      </c>
      <c r="AM120" s="288">
        <v>0</v>
      </c>
      <c r="AN120" s="288">
        <v>0</v>
      </c>
      <c r="AO120" s="288">
        <v>0</v>
      </c>
      <c r="AP120" s="289">
        <v>688</v>
      </c>
      <c r="AQ120" s="288">
        <v>0</v>
      </c>
      <c r="AR120" s="288">
        <v>0</v>
      </c>
      <c r="AS120" s="288">
        <v>0</v>
      </c>
      <c r="AT120" s="287">
        <v>117</v>
      </c>
      <c r="AU120" s="287">
        <v>110</v>
      </c>
      <c r="AV120" s="288">
        <v>0</v>
      </c>
      <c r="AW120" s="288">
        <v>0</v>
      </c>
      <c r="AX120" s="288">
        <v>0</v>
      </c>
      <c r="AY120" s="288">
        <v>0</v>
      </c>
      <c r="AZ120" s="288">
        <v>0</v>
      </c>
      <c r="BA120" s="288">
        <v>0</v>
      </c>
      <c r="BB120" s="288">
        <v>0</v>
      </c>
      <c r="BC120" s="289">
        <v>227</v>
      </c>
      <c r="BD120" s="288">
        <v>0</v>
      </c>
      <c r="BE120" s="288">
        <v>0</v>
      </c>
      <c r="BF120" s="288">
        <v>0</v>
      </c>
      <c r="BG120" s="288">
        <v>0</v>
      </c>
      <c r="BH120" s="288">
        <v>0</v>
      </c>
      <c r="BI120" s="288">
        <v>0</v>
      </c>
      <c r="BJ120" s="288">
        <v>0</v>
      </c>
      <c r="BK120" s="288">
        <v>0</v>
      </c>
      <c r="BL120" s="288">
        <v>0</v>
      </c>
      <c r="BM120" s="288">
        <v>0</v>
      </c>
      <c r="BN120" s="287">
        <v>27</v>
      </c>
      <c r="BO120" s="288">
        <v>0</v>
      </c>
      <c r="BP120" s="289">
        <v>27</v>
      </c>
      <c r="BQ120" s="288">
        <v>0</v>
      </c>
      <c r="BR120" s="288">
        <v>0</v>
      </c>
      <c r="BS120" s="288">
        <v>0</v>
      </c>
      <c r="BT120" s="288">
        <v>0</v>
      </c>
      <c r="BU120" s="288">
        <v>0</v>
      </c>
      <c r="BV120" s="288">
        <v>0</v>
      </c>
      <c r="BW120" s="288">
        <v>0</v>
      </c>
      <c r="BX120" s="288">
        <v>0</v>
      </c>
      <c r="BY120" s="288">
        <v>0</v>
      </c>
      <c r="BZ120" s="288">
        <v>0</v>
      </c>
      <c r="CA120" s="288">
        <v>0</v>
      </c>
      <c r="CB120" s="288">
        <v>0</v>
      </c>
      <c r="CC120" s="290">
        <v>0</v>
      </c>
    </row>
    <row r="121" spans="1:81" x14ac:dyDescent="0.25">
      <c r="A121" s="286" t="s">
        <v>47</v>
      </c>
      <c r="B121" s="286" t="s">
        <v>231</v>
      </c>
      <c r="C121" s="286" t="s">
        <v>113</v>
      </c>
      <c r="D121" s="287">
        <v>341</v>
      </c>
      <c r="E121" s="287">
        <v>321</v>
      </c>
      <c r="F121" s="287">
        <v>2</v>
      </c>
      <c r="G121" s="287">
        <v>361</v>
      </c>
      <c r="H121" s="287">
        <v>34</v>
      </c>
      <c r="I121" s="287">
        <v>47</v>
      </c>
      <c r="J121" s="288">
        <v>0</v>
      </c>
      <c r="K121" s="287">
        <v>1</v>
      </c>
      <c r="L121" s="287">
        <v>1</v>
      </c>
      <c r="M121" s="288">
        <v>0</v>
      </c>
      <c r="N121" s="287">
        <v>8</v>
      </c>
      <c r="O121" s="288">
        <v>0</v>
      </c>
      <c r="P121" s="289">
        <v>1116</v>
      </c>
      <c r="Q121" s="287">
        <v>341</v>
      </c>
      <c r="R121" s="287">
        <v>160</v>
      </c>
      <c r="S121" s="288">
        <v>0</v>
      </c>
      <c r="T121" s="287">
        <v>324</v>
      </c>
      <c r="U121" s="288">
        <v>0</v>
      </c>
      <c r="V121" s="288">
        <v>0</v>
      </c>
      <c r="W121" s="288">
        <v>0</v>
      </c>
      <c r="X121" s="288">
        <v>0</v>
      </c>
      <c r="Y121" s="288">
        <v>0</v>
      </c>
      <c r="Z121" s="288">
        <v>0</v>
      </c>
      <c r="AA121" s="288">
        <v>0</v>
      </c>
      <c r="AB121" s="288">
        <v>0</v>
      </c>
      <c r="AC121" s="289">
        <v>825</v>
      </c>
      <c r="AD121" s="288">
        <v>0</v>
      </c>
      <c r="AE121" s="287">
        <v>161</v>
      </c>
      <c r="AF121" s="287">
        <v>2</v>
      </c>
      <c r="AG121" s="288">
        <v>0</v>
      </c>
      <c r="AH121" s="288">
        <v>0</v>
      </c>
      <c r="AI121" s="287">
        <v>47</v>
      </c>
      <c r="AJ121" s="288">
        <v>0</v>
      </c>
      <c r="AK121" s="287">
        <v>1</v>
      </c>
      <c r="AL121" s="287">
        <v>1</v>
      </c>
      <c r="AM121" s="288">
        <v>0</v>
      </c>
      <c r="AN121" s="288">
        <v>0</v>
      </c>
      <c r="AO121" s="288">
        <v>0</v>
      </c>
      <c r="AP121" s="289">
        <v>212</v>
      </c>
      <c r="AQ121" s="288">
        <v>0</v>
      </c>
      <c r="AR121" s="288">
        <v>0</v>
      </c>
      <c r="AS121" s="288">
        <v>0</v>
      </c>
      <c r="AT121" s="287">
        <v>37</v>
      </c>
      <c r="AU121" s="287">
        <v>34</v>
      </c>
      <c r="AV121" s="288">
        <v>0</v>
      </c>
      <c r="AW121" s="288">
        <v>0</v>
      </c>
      <c r="AX121" s="288">
        <v>0</v>
      </c>
      <c r="AY121" s="288">
        <v>0</v>
      </c>
      <c r="AZ121" s="288">
        <v>0</v>
      </c>
      <c r="BA121" s="288">
        <v>0</v>
      </c>
      <c r="BB121" s="288">
        <v>0</v>
      </c>
      <c r="BC121" s="289">
        <v>71</v>
      </c>
      <c r="BD121" s="288">
        <v>0</v>
      </c>
      <c r="BE121" s="288">
        <v>0</v>
      </c>
      <c r="BF121" s="288">
        <v>0</v>
      </c>
      <c r="BG121" s="288">
        <v>0</v>
      </c>
      <c r="BH121" s="288">
        <v>0</v>
      </c>
      <c r="BI121" s="288">
        <v>0</v>
      </c>
      <c r="BJ121" s="288">
        <v>0</v>
      </c>
      <c r="BK121" s="288">
        <v>0</v>
      </c>
      <c r="BL121" s="288">
        <v>0</v>
      </c>
      <c r="BM121" s="288">
        <v>0</v>
      </c>
      <c r="BN121" s="287">
        <v>8</v>
      </c>
      <c r="BO121" s="288">
        <v>0</v>
      </c>
      <c r="BP121" s="289">
        <v>8</v>
      </c>
      <c r="BQ121" s="288">
        <v>0</v>
      </c>
      <c r="BR121" s="288">
        <v>0</v>
      </c>
      <c r="BS121" s="288">
        <v>0</v>
      </c>
      <c r="BT121" s="288">
        <v>0</v>
      </c>
      <c r="BU121" s="288">
        <v>0</v>
      </c>
      <c r="BV121" s="288">
        <v>0</v>
      </c>
      <c r="BW121" s="288">
        <v>0</v>
      </c>
      <c r="BX121" s="288">
        <v>0</v>
      </c>
      <c r="BY121" s="288">
        <v>0</v>
      </c>
      <c r="BZ121" s="288">
        <v>0</v>
      </c>
      <c r="CA121" s="288">
        <v>0</v>
      </c>
      <c r="CB121" s="288">
        <v>0</v>
      </c>
      <c r="CC121" s="290">
        <v>0</v>
      </c>
    </row>
    <row r="122" spans="1:81" x14ac:dyDescent="0.25">
      <c r="A122" s="286" t="s">
        <v>47</v>
      </c>
      <c r="B122" s="286" t="s">
        <v>231</v>
      </c>
      <c r="C122" s="286" t="s">
        <v>114</v>
      </c>
      <c r="D122" s="287">
        <v>1104</v>
      </c>
      <c r="E122" s="287">
        <v>1038</v>
      </c>
      <c r="F122" s="287">
        <v>7</v>
      </c>
      <c r="G122" s="287">
        <v>1161</v>
      </c>
      <c r="H122" s="287">
        <v>110</v>
      </c>
      <c r="I122" s="287">
        <v>153</v>
      </c>
      <c r="J122" s="288">
        <v>0</v>
      </c>
      <c r="K122" s="287">
        <v>3</v>
      </c>
      <c r="L122" s="287">
        <v>5</v>
      </c>
      <c r="M122" s="288">
        <v>0</v>
      </c>
      <c r="N122" s="287">
        <v>27</v>
      </c>
      <c r="O122" s="288">
        <v>0</v>
      </c>
      <c r="P122" s="289">
        <v>3608</v>
      </c>
      <c r="Q122" s="287">
        <v>1104</v>
      </c>
      <c r="R122" s="287">
        <v>519</v>
      </c>
      <c r="S122" s="288">
        <v>0</v>
      </c>
      <c r="T122" s="287">
        <v>1044</v>
      </c>
      <c r="U122" s="288">
        <v>0</v>
      </c>
      <c r="V122" s="288">
        <v>0</v>
      </c>
      <c r="W122" s="288">
        <v>0</v>
      </c>
      <c r="X122" s="288">
        <v>0</v>
      </c>
      <c r="Y122" s="288">
        <v>0</v>
      </c>
      <c r="Z122" s="288">
        <v>0</v>
      </c>
      <c r="AA122" s="288">
        <v>0</v>
      </c>
      <c r="AB122" s="288">
        <v>0</v>
      </c>
      <c r="AC122" s="289">
        <v>2667</v>
      </c>
      <c r="AD122" s="288">
        <v>0</v>
      </c>
      <c r="AE122" s="287">
        <v>519</v>
      </c>
      <c r="AF122" s="287">
        <v>7</v>
      </c>
      <c r="AG122" s="288">
        <v>0</v>
      </c>
      <c r="AH122" s="288">
        <v>0</v>
      </c>
      <c r="AI122" s="287">
        <v>153</v>
      </c>
      <c r="AJ122" s="288">
        <v>0</v>
      </c>
      <c r="AK122" s="287">
        <v>3</v>
      </c>
      <c r="AL122" s="287">
        <v>5</v>
      </c>
      <c r="AM122" s="288">
        <v>0</v>
      </c>
      <c r="AN122" s="288">
        <v>0</v>
      </c>
      <c r="AO122" s="288">
        <v>0</v>
      </c>
      <c r="AP122" s="289">
        <v>687</v>
      </c>
      <c r="AQ122" s="288">
        <v>0</v>
      </c>
      <c r="AR122" s="288">
        <v>0</v>
      </c>
      <c r="AS122" s="288">
        <v>0</v>
      </c>
      <c r="AT122" s="287">
        <v>117</v>
      </c>
      <c r="AU122" s="287">
        <v>110</v>
      </c>
      <c r="AV122" s="288">
        <v>0</v>
      </c>
      <c r="AW122" s="288">
        <v>0</v>
      </c>
      <c r="AX122" s="288">
        <v>0</v>
      </c>
      <c r="AY122" s="288">
        <v>0</v>
      </c>
      <c r="AZ122" s="288">
        <v>0</v>
      </c>
      <c r="BA122" s="288">
        <v>0</v>
      </c>
      <c r="BB122" s="288">
        <v>0</v>
      </c>
      <c r="BC122" s="289">
        <v>227</v>
      </c>
      <c r="BD122" s="288">
        <v>0</v>
      </c>
      <c r="BE122" s="288">
        <v>0</v>
      </c>
      <c r="BF122" s="288">
        <v>0</v>
      </c>
      <c r="BG122" s="288">
        <v>0</v>
      </c>
      <c r="BH122" s="288">
        <v>0</v>
      </c>
      <c r="BI122" s="288">
        <v>0</v>
      </c>
      <c r="BJ122" s="288">
        <v>0</v>
      </c>
      <c r="BK122" s="288">
        <v>0</v>
      </c>
      <c r="BL122" s="288">
        <v>0</v>
      </c>
      <c r="BM122" s="288">
        <v>0</v>
      </c>
      <c r="BN122" s="287">
        <v>27</v>
      </c>
      <c r="BO122" s="288">
        <v>0</v>
      </c>
      <c r="BP122" s="289">
        <v>27</v>
      </c>
      <c r="BQ122" s="288">
        <v>0</v>
      </c>
      <c r="BR122" s="288">
        <v>0</v>
      </c>
      <c r="BS122" s="288">
        <v>0</v>
      </c>
      <c r="BT122" s="288">
        <v>0</v>
      </c>
      <c r="BU122" s="288">
        <v>0</v>
      </c>
      <c r="BV122" s="288">
        <v>0</v>
      </c>
      <c r="BW122" s="288">
        <v>0</v>
      </c>
      <c r="BX122" s="288">
        <v>0</v>
      </c>
      <c r="BY122" s="288">
        <v>0</v>
      </c>
      <c r="BZ122" s="288">
        <v>0</v>
      </c>
      <c r="CA122" s="288">
        <v>0</v>
      </c>
      <c r="CB122" s="288">
        <v>0</v>
      </c>
      <c r="CC122" s="290">
        <v>0</v>
      </c>
    </row>
    <row r="123" spans="1:81" x14ac:dyDescent="0.25">
      <c r="A123" s="286" t="s">
        <v>47</v>
      </c>
      <c r="B123" s="286" t="s">
        <v>231</v>
      </c>
      <c r="C123" s="286" t="s">
        <v>230</v>
      </c>
      <c r="D123" s="287">
        <v>190</v>
      </c>
      <c r="E123" s="287">
        <v>179</v>
      </c>
      <c r="F123" s="287">
        <v>1</v>
      </c>
      <c r="G123" s="287">
        <v>200</v>
      </c>
      <c r="H123" s="287">
        <v>19</v>
      </c>
      <c r="I123" s="287">
        <v>26</v>
      </c>
      <c r="J123" s="288">
        <v>0</v>
      </c>
      <c r="K123" s="288">
        <v>0</v>
      </c>
      <c r="L123" s="287">
        <v>1</v>
      </c>
      <c r="M123" s="288">
        <v>0</v>
      </c>
      <c r="N123" s="287">
        <v>5</v>
      </c>
      <c r="O123" s="288">
        <v>0</v>
      </c>
      <c r="P123" s="289">
        <v>621</v>
      </c>
      <c r="Q123" s="287">
        <v>190</v>
      </c>
      <c r="R123" s="287">
        <v>89</v>
      </c>
      <c r="S123" s="288">
        <v>0</v>
      </c>
      <c r="T123" s="287">
        <v>180</v>
      </c>
      <c r="U123" s="288">
        <v>0</v>
      </c>
      <c r="V123" s="288">
        <v>0</v>
      </c>
      <c r="W123" s="288">
        <v>0</v>
      </c>
      <c r="X123" s="288">
        <v>0</v>
      </c>
      <c r="Y123" s="288">
        <v>0</v>
      </c>
      <c r="Z123" s="288">
        <v>0</v>
      </c>
      <c r="AA123" s="288">
        <v>0</v>
      </c>
      <c r="AB123" s="288">
        <v>0</v>
      </c>
      <c r="AC123" s="289">
        <v>459</v>
      </c>
      <c r="AD123" s="288">
        <v>0</v>
      </c>
      <c r="AE123" s="287">
        <v>90</v>
      </c>
      <c r="AF123" s="287">
        <v>1</v>
      </c>
      <c r="AG123" s="288">
        <v>0</v>
      </c>
      <c r="AH123" s="288">
        <v>0</v>
      </c>
      <c r="AI123" s="287">
        <v>26</v>
      </c>
      <c r="AJ123" s="288">
        <v>0</v>
      </c>
      <c r="AK123" s="288">
        <v>0</v>
      </c>
      <c r="AL123" s="287">
        <v>1</v>
      </c>
      <c r="AM123" s="288">
        <v>0</v>
      </c>
      <c r="AN123" s="288">
        <v>0</v>
      </c>
      <c r="AO123" s="288">
        <v>0</v>
      </c>
      <c r="AP123" s="289">
        <v>118</v>
      </c>
      <c r="AQ123" s="288">
        <v>0</v>
      </c>
      <c r="AR123" s="288">
        <v>0</v>
      </c>
      <c r="AS123" s="288">
        <v>0</v>
      </c>
      <c r="AT123" s="287">
        <v>20</v>
      </c>
      <c r="AU123" s="287">
        <v>19</v>
      </c>
      <c r="AV123" s="288">
        <v>0</v>
      </c>
      <c r="AW123" s="288">
        <v>0</v>
      </c>
      <c r="AX123" s="288">
        <v>0</v>
      </c>
      <c r="AY123" s="288">
        <v>0</v>
      </c>
      <c r="AZ123" s="288">
        <v>0</v>
      </c>
      <c r="BA123" s="288">
        <v>0</v>
      </c>
      <c r="BB123" s="288">
        <v>0</v>
      </c>
      <c r="BC123" s="289">
        <v>39</v>
      </c>
      <c r="BD123" s="288">
        <v>0</v>
      </c>
      <c r="BE123" s="288">
        <v>0</v>
      </c>
      <c r="BF123" s="288">
        <v>0</v>
      </c>
      <c r="BG123" s="288">
        <v>0</v>
      </c>
      <c r="BH123" s="288">
        <v>0</v>
      </c>
      <c r="BI123" s="288">
        <v>0</v>
      </c>
      <c r="BJ123" s="288">
        <v>0</v>
      </c>
      <c r="BK123" s="288">
        <v>0</v>
      </c>
      <c r="BL123" s="288">
        <v>0</v>
      </c>
      <c r="BM123" s="288">
        <v>0</v>
      </c>
      <c r="BN123" s="287">
        <v>5</v>
      </c>
      <c r="BO123" s="288">
        <v>0</v>
      </c>
      <c r="BP123" s="289">
        <v>5</v>
      </c>
      <c r="BQ123" s="288">
        <v>0</v>
      </c>
      <c r="BR123" s="288">
        <v>0</v>
      </c>
      <c r="BS123" s="288">
        <v>0</v>
      </c>
      <c r="BT123" s="288">
        <v>0</v>
      </c>
      <c r="BU123" s="288">
        <v>0</v>
      </c>
      <c r="BV123" s="288">
        <v>0</v>
      </c>
      <c r="BW123" s="288">
        <v>0</v>
      </c>
      <c r="BX123" s="288">
        <v>0</v>
      </c>
      <c r="BY123" s="288">
        <v>0</v>
      </c>
      <c r="BZ123" s="288">
        <v>0</v>
      </c>
      <c r="CA123" s="288">
        <v>0</v>
      </c>
      <c r="CB123" s="288">
        <v>0</v>
      </c>
      <c r="CC123" s="290">
        <v>0</v>
      </c>
    </row>
    <row r="124" spans="1:81" x14ac:dyDescent="0.25">
      <c r="A124" s="286" t="s">
        <v>47</v>
      </c>
      <c r="B124" s="286" t="s">
        <v>231</v>
      </c>
      <c r="C124" s="286" t="s">
        <v>232</v>
      </c>
      <c r="D124" s="287">
        <v>33</v>
      </c>
      <c r="E124" s="287">
        <v>31</v>
      </c>
      <c r="F124" s="288">
        <v>0</v>
      </c>
      <c r="G124" s="287">
        <v>35</v>
      </c>
      <c r="H124" s="287">
        <v>3</v>
      </c>
      <c r="I124" s="287">
        <v>5</v>
      </c>
      <c r="J124" s="288">
        <v>0</v>
      </c>
      <c r="K124" s="288">
        <v>0</v>
      </c>
      <c r="L124" s="288">
        <v>0</v>
      </c>
      <c r="M124" s="288">
        <v>0</v>
      </c>
      <c r="N124" s="287">
        <v>1</v>
      </c>
      <c r="O124" s="288">
        <v>0</v>
      </c>
      <c r="P124" s="289">
        <v>108</v>
      </c>
      <c r="Q124" s="287">
        <v>33</v>
      </c>
      <c r="R124" s="287">
        <v>15</v>
      </c>
      <c r="S124" s="288">
        <v>0</v>
      </c>
      <c r="T124" s="287">
        <v>31</v>
      </c>
      <c r="U124" s="288">
        <v>0</v>
      </c>
      <c r="V124" s="288">
        <v>0</v>
      </c>
      <c r="W124" s="288">
        <v>0</v>
      </c>
      <c r="X124" s="288">
        <v>0</v>
      </c>
      <c r="Y124" s="288">
        <v>0</v>
      </c>
      <c r="Z124" s="288">
        <v>0</v>
      </c>
      <c r="AA124" s="288">
        <v>0</v>
      </c>
      <c r="AB124" s="288">
        <v>0</v>
      </c>
      <c r="AC124" s="289">
        <v>79</v>
      </c>
      <c r="AD124" s="288">
        <v>0</v>
      </c>
      <c r="AE124" s="287">
        <v>16</v>
      </c>
      <c r="AF124" s="288">
        <v>0</v>
      </c>
      <c r="AG124" s="288">
        <v>0</v>
      </c>
      <c r="AH124" s="288">
        <v>0</v>
      </c>
      <c r="AI124" s="287">
        <v>5</v>
      </c>
      <c r="AJ124" s="288">
        <v>0</v>
      </c>
      <c r="AK124" s="288">
        <v>0</v>
      </c>
      <c r="AL124" s="288">
        <v>0</v>
      </c>
      <c r="AM124" s="288">
        <v>0</v>
      </c>
      <c r="AN124" s="288">
        <v>0</v>
      </c>
      <c r="AO124" s="288">
        <v>0</v>
      </c>
      <c r="AP124" s="289">
        <v>21</v>
      </c>
      <c r="AQ124" s="288">
        <v>0</v>
      </c>
      <c r="AR124" s="288">
        <v>0</v>
      </c>
      <c r="AS124" s="288">
        <v>0</v>
      </c>
      <c r="AT124" s="287">
        <v>4</v>
      </c>
      <c r="AU124" s="287">
        <v>3</v>
      </c>
      <c r="AV124" s="288">
        <v>0</v>
      </c>
      <c r="AW124" s="288">
        <v>0</v>
      </c>
      <c r="AX124" s="288">
        <v>0</v>
      </c>
      <c r="AY124" s="288">
        <v>0</v>
      </c>
      <c r="AZ124" s="288">
        <v>0</v>
      </c>
      <c r="BA124" s="288">
        <v>0</v>
      </c>
      <c r="BB124" s="288">
        <v>0</v>
      </c>
      <c r="BC124" s="289">
        <v>7</v>
      </c>
      <c r="BD124" s="288">
        <v>0</v>
      </c>
      <c r="BE124" s="288">
        <v>0</v>
      </c>
      <c r="BF124" s="288">
        <v>0</v>
      </c>
      <c r="BG124" s="288">
        <v>0</v>
      </c>
      <c r="BH124" s="288">
        <v>0</v>
      </c>
      <c r="BI124" s="288">
        <v>0</v>
      </c>
      <c r="BJ124" s="288">
        <v>0</v>
      </c>
      <c r="BK124" s="288">
        <v>0</v>
      </c>
      <c r="BL124" s="288">
        <v>0</v>
      </c>
      <c r="BM124" s="288">
        <v>0</v>
      </c>
      <c r="BN124" s="287">
        <v>1</v>
      </c>
      <c r="BO124" s="288">
        <v>0</v>
      </c>
      <c r="BP124" s="289">
        <v>1</v>
      </c>
      <c r="BQ124" s="288">
        <v>0</v>
      </c>
      <c r="BR124" s="288">
        <v>0</v>
      </c>
      <c r="BS124" s="288">
        <v>0</v>
      </c>
      <c r="BT124" s="288">
        <v>0</v>
      </c>
      <c r="BU124" s="288">
        <v>0</v>
      </c>
      <c r="BV124" s="288">
        <v>0</v>
      </c>
      <c r="BW124" s="288">
        <v>0</v>
      </c>
      <c r="BX124" s="288">
        <v>0</v>
      </c>
      <c r="BY124" s="288">
        <v>0</v>
      </c>
      <c r="BZ124" s="288">
        <v>0</v>
      </c>
      <c r="CA124" s="288">
        <v>0</v>
      </c>
      <c r="CB124" s="288">
        <v>0</v>
      </c>
      <c r="CC124" s="290">
        <v>0</v>
      </c>
    </row>
    <row r="125" spans="1:81" x14ac:dyDescent="0.25">
      <c r="A125" s="286" t="s">
        <v>49</v>
      </c>
      <c r="B125" s="286" t="s">
        <v>229</v>
      </c>
      <c r="C125" s="286" t="s">
        <v>230</v>
      </c>
      <c r="D125" s="287">
        <v>9705</v>
      </c>
      <c r="E125" s="287">
        <v>9127</v>
      </c>
      <c r="F125" s="287">
        <v>63</v>
      </c>
      <c r="G125" s="287">
        <v>10210</v>
      </c>
      <c r="H125" s="287">
        <v>968</v>
      </c>
      <c r="I125" s="287">
        <v>1348</v>
      </c>
      <c r="J125" s="287">
        <v>3</v>
      </c>
      <c r="K125" s="287">
        <v>25</v>
      </c>
      <c r="L125" s="287">
        <v>41</v>
      </c>
      <c r="M125" s="288">
        <v>0</v>
      </c>
      <c r="N125" s="287">
        <v>235</v>
      </c>
      <c r="O125" s="288">
        <v>0</v>
      </c>
      <c r="P125" s="289">
        <v>31725</v>
      </c>
      <c r="Q125" s="287">
        <v>9705</v>
      </c>
      <c r="R125" s="287">
        <v>4563</v>
      </c>
      <c r="S125" s="288">
        <v>0</v>
      </c>
      <c r="T125" s="287">
        <v>9189</v>
      </c>
      <c r="U125" s="288">
        <v>0</v>
      </c>
      <c r="V125" s="288">
        <v>0</v>
      </c>
      <c r="W125" s="287">
        <v>3</v>
      </c>
      <c r="X125" s="288">
        <v>0</v>
      </c>
      <c r="Y125" s="288">
        <v>0</v>
      </c>
      <c r="Z125" s="288">
        <v>0</v>
      </c>
      <c r="AA125" s="288">
        <v>0</v>
      </c>
      <c r="AB125" s="288">
        <v>0</v>
      </c>
      <c r="AC125" s="289">
        <v>23460</v>
      </c>
      <c r="AD125" s="288">
        <v>0</v>
      </c>
      <c r="AE125" s="287">
        <v>4564</v>
      </c>
      <c r="AF125" s="287">
        <v>63</v>
      </c>
      <c r="AG125" s="288">
        <v>0</v>
      </c>
      <c r="AH125" s="288">
        <v>0</v>
      </c>
      <c r="AI125" s="287">
        <v>1348</v>
      </c>
      <c r="AJ125" s="288">
        <v>0</v>
      </c>
      <c r="AK125" s="287">
        <v>25</v>
      </c>
      <c r="AL125" s="287">
        <v>41</v>
      </c>
      <c r="AM125" s="288">
        <v>0</v>
      </c>
      <c r="AN125" s="288">
        <v>0</v>
      </c>
      <c r="AO125" s="288">
        <v>0</v>
      </c>
      <c r="AP125" s="289">
        <v>6041</v>
      </c>
      <c r="AQ125" s="288">
        <v>0</v>
      </c>
      <c r="AR125" s="288">
        <v>0</v>
      </c>
      <c r="AS125" s="288">
        <v>0</v>
      </c>
      <c r="AT125" s="287">
        <v>1021</v>
      </c>
      <c r="AU125" s="287">
        <v>968</v>
      </c>
      <c r="AV125" s="288">
        <v>0</v>
      </c>
      <c r="AW125" s="288">
        <v>0</v>
      </c>
      <c r="AX125" s="288">
        <v>0</v>
      </c>
      <c r="AY125" s="288">
        <v>0</v>
      </c>
      <c r="AZ125" s="288">
        <v>0</v>
      </c>
      <c r="BA125" s="288">
        <v>0</v>
      </c>
      <c r="BB125" s="288">
        <v>0</v>
      </c>
      <c r="BC125" s="289">
        <v>1989</v>
      </c>
      <c r="BD125" s="288">
        <v>0</v>
      </c>
      <c r="BE125" s="288">
        <v>0</v>
      </c>
      <c r="BF125" s="288">
        <v>0</v>
      </c>
      <c r="BG125" s="288">
        <v>0</v>
      </c>
      <c r="BH125" s="288">
        <v>0</v>
      </c>
      <c r="BI125" s="288">
        <v>0</v>
      </c>
      <c r="BJ125" s="288">
        <v>0</v>
      </c>
      <c r="BK125" s="288">
        <v>0</v>
      </c>
      <c r="BL125" s="288">
        <v>0</v>
      </c>
      <c r="BM125" s="288">
        <v>0</v>
      </c>
      <c r="BN125" s="287">
        <v>235</v>
      </c>
      <c r="BO125" s="288">
        <v>0</v>
      </c>
      <c r="BP125" s="289">
        <v>235</v>
      </c>
      <c r="BQ125" s="288">
        <v>0</v>
      </c>
      <c r="BR125" s="288">
        <v>0</v>
      </c>
      <c r="BS125" s="288">
        <v>0</v>
      </c>
      <c r="BT125" s="288">
        <v>0</v>
      </c>
      <c r="BU125" s="288">
        <v>0</v>
      </c>
      <c r="BV125" s="288">
        <v>0</v>
      </c>
      <c r="BW125" s="288">
        <v>0</v>
      </c>
      <c r="BX125" s="288">
        <v>0</v>
      </c>
      <c r="BY125" s="288">
        <v>0</v>
      </c>
      <c r="BZ125" s="288">
        <v>0</v>
      </c>
      <c r="CA125" s="288">
        <v>0</v>
      </c>
      <c r="CB125" s="288">
        <v>0</v>
      </c>
      <c r="CC125" s="290">
        <v>0</v>
      </c>
    </row>
    <row r="126" spans="1:81" x14ac:dyDescent="0.25">
      <c r="A126" s="286" t="s">
        <v>49</v>
      </c>
      <c r="B126" s="286" t="s">
        <v>231</v>
      </c>
      <c r="C126" s="286" t="s">
        <v>232</v>
      </c>
      <c r="D126" s="287">
        <v>9747</v>
      </c>
      <c r="E126" s="287">
        <v>9167</v>
      </c>
      <c r="F126" s="287">
        <v>64</v>
      </c>
      <c r="G126" s="287">
        <v>10253</v>
      </c>
      <c r="H126" s="287">
        <v>972</v>
      </c>
      <c r="I126" s="287">
        <v>1354</v>
      </c>
      <c r="J126" s="287">
        <v>3</v>
      </c>
      <c r="K126" s="287">
        <v>25</v>
      </c>
      <c r="L126" s="287">
        <v>41</v>
      </c>
      <c r="M126" s="288">
        <v>0</v>
      </c>
      <c r="N126" s="287">
        <v>236</v>
      </c>
      <c r="O126" s="288">
        <v>0</v>
      </c>
      <c r="P126" s="289">
        <v>31862</v>
      </c>
      <c r="Q126" s="287">
        <v>9747</v>
      </c>
      <c r="R126" s="287">
        <v>4583</v>
      </c>
      <c r="S126" s="288">
        <v>0</v>
      </c>
      <c r="T126" s="287">
        <v>9227</v>
      </c>
      <c r="U126" s="288">
        <v>0</v>
      </c>
      <c r="V126" s="288">
        <v>0</v>
      </c>
      <c r="W126" s="287">
        <v>3</v>
      </c>
      <c r="X126" s="288">
        <v>0</v>
      </c>
      <c r="Y126" s="288">
        <v>0</v>
      </c>
      <c r="Z126" s="288">
        <v>0</v>
      </c>
      <c r="AA126" s="288">
        <v>0</v>
      </c>
      <c r="AB126" s="288">
        <v>0</v>
      </c>
      <c r="AC126" s="289">
        <v>23560</v>
      </c>
      <c r="AD126" s="288">
        <v>0</v>
      </c>
      <c r="AE126" s="287">
        <v>4584</v>
      </c>
      <c r="AF126" s="287">
        <v>64</v>
      </c>
      <c r="AG126" s="288">
        <v>0</v>
      </c>
      <c r="AH126" s="288">
        <v>0</v>
      </c>
      <c r="AI126" s="287">
        <v>1354</v>
      </c>
      <c r="AJ126" s="288">
        <v>0</v>
      </c>
      <c r="AK126" s="287">
        <v>25</v>
      </c>
      <c r="AL126" s="287">
        <v>41</v>
      </c>
      <c r="AM126" s="288">
        <v>0</v>
      </c>
      <c r="AN126" s="288">
        <v>0</v>
      </c>
      <c r="AO126" s="288">
        <v>0</v>
      </c>
      <c r="AP126" s="289">
        <v>6068</v>
      </c>
      <c r="AQ126" s="288">
        <v>0</v>
      </c>
      <c r="AR126" s="288">
        <v>0</v>
      </c>
      <c r="AS126" s="288">
        <v>0</v>
      </c>
      <c r="AT126" s="287">
        <v>1026</v>
      </c>
      <c r="AU126" s="287">
        <v>972</v>
      </c>
      <c r="AV126" s="288">
        <v>0</v>
      </c>
      <c r="AW126" s="288">
        <v>0</v>
      </c>
      <c r="AX126" s="288">
        <v>0</v>
      </c>
      <c r="AY126" s="288">
        <v>0</v>
      </c>
      <c r="AZ126" s="288">
        <v>0</v>
      </c>
      <c r="BA126" s="288">
        <v>0</v>
      </c>
      <c r="BB126" s="288">
        <v>0</v>
      </c>
      <c r="BC126" s="289">
        <v>1998</v>
      </c>
      <c r="BD126" s="288">
        <v>0</v>
      </c>
      <c r="BE126" s="288">
        <v>0</v>
      </c>
      <c r="BF126" s="288">
        <v>0</v>
      </c>
      <c r="BG126" s="288">
        <v>0</v>
      </c>
      <c r="BH126" s="288">
        <v>0</v>
      </c>
      <c r="BI126" s="288">
        <v>0</v>
      </c>
      <c r="BJ126" s="288">
        <v>0</v>
      </c>
      <c r="BK126" s="288">
        <v>0</v>
      </c>
      <c r="BL126" s="288">
        <v>0</v>
      </c>
      <c r="BM126" s="288">
        <v>0</v>
      </c>
      <c r="BN126" s="287">
        <v>236</v>
      </c>
      <c r="BO126" s="288">
        <v>0</v>
      </c>
      <c r="BP126" s="289">
        <v>236</v>
      </c>
      <c r="BQ126" s="288">
        <v>0</v>
      </c>
      <c r="BR126" s="288">
        <v>0</v>
      </c>
      <c r="BS126" s="288">
        <v>0</v>
      </c>
      <c r="BT126" s="288">
        <v>0</v>
      </c>
      <c r="BU126" s="288">
        <v>0</v>
      </c>
      <c r="BV126" s="288">
        <v>0</v>
      </c>
      <c r="BW126" s="288">
        <v>0</v>
      </c>
      <c r="BX126" s="288">
        <v>0</v>
      </c>
      <c r="BY126" s="288">
        <v>0</v>
      </c>
      <c r="BZ126" s="288">
        <v>0</v>
      </c>
      <c r="CA126" s="288">
        <v>0</v>
      </c>
      <c r="CB126" s="288">
        <v>0</v>
      </c>
      <c r="CC126" s="290">
        <v>0</v>
      </c>
    </row>
    <row r="127" spans="1:81" x14ac:dyDescent="0.25">
      <c r="A127" s="286" t="s">
        <v>49</v>
      </c>
      <c r="B127" s="286" t="s">
        <v>233</v>
      </c>
      <c r="C127" s="286" t="s">
        <v>234</v>
      </c>
      <c r="D127" s="287">
        <v>11139</v>
      </c>
      <c r="E127" s="287">
        <v>10476</v>
      </c>
      <c r="F127" s="287">
        <v>73</v>
      </c>
      <c r="G127" s="287">
        <v>11717</v>
      </c>
      <c r="H127" s="287">
        <v>1111</v>
      </c>
      <c r="I127" s="287">
        <v>1548</v>
      </c>
      <c r="J127" s="287">
        <v>4</v>
      </c>
      <c r="K127" s="287">
        <v>29</v>
      </c>
      <c r="L127" s="287">
        <v>47</v>
      </c>
      <c r="M127" s="288">
        <v>0</v>
      </c>
      <c r="N127" s="287">
        <v>269</v>
      </c>
      <c r="O127" s="288">
        <v>0</v>
      </c>
      <c r="P127" s="289">
        <v>36413</v>
      </c>
      <c r="Q127" s="287">
        <v>11139</v>
      </c>
      <c r="R127" s="287">
        <v>5238</v>
      </c>
      <c r="S127" s="288">
        <v>0</v>
      </c>
      <c r="T127" s="287">
        <v>10545</v>
      </c>
      <c r="U127" s="288">
        <v>0</v>
      </c>
      <c r="V127" s="288">
        <v>0</v>
      </c>
      <c r="W127" s="287">
        <v>4</v>
      </c>
      <c r="X127" s="288">
        <v>0</v>
      </c>
      <c r="Y127" s="288">
        <v>0</v>
      </c>
      <c r="Z127" s="288">
        <v>0</v>
      </c>
      <c r="AA127" s="288">
        <v>0</v>
      </c>
      <c r="AB127" s="288">
        <v>0</v>
      </c>
      <c r="AC127" s="289">
        <v>26926</v>
      </c>
      <c r="AD127" s="288">
        <v>0</v>
      </c>
      <c r="AE127" s="287">
        <v>5238</v>
      </c>
      <c r="AF127" s="287">
        <v>73</v>
      </c>
      <c r="AG127" s="288">
        <v>0</v>
      </c>
      <c r="AH127" s="288">
        <v>0</v>
      </c>
      <c r="AI127" s="287">
        <v>1548</v>
      </c>
      <c r="AJ127" s="288">
        <v>0</v>
      </c>
      <c r="AK127" s="287">
        <v>29</v>
      </c>
      <c r="AL127" s="287">
        <v>47</v>
      </c>
      <c r="AM127" s="288">
        <v>0</v>
      </c>
      <c r="AN127" s="288">
        <v>0</v>
      </c>
      <c r="AO127" s="288">
        <v>0</v>
      </c>
      <c r="AP127" s="289">
        <v>6935</v>
      </c>
      <c r="AQ127" s="288">
        <v>0</v>
      </c>
      <c r="AR127" s="288">
        <v>0</v>
      </c>
      <c r="AS127" s="288">
        <v>0</v>
      </c>
      <c r="AT127" s="287">
        <v>1172</v>
      </c>
      <c r="AU127" s="287">
        <v>1111</v>
      </c>
      <c r="AV127" s="288">
        <v>0</v>
      </c>
      <c r="AW127" s="288">
        <v>0</v>
      </c>
      <c r="AX127" s="288">
        <v>0</v>
      </c>
      <c r="AY127" s="288">
        <v>0</v>
      </c>
      <c r="AZ127" s="288">
        <v>0</v>
      </c>
      <c r="BA127" s="288">
        <v>0</v>
      </c>
      <c r="BB127" s="288">
        <v>0</v>
      </c>
      <c r="BC127" s="289">
        <v>2283</v>
      </c>
      <c r="BD127" s="288">
        <v>0</v>
      </c>
      <c r="BE127" s="288">
        <v>0</v>
      </c>
      <c r="BF127" s="288">
        <v>0</v>
      </c>
      <c r="BG127" s="288">
        <v>0</v>
      </c>
      <c r="BH127" s="288">
        <v>0</v>
      </c>
      <c r="BI127" s="288">
        <v>0</v>
      </c>
      <c r="BJ127" s="288">
        <v>0</v>
      </c>
      <c r="BK127" s="288">
        <v>0</v>
      </c>
      <c r="BL127" s="288">
        <v>0</v>
      </c>
      <c r="BM127" s="288">
        <v>0</v>
      </c>
      <c r="BN127" s="287">
        <v>269</v>
      </c>
      <c r="BO127" s="288">
        <v>0</v>
      </c>
      <c r="BP127" s="289">
        <v>269</v>
      </c>
      <c r="BQ127" s="288">
        <v>0</v>
      </c>
      <c r="BR127" s="288">
        <v>0</v>
      </c>
      <c r="BS127" s="288">
        <v>0</v>
      </c>
      <c r="BT127" s="288">
        <v>0</v>
      </c>
      <c r="BU127" s="288">
        <v>0</v>
      </c>
      <c r="BV127" s="288">
        <v>0</v>
      </c>
      <c r="BW127" s="288">
        <v>0</v>
      </c>
      <c r="BX127" s="288">
        <v>0</v>
      </c>
      <c r="BY127" s="288">
        <v>0</v>
      </c>
      <c r="BZ127" s="288">
        <v>0</v>
      </c>
      <c r="CA127" s="288">
        <v>0</v>
      </c>
      <c r="CB127" s="288">
        <v>0</v>
      </c>
      <c r="CC127" s="290">
        <v>0</v>
      </c>
    </row>
    <row r="128" spans="1:81" x14ac:dyDescent="0.25">
      <c r="A128" s="286" t="s">
        <v>50</v>
      </c>
      <c r="B128" s="286" t="s">
        <v>229</v>
      </c>
      <c r="C128" s="286" t="s">
        <v>112</v>
      </c>
      <c r="D128" s="287">
        <v>4810</v>
      </c>
      <c r="E128" s="287">
        <v>4524</v>
      </c>
      <c r="F128" s="287">
        <v>31</v>
      </c>
      <c r="G128" s="287">
        <v>5061</v>
      </c>
      <c r="H128" s="287">
        <v>480</v>
      </c>
      <c r="I128" s="287">
        <v>668</v>
      </c>
      <c r="J128" s="287">
        <v>2</v>
      </c>
      <c r="K128" s="287">
        <v>13</v>
      </c>
      <c r="L128" s="287">
        <v>20</v>
      </c>
      <c r="M128" s="288">
        <v>0</v>
      </c>
      <c r="N128" s="287">
        <v>116</v>
      </c>
      <c r="O128" s="288">
        <v>0</v>
      </c>
      <c r="P128" s="289">
        <v>15725</v>
      </c>
      <c r="Q128" s="287">
        <v>4810</v>
      </c>
      <c r="R128" s="287">
        <v>2262</v>
      </c>
      <c r="S128" s="288">
        <v>0</v>
      </c>
      <c r="T128" s="287">
        <v>4554</v>
      </c>
      <c r="U128" s="288">
        <v>0</v>
      </c>
      <c r="V128" s="288">
        <v>0</v>
      </c>
      <c r="W128" s="287">
        <v>2</v>
      </c>
      <c r="X128" s="288">
        <v>0</v>
      </c>
      <c r="Y128" s="288">
        <v>0</v>
      </c>
      <c r="Z128" s="288">
        <v>0</v>
      </c>
      <c r="AA128" s="288">
        <v>0</v>
      </c>
      <c r="AB128" s="288">
        <v>0</v>
      </c>
      <c r="AC128" s="289">
        <v>11628</v>
      </c>
      <c r="AD128" s="288">
        <v>0</v>
      </c>
      <c r="AE128" s="287">
        <v>2262</v>
      </c>
      <c r="AF128" s="287">
        <v>31</v>
      </c>
      <c r="AG128" s="288">
        <v>0</v>
      </c>
      <c r="AH128" s="288">
        <v>0</v>
      </c>
      <c r="AI128" s="287">
        <v>668</v>
      </c>
      <c r="AJ128" s="288">
        <v>0</v>
      </c>
      <c r="AK128" s="287">
        <v>13</v>
      </c>
      <c r="AL128" s="287">
        <v>20</v>
      </c>
      <c r="AM128" s="288">
        <v>0</v>
      </c>
      <c r="AN128" s="288">
        <v>0</v>
      </c>
      <c r="AO128" s="288">
        <v>0</v>
      </c>
      <c r="AP128" s="289">
        <v>2994</v>
      </c>
      <c r="AQ128" s="288">
        <v>0</v>
      </c>
      <c r="AR128" s="288">
        <v>0</v>
      </c>
      <c r="AS128" s="288">
        <v>0</v>
      </c>
      <c r="AT128" s="287">
        <v>507</v>
      </c>
      <c r="AU128" s="287">
        <v>480</v>
      </c>
      <c r="AV128" s="288">
        <v>0</v>
      </c>
      <c r="AW128" s="288">
        <v>0</v>
      </c>
      <c r="AX128" s="288">
        <v>0</v>
      </c>
      <c r="AY128" s="288">
        <v>0</v>
      </c>
      <c r="AZ128" s="288">
        <v>0</v>
      </c>
      <c r="BA128" s="288">
        <v>0</v>
      </c>
      <c r="BB128" s="288">
        <v>0</v>
      </c>
      <c r="BC128" s="289">
        <v>987</v>
      </c>
      <c r="BD128" s="288">
        <v>0</v>
      </c>
      <c r="BE128" s="288">
        <v>0</v>
      </c>
      <c r="BF128" s="288">
        <v>0</v>
      </c>
      <c r="BG128" s="288">
        <v>0</v>
      </c>
      <c r="BH128" s="288">
        <v>0</v>
      </c>
      <c r="BI128" s="288">
        <v>0</v>
      </c>
      <c r="BJ128" s="288">
        <v>0</v>
      </c>
      <c r="BK128" s="288">
        <v>0</v>
      </c>
      <c r="BL128" s="288">
        <v>0</v>
      </c>
      <c r="BM128" s="288">
        <v>0</v>
      </c>
      <c r="BN128" s="287">
        <v>116</v>
      </c>
      <c r="BO128" s="288">
        <v>0</v>
      </c>
      <c r="BP128" s="289">
        <v>116</v>
      </c>
      <c r="BQ128" s="288">
        <v>0</v>
      </c>
      <c r="BR128" s="288">
        <v>0</v>
      </c>
      <c r="BS128" s="288">
        <v>0</v>
      </c>
      <c r="BT128" s="288">
        <v>0</v>
      </c>
      <c r="BU128" s="288">
        <v>0</v>
      </c>
      <c r="BV128" s="288">
        <v>0</v>
      </c>
      <c r="BW128" s="288">
        <v>0</v>
      </c>
      <c r="BX128" s="288">
        <v>0</v>
      </c>
      <c r="BY128" s="288">
        <v>0</v>
      </c>
      <c r="BZ128" s="288">
        <v>0</v>
      </c>
      <c r="CA128" s="288">
        <v>0</v>
      </c>
      <c r="CB128" s="288">
        <v>0</v>
      </c>
      <c r="CC128" s="290">
        <v>0</v>
      </c>
    </row>
    <row r="129" spans="1:81" x14ac:dyDescent="0.25">
      <c r="A129" s="286" t="s">
        <v>50</v>
      </c>
      <c r="B129" s="286" t="s">
        <v>229</v>
      </c>
      <c r="C129" s="286" t="s">
        <v>230</v>
      </c>
      <c r="D129" s="287">
        <v>15150</v>
      </c>
      <c r="E129" s="287">
        <v>14249</v>
      </c>
      <c r="F129" s="287">
        <v>99</v>
      </c>
      <c r="G129" s="287">
        <v>15937</v>
      </c>
      <c r="H129" s="287">
        <v>1511</v>
      </c>
      <c r="I129" s="287">
        <v>2105</v>
      </c>
      <c r="J129" s="287">
        <v>5</v>
      </c>
      <c r="K129" s="287">
        <v>40</v>
      </c>
      <c r="L129" s="287">
        <v>64</v>
      </c>
      <c r="M129" s="288">
        <v>0</v>
      </c>
      <c r="N129" s="287">
        <v>366</v>
      </c>
      <c r="O129" s="288">
        <v>0</v>
      </c>
      <c r="P129" s="289">
        <v>49526</v>
      </c>
      <c r="Q129" s="287">
        <v>15150</v>
      </c>
      <c r="R129" s="287">
        <v>7124</v>
      </c>
      <c r="S129" s="288">
        <v>0</v>
      </c>
      <c r="T129" s="287">
        <v>14343</v>
      </c>
      <c r="U129" s="288">
        <v>0</v>
      </c>
      <c r="V129" s="288">
        <v>0</v>
      </c>
      <c r="W129" s="287">
        <v>5</v>
      </c>
      <c r="X129" s="288">
        <v>0</v>
      </c>
      <c r="Y129" s="288">
        <v>0</v>
      </c>
      <c r="Z129" s="288">
        <v>0</v>
      </c>
      <c r="AA129" s="288">
        <v>0</v>
      </c>
      <c r="AB129" s="288">
        <v>0</v>
      </c>
      <c r="AC129" s="289">
        <v>36622</v>
      </c>
      <c r="AD129" s="288">
        <v>0</v>
      </c>
      <c r="AE129" s="287">
        <v>7125</v>
      </c>
      <c r="AF129" s="287">
        <v>99</v>
      </c>
      <c r="AG129" s="288">
        <v>0</v>
      </c>
      <c r="AH129" s="288">
        <v>0</v>
      </c>
      <c r="AI129" s="287">
        <v>2105</v>
      </c>
      <c r="AJ129" s="288">
        <v>0</v>
      </c>
      <c r="AK129" s="287">
        <v>40</v>
      </c>
      <c r="AL129" s="287">
        <v>64</v>
      </c>
      <c r="AM129" s="288">
        <v>0</v>
      </c>
      <c r="AN129" s="288">
        <v>0</v>
      </c>
      <c r="AO129" s="288">
        <v>0</v>
      </c>
      <c r="AP129" s="289">
        <v>9433</v>
      </c>
      <c r="AQ129" s="288">
        <v>0</v>
      </c>
      <c r="AR129" s="288">
        <v>0</v>
      </c>
      <c r="AS129" s="288">
        <v>0</v>
      </c>
      <c r="AT129" s="287">
        <v>1594</v>
      </c>
      <c r="AU129" s="287">
        <v>1511</v>
      </c>
      <c r="AV129" s="288">
        <v>0</v>
      </c>
      <c r="AW129" s="288">
        <v>0</v>
      </c>
      <c r="AX129" s="288">
        <v>0</v>
      </c>
      <c r="AY129" s="288">
        <v>0</v>
      </c>
      <c r="AZ129" s="288">
        <v>0</v>
      </c>
      <c r="BA129" s="288">
        <v>0</v>
      </c>
      <c r="BB129" s="288">
        <v>0</v>
      </c>
      <c r="BC129" s="289">
        <v>3105</v>
      </c>
      <c r="BD129" s="288">
        <v>0</v>
      </c>
      <c r="BE129" s="288">
        <v>0</v>
      </c>
      <c r="BF129" s="288">
        <v>0</v>
      </c>
      <c r="BG129" s="288">
        <v>0</v>
      </c>
      <c r="BH129" s="288">
        <v>0</v>
      </c>
      <c r="BI129" s="288">
        <v>0</v>
      </c>
      <c r="BJ129" s="288">
        <v>0</v>
      </c>
      <c r="BK129" s="288">
        <v>0</v>
      </c>
      <c r="BL129" s="288">
        <v>0</v>
      </c>
      <c r="BM129" s="288">
        <v>0</v>
      </c>
      <c r="BN129" s="287">
        <v>366</v>
      </c>
      <c r="BO129" s="288">
        <v>0</v>
      </c>
      <c r="BP129" s="289">
        <v>366</v>
      </c>
      <c r="BQ129" s="288">
        <v>0</v>
      </c>
      <c r="BR129" s="288">
        <v>0</v>
      </c>
      <c r="BS129" s="288">
        <v>0</v>
      </c>
      <c r="BT129" s="288">
        <v>0</v>
      </c>
      <c r="BU129" s="288">
        <v>0</v>
      </c>
      <c r="BV129" s="288">
        <v>0</v>
      </c>
      <c r="BW129" s="288">
        <v>0</v>
      </c>
      <c r="BX129" s="288">
        <v>0</v>
      </c>
      <c r="BY129" s="288">
        <v>0</v>
      </c>
      <c r="BZ129" s="288">
        <v>0</v>
      </c>
      <c r="CA129" s="288">
        <v>0</v>
      </c>
      <c r="CB129" s="288">
        <v>0</v>
      </c>
      <c r="CC129" s="290">
        <v>0</v>
      </c>
    </row>
    <row r="130" spans="1:81" x14ac:dyDescent="0.25">
      <c r="A130" s="286" t="s">
        <v>50</v>
      </c>
      <c r="B130" s="286" t="s">
        <v>231</v>
      </c>
      <c r="C130" s="286" t="s">
        <v>232</v>
      </c>
      <c r="D130" s="287">
        <v>13560</v>
      </c>
      <c r="E130" s="287">
        <v>12753</v>
      </c>
      <c r="F130" s="287">
        <v>89</v>
      </c>
      <c r="G130" s="287">
        <v>14266</v>
      </c>
      <c r="H130" s="287">
        <v>1352</v>
      </c>
      <c r="I130" s="287">
        <v>1884</v>
      </c>
      <c r="J130" s="287">
        <v>4</v>
      </c>
      <c r="K130" s="287">
        <v>35</v>
      </c>
      <c r="L130" s="287">
        <v>58</v>
      </c>
      <c r="M130" s="288">
        <v>0</v>
      </c>
      <c r="N130" s="287">
        <v>328</v>
      </c>
      <c r="O130" s="288">
        <v>0</v>
      </c>
      <c r="P130" s="289">
        <v>44329</v>
      </c>
      <c r="Q130" s="287">
        <v>13560</v>
      </c>
      <c r="R130" s="287">
        <v>6376</v>
      </c>
      <c r="S130" s="288">
        <v>0</v>
      </c>
      <c r="T130" s="287">
        <v>12839</v>
      </c>
      <c r="U130" s="288">
        <v>0</v>
      </c>
      <c r="V130" s="288">
        <v>0</v>
      </c>
      <c r="W130" s="287">
        <v>4</v>
      </c>
      <c r="X130" s="288">
        <v>0</v>
      </c>
      <c r="Y130" s="288">
        <v>0</v>
      </c>
      <c r="Z130" s="288">
        <v>0</v>
      </c>
      <c r="AA130" s="288">
        <v>0</v>
      </c>
      <c r="AB130" s="288">
        <v>0</v>
      </c>
      <c r="AC130" s="289">
        <v>32779</v>
      </c>
      <c r="AD130" s="288">
        <v>0</v>
      </c>
      <c r="AE130" s="287">
        <v>6377</v>
      </c>
      <c r="AF130" s="287">
        <v>89</v>
      </c>
      <c r="AG130" s="288">
        <v>0</v>
      </c>
      <c r="AH130" s="288">
        <v>0</v>
      </c>
      <c r="AI130" s="287">
        <v>1884</v>
      </c>
      <c r="AJ130" s="288">
        <v>0</v>
      </c>
      <c r="AK130" s="287">
        <v>35</v>
      </c>
      <c r="AL130" s="287">
        <v>58</v>
      </c>
      <c r="AM130" s="288">
        <v>0</v>
      </c>
      <c r="AN130" s="288">
        <v>0</v>
      </c>
      <c r="AO130" s="288">
        <v>0</v>
      </c>
      <c r="AP130" s="289">
        <v>8443</v>
      </c>
      <c r="AQ130" s="288">
        <v>0</v>
      </c>
      <c r="AR130" s="288">
        <v>0</v>
      </c>
      <c r="AS130" s="288">
        <v>0</v>
      </c>
      <c r="AT130" s="287">
        <v>1427</v>
      </c>
      <c r="AU130" s="287">
        <v>1352</v>
      </c>
      <c r="AV130" s="288">
        <v>0</v>
      </c>
      <c r="AW130" s="288">
        <v>0</v>
      </c>
      <c r="AX130" s="288">
        <v>0</v>
      </c>
      <c r="AY130" s="288">
        <v>0</v>
      </c>
      <c r="AZ130" s="288">
        <v>0</v>
      </c>
      <c r="BA130" s="288">
        <v>0</v>
      </c>
      <c r="BB130" s="288">
        <v>0</v>
      </c>
      <c r="BC130" s="289">
        <v>2779</v>
      </c>
      <c r="BD130" s="288">
        <v>0</v>
      </c>
      <c r="BE130" s="288">
        <v>0</v>
      </c>
      <c r="BF130" s="288">
        <v>0</v>
      </c>
      <c r="BG130" s="288">
        <v>0</v>
      </c>
      <c r="BH130" s="288">
        <v>0</v>
      </c>
      <c r="BI130" s="288">
        <v>0</v>
      </c>
      <c r="BJ130" s="288">
        <v>0</v>
      </c>
      <c r="BK130" s="288">
        <v>0</v>
      </c>
      <c r="BL130" s="288">
        <v>0</v>
      </c>
      <c r="BM130" s="288">
        <v>0</v>
      </c>
      <c r="BN130" s="287">
        <v>328</v>
      </c>
      <c r="BO130" s="288">
        <v>0</v>
      </c>
      <c r="BP130" s="289">
        <v>328</v>
      </c>
      <c r="BQ130" s="288">
        <v>0</v>
      </c>
      <c r="BR130" s="288">
        <v>0</v>
      </c>
      <c r="BS130" s="288">
        <v>0</v>
      </c>
      <c r="BT130" s="288">
        <v>0</v>
      </c>
      <c r="BU130" s="288">
        <v>0</v>
      </c>
      <c r="BV130" s="288">
        <v>0</v>
      </c>
      <c r="BW130" s="288">
        <v>0</v>
      </c>
      <c r="BX130" s="288">
        <v>0</v>
      </c>
      <c r="BY130" s="288">
        <v>0</v>
      </c>
      <c r="BZ130" s="288">
        <v>0</v>
      </c>
      <c r="CA130" s="288">
        <v>0</v>
      </c>
      <c r="CB130" s="288">
        <v>0</v>
      </c>
      <c r="CC130" s="290">
        <v>0</v>
      </c>
    </row>
    <row r="131" spans="1:81" x14ac:dyDescent="0.25">
      <c r="A131" s="286" t="s">
        <v>50</v>
      </c>
      <c r="B131" s="286" t="s">
        <v>233</v>
      </c>
      <c r="C131" s="286" t="s">
        <v>230</v>
      </c>
      <c r="D131" s="287">
        <v>925</v>
      </c>
      <c r="E131" s="287">
        <v>870</v>
      </c>
      <c r="F131" s="287">
        <v>6</v>
      </c>
      <c r="G131" s="287">
        <v>974</v>
      </c>
      <c r="H131" s="287">
        <v>92</v>
      </c>
      <c r="I131" s="287">
        <v>128</v>
      </c>
      <c r="J131" s="288">
        <v>0</v>
      </c>
      <c r="K131" s="287">
        <v>2</v>
      </c>
      <c r="L131" s="287">
        <v>4</v>
      </c>
      <c r="M131" s="288">
        <v>0</v>
      </c>
      <c r="N131" s="287">
        <v>22</v>
      </c>
      <c r="O131" s="288">
        <v>0</v>
      </c>
      <c r="P131" s="289">
        <v>3023</v>
      </c>
      <c r="Q131" s="287">
        <v>925</v>
      </c>
      <c r="R131" s="287">
        <v>435</v>
      </c>
      <c r="S131" s="288">
        <v>0</v>
      </c>
      <c r="T131" s="287">
        <v>876</v>
      </c>
      <c r="U131" s="288">
        <v>0</v>
      </c>
      <c r="V131" s="288">
        <v>0</v>
      </c>
      <c r="W131" s="288">
        <v>0</v>
      </c>
      <c r="X131" s="288">
        <v>0</v>
      </c>
      <c r="Y131" s="288">
        <v>0</v>
      </c>
      <c r="Z131" s="288">
        <v>0</v>
      </c>
      <c r="AA131" s="288">
        <v>0</v>
      </c>
      <c r="AB131" s="288">
        <v>0</v>
      </c>
      <c r="AC131" s="289">
        <v>2236</v>
      </c>
      <c r="AD131" s="288">
        <v>0</v>
      </c>
      <c r="AE131" s="287">
        <v>435</v>
      </c>
      <c r="AF131" s="287">
        <v>6</v>
      </c>
      <c r="AG131" s="288">
        <v>0</v>
      </c>
      <c r="AH131" s="288">
        <v>0</v>
      </c>
      <c r="AI131" s="287">
        <v>128</v>
      </c>
      <c r="AJ131" s="288">
        <v>0</v>
      </c>
      <c r="AK131" s="287">
        <v>2</v>
      </c>
      <c r="AL131" s="287">
        <v>4</v>
      </c>
      <c r="AM131" s="288">
        <v>0</v>
      </c>
      <c r="AN131" s="288">
        <v>0</v>
      </c>
      <c r="AO131" s="288">
        <v>0</v>
      </c>
      <c r="AP131" s="289">
        <v>575</v>
      </c>
      <c r="AQ131" s="288">
        <v>0</v>
      </c>
      <c r="AR131" s="288">
        <v>0</v>
      </c>
      <c r="AS131" s="288">
        <v>0</v>
      </c>
      <c r="AT131" s="287">
        <v>98</v>
      </c>
      <c r="AU131" s="287">
        <v>92</v>
      </c>
      <c r="AV131" s="288">
        <v>0</v>
      </c>
      <c r="AW131" s="288">
        <v>0</v>
      </c>
      <c r="AX131" s="288">
        <v>0</v>
      </c>
      <c r="AY131" s="288">
        <v>0</v>
      </c>
      <c r="AZ131" s="288">
        <v>0</v>
      </c>
      <c r="BA131" s="288">
        <v>0</v>
      </c>
      <c r="BB131" s="288">
        <v>0</v>
      </c>
      <c r="BC131" s="289">
        <v>190</v>
      </c>
      <c r="BD131" s="288">
        <v>0</v>
      </c>
      <c r="BE131" s="288">
        <v>0</v>
      </c>
      <c r="BF131" s="288">
        <v>0</v>
      </c>
      <c r="BG131" s="288">
        <v>0</v>
      </c>
      <c r="BH131" s="288">
        <v>0</v>
      </c>
      <c r="BI131" s="288">
        <v>0</v>
      </c>
      <c r="BJ131" s="288">
        <v>0</v>
      </c>
      <c r="BK131" s="288">
        <v>0</v>
      </c>
      <c r="BL131" s="288">
        <v>0</v>
      </c>
      <c r="BM131" s="288">
        <v>0</v>
      </c>
      <c r="BN131" s="287">
        <v>22</v>
      </c>
      <c r="BO131" s="288">
        <v>0</v>
      </c>
      <c r="BP131" s="289">
        <v>22</v>
      </c>
      <c r="BQ131" s="288">
        <v>0</v>
      </c>
      <c r="BR131" s="288">
        <v>0</v>
      </c>
      <c r="BS131" s="288">
        <v>0</v>
      </c>
      <c r="BT131" s="288">
        <v>0</v>
      </c>
      <c r="BU131" s="288">
        <v>0</v>
      </c>
      <c r="BV131" s="288">
        <v>0</v>
      </c>
      <c r="BW131" s="288">
        <v>0</v>
      </c>
      <c r="BX131" s="288">
        <v>0</v>
      </c>
      <c r="BY131" s="288">
        <v>0</v>
      </c>
      <c r="BZ131" s="288">
        <v>0</v>
      </c>
      <c r="CA131" s="288">
        <v>0</v>
      </c>
      <c r="CB131" s="288">
        <v>0</v>
      </c>
      <c r="CC131" s="290">
        <v>0</v>
      </c>
    </row>
    <row r="132" spans="1:81" x14ac:dyDescent="0.25">
      <c r="A132" s="286" t="s">
        <v>50</v>
      </c>
      <c r="B132" s="286" t="s">
        <v>233</v>
      </c>
      <c r="C132" s="286" t="s">
        <v>232</v>
      </c>
      <c r="D132" s="287">
        <v>1483</v>
      </c>
      <c r="E132" s="287">
        <v>1395</v>
      </c>
      <c r="F132" s="287">
        <v>10</v>
      </c>
      <c r="G132" s="287">
        <v>1561</v>
      </c>
      <c r="H132" s="287">
        <v>148</v>
      </c>
      <c r="I132" s="287">
        <v>206</v>
      </c>
      <c r="J132" s="288">
        <v>0</v>
      </c>
      <c r="K132" s="287">
        <v>4</v>
      </c>
      <c r="L132" s="287">
        <v>6</v>
      </c>
      <c r="M132" s="288">
        <v>0</v>
      </c>
      <c r="N132" s="287">
        <v>36</v>
      </c>
      <c r="O132" s="288">
        <v>0</v>
      </c>
      <c r="P132" s="289">
        <v>4849</v>
      </c>
      <c r="Q132" s="287">
        <v>1483</v>
      </c>
      <c r="R132" s="287">
        <v>697</v>
      </c>
      <c r="S132" s="288">
        <v>0</v>
      </c>
      <c r="T132" s="287">
        <v>1404</v>
      </c>
      <c r="U132" s="288">
        <v>0</v>
      </c>
      <c r="V132" s="288">
        <v>0</v>
      </c>
      <c r="W132" s="288">
        <v>0</v>
      </c>
      <c r="X132" s="288">
        <v>0</v>
      </c>
      <c r="Y132" s="288">
        <v>0</v>
      </c>
      <c r="Z132" s="288">
        <v>0</v>
      </c>
      <c r="AA132" s="288">
        <v>0</v>
      </c>
      <c r="AB132" s="288">
        <v>0</v>
      </c>
      <c r="AC132" s="289">
        <v>3584</v>
      </c>
      <c r="AD132" s="288">
        <v>0</v>
      </c>
      <c r="AE132" s="287">
        <v>698</v>
      </c>
      <c r="AF132" s="287">
        <v>10</v>
      </c>
      <c r="AG132" s="288">
        <v>0</v>
      </c>
      <c r="AH132" s="288">
        <v>0</v>
      </c>
      <c r="AI132" s="287">
        <v>206</v>
      </c>
      <c r="AJ132" s="288">
        <v>0</v>
      </c>
      <c r="AK132" s="287">
        <v>4</v>
      </c>
      <c r="AL132" s="287">
        <v>6</v>
      </c>
      <c r="AM132" s="288">
        <v>0</v>
      </c>
      <c r="AN132" s="288">
        <v>0</v>
      </c>
      <c r="AO132" s="288">
        <v>0</v>
      </c>
      <c r="AP132" s="289">
        <v>924</v>
      </c>
      <c r="AQ132" s="288">
        <v>0</v>
      </c>
      <c r="AR132" s="288">
        <v>0</v>
      </c>
      <c r="AS132" s="288">
        <v>0</v>
      </c>
      <c r="AT132" s="287">
        <v>157</v>
      </c>
      <c r="AU132" s="287">
        <v>148</v>
      </c>
      <c r="AV132" s="288">
        <v>0</v>
      </c>
      <c r="AW132" s="288">
        <v>0</v>
      </c>
      <c r="AX132" s="288">
        <v>0</v>
      </c>
      <c r="AY132" s="288">
        <v>0</v>
      </c>
      <c r="AZ132" s="288">
        <v>0</v>
      </c>
      <c r="BA132" s="288">
        <v>0</v>
      </c>
      <c r="BB132" s="288">
        <v>0</v>
      </c>
      <c r="BC132" s="289">
        <v>305</v>
      </c>
      <c r="BD132" s="288">
        <v>0</v>
      </c>
      <c r="BE132" s="288">
        <v>0</v>
      </c>
      <c r="BF132" s="288">
        <v>0</v>
      </c>
      <c r="BG132" s="288">
        <v>0</v>
      </c>
      <c r="BH132" s="288">
        <v>0</v>
      </c>
      <c r="BI132" s="288">
        <v>0</v>
      </c>
      <c r="BJ132" s="288">
        <v>0</v>
      </c>
      <c r="BK132" s="288">
        <v>0</v>
      </c>
      <c r="BL132" s="288">
        <v>0</v>
      </c>
      <c r="BM132" s="288">
        <v>0</v>
      </c>
      <c r="BN132" s="287">
        <v>36</v>
      </c>
      <c r="BO132" s="288">
        <v>0</v>
      </c>
      <c r="BP132" s="289">
        <v>36</v>
      </c>
      <c r="BQ132" s="288">
        <v>0</v>
      </c>
      <c r="BR132" s="288">
        <v>0</v>
      </c>
      <c r="BS132" s="288">
        <v>0</v>
      </c>
      <c r="BT132" s="288">
        <v>0</v>
      </c>
      <c r="BU132" s="288">
        <v>0</v>
      </c>
      <c r="BV132" s="288">
        <v>0</v>
      </c>
      <c r="BW132" s="288">
        <v>0</v>
      </c>
      <c r="BX132" s="288">
        <v>0</v>
      </c>
      <c r="BY132" s="288">
        <v>0</v>
      </c>
      <c r="BZ132" s="288">
        <v>0</v>
      </c>
      <c r="CA132" s="288">
        <v>0</v>
      </c>
      <c r="CB132" s="288">
        <v>0</v>
      </c>
      <c r="CC132" s="290">
        <v>0</v>
      </c>
    </row>
    <row r="133" spans="1:81" x14ac:dyDescent="0.25">
      <c r="A133" s="286" t="s">
        <v>50</v>
      </c>
      <c r="B133" s="286" t="s">
        <v>233</v>
      </c>
      <c r="C133" s="286" t="s">
        <v>234</v>
      </c>
      <c r="D133" s="287">
        <v>20024</v>
      </c>
      <c r="E133" s="287">
        <v>18832</v>
      </c>
      <c r="F133" s="287">
        <v>131</v>
      </c>
      <c r="G133" s="287">
        <v>21065</v>
      </c>
      <c r="H133" s="287">
        <v>1996</v>
      </c>
      <c r="I133" s="287">
        <v>2782</v>
      </c>
      <c r="J133" s="287">
        <v>7</v>
      </c>
      <c r="K133" s="287">
        <v>52</v>
      </c>
      <c r="L133" s="287">
        <v>85</v>
      </c>
      <c r="M133" s="288">
        <v>0</v>
      </c>
      <c r="N133" s="287">
        <v>484</v>
      </c>
      <c r="O133" s="288">
        <v>0</v>
      </c>
      <c r="P133" s="289">
        <v>65458</v>
      </c>
      <c r="Q133" s="287">
        <v>20024</v>
      </c>
      <c r="R133" s="287">
        <v>9416</v>
      </c>
      <c r="S133" s="288">
        <v>0</v>
      </c>
      <c r="T133" s="287">
        <v>18958</v>
      </c>
      <c r="U133" s="288">
        <v>0</v>
      </c>
      <c r="V133" s="288">
        <v>0</v>
      </c>
      <c r="W133" s="287">
        <v>7</v>
      </c>
      <c r="X133" s="288">
        <v>0</v>
      </c>
      <c r="Y133" s="288">
        <v>0</v>
      </c>
      <c r="Z133" s="288">
        <v>0</v>
      </c>
      <c r="AA133" s="288">
        <v>0</v>
      </c>
      <c r="AB133" s="288">
        <v>0</v>
      </c>
      <c r="AC133" s="289">
        <v>48405</v>
      </c>
      <c r="AD133" s="288">
        <v>0</v>
      </c>
      <c r="AE133" s="287">
        <v>9416</v>
      </c>
      <c r="AF133" s="287">
        <v>131</v>
      </c>
      <c r="AG133" s="288">
        <v>0</v>
      </c>
      <c r="AH133" s="288">
        <v>0</v>
      </c>
      <c r="AI133" s="287">
        <v>2782</v>
      </c>
      <c r="AJ133" s="288">
        <v>0</v>
      </c>
      <c r="AK133" s="287">
        <v>52</v>
      </c>
      <c r="AL133" s="287">
        <v>85</v>
      </c>
      <c r="AM133" s="288">
        <v>0</v>
      </c>
      <c r="AN133" s="288">
        <v>0</v>
      </c>
      <c r="AO133" s="288">
        <v>0</v>
      </c>
      <c r="AP133" s="289">
        <v>12466</v>
      </c>
      <c r="AQ133" s="288">
        <v>0</v>
      </c>
      <c r="AR133" s="288">
        <v>0</v>
      </c>
      <c r="AS133" s="288">
        <v>0</v>
      </c>
      <c r="AT133" s="287">
        <v>2107</v>
      </c>
      <c r="AU133" s="287">
        <v>1996</v>
      </c>
      <c r="AV133" s="288">
        <v>0</v>
      </c>
      <c r="AW133" s="288">
        <v>0</v>
      </c>
      <c r="AX133" s="288">
        <v>0</v>
      </c>
      <c r="AY133" s="288">
        <v>0</v>
      </c>
      <c r="AZ133" s="288">
        <v>0</v>
      </c>
      <c r="BA133" s="288">
        <v>0</v>
      </c>
      <c r="BB133" s="288">
        <v>0</v>
      </c>
      <c r="BC133" s="289">
        <v>4103</v>
      </c>
      <c r="BD133" s="288">
        <v>0</v>
      </c>
      <c r="BE133" s="288">
        <v>0</v>
      </c>
      <c r="BF133" s="288">
        <v>0</v>
      </c>
      <c r="BG133" s="288">
        <v>0</v>
      </c>
      <c r="BH133" s="288">
        <v>0</v>
      </c>
      <c r="BI133" s="288">
        <v>0</v>
      </c>
      <c r="BJ133" s="288">
        <v>0</v>
      </c>
      <c r="BK133" s="288">
        <v>0</v>
      </c>
      <c r="BL133" s="288">
        <v>0</v>
      </c>
      <c r="BM133" s="288">
        <v>0</v>
      </c>
      <c r="BN133" s="287">
        <v>484</v>
      </c>
      <c r="BO133" s="288">
        <v>0</v>
      </c>
      <c r="BP133" s="289">
        <v>484</v>
      </c>
      <c r="BQ133" s="288">
        <v>0</v>
      </c>
      <c r="BR133" s="288">
        <v>0</v>
      </c>
      <c r="BS133" s="288">
        <v>0</v>
      </c>
      <c r="BT133" s="288">
        <v>0</v>
      </c>
      <c r="BU133" s="288">
        <v>0</v>
      </c>
      <c r="BV133" s="288">
        <v>0</v>
      </c>
      <c r="BW133" s="288">
        <v>0</v>
      </c>
      <c r="BX133" s="288">
        <v>0</v>
      </c>
      <c r="BY133" s="288">
        <v>0</v>
      </c>
      <c r="BZ133" s="288">
        <v>0</v>
      </c>
      <c r="CA133" s="288">
        <v>0</v>
      </c>
      <c r="CB133" s="288">
        <v>0</v>
      </c>
      <c r="CC133" s="290">
        <v>0</v>
      </c>
    </row>
    <row r="134" spans="1:81" x14ac:dyDescent="0.25">
      <c r="A134" s="286" t="s">
        <v>51</v>
      </c>
      <c r="B134" s="286" t="s">
        <v>229</v>
      </c>
      <c r="C134" s="286" t="s">
        <v>230</v>
      </c>
      <c r="D134" s="287">
        <v>1325</v>
      </c>
      <c r="E134" s="287">
        <v>7842</v>
      </c>
      <c r="F134" s="287">
        <v>80</v>
      </c>
      <c r="G134" s="287">
        <v>27071</v>
      </c>
      <c r="H134" s="287">
        <v>1271</v>
      </c>
      <c r="I134" s="287">
        <v>80</v>
      </c>
      <c r="J134" s="287">
        <v>4</v>
      </c>
      <c r="K134" s="287">
        <v>30</v>
      </c>
      <c r="L134" s="287">
        <v>53</v>
      </c>
      <c r="M134" s="288">
        <v>0</v>
      </c>
      <c r="N134" s="287">
        <v>312</v>
      </c>
      <c r="O134" s="288">
        <v>0</v>
      </c>
      <c r="P134" s="289">
        <v>38068</v>
      </c>
      <c r="Q134" s="287">
        <v>1325</v>
      </c>
      <c r="R134" s="287">
        <v>3921</v>
      </c>
      <c r="S134" s="288">
        <v>0</v>
      </c>
      <c r="T134" s="287">
        <v>13535</v>
      </c>
      <c r="U134" s="288">
        <v>0</v>
      </c>
      <c r="V134" s="288">
        <v>0</v>
      </c>
      <c r="W134" s="287">
        <v>4</v>
      </c>
      <c r="X134" s="288">
        <v>0</v>
      </c>
      <c r="Y134" s="288">
        <v>0</v>
      </c>
      <c r="Z134" s="288">
        <v>0</v>
      </c>
      <c r="AA134" s="288">
        <v>0</v>
      </c>
      <c r="AB134" s="288">
        <v>0</v>
      </c>
      <c r="AC134" s="289">
        <v>18785</v>
      </c>
      <c r="AD134" s="288">
        <v>0</v>
      </c>
      <c r="AE134" s="287">
        <v>3310</v>
      </c>
      <c r="AF134" s="287">
        <v>80</v>
      </c>
      <c r="AG134" s="288">
        <v>0</v>
      </c>
      <c r="AH134" s="288">
        <v>0</v>
      </c>
      <c r="AI134" s="287">
        <v>67</v>
      </c>
      <c r="AJ134" s="288">
        <v>0</v>
      </c>
      <c r="AK134" s="287">
        <v>30</v>
      </c>
      <c r="AL134" s="287">
        <v>53</v>
      </c>
      <c r="AM134" s="288">
        <v>0</v>
      </c>
      <c r="AN134" s="287">
        <v>149</v>
      </c>
      <c r="AO134" s="288">
        <v>0</v>
      </c>
      <c r="AP134" s="289">
        <v>3689</v>
      </c>
      <c r="AQ134" s="288">
        <v>0</v>
      </c>
      <c r="AR134" s="288">
        <v>0</v>
      </c>
      <c r="AS134" s="288">
        <v>0</v>
      </c>
      <c r="AT134" s="287">
        <v>13536</v>
      </c>
      <c r="AU134" s="287">
        <v>1271</v>
      </c>
      <c r="AV134" s="288">
        <v>0</v>
      </c>
      <c r="AW134" s="288">
        <v>0</v>
      </c>
      <c r="AX134" s="288">
        <v>0</v>
      </c>
      <c r="AY134" s="288">
        <v>0</v>
      </c>
      <c r="AZ134" s="288">
        <v>0</v>
      </c>
      <c r="BA134" s="288">
        <v>0</v>
      </c>
      <c r="BB134" s="288">
        <v>0</v>
      </c>
      <c r="BC134" s="289">
        <v>14807</v>
      </c>
      <c r="BD134" s="288">
        <v>0</v>
      </c>
      <c r="BE134" s="287">
        <v>611</v>
      </c>
      <c r="BF134" s="288">
        <v>0</v>
      </c>
      <c r="BG134" s="288">
        <v>0</v>
      </c>
      <c r="BH134" s="288">
        <v>0</v>
      </c>
      <c r="BI134" s="287">
        <v>13</v>
      </c>
      <c r="BJ134" s="288">
        <v>0</v>
      </c>
      <c r="BK134" s="288">
        <v>0</v>
      </c>
      <c r="BL134" s="288">
        <v>0</v>
      </c>
      <c r="BM134" s="288">
        <v>0</v>
      </c>
      <c r="BN134" s="287">
        <v>163</v>
      </c>
      <c r="BO134" s="288">
        <v>0</v>
      </c>
      <c r="BP134" s="289">
        <v>787</v>
      </c>
      <c r="BQ134" s="288">
        <v>0</v>
      </c>
      <c r="BR134" s="288">
        <v>0</v>
      </c>
      <c r="BS134" s="288">
        <v>0</v>
      </c>
      <c r="BT134" s="288">
        <v>0</v>
      </c>
      <c r="BU134" s="288">
        <v>0</v>
      </c>
      <c r="BV134" s="288">
        <v>0</v>
      </c>
      <c r="BW134" s="288">
        <v>0</v>
      </c>
      <c r="BX134" s="288">
        <v>0</v>
      </c>
      <c r="BY134" s="288">
        <v>0</v>
      </c>
      <c r="BZ134" s="288">
        <v>0</v>
      </c>
      <c r="CA134" s="288">
        <v>0</v>
      </c>
      <c r="CB134" s="288">
        <v>0</v>
      </c>
      <c r="CC134" s="290">
        <v>0</v>
      </c>
    </row>
    <row r="135" spans="1:81" x14ac:dyDescent="0.25">
      <c r="A135" s="286" t="s">
        <v>51</v>
      </c>
      <c r="B135" s="286" t="s">
        <v>231</v>
      </c>
      <c r="C135" s="286" t="s">
        <v>232</v>
      </c>
      <c r="D135" s="287">
        <v>1325</v>
      </c>
      <c r="E135" s="287">
        <v>7842</v>
      </c>
      <c r="F135" s="287">
        <v>80</v>
      </c>
      <c r="G135" s="287">
        <v>27071</v>
      </c>
      <c r="H135" s="287">
        <v>1271</v>
      </c>
      <c r="I135" s="287">
        <v>80</v>
      </c>
      <c r="J135" s="287">
        <v>4</v>
      </c>
      <c r="K135" s="287">
        <v>30</v>
      </c>
      <c r="L135" s="287">
        <v>53</v>
      </c>
      <c r="M135" s="288">
        <v>0</v>
      </c>
      <c r="N135" s="287">
        <v>312</v>
      </c>
      <c r="O135" s="288">
        <v>0</v>
      </c>
      <c r="P135" s="289">
        <v>38068</v>
      </c>
      <c r="Q135" s="287">
        <v>1325</v>
      </c>
      <c r="R135" s="287">
        <v>3921</v>
      </c>
      <c r="S135" s="288">
        <v>0</v>
      </c>
      <c r="T135" s="287">
        <v>13535</v>
      </c>
      <c r="U135" s="288">
        <v>0</v>
      </c>
      <c r="V135" s="288">
        <v>0</v>
      </c>
      <c r="W135" s="287">
        <v>4</v>
      </c>
      <c r="X135" s="288">
        <v>0</v>
      </c>
      <c r="Y135" s="288">
        <v>0</v>
      </c>
      <c r="Z135" s="288">
        <v>0</v>
      </c>
      <c r="AA135" s="288">
        <v>0</v>
      </c>
      <c r="AB135" s="288">
        <v>0</v>
      </c>
      <c r="AC135" s="289">
        <v>18785</v>
      </c>
      <c r="AD135" s="288">
        <v>0</v>
      </c>
      <c r="AE135" s="287">
        <v>3310</v>
      </c>
      <c r="AF135" s="287">
        <v>80</v>
      </c>
      <c r="AG135" s="288">
        <v>0</v>
      </c>
      <c r="AH135" s="288">
        <v>0</v>
      </c>
      <c r="AI135" s="287">
        <v>67</v>
      </c>
      <c r="AJ135" s="288">
        <v>0</v>
      </c>
      <c r="AK135" s="287">
        <v>30</v>
      </c>
      <c r="AL135" s="287">
        <v>53</v>
      </c>
      <c r="AM135" s="288">
        <v>0</v>
      </c>
      <c r="AN135" s="287">
        <v>149</v>
      </c>
      <c r="AO135" s="288">
        <v>0</v>
      </c>
      <c r="AP135" s="289">
        <v>3689</v>
      </c>
      <c r="AQ135" s="288">
        <v>0</v>
      </c>
      <c r="AR135" s="288">
        <v>0</v>
      </c>
      <c r="AS135" s="288">
        <v>0</v>
      </c>
      <c r="AT135" s="287">
        <v>13536</v>
      </c>
      <c r="AU135" s="287">
        <v>1271</v>
      </c>
      <c r="AV135" s="288">
        <v>0</v>
      </c>
      <c r="AW135" s="288">
        <v>0</v>
      </c>
      <c r="AX135" s="288">
        <v>0</v>
      </c>
      <c r="AY135" s="288">
        <v>0</v>
      </c>
      <c r="AZ135" s="288">
        <v>0</v>
      </c>
      <c r="BA135" s="288">
        <v>0</v>
      </c>
      <c r="BB135" s="288">
        <v>0</v>
      </c>
      <c r="BC135" s="289">
        <v>14807</v>
      </c>
      <c r="BD135" s="288">
        <v>0</v>
      </c>
      <c r="BE135" s="287">
        <v>611</v>
      </c>
      <c r="BF135" s="288">
        <v>0</v>
      </c>
      <c r="BG135" s="288">
        <v>0</v>
      </c>
      <c r="BH135" s="288">
        <v>0</v>
      </c>
      <c r="BI135" s="287">
        <v>13</v>
      </c>
      <c r="BJ135" s="288">
        <v>0</v>
      </c>
      <c r="BK135" s="288">
        <v>0</v>
      </c>
      <c r="BL135" s="288">
        <v>0</v>
      </c>
      <c r="BM135" s="288">
        <v>0</v>
      </c>
      <c r="BN135" s="287">
        <v>163</v>
      </c>
      <c r="BO135" s="288">
        <v>0</v>
      </c>
      <c r="BP135" s="289">
        <v>787</v>
      </c>
      <c r="BQ135" s="288">
        <v>0</v>
      </c>
      <c r="BR135" s="288">
        <v>0</v>
      </c>
      <c r="BS135" s="288">
        <v>0</v>
      </c>
      <c r="BT135" s="288">
        <v>0</v>
      </c>
      <c r="BU135" s="288">
        <v>0</v>
      </c>
      <c r="BV135" s="288">
        <v>0</v>
      </c>
      <c r="BW135" s="288">
        <v>0</v>
      </c>
      <c r="BX135" s="288">
        <v>0</v>
      </c>
      <c r="BY135" s="288">
        <v>0</v>
      </c>
      <c r="BZ135" s="288">
        <v>0</v>
      </c>
      <c r="CA135" s="288">
        <v>0</v>
      </c>
      <c r="CB135" s="288">
        <v>0</v>
      </c>
      <c r="CC135" s="290">
        <v>0</v>
      </c>
    </row>
    <row r="136" spans="1:81" x14ac:dyDescent="0.25">
      <c r="A136" s="286" t="s">
        <v>51</v>
      </c>
      <c r="B136" s="286" t="s">
        <v>233</v>
      </c>
      <c r="C136" s="286" t="s">
        <v>234</v>
      </c>
      <c r="D136" s="287">
        <v>2043</v>
      </c>
      <c r="E136" s="287">
        <v>12095</v>
      </c>
      <c r="F136" s="287">
        <v>123</v>
      </c>
      <c r="G136" s="287">
        <v>41753</v>
      </c>
      <c r="H136" s="287">
        <v>1961</v>
      </c>
      <c r="I136" s="287">
        <v>123</v>
      </c>
      <c r="J136" s="287">
        <v>6</v>
      </c>
      <c r="K136" s="287">
        <v>47</v>
      </c>
      <c r="L136" s="287">
        <v>82</v>
      </c>
      <c r="M136" s="288">
        <v>0</v>
      </c>
      <c r="N136" s="287">
        <v>481</v>
      </c>
      <c r="O136" s="288">
        <v>0</v>
      </c>
      <c r="P136" s="289">
        <v>58714</v>
      </c>
      <c r="Q136" s="287">
        <v>2043</v>
      </c>
      <c r="R136" s="287">
        <v>6047</v>
      </c>
      <c r="S136" s="288">
        <v>0</v>
      </c>
      <c r="T136" s="287">
        <v>20876</v>
      </c>
      <c r="U136" s="288">
        <v>0</v>
      </c>
      <c r="V136" s="288">
        <v>0</v>
      </c>
      <c r="W136" s="287">
        <v>6</v>
      </c>
      <c r="X136" s="288">
        <v>0</v>
      </c>
      <c r="Y136" s="288">
        <v>0</v>
      </c>
      <c r="Z136" s="288">
        <v>0</v>
      </c>
      <c r="AA136" s="288">
        <v>0</v>
      </c>
      <c r="AB136" s="288">
        <v>0</v>
      </c>
      <c r="AC136" s="289">
        <v>28972</v>
      </c>
      <c r="AD136" s="288">
        <v>0</v>
      </c>
      <c r="AE136" s="287">
        <v>5104</v>
      </c>
      <c r="AF136" s="287">
        <v>123</v>
      </c>
      <c r="AG136" s="288">
        <v>0</v>
      </c>
      <c r="AH136" s="288">
        <v>0</v>
      </c>
      <c r="AI136" s="287">
        <v>104</v>
      </c>
      <c r="AJ136" s="288">
        <v>0</v>
      </c>
      <c r="AK136" s="287">
        <v>47</v>
      </c>
      <c r="AL136" s="287">
        <v>82</v>
      </c>
      <c r="AM136" s="288">
        <v>0</v>
      </c>
      <c r="AN136" s="287">
        <v>230</v>
      </c>
      <c r="AO136" s="288">
        <v>0</v>
      </c>
      <c r="AP136" s="289">
        <v>5690</v>
      </c>
      <c r="AQ136" s="288">
        <v>0</v>
      </c>
      <c r="AR136" s="288">
        <v>0</v>
      </c>
      <c r="AS136" s="288">
        <v>0</v>
      </c>
      <c r="AT136" s="287">
        <v>20877</v>
      </c>
      <c r="AU136" s="287">
        <v>1961</v>
      </c>
      <c r="AV136" s="288">
        <v>0</v>
      </c>
      <c r="AW136" s="288">
        <v>0</v>
      </c>
      <c r="AX136" s="288">
        <v>0</v>
      </c>
      <c r="AY136" s="288">
        <v>0</v>
      </c>
      <c r="AZ136" s="288">
        <v>0</v>
      </c>
      <c r="BA136" s="288">
        <v>0</v>
      </c>
      <c r="BB136" s="288">
        <v>0</v>
      </c>
      <c r="BC136" s="289">
        <v>22838</v>
      </c>
      <c r="BD136" s="288">
        <v>0</v>
      </c>
      <c r="BE136" s="287">
        <v>944</v>
      </c>
      <c r="BF136" s="288">
        <v>0</v>
      </c>
      <c r="BG136" s="288">
        <v>0</v>
      </c>
      <c r="BH136" s="288">
        <v>0</v>
      </c>
      <c r="BI136" s="287">
        <v>19</v>
      </c>
      <c r="BJ136" s="288">
        <v>0</v>
      </c>
      <c r="BK136" s="288">
        <v>0</v>
      </c>
      <c r="BL136" s="288">
        <v>0</v>
      </c>
      <c r="BM136" s="288">
        <v>0</v>
      </c>
      <c r="BN136" s="287">
        <v>251</v>
      </c>
      <c r="BO136" s="288">
        <v>0</v>
      </c>
      <c r="BP136" s="289">
        <v>1214</v>
      </c>
      <c r="BQ136" s="288">
        <v>0</v>
      </c>
      <c r="BR136" s="288">
        <v>0</v>
      </c>
      <c r="BS136" s="288">
        <v>0</v>
      </c>
      <c r="BT136" s="288">
        <v>0</v>
      </c>
      <c r="BU136" s="288">
        <v>0</v>
      </c>
      <c r="BV136" s="288">
        <v>0</v>
      </c>
      <c r="BW136" s="288">
        <v>0</v>
      </c>
      <c r="BX136" s="288">
        <v>0</v>
      </c>
      <c r="BY136" s="288">
        <v>0</v>
      </c>
      <c r="BZ136" s="288">
        <v>0</v>
      </c>
      <c r="CA136" s="288">
        <v>0</v>
      </c>
      <c r="CB136" s="288">
        <v>0</v>
      </c>
      <c r="CC136" s="290">
        <v>0</v>
      </c>
    </row>
    <row r="137" spans="1:81" x14ac:dyDescent="0.25">
      <c r="A137" s="286" t="s">
        <v>54</v>
      </c>
      <c r="B137" s="286" t="s">
        <v>229</v>
      </c>
      <c r="C137" s="286" t="s">
        <v>230</v>
      </c>
      <c r="D137" s="287">
        <v>11350</v>
      </c>
      <c r="E137" s="287">
        <v>10675</v>
      </c>
      <c r="F137" s="287">
        <v>74</v>
      </c>
      <c r="G137" s="287">
        <v>11940</v>
      </c>
      <c r="H137" s="287">
        <v>1132</v>
      </c>
      <c r="I137" s="287">
        <v>1577</v>
      </c>
      <c r="J137" s="287">
        <v>4</v>
      </c>
      <c r="K137" s="287">
        <v>30</v>
      </c>
      <c r="L137" s="287">
        <v>48</v>
      </c>
      <c r="M137" s="288">
        <v>0</v>
      </c>
      <c r="N137" s="287">
        <v>275</v>
      </c>
      <c r="O137" s="288">
        <v>0</v>
      </c>
      <c r="P137" s="289">
        <v>37105</v>
      </c>
      <c r="Q137" s="287">
        <v>11350</v>
      </c>
      <c r="R137" s="287">
        <v>5337</v>
      </c>
      <c r="S137" s="288">
        <v>0</v>
      </c>
      <c r="T137" s="287">
        <v>10746</v>
      </c>
      <c r="U137" s="288">
        <v>0</v>
      </c>
      <c r="V137" s="288">
        <v>0</v>
      </c>
      <c r="W137" s="287">
        <v>4</v>
      </c>
      <c r="X137" s="288">
        <v>0</v>
      </c>
      <c r="Y137" s="288">
        <v>0</v>
      </c>
      <c r="Z137" s="288">
        <v>0</v>
      </c>
      <c r="AA137" s="288">
        <v>0</v>
      </c>
      <c r="AB137" s="288">
        <v>0</v>
      </c>
      <c r="AC137" s="289">
        <v>27437</v>
      </c>
      <c r="AD137" s="288">
        <v>0</v>
      </c>
      <c r="AE137" s="287">
        <v>5338</v>
      </c>
      <c r="AF137" s="287">
        <v>74</v>
      </c>
      <c r="AG137" s="288">
        <v>0</v>
      </c>
      <c r="AH137" s="288">
        <v>0</v>
      </c>
      <c r="AI137" s="287">
        <v>1577</v>
      </c>
      <c r="AJ137" s="288">
        <v>0</v>
      </c>
      <c r="AK137" s="287">
        <v>30</v>
      </c>
      <c r="AL137" s="287">
        <v>48</v>
      </c>
      <c r="AM137" s="288">
        <v>0</v>
      </c>
      <c r="AN137" s="288">
        <v>0</v>
      </c>
      <c r="AO137" s="288">
        <v>0</v>
      </c>
      <c r="AP137" s="289">
        <v>7067</v>
      </c>
      <c r="AQ137" s="288">
        <v>0</v>
      </c>
      <c r="AR137" s="288">
        <v>0</v>
      </c>
      <c r="AS137" s="288">
        <v>0</v>
      </c>
      <c r="AT137" s="287">
        <v>1194</v>
      </c>
      <c r="AU137" s="287">
        <v>1132</v>
      </c>
      <c r="AV137" s="288">
        <v>0</v>
      </c>
      <c r="AW137" s="288">
        <v>0</v>
      </c>
      <c r="AX137" s="288">
        <v>0</v>
      </c>
      <c r="AY137" s="288">
        <v>0</v>
      </c>
      <c r="AZ137" s="288">
        <v>0</v>
      </c>
      <c r="BA137" s="288">
        <v>0</v>
      </c>
      <c r="BB137" s="288">
        <v>0</v>
      </c>
      <c r="BC137" s="289">
        <v>2326</v>
      </c>
      <c r="BD137" s="288">
        <v>0</v>
      </c>
      <c r="BE137" s="288">
        <v>0</v>
      </c>
      <c r="BF137" s="288">
        <v>0</v>
      </c>
      <c r="BG137" s="288">
        <v>0</v>
      </c>
      <c r="BH137" s="288">
        <v>0</v>
      </c>
      <c r="BI137" s="288">
        <v>0</v>
      </c>
      <c r="BJ137" s="288">
        <v>0</v>
      </c>
      <c r="BK137" s="288">
        <v>0</v>
      </c>
      <c r="BL137" s="288">
        <v>0</v>
      </c>
      <c r="BM137" s="288">
        <v>0</v>
      </c>
      <c r="BN137" s="287">
        <v>275</v>
      </c>
      <c r="BO137" s="288">
        <v>0</v>
      </c>
      <c r="BP137" s="289">
        <v>275</v>
      </c>
      <c r="BQ137" s="288">
        <v>0</v>
      </c>
      <c r="BR137" s="288">
        <v>0</v>
      </c>
      <c r="BS137" s="288">
        <v>0</v>
      </c>
      <c r="BT137" s="288">
        <v>0</v>
      </c>
      <c r="BU137" s="288">
        <v>0</v>
      </c>
      <c r="BV137" s="288">
        <v>0</v>
      </c>
      <c r="BW137" s="288">
        <v>0</v>
      </c>
      <c r="BX137" s="288">
        <v>0</v>
      </c>
      <c r="BY137" s="288">
        <v>0</v>
      </c>
      <c r="BZ137" s="288">
        <v>0</v>
      </c>
      <c r="CA137" s="288">
        <v>0</v>
      </c>
      <c r="CB137" s="288">
        <v>0</v>
      </c>
      <c r="CC137" s="290">
        <v>0</v>
      </c>
    </row>
    <row r="138" spans="1:81" x14ac:dyDescent="0.25">
      <c r="A138" s="286" t="s">
        <v>54</v>
      </c>
      <c r="B138" s="286" t="s">
        <v>231</v>
      </c>
      <c r="C138" s="286" t="s">
        <v>232</v>
      </c>
      <c r="D138" s="287">
        <v>14781</v>
      </c>
      <c r="E138" s="287">
        <v>13902</v>
      </c>
      <c r="F138" s="287">
        <v>97</v>
      </c>
      <c r="G138" s="287">
        <v>15548</v>
      </c>
      <c r="H138" s="287">
        <v>1474</v>
      </c>
      <c r="I138" s="287">
        <v>2054</v>
      </c>
      <c r="J138" s="287">
        <v>5</v>
      </c>
      <c r="K138" s="287">
        <v>39</v>
      </c>
      <c r="L138" s="287">
        <v>63</v>
      </c>
      <c r="M138" s="288">
        <v>0</v>
      </c>
      <c r="N138" s="287">
        <v>358</v>
      </c>
      <c r="O138" s="288">
        <v>0</v>
      </c>
      <c r="P138" s="289">
        <v>48321</v>
      </c>
      <c r="Q138" s="287">
        <v>14781</v>
      </c>
      <c r="R138" s="287">
        <v>6951</v>
      </c>
      <c r="S138" s="288">
        <v>0</v>
      </c>
      <c r="T138" s="287">
        <v>13993</v>
      </c>
      <c r="U138" s="288">
        <v>0</v>
      </c>
      <c r="V138" s="288">
        <v>0</v>
      </c>
      <c r="W138" s="287">
        <v>5</v>
      </c>
      <c r="X138" s="288">
        <v>0</v>
      </c>
      <c r="Y138" s="288">
        <v>0</v>
      </c>
      <c r="Z138" s="288">
        <v>0</v>
      </c>
      <c r="AA138" s="288">
        <v>0</v>
      </c>
      <c r="AB138" s="288">
        <v>0</v>
      </c>
      <c r="AC138" s="289">
        <v>35730</v>
      </c>
      <c r="AD138" s="288">
        <v>0</v>
      </c>
      <c r="AE138" s="287">
        <v>6951</v>
      </c>
      <c r="AF138" s="287">
        <v>97</v>
      </c>
      <c r="AG138" s="288">
        <v>0</v>
      </c>
      <c r="AH138" s="288">
        <v>0</v>
      </c>
      <c r="AI138" s="287">
        <v>2054</v>
      </c>
      <c r="AJ138" s="288">
        <v>0</v>
      </c>
      <c r="AK138" s="287">
        <v>39</v>
      </c>
      <c r="AL138" s="287">
        <v>63</v>
      </c>
      <c r="AM138" s="288">
        <v>0</v>
      </c>
      <c r="AN138" s="288">
        <v>0</v>
      </c>
      <c r="AO138" s="288">
        <v>0</v>
      </c>
      <c r="AP138" s="289">
        <v>9204</v>
      </c>
      <c r="AQ138" s="288">
        <v>0</v>
      </c>
      <c r="AR138" s="288">
        <v>0</v>
      </c>
      <c r="AS138" s="288">
        <v>0</v>
      </c>
      <c r="AT138" s="287">
        <v>1555</v>
      </c>
      <c r="AU138" s="287">
        <v>1474</v>
      </c>
      <c r="AV138" s="288">
        <v>0</v>
      </c>
      <c r="AW138" s="288">
        <v>0</v>
      </c>
      <c r="AX138" s="288">
        <v>0</v>
      </c>
      <c r="AY138" s="288">
        <v>0</v>
      </c>
      <c r="AZ138" s="288">
        <v>0</v>
      </c>
      <c r="BA138" s="288">
        <v>0</v>
      </c>
      <c r="BB138" s="288">
        <v>0</v>
      </c>
      <c r="BC138" s="289">
        <v>3029</v>
      </c>
      <c r="BD138" s="288">
        <v>0</v>
      </c>
      <c r="BE138" s="288">
        <v>0</v>
      </c>
      <c r="BF138" s="288">
        <v>0</v>
      </c>
      <c r="BG138" s="288">
        <v>0</v>
      </c>
      <c r="BH138" s="288">
        <v>0</v>
      </c>
      <c r="BI138" s="288">
        <v>0</v>
      </c>
      <c r="BJ138" s="288">
        <v>0</v>
      </c>
      <c r="BK138" s="288">
        <v>0</v>
      </c>
      <c r="BL138" s="288">
        <v>0</v>
      </c>
      <c r="BM138" s="288">
        <v>0</v>
      </c>
      <c r="BN138" s="287">
        <v>358</v>
      </c>
      <c r="BO138" s="288">
        <v>0</v>
      </c>
      <c r="BP138" s="289">
        <v>358</v>
      </c>
      <c r="BQ138" s="288">
        <v>0</v>
      </c>
      <c r="BR138" s="288">
        <v>0</v>
      </c>
      <c r="BS138" s="288">
        <v>0</v>
      </c>
      <c r="BT138" s="288">
        <v>0</v>
      </c>
      <c r="BU138" s="288">
        <v>0</v>
      </c>
      <c r="BV138" s="288">
        <v>0</v>
      </c>
      <c r="BW138" s="288">
        <v>0</v>
      </c>
      <c r="BX138" s="288">
        <v>0</v>
      </c>
      <c r="BY138" s="288">
        <v>0</v>
      </c>
      <c r="BZ138" s="288">
        <v>0</v>
      </c>
      <c r="CA138" s="288">
        <v>0</v>
      </c>
      <c r="CB138" s="288">
        <v>0</v>
      </c>
      <c r="CC138" s="290">
        <v>0</v>
      </c>
    </row>
    <row r="139" spans="1:81" x14ac:dyDescent="0.25">
      <c r="A139" s="286" t="s">
        <v>54</v>
      </c>
      <c r="B139" s="286" t="s">
        <v>233</v>
      </c>
      <c r="C139" s="286" t="s">
        <v>234</v>
      </c>
      <c r="D139" s="287">
        <v>10010</v>
      </c>
      <c r="E139" s="287">
        <v>9415</v>
      </c>
      <c r="F139" s="287">
        <v>65</v>
      </c>
      <c r="G139" s="287">
        <v>10531</v>
      </c>
      <c r="H139" s="287">
        <v>998</v>
      </c>
      <c r="I139" s="287">
        <v>1391</v>
      </c>
      <c r="J139" s="287">
        <v>3</v>
      </c>
      <c r="K139" s="287">
        <v>26</v>
      </c>
      <c r="L139" s="287">
        <v>43</v>
      </c>
      <c r="M139" s="288">
        <v>0</v>
      </c>
      <c r="N139" s="287">
        <v>242</v>
      </c>
      <c r="O139" s="288">
        <v>0</v>
      </c>
      <c r="P139" s="289">
        <v>32724</v>
      </c>
      <c r="Q139" s="287">
        <v>10010</v>
      </c>
      <c r="R139" s="287">
        <v>4707</v>
      </c>
      <c r="S139" s="288">
        <v>0</v>
      </c>
      <c r="T139" s="287">
        <v>9477</v>
      </c>
      <c r="U139" s="288">
        <v>0</v>
      </c>
      <c r="V139" s="288">
        <v>0</v>
      </c>
      <c r="W139" s="287">
        <v>3</v>
      </c>
      <c r="X139" s="288">
        <v>0</v>
      </c>
      <c r="Y139" s="288">
        <v>0</v>
      </c>
      <c r="Z139" s="288">
        <v>0</v>
      </c>
      <c r="AA139" s="288">
        <v>0</v>
      </c>
      <c r="AB139" s="288">
        <v>0</v>
      </c>
      <c r="AC139" s="289">
        <v>24197</v>
      </c>
      <c r="AD139" s="288">
        <v>0</v>
      </c>
      <c r="AE139" s="287">
        <v>4708</v>
      </c>
      <c r="AF139" s="287">
        <v>65</v>
      </c>
      <c r="AG139" s="288">
        <v>0</v>
      </c>
      <c r="AH139" s="288">
        <v>0</v>
      </c>
      <c r="AI139" s="287">
        <v>1391</v>
      </c>
      <c r="AJ139" s="288">
        <v>0</v>
      </c>
      <c r="AK139" s="287">
        <v>26</v>
      </c>
      <c r="AL139" s="287">
        <v>43</v>
      </c>
      <c r="AM139" s="288">
        <v>0</v>
      </c>
      <c r="AN139" s="288">
        <v>0</v>
      </c>
      <c r="AO139" s="288">
        <v>0</v>
      </c>
      <c r="AP139" s="289">
        <v>6233</v>
      </c>
      <c r="AQ139" s="288">
        <v>0</v>
      </c>
      <c r="AR139" s="288">
        <v>0</v>
      </c>
      <c r="AS139" s="288">
        <v>0</v>
      </c>
      <c r="AT139" s="287">
        <v>1054</v>
      </c>
      <c r="AU139" s="287">
        <v>998</v>
      </c>
      <c r="AV139" s="288">
        <v>0</v>
      </c>
      <c r="AW139" s="288">
        <v>0</v>
      </c>
      <c r="AX139" s="288">
        <v>0</v>
      </c>
      <c r="AY139" s="288">
        <v>0</v>
      </c>
      <c r="AZ139" s="288">
        <v>0</v>
      </c>
      <c r="BA139" s="288">
        <v>0</v>
      </c>
      <c r="BB139" s="288">
        <v>0</v>
      </c>
      <c r="BC139" s="289">
        <v>2052</v>
      </c>
      <c r="BD139" s="288">
        <v>0</v>
      </c>
      <c r="BE139" s="288">
        <v>0</v>
      </c>
      <c r="BF139" s="288">
        <v>0</v>
      </c>
      <c r="BG139" s="288">
        <v>0</v>
      </c>
      <c r="BH139" s="288">
        <v>0</v>
      </c>
      <c r="BI139" s="288">
        <v>0</v>
      </c>
      <c r="BJ139" s="288">
        <v>0</v>
      </c>
      <c r="BK139" s="288">
        <v>0</v>
      </c>
      <c r="BL139" s="288">
        <v>0</v>
      </c>
      <c r="BM139" s="288">
        <v>0</v>
      </c>
      <c r="BN139" s="287">
        <v>242</v>
      </c>
      <c r="BO139" s="288">
        <v>0</v>
      </c>
      <c r="BP139" s="289">
        <v>242</v>
      </c>
      <c r="BQ139" s="288">
        <v>0</v>
      </c>
      <c r="BR139" s="288">
        <v>0</v>
      </c>
      <c r="BS139" s="288">
        <v>0</v>
      </c>
      <c r="BT139" s="288">
        <v>0</v>
      </c>
      <c r="BU139" s="288">
        <v>0</v>
      </c>
      <c r="BV139" s="288">
        <v>0</v>
      </c>
      <c r="BW139" s="288">
        <v>0</v>
      </c>
      <c r="BX139" s="288">
        <v>0</v>
      </c>
      <c r="BY139" s="288">
        <v>0</v>
      </c>
      <c r="BZ139" s="288">
        <v>0</v>
      </c>
      <c r="CA139" s="288">
        <v>0</v>
      </c>
      <c r="CB139" s="288">
        <v>0</v>
      </c>
      <c r="CC139" s="290">
        <v>0</v>
      </c>
    </row>
    <row r="140" spans="1:81" x14ac:dyDescent="0.25">
      <c r="A140" s="286" t="s">
        <v>56</v>
      </c>
      <c r="B140" s="286" t="s">
        <v>229</v>
      </c>
      <c r="C140" s="286" t="s">
        <v>230</v>
      </c>
      <c r="D140" s="287">
        <v>3307</v>
      </c>
      <c r="E140" s="287">
        <v>4880</v>
      </c>
      <c r="F140" s="287">
        <v>40</v>
      </c>
      <c r="G140" s="287">
        <v>10371</v>
      </c>
      <c r="H140" s="287">
        <v>635</v>
      </c>
      <c r="I140" s="287">
        <v>431</v>
      </c>
      <c r="J140" s="287">
        <v>2</v>
      </c>
      <c r="K140" s="287">
        <v>16</v>
      </c>
      <c r="L140" s="287">
        <v>27</v>
      </c>
      <c r="M140" s="288">
        <v>0</v>
      </c>
      <c r="N140" s="287">
        <v>155</v>
      </c>
      <c r="O140" s="288">
        <v>0</v>
      </c>
      <c r="P140" s="289">
        <v>19864</v>
      </c>
      <c r="Q140" s="287">
        <v>3307</v>
      </c>
      <c r="R140" s="287">
        <v>2439</v>
      </c>
      <c r="S140" s="288">
        <v>0</v>
      </c>
      <c r="T140" s="287">
        <v>6427</v>
      </c>
      <c r="U140" s="288">
        <v>0</v>
      </c>
      <c r="V140" s="288">
        <v>0</v>
      </c>
      <c r="W140" s="287">
        <v>2</v>
      </c>
      <c r="X140" s="288">
        <v>0</v>
      </c>
      <c r="Y140" s="288">
        <v>0</v>
      </c>
      <c r="Z140" s="288">
        <v>0</v>
      </c>
      <c r="AA140" s="288">
        <v>0</v>
      </c>
      <c r="AB140" s="288">
        <v>0</v>
      </c>
      <c r="AC140" s="289">
        <v>12175</v>
      </c>
      <c r="AD140" s="288">
        <v>0</v>
      </c>
      <c r="AE140" s="287">
        <v>2277</v>
      </c>
      <c r="AF140" s="287">
        <v>40</v>
      </c>
      <c r="AG140" s="288">
        <v>0</v>
      </c>
      <c r="AH140" s="288">
        <v>0</v>
      </c>
      <c r="AI140" s="287">
        <v>428</v>
      </c>
      <c r="AJ140" s="288">
        <v>0</v>
      </c>
      <c r="AK140" s="287">
        <v>16</v>
      </c>
      <c r="AL140" s="287">
        <v>27</v>
      </c>
      <c r="AM140" s="288">
        <v>0</v>
      </c>
      <c r="AN140" s="287">
        <v>40</v>
      </c>
      <c r="AO140" s="288">
        <v>0</v>
      </c>
      <c r="AP140" s="289">
        <v>2828</v>
      </c>
      <c r="AQ140" s="288">
        <v>0</v>
      </c>
      <c r="AR140" s="288">
        <v>0</v>
      </c>
      <c r="AS140" s="288">
        <v>0</v>
      </c>
      <c r="AT140" s="287">
        <v>3944</v>
      </c>
      <c r="AU140" s="287">
        <v>635</v>
      </c>
      <c r="AV140" s="288">
        <v>0</v>
      </c>
      <c r="AW140" s="288">
        <v>0</v>
      </c>
      <c r="AX140" s="288">
        <v>0</v>
      </c>
      <c r="AY140" s="288">
        <v>0</v>
      </c>
      <c r="AZ140" s="288">
        <v>0</v>
      </c>
      <c r="BA140" s="288">
        <v>0</v>
      </c>
      <c r="BB140" s="288">
        <v>0</v>
      </c>
      <c r="BC140" s="289">
        <v>4579</v>
      </c>
      <c r="BD140" s="288">
        <v>0</v>
      </c>
      <c r="BE140" s="287">
        <v>164</v>
      </c>
      <c r="BF140" s="288">
        <v>0</v>
      </c>
      <c r="BG140" s="288">
        <v>0</v>
      </c>
      <c r="BH140" s="288">
        <v>0</v>
      </c>
      <c r="BI140" s="287">
        <v>3</v>
      </c>
      <c r="BJ140" s="288">
        <v>0</v>
      </c>
      <c r="BK140" s="288">
        <v>0</v>
      </c>
      <c r="BL140" s="288">
        <v>0</v>
      </c>
      <c r="BM140" s="288">
        <v>0</v>
      </c>
      <c r="BN140" s="287">
        <v>115</v>
      </c>
      <c r="BO140" s="288">
        <v>0</v>
      </c>
      <c r="BP140" s="289">
        <v>282</v>
      </c>
      <c r="BQ140" s="288">
        <v>0</v>
      </c>
      <c r="BR140" s="288">
        <v>0</v>
      </c>
      <c r="BS140" s="288">
        <v>0</v>
      </c>
      <c r="BT140" s="288">
        <v>0</v>
      </c>
      <c r="BU140" s="288">
        <v>0</v>
      </c>
      <c r="BV140" s="288">
        <v>0</v>
      </c>
      <c r="BW140" s="288">
        <v>0</v>
      </c>
      <c r="BX140" s="288">
        <v>0</v>
      </c>
      <c r="BY140" s="288">
        <v>0</v>
      </c>
      <c r="BZ140" s="288">
        <v>0</v>
      </c>
      <c r="CA140" s="288">
        <v>0</v>
      </c>
      <c r="CB140" s="288">
        <v>0</v>
      </c>
      <c r="CC140" s="290">
        <v>0</v>
      </c>
    </row>
    <row r="141" spans="1:81" x14ac:dyDescent="0.25">
      <c r="A141" s="286" t="s">
        <v>56</v>
      </c>
      <c r="B141" s="286" t="s">
        <v>231</v>
      </c>
      <c r="C141" s="286" t="s">
        <v>232</v>
      </c>
      <c r="D141" s="287">
        <v>3359</v>
      </c>
      <c r="E141" s="287">
        <v>5190</v>
      </c>
      <c r="F141" s="287">
        <v>44</v>
      </c>
      <c r="G141" s="287">
        <v>11443</v>
      </c>
      <c r="H141" s="287">
        <v>686</v>
      </c>
      <c r="I141" s="287">
        <v>435</v>
      </c>
      <c r="J141" s="287">
        <v>2</v>
      </c>
      <c r="K141" s="287">
        <v>17</v>
      </c>
      <c r="L141" s="287">
        <v>29</v>
      </c>
      <c r="M141" s="288">
        <v>0</v>
      </c>
      <c r="N141" s="287">
        <v>167</v>
      </c>
      <c r="O141" s="288">
        <v>0</v>
      </c>
      <c r="P141" s="289">
        <v>21372</v>
      </c>
      <c r="Q141" s="287">
        <v>3359</v>
      </c>
      <c r="R141" s="287">
        <v>2594</v>
      </c>
      <c r="S141" s="288">
        <v>0</v>
      </c>
      <c r="T141" s="287">
        <v>6963</v>
      </c>
      <c r="U141" s="288">
        <v>0</v>
      </c>
      <c r="V141" s="288">
        <v>0</v>
      </c>
      <c r="W141" s="287">
        <v>2</v>
      </c>
      <c r="X141" s="288">
        <v>0</v>
      </c>
      <c r="Y141" s="288">
        <v>0</v>
      </c>
      <c r="Z141" s="288">
        <v>0</v>
      </c>
      <c r="AA141" s="288">
        <v>0</v>
      </c>
      <c r="AB141" s="288">
        <v>0</v>
      </c>
      <c r="AC141" s="289">
        <v>12918</v>
      </c>
      <c r="AD141" s="288">
        <v>0</v>
      </c>
      <c r="AE141" s="287">
        <v>2408</v>
      </c>
      <c r="AF141" s="287">
        <v>44</v>
      </c>
      <c r="AG141" s="288">
        <v>0</v>
      </c>
      <c r="AH141" s="288">
        <v>0</v>
      </c>
      <c r="AI141" s="287">
        <v>431</v>
      </c>
      <c r="AJ141" s="288">
        <v>0</v>
      </c>
      <c r="AK141" s="287">
        <v>17</v>
      </c>
      <c r="AL141" s="287">
        <v>29</v>
      </c>
      <c r="AM141" s="288">
        <v>0</v>
      </c>
      <c r="AN141" s="287">
        <v>46</v>
      </c>
      <c r="AO141" s="288">
        <v>0</v>
      </c>
      <c r="AP141" s="289">
        <v>2975</v>
      </c>
      <c r="AQ141" s="288">
        <v>0</v>
      </c>
      <c r="AR141" s="288">
        <v>0</v>
      </c>
      <c r="AS141" s="288">
        <v>0</v>
      </c>
      <c r="AT141" s="287">
        <v>4480</v>
      </c>
      <c r="AU141" s="287">
        <v>686</v>
      </c>
      <c r="AV141" s="288">
        <v>0</v>
      </c>
      <c r="AW141" s="288">
        <v>0</v>
      </c>
      <c r="AX141" s="288">
        <v>0</v>
      </c>
      <c r="AY141" s="288">
        <v>0</v>
      </c>
      <c r="AZ141" s="288">
        <v>0</v>
      </c>
      <c r="BA141" s="288">
        <v>0</v>
      </c>
      <c r="BB141" s="288">
        <v>0</v>
      </c>
      <c r="BC141" s="289">
        <v>5166</v>
      </c>
      <c r="BD141" s="288">
        <v>0</v>
      </c>
      <c r="BE141" s="287">
        <v>188</v>
      </c>
      <c r="BF141" s="288">
        <v>0</v>
      </c>
      <c r="BG141" s="288">
        <v>0</v>
      </c>
      <c r="BH141" s="288">
        <v>0</v>
      </c>
      <c r="BI141" s="287">
        <v>4</v>
      </c>
      <c r="BJ141" s="288">
        <v>0</v>
      </c>
      <c r="BK141" s="288">
        <v>0</v>
      </c>
      <c r="BL141" s="288">
        <v>0</v>
      </c>
      <c r="BM141" s="288">
        <v>0</v>
      </c>
      <c r="BN141" s="287">
        <v>121</v>
      </c>
      <c r="BO141" s="288">
        <v>0</v>
      </c>
      <c r="BP141" s="289">
        <v>313</v>
      </c>
      <c r="BQ141" s="288">
        <v>0</v>
      </c>
      <c r="BR141" s="288">
        <v>0</v>
      </c>
      <c r="BS141" s="288">
        <v>0</v>
      </c>
      <c r="BT141" s="288">
        <v>0</v>
      </c>
      <c r="BU141" s="288">
        <v>0</v>
      </c>
      <c r="BV141" s="288">
        <v>0</v>
      </c>
      <c r="BW141" s="288">
        <v>0</v>
      </c>
      <c r="BX141" s="288">
        <v>0</v>
      </c>
      <c r="BY141" s="288">
        <v>0</v>
      </c>
      <c r="BZ141" s="288">
        <v>0</v>
      </c>
      <c r="CA141" s="288">
        <v>0</v>
      </c>
      <c r="CB141" s="288">
        <v>0</v>
      </c>
      <c r="CC141" s="290">
        <v>0</v>
      </c>
    </row>
    <row r="142" spans="1:81" x14ac:dyDescent="0.25">
      <c r="A142" s="286" t="s">
        <v>56</v>
      </c>
      <c r="B142" s="286" t="s">
        <v>233</v>
      </c>
      <c r="C142" s="286" t="s">
        <v>234</v>
      </c>
      <c r="D142" s="287">
        <v>35172</v>
      </c>
      <c r="E142" s="287">
        <v>35111</v>
      </c>
      <c r="F142" s="287">
        <v>252</v>
      </c>
      <c r="G142" s="287">
        <v>44909</v>
      </c>
      <c r="H142" s="287">
        <v>3858</v>
      </c>
      <c r="I142" s="287">
        <v>4855</v>
      </c>
      <c r="J142" s="287">
        <v>12</v>
      </c>
      <c r="K142" s="287">
        <v>100</v>
      </c>
      <c r="L142" s="287">
        <v>164</v>
      </c>
      <c r="M142" s="288">
        <v>0</v>
      </c>
      <c r="N142" s="287">
        <v>937</v>
      </c>
      <c r="O142" s="288">
        <v>0</v>
      </c>
      <c r="P142" s="289">
        <v>125370</v>
      </c>
      <c r="Q142" s="287">
        <v>35172</v>
      </c>
      <c r="R142" s="287">
        <v>17555</v>
      </c>
      <c r="S142" s="288">
        <v>0</v>
      </c>
      <c r="T142" s="287">
        <v>37082</v>
      </c>
      <c r="U142" s="288">
        <v>0</v>
      </c>
      <c r="V142" s="288">
        <v>0</v>
      </c>
      <c r="W142" s="287">
        <v>12</v>
      </c>
      <c r="X142" s="288">
        <v>0</v>
      </c>
      <c r="Y142" s="288">
        <v>0</v>
      </c>
      <c r="Z142" s="288">
        <v>0</v>
      </c>
      <c r="AA142" s="288">
        <v>0</v>
      </c>
      <c r="AB142" s="288">
        <v>0</v>
      </c>
      <c r="AC142" s="289">
        <v>89821</v>
      </c>
      <c r="AD142" s="288">
        <v>0</v>
      </c>
      <c r="AE142" s="287">
        <v>17368</v>
      </c>
      <c r="AF142" s="287">
        <v>252</v>
      </c>
      <c r="AG142" s="288">
        <v>0</v>
      </c>
      <c r="AH142" s="288">
        <v>0</v>
      </c>
      <c r="AI142" s="287">
        <v>4851</v>
      </c>
      <c r="AJ142" s="288">
        <v>0</v>
      </c>
      <c r="AK142" s="287">
        <v>100</v>
      </c>
      <c r="AL142" s="287">
        <v>164</v>
      </c>
      <c r="AM142" s="288">
        <v>0</v>
      </c>
      <c r="AN142" s="287">
        <v>46</v>
      </c>
      <c r="AO142" s="288">
        <v>0</v>
      </c>
      <c r="AP142" s="289">
        <v>22781</v>
      </c>
      <c r="AQ142" s="288">
        <v>0</v>
      </c>
      <c r="AR142" s="288">
        <v>0</v>
      </c>
      <c r="AS142" s="288">
        <v>0</v>
      </c>
      <c r="AT142" s="287">
        <v>7827</v>
      </c>
      <c r="AU142" s="287">
        <v>3858</v>
      </c>
      <c r="AV142" s="288">
        <v>0</v>
      </c>
      <c r="AW142" s="288">
        <v>0</v>
      </c>
      <c r="AX142" s="288">
        <v>0</v>
      </c>
      <c r="AY142" s="288">
        <v>0</v>
      </c>
      <c r="AZ142" s="288">
        <v>0</v>
      </c>
      <c r="BA142" s="288">
        <v>0</v>
      </c>
      <c r="BB142" s="288">
        <v>0</v>
      </c>
      <c r="BC142" s="289">
        <v>11685</v>
      </c>
      <c r="BD142" s="288">
        <v>0</v>
      </c>
      <c r="BE142" s="287">
        <v>188</v>
      </c>
      <c r="BF142" s="288">
        <v>0</v>
      </c>
      <c r="BG142" s="288">
        <v>0</v>
      </c>
      <c r="BH142" s="288">
        <v>0</v>
      </c>
      <c r="BI142" s="287">
        <v>4</v>
      </c>
      <c r="BJ142" s="288">
        <v>0</v>
      </c>
      <c r="BK142" s="288">
        <v>0</v>
      </c>
      <c r="BL142" s="288">
        <v>0</v>
      </c>
      <c r="BM142" s="288">
        <v>0</v>
      </c>
      <c r="BN142" s="287">
        <v>891</v>
      </c>
      <c r="BO142" s="288">
        <v>0</v>
      </c>
      <c r="BP142" s="289">
        <v>1083</v>
      </c>
      <c r="BQ142" s="288">
        <v>0</v>
      </c>
      <c r="BR142" s="288">
        <v>0</v>
      </c>
      <c r="BS142" s="288">
        <v>0</v>
      </c>
      <c r="BT142" s="288">
        <v>0</v>
      </c>
      <c r="BU142" s="288">
        <v>0</v>
      </c>
      <c r="BV142" s="288">
        <v>0</v>
      </c>
      <c r="BW142" s="288">
        <v>0</v>
      </c>
      <c r="BX142" s="288">
        <v>0</v>
      </c>
      <c r="BY142" s="288">
        <v>0</v>
      </c>
      <c r="BZ142" s="288">
        <v>0</v>
      </c>
      <c r="CA142" s="288">
        <v>0</v>
      </c>
      <c r="CB142" s="288">
        <v>0</v>
      </c>
      <c r="CC142" s="290">
        <v>0</v>
      </c>
    </row>
    <row r="143" spans="1:81" x14ac:dyDescent="0.25">
      <c r="A143" s="286" t="s">
        <v>57</v>
      </c>
      <c r="B143" s="286" t="s">
        <v>229</v>
      </c>
      <c r="C143" s="286" t="s">
        <v>230</v>
      </c>
      <c r="D143" s="287">
        <v>8861</v>
      </c>
      <c r="E143" s="287">
        <v>11563</v>
      </c>
      <c r="F143" s="287">
        <v>93</v>
      </c>
      <c r="G143" s="287">
        <v>21891</v>
      </c>
      <c r="H143" s="287">
        <v>1441</v>
      </c>
      <c r="I143" s="287">
        <v>1180</v>
      </c>
      <c r="J143" s="287">
        <v>5</v>
      </c>
      <c r="K143" s="287">
        <v>36</v>
      </c>
      <c r="L143" s="287">
        <v>61</v>
      </c>
      <c r="M143" s="288">
        <v>0</v>
      </c>
      <c r="N143" s="287">
        <v>352</v>
      </c>
      <c r="O143" s="288">
        <v>0</v>
      </c>
      <c r="P143" s="289">
        <v>45483</v>
      </c>
      <c r="Q143" s="287">
        <v>8861</v>
      </c>
      <c r="R143" s="287">
        <v>5781</v>
      </c>
      <c r="S143" s="288">
        <v>0</v>
      </c>
      <c r="T143" s="287">
        <v>14401</v>
      </c>
      <c r="U143" s="288">
        <v>0</v>
      </c>
      <c r="V143" s="288">
        <v>0</v>
      </c>
      <c r="W143" s="287">
        <v>5</v>
      </c>
      <c r="X143" s="288">
        <v>0</v>
      </c>
      <c r="Y143" s="288">
        <v>0</v>
      </c>
      <c r="Z143" s="288">
        <v>0</v>
      </c>
      <c r="AA143" s="288">
        <v>0</v>
      </c>
      <c r="AB143" s="288">
        <v>0</v>
      </c>
      <c r="AC143" s="289">
        <v>29048</v>
      </c>
      <c r="AD143" s="288">
        <v>0</v>
      </c>
      <c r="AE143" s="287">
        <v>5482</v>
      </c>
      <c r="AF143" s="287">
        <v>93</v>
      </c>
      <c r="AG143" s="288">
        <v>0</v>
      </c>
      <c r="AH143" s="288">
        <v>0</v>
      </c>
      <c r="AI143" s="287">
        <v>1174</v>
      </c>
      <c r="AJ143" s="288">
        <v>0</v>
      </c>
      <c r="AK143" s="287">
        <v>36</v>
      </c>
      <c r="AL143" s="287">
        <v>61</v>
      </c>
      <c r="AM143" s="288">
        <v>0</v>
      </c>
      <c r="AN143" s="287">
        <v>73</v>
      </c>
      <c r="AO143" s="288">
        <v>0</v>
      </c>
      <c r="AP143" s="289">
        <v>6919</v>
      </c>
      <c r="AQ143" s="288">
        <v>0</v>
      </c>
      <c r="AR143" s="288">
        <v>0</v>
      </c>
      <c r="AS143" s="288">
        <v>0</v>
      </c>
      <c r="AT143" s="287">
        <v>7490</v>
      </c>
      <c r="AU143" s="287">
        <v>1441</v>
      </c>
      <c r="AV143" s="288">
        <v>0</v>
      </c>
      <c r="AW143" s="288">
        <v>0</v>
      </c>
      <c r="AX143" s="288">
        <v>0</v>
      </c>
      <c r="AY143" s="288">
        <v>0</v>
      </c>
      <c r="AZ143" s="288">
        <v>0</v>
      </c>
      <c r="BA143" s="288">
        <v>0</v>
      </c>
      <c r="BB143" s="288">
        <v>0</v>
      </c>
      <c r="BC143" s="289">
        <v>8931</v>
      </c>
      <c r="BD143" s="288">
        <v>0</v>
      </c>
      <c r="BE143" s="287">
        <v>300</v>
      </c>
      <c r="BF143" s="288">
        <v>0</v>
      </c>
      <c r="BG143" s="288">
        <v>0</v>
      </c>
      <c r="BH143" s="288">
        <v>0</v>
      </c>
      <c r="BI143" s="287">
        <v>6</v>
      </c>
      <c r="BJ143" s="288">
        <v>0</v>
      </c>
      <c r="BK143" s="288">
        <v>0</v>
      </c>
      <c r="BL143" s="288">
        <v>0</v>
      </c>
      <c r="BM143" s="288">
        <v>0</v>
      </c>
      <c r="BN143" s="287">
        <v>279</v>
      </c>
      <c r="BO143" s="288">
        <v>0</v>
      </c>
      <c r="BP143" s="289">
        <v>585</v>
      </c>
      <c r="BQ143" s="288">
        <v>0</v>
      </c>
      <c r="BR143" s="288">
        <v>0</v>
      </c>
      <c r="BS143" s="288">
        <v>0</v>
      </c>
      <c r="BT143" s="288">
        <v>0</v>
      </c>
      <c r="BU143" s="288">
        <v>0</v>
      </c>
      <c r="BV143" s="288">
        <v>0</v>
      </c>
      <c r="BW143" s="288">
        <v>0</v>
      </c>
      <c r="BX143" s="288">
        <v>0</v>
      </c>
      <c r="BY143" s="288">
        <v>0</v>
      </c>
      <c r="BZ143" s="288">
        <v>0</v>
      </c>
      <c r="CA143" s="288">
        <v>0</v>
      </c>
      <c r="CB143" s="288">
        <v>0</v>
      </c>
      <c r="CC143" s="290">
        <v>0</v>
      </c>
    </row>
    <row r="144" spans="1:81" x14ac:dyDescent="0.25">
      <c r="A144" s="286" t="s">
        <v>57</v>
      </c>
      <c r="B144" s="286" t="s">
        <v>231</v>
      </c>
      <c r="C144" s="286" t="s">
        <v>230</v>
      </c>
      <c r="D144" s="287">
        <v>704</v>
      </c>
      <c r="E144" s="287">
        <v>662</v>
      </c>
      <c r="F144" s="287">
        <v>5</v>
      </c>
      <c r="G144" s="287">
        <v>739</v>
      </c>
      <c r="H144" s="287">
        <v>70</v>
      </c>
      <c r="I144" s="287">
        <v>98</v>
      </c>
      <c r="J144" s="288">
        <v>0</v>
      </c>
      <c r="K144" s="287">
        <v>2</v>
      </c>
      <c r="L144" s="287">
        <v>3</v>
      </c>
      <c r="M144" s="288">
        <v>0</v>
      </c>
      <c r="N144" s="287">
        <v>17</v>
      </c>
      <c r="O144" s="288">
        <v>0</v>
      </c>
      <c r="P144" s="289">
        <v>2300</v>
      </c>
      <c r="Q144" s="287">
        <v>704</v>
      </c>
      <c r="R144" s="287">
        <v>331</v>
      </c>
      <c r="S144" s="288">
        <v>0</v>
      </c>
      <c r="T144" s="287">
        <v>665</v>
      </c>
      <c r="U144" s="288">
        <v>0</v>
      </c>
      <c r="V144" s="288">
        <v>0</v>
      </c>
      <c r="W144" s="288">
        <v>0</v>
      </c>
      <c r="X144" s="288">
        <v>0</v>
      </c>
      <c r="Y144" s="288">
        <v>0</v>
      </c>
      <c r="Z144" s="288">
        <v>0</v>
      </c>
      <c r="AA144" s="288">
        <v>0</v>
      </c>
      <c r="AB144" s="288">
        <v>0</v>
      </c>
      <c r="AC144" s="289">
        <v>1700</v>
      </c>
      <c r="AD144" s="288">
        <v>0</v>
      </c>
      <c r="AE144" s="287">
        <v>331</v>
      </c>
      <c r="AF144" s="287">
        <v>5</v>
      </c>
      <c r="AG144" s="288">
        <v>0</v>
      </c>
      <c r="AH144" s="288">
        <v>0</v>
      </c>
      <c r="AI144" s="287">
        <v>98</v>
      </c>
      <c r="AJ144" s="288">
        <v>0</v>
      </c>
      <c r="AK144" s="287">
        <v>2</v>
      </c>
      <c r="AL144" s="287">
        <v>3</v>
      </c>
      <c r="AM144" s="288">
        <v>0</v>
      </c>
      <c r="AN144" s="288">
        <v>0</v>
      </c>
      <c r="AO144" s="288">
        <v>0</v>
      </c>
      <c r="AP144" s="289">
        <v>439</v>
      </c>
      <c r="AQ144" s="288">
        <v>0</v>
      </c>
      <c r="AR144" s="288">
        <v>0</v>
      </c>
      <c r="AS144" s="288">
        <v>0</v>
      </c>
      <c r="AT144" s="287">
        <v>74</v>
      </c>
      <c r="AU144" s="287">
        <v>70</v>
      </c>
      <c r="AV144" s="288">
        <v>0</v>
      </c>
      <c r="AW144" s="288">
        <v>0</v>
      </c>
      <c r="AX144" s="288">
        <v>0</v>
      </c>
      <c r="AY144" s="288">
        <v>0</v>
      </c>
      <c r="AZ144" s="288">
        <v>0</v>
      </c>
      <c r="BA144" s="288">
        <v>0</v>
      </c>
      <c r="BB144" s="288">
        <v>0</v>
      </c>
      <c r="BC144" s="289">
        <v>144</v>
      </c>
      <c r="BD144" s="288">
        <v>0</v>
      </c>
      <c r="BE144" s="288">
        <v>0</v>
      </c>
      <c r="BF144" s="288">
        <v>0</v>
      </c>
      <c r="BG144" s="288">
        <v>0</v>
      </c>
      <c r="BH144" s="288">
        <v>0</v>
      </c>
      <c r="BI144" s="288">
        <v>0</v>
      </c>
      <c r="BJ144" s="288">
        <v>0</v>
      </c>
      <c r="BK144" s="288">
        <v>0</v>
      </c>
      <c r="BL144" s="288">
        <v>0</v>
      </c>
      <c r="BM144" s="288">
        <v>0</v>
      </c>
      <c r="BN144" s="287">
        <v>17</v>
      </c>
      <c r="BO144" s="288">
        <v>0</v>
      </c>
      <c r="BP144" s="289">
        <v>17</v>
      </c>
      <c r="BQ144" s="288">
        <v>0</v>
      </c>
      <c r="BR144" s="288">
        <v>0</v>
      </c>
      <c r="BS144" s="288">
        <v>0</v>
      </c>
      <c r="BT144" s="288">
        <v>0</v>
      </c>
      <c r="BU144" s="288">
        <v>0</v>
      </c>
      <c r="BV144" s="288">
        <v>0</v>
      </c>
      <c r="BW144" s="288">
        <v>0</v>
      </c>
      <c r="BX144" s="288">
        <v>0</v>
      </c>
      <c r="BY144" s="288">
        <v>0</v>
      </c>
      <c r="BZ144" s="288">
        <v>0</v>
      </c>
      <c r="CA144" s="288">
        <v>0</v>
      </c>
      <c r="CB144" s="288">
        <v>0</v>
      </c>
      <c r="CC144" s="290">
        <v>0</v>
      </c>
    </row>
    <row r="145" spans="1:81" x14ac:dyDescent="0.25">
      <c r="A145" s="286" t="s">
        <v>57</v>
      </c>
      <c r="B145" s="286" t="s">
        <v>231</v>
      </c>
      <c r="C145" s="286" t="s">
        <v>232</v>
      </c>
      <c r="D145" s="287">
        <v>7095</v>
      </c>
      <c r="E145" s="287">
        <v>8928</v>
      </c>
      <c r="F145" s="287">
        <v>70</v>
      </c>
      <c r="G145" s="287">
        <v>16245</v>
      </c>
      <c r="H145" s="287">
        <v>1097</v>
      </c>
      <c r="I145" s="287">
        <v>950</v>
      </c>
      <c r="J145" s="287">
        <v>3</v>
      </c>
      <c r="K145" s="287">
        <v>27</v>
      </c>
      <c r="L145" s="287">
        <v>46</v>
      </c>
      <c r="M145" s="288">
        <v>0</v>
      </c>
      <c r="N145" s="287">
        <v>268</v>
      </c>
      <c r="O145" s="288">
        <v>0</v>
      </c>
      <c r="P145" s="289">
        <v>34729</v>
      </c>
      <c r="Q145" s="287">
        <v>7095</v>
      </c>
      <c r="R145" s="287">
        <v>4463</v>
      </c>
      <c r="S145" s="288">
        <v>0</v>
      </c>
      <c r="T145" s="287">
        <v>10917</v>
      </c>
      <c r="U145" s="288">
        <v>0</v>
      </c>
      <c r="V145" s="288">
        <v>0</v>
      </c>
      <c r="W145" s="287">
        <v>3</v>
      </c>
      <c r="X145" s="288">
        <v>0</v>
      </c>
      <c r="Y145" s="288">
        <v>0</v>
      </c>
      <c r="Z145" s="288">
        <v>0</v>
      </c>
      <c r="AA145" s="288">
        <v>0</v>
      </c>
      <c r="AB145" s="288">
        <v>0</v>
      </c>
      <c r="AC145" s="289">
        <v>22478</v>
      </c>
      <c r="AD145" s="288">
        <v>0</v>
      </c>
      <c r="AE145" s="287">
        <v>4256</v>
      </c>
      <c r="AF145" s="287">
        <v>70</v>
      </c>
      <c r="AG145" s="288">
        <v>0</v>
      </c>
      <c r="AH145" s="288">
        <v>0</v>
      </c>
      <c r="AI145" s="287">
        <v>946</v>
      </c>
      <c r="AJ145" s="288">
        <v>0</v>
      </c>
      <c r="AK145" s="287">
        <v>27</v>
      </c>
      <c r="AL145" s="287">
        <v>46</v>
      </c>
      <c r="AM145" s="288">
        <v>0</v>
      </c>
      <c r="AN145" s="287">
        <v>51</v>
      </c>
      <c r="AO145" s="288">
        <v>0</v>
      </c>
      <c r="AP145" s="289">
        <v>5396</v>
      </c>
      <c r="AQ145" s="288">
        <v>0</v>
      </c>
      <c r="AR145" s="288">
        <v>0</v>
      </c>
      <c r="AS145" s="288">
        <v>0</v>
      </c>
      <c r="AT145" s="287">
        <v>5328</v>
      </c>
      <c r="AU145" s="287">
        <v>1097</v>
      </c>
      <c r="AV145" s="288">
        <v>0</v>
      </c>
      <c r="AW145" s="288">
        <v>0</v>
      </c>
      <c r="AX145" s="288">
        <v>0</v>
      </c>
      <c r="AY145" s="288">
        <v>0</v>
      </c>
      <c r="AZ145" s="288">
        <v>0</v>
      </c>
      <c r="BA145" s="288">
        <v>0</v>
      </c>
      <c r="BB145" s="288">
        <v>0</v>
      </c>
      <c r="BC145" s="289">
        <v>6425</v>
      </c>
      <c r="BD145" s="288">
        <v>0</v>
      </c>
      <c r="BE145" s="287">
        <v>209</v>
      </c>
      <c r="BF145" s="288">
        <v>0</v>
      </c>
      <c r="BG145" s="288">
        <v>0</v>
      </c>
      <c r="BH145" s="288">
        <v>0</v>
      </c>
      <c r="BI145" s="287">
        <v>4</v>
      </c>
      <c r="BJ145" s="288">
        <v>0</v>
      </c>
      <c r="BK145" s="288">
        <v>0</v>
      </c>
      <c r="BL145" s="288">
        <v>0</v>
      </c>
      <c r="BM145" s="288">
        <v>0</v>
      </c>
      <c r="BN145" s="287">
        <v>217</v>
      </c>
      <c r="BO145" s="288">
        <v>0</v>
      </c>
      <c r="BP145" s="289">
        <v>430</v>
      </c>
      <c r="BQ145" s="288">
        <v>0</v>
      </c>
      <c r="BR145" s="288">
        <v>0</v>
      </c>
      <c r="BS145" s="288">
        <v>0</v>
      </c>
      <c r="BT145" s="288">
        <v>0</v>
      </c>
      <c r="BU145" s="288">
        <v>0</v>
      </c>
      <c r="BV145" s="288">
        <v>0</v>
      </c>
      <c r="BW145" s="288">
        <v>0</v>
      </c>
      <c r="BX145" s="288">
        <v>0</v>
      </c>
      <c r="BY145" s="288">
        <v>0</v>
      </c>
      <c r="BZ145" s="288">
        <v>0</v>
      </c>
      <c r="CA145" s="288">
        <v>0</v>
      </c>
      <c r="CB145" s="288">
        <v>0</v>
      </c>
      <c r="CC145" s="290">
        <v>0</v>
      </c>
    </row>
    <row r="146" spans="1:81" x14ac:dyDescent="0.25">
      <c r="A146" s="286" t="s">
        <v>57</v>
      </c>
      <c r="B146" s="286" t="s">
        <v>233</v>
      </c>
      <c r="C146" s="286" t="s">
        <v>234</v>
      </c>
      <c r="D146" s="287">
        <v>8593</v>
      </c>
      <c r="E146" s="287">
        <v>10593</v>
      </c>
      <c r="F146" s="287">
        <v>83</v>
      </c>
      <c r="G146" s="287">
        <v>18812</v>
      </c>
      <c r="H146" s="287">
        <v>1291</v>
      </c>
      <c r="I146" s="287">
        <v>1154</v>
      </c>
      <c r="J146" s="287">
        <v>4</v>
      </c>
      <c r="K146" s="287">
        <v>33</v>
      </c>
      <c r="L146" s="287">
        <v>54</v>
      </c>
      <c r="M146" s="288">
        <v>0</v>
      </c>
      <c r="N146" s="287">
        <v>315</v>
      </c>
      <c r="O146" s="288">
        <v>0</v>
      </c>
      <c r="P146" s="289">
        <v>40932</v>
      </c>
      <c r="Q146" s="287">
        <v>8593</v>
      </c>
      <c r="R146" s="287">
        <v>5296</v>
      </c>
      <c r="S146" s="288">
        <v>0</v>
      </c>
      <c r="T146" s="287">
        <v>12809</v>
      </c>
      <c r="U146" s="288">
        <v>0</v>
      </c>
      <c r="V146" s="288">
        <v>0</v>
      </c>
      <c r="W146" s="287">
        <v>4</v>
      </c>
      <c r="X146" s="288">
        <v>0</v>
      </c>
      <c r="Y146" s="288">
        <v>0</v>
      </c>
      <c r="Z146" s="288">
        <v>0</v>
      </c>
      <c r="AA146" s="288">
        <v>0</v>
      </c>
      <c r="AB146" s="288">
        <v>0</v>
      </c>
      <c r="AC146" s="289">
        <v>26702</v>
      </c>
      <c r="AD146" s="288">
        <v>0</v>
      </c>
      <c r="AE146" s="287">
        <v>5064</v>
      </c>
      <c r="AF146" s="287">
        <v>83</v>
      </c>
      <c r="AG146" s="288">
        <v>0</v>
      </c>
      <c r="AH146" s="288">
        <v>0</v>
      </c>
      <c r="AI146" s="287">
        <v>1149</v>
      </c>
      <c r="AJ146" s="288">
        <v>0</v>
      </c>
      <c r="AK146" s="287">
        <v>33</v>
      </c>
      <c r="AL146" s="287">
        <v>54</v>
      </c>
      <c r="AM146" s="288">
        <v>0</v>
      </c>
      <c r="AN146" s="287">
        <v>57</v>
      </c>
      <c r="AO146" s="288">
        <v>0</v>
      </c>
      <c r="AP146" s="289">
        <v>6440</v>
      </c>
      <c r="AQ146" s="288">
        <v>0</v>
      </c>
      <c r="AR146" s="288">
        <v>0</v>
      </c>
      <c r="AS146" s="288">
        <v>0</v>
      </c>
      <c r="AT146" s="287">
        <v>6003</v>
      </c>
      <c r="AU146" s="287">
        <v>1291</v>
      </c>
      <c r="AV146" s="288">
        <v>0</v>
      </c>
      <c r="AW146" s="288">
        <v>0</v>
      </c>
      <c r="AX146" s="288">
        <v>0</v>
      </c>
      <c r="AY146" s="288">
        <v>0</v>
      </c>
      <c r="AZ146" s="288">
        <v>0</v>
      </c>
      <c r="BA146" s="288">
        <v>0</v>
      </c>
      <c r="BB146" s="288">
        <v>0</v>
      </c>
      <c r="BC146" s="289">
        <v>7294</v>
      </c>
      <c r="BD146" s="288">
        <v>0</v>
      </c>
      <c r="BE146" s="287">
        <v>233</v>
      </c>
      <c r="BF146" s="288">
        <v>0</v>
      </c>
      <c r="BG146" s="288">
        <v>0</v>
      </c>
      <c r="BH146" s="288">
        <v>0</v>
      </c>
      <c r="BI146" s="287">
        <v>5</v>
      </c>
      <c r="BJ146" s="288">
        <v>0</v>
      </c>
      <c r="BK146" s="288">
        <v>0</v>
      </c>
      <c r="BL146" s="288">
        <v>0</v>
      </c>
      <c r="BM146" s="288">
        <v>0</v>
      </c>
      <c r="BN146" s="287">
        <v>258</v>
      </c>
      <c r="BO146" s="288">
        <v>0</v>
      </c>
      <c r="BP146" s="289">
        <v>496</v>
      </c>
      <c r="BQ146" s="288">
        <v>0</v>
      </c>
      <c r="BR146" s="288">
        <v>0</v>
      </c>
      <c r="BS146" s="288">
        <v>0</v>
      </c>
      <c r="BT146" s="288">
        <v>0</v>
      </c>
      <c r="BU146" s="288">
        <v>0</v>
      </c>
      <c r="BV146" s="288">
        <v>0</v>
      </c>
      <c r="BW146" s="288">
        <v>0</v>
      </c>
      <c r="BX146" s="288">
        <v>0</v>
      </c>
      <c r="BY146" s="288">
        <v>0</v>
      </c>
      <c r="BZ146" s="288">
        <v>0</v>
      </c>
      <c r="CA146" s="288">
        <v>0</v>
      </c>
      <c r="CB146" s="288">
        <v>0</v>
      </c>
      <c r="CC146" s="290">
        <v>0</v>
      </c>
    </row>
    <row r="147" spans="1:81" x14ac:dyDescent="0.25">
      <c r="A147" s="286" t="s">
        <v>58</v>
      </c>
      <c r="B147" s="286" t="s">
        <v>231</v>
      </c>
      <c r="C147" s="286" t="s">
        <v>113</v>
      </c>
      <c r="D147" s="287">
        <v>1089</v>
      </c>
      <c r="E147" s="287">
        <v>1024</v>
      </c>
      <c r="F147" s="287">
        <v>7</v>
      </c>
      <c r="G147" s="287">
        <v>1146</v>
      </c>
      <c r="H147" s="287">
        <v>109</v>
      </c>
      <c r="I147" s="287">
        <v>151</v>
      </c>
      <c r="J147" s="288">
        <v>0</v>
      </c>
      <c r="K147" s="287">
        <v>3</v>
      </c>
      <c r="L147" s="287">
        <v>5</v>
      </c>
      <c r="M147" s="288">
        <v>0</v>
      </c>
      <c r="N147" s="287">
        <v>26</v>
      </c>
      <c r="O147" s="288">
        <v>0</v>
      </c>
      <c r="P147" s="289">
        <v>3560</v>
      </c>
      <c r="Q147" s="287">
        <v>1089</v>
      </c>
      <c r="R147" s="287">
        <v>512</v>
      </c>
      <c r="S147" s="288">
        <v>0</v>
      </c>
      <c r="T147" s="287">
        <v>1031</v>
      </c>
      <c r="U147" s="288">
        <v>0</v>
      </c>
      <c r="V147" s="288">
        <v>0</v>
      </c>
      <c r="W147" s="288">
        <v>0</v>
      </c>
      <c r="X147" s="288">
        <v>0</v>
      </c>
      <c r="Y147" s="288">
        <v>0</v>
      </c>
      <c r="Z147" s="288">
        <v>0</v>
      </c>
      <c r="AA147" s="288">
        <v>0</v>
      </c>
      <c r="AB147" s="288">
        <v>0</v>
      </c>
      <c r="AC147" s="289">
        <v>2632</v>
      </c>
      <c r="AD147" s="288">
        <v>0</v>
      </c>
      <c r="AE147" s="287">
        <v>512</v>
      </c>
      <c r="AF147" s="287">
        <v>7</v>
      </c>
      <c r="AG147" s="288">
        <v>0</v>
      </c>
      <c r="AH147" s="288">
        <v>0</v>
      </c>
      <c r="AI147" s="287">
        <v>151</v>
      </c>
      <c r="AJ147" s="288">
        <v>0</v>
      </c>
      <c r="AK147" s="287">
        <v>3</v>
      </c>
      <c r="AL147" s="287">
        <v>5</v>
      </c>
      <c r="AM147" s="288">
        <v>0</v>
      </c>
      <c r="AN147" s="288">
        <v>0</v>
      </c>
      <c r="AO147" s="288">
        <v>0</v>
      </c>
      <c r="AP147" s="289">
        <v>678</v>
      </c>
      <c r="AQ147" s="288">
        <v>0</v>
      </c>
      <c r="AR147" s="288">
        <v>0</v>
      </c>
      <c r="AS147" s="288">
        <v>0</v>
      </c>
      <c r="AT147" s="287">
        <v>115</v>
      </c>
      <c r="AU147" s="287">
        <v>109</v>
      </c>
      <c r="AV147" s="288">
        <v>0</v>
      </c>
      <c r="AW147" s="288">
        <v>0</v>
      </c>
      <c r="AX147" s="288">
        <v>0</v>
      </c>
      <c r="AY147" s="288">
        <v>0</v>
      </c>
      <c r="AZ147" s="288">
        <v>0</v>
      </c>
      <c r="BA147" s="288">
        <v>0</v>
      </c>
      <c r="BB147" s="288">
        <v>0</v>
      </c>
      <c r="BC147" s="289">
        <v>224</v>
      </c>
      <c r="BD147" s="288">
        <v>0</v>
      </c>
      <c r="BE147" s="288">
        <v>0</v>
      </c>
      <c r="BF147" s="288">
        <v>0</v>
      </c>
      <c r="BG147" s="288">
        <v>0</v>
      </c>
      <c r="BH147" s="288">
        <v>0</v>
      </c>
      <c r="BI147" s="288">
        <v>0</v>
      </c>
      <c r="BJ147" s="288">
        <v>0</v>
      </c>
      <c r="BK147" s="288">
        <v>0</v>
      </c>
      <c r="BL147" s="288">
        <v>0</v>
      </c>
      <c r="BM147" s="288">
        <v>0</v>
      </c>
      <c r="BN147" s="287">
        <v>26</v>
      </c>
      <c r="BO147" s="288">
        <v>0</v>
      </c>
      <c r="BP147" s="289">
        <v>26</v>
      </c>
      <c r="BQ147" s="288">
        <v>0</v>
      </c>
      <c r="BR147" s="288">
        <v>0</v>
      </c>
      <c r="BS147" s="288">
        <v>0</v>
      </c>
      <c r="BT147" s="288">
        <v>0</v>
      </c>
      <c r="BU147" s="288">
        <v>0</v>
      </c>
      <c r="BV147" s="288">
        <v>0</v>
      </c>
      <c r="BW147" s="288">
        <v>0</v>
      </c>
      <c r="BX147" s="288">
        <v>0</v>
      </c>
      <c r="BY147" s="288">
        <v>0</v>
      </c>
      <c r="BZ147" s="288">
        <v>0</v>
      </c>
      <c r="CA147" s="288">
        <v>0</v>
      </c>
      <c r="CB147" s="288">
        <v>0</v>
      </c>
      <c r="CC147" s="290">
        <v>0</v>
      </c>
    </row>
    <row r="148" spans="1:81" x14ac:dyDescent="0.25">
      <c r="A148" s="286" t="s">
        <v>58</v>
      </c>
      <c r="B148" s="286" t="s">
        <v>231</v>
      </c>
      <c r="C148" s="286" t="s">
        <v>114</v>
      </c>
      <c r="D148" s="287">
        <v>799</v>
      </c>
      <c r="E148" s="287">
        <v>751</v>
      </c>
      <c r="F148" s="287">
        <v>5</v>
      </c>
      <c r="G148" s="287">
        <v>842</v>
      </c>
      <c r="H148" s="287">
        <v>80</v>
      </c>
      <c r="I148" s="287">
        <v>111</v>
      </c>
      <c r="J148" s="288">
        <v>0</v>
      </c>
      <c r="K148" s="287">
        <v>2</v>
      </c>
      <c r="L148" s="287">
        <v>3</v>
      </c>
      <c r="M148" s="288">
        <v>0</v>
      </c>
      <c r="N148" s="287">
        <v>19</v>
      </c>
      <c r="O148" s="288">
        <v>0</v>
      </c>
      <c r="P148" s="289">
        <v>2612</v>
      </c>
      <c r="Q148" s="287">
        <v>799</v>
      </c>
      <c r="R148" s="287">
        <v>375</v>
      </c>
      <c r="S148" s="288">
        <v>0</v>
      </c>
      <c r="T148" s="287">
        <v>757</v>
      </c>
      <c r="U148" s="288">
        <v>0</v>
      </c>
      <c r="V148" s="288">
        <v>0</v>
      </c>
      <c r="W148" s="288">
        <v>0</v>
      </c>
      <c r="X148" s="288">
        <v>0</v>
      </c>
      <c r="Y148" s="288">
        <v>0</v>
      </c>
      <c r="Z148" s="288">
        <v>0</v>
      </c>
      <c r="AA148" s="288">
        <v>0</v>
      </c>
      <c r="AB148" s="288">
        <v>0</v>
      </c>
      <c r="AC148" s="289">
        <v>1931</v>
      </c>
      <c r="AD148" s="288">
        <v>0</v>
      </c>
      <c r="AE148" s="287">
        <v>376</v>
      </c>
      <c r="AF148" s="287">
        <v>5</v>
      </c>
      <c r="AG148" s="288">
        <v>0</v>
      </c>
      <c r="AH148" s="288">
        <v>0</v>
      </c>
      <c r="AI148" s="287">
        <v>111</v>
      </c>
      <c r="AJ148" s="288">
        <v>0</v>
      </c>
      <c r="AK148" s="287">
        <v>2</v>
      </c>
      <c r="AL148" s="287">
        <v>3</v>
      </c>
      <c r="AM148" s="288">
        <v>0</v>
      </c>
      <c r="AN148" s="288">
        <v>0</v>
      </c>
      <c r="AO148" s="288">
        <v>0</v>
      </c>
      <c r="AP148" s="289">
        <v>497</v>
      </c>
      <c r="AQ148" s="288">
        <v>0</v>
      </c>
      <c r="AR148" s="288">
        <v>0</v>
      </c>
      <c r="AS148" s="288">
        <v>0</v>
      </c>
      <c r="AT148" s="287">
        <v>85</v>
      </c>
      <c r="AU148" s="287">
        <v>80</v>
      </c>
      <c r="AV148" s="288">
        <v>0</v>
      </c>
      <c r="AW148" s="288">
        <v>0</v>
      </c>
      <c r="AX148" s="288">
        <v>0</v>
      </c>
      <c r="AY148" s="288">
        <v>0</v>
      </c>
      <c r="AZ148" s="288">
        <v>0</v>
      </c>
      <c r="BA148" s="288">
        <v>0</v>
      </c>
      <c r="BB148" s="288">
        <v>0</v>
      </c>
      <c r="BC148" s="289">
        <v>165</v>
      </c>
      <c r="BD148" s="288">
        <v>0</v>
      </c>
      <c r="BE148" s="288">
        <v>0</v>
      </c>
      <c r="BF148" s="288">
        <v>0</v>
      </c>
      <c r="BG148" s="288">
        <v>0</v>
      </c>
      <c r="BH148" s="288">
        <v>0</v>
      </c>
      <c r="BI148" s="288">
        <v>0</v>
      </c>
      <c r="BJ148" s="288">
        <v>0</v>
      </c>
      <c r="BK148" s="288">
        <v>0</v>
      </c>
      <c r="BL148" s="288">
        <v>0</v>
      </c>
      <c r="BM148" s="288">
        <v>0</v>
      </c>
      <c r="BN148" s="287">
        <v>19</v>
      </c>
      <c r="BO148" s="288">
        <v>0</v>
      </c>
      <c r="BP148" s="289">
        <v>19</v>
      </c>
      <c r="BQ148" s="288">
        <v>0</v>
      </c>
      <c r="BR148" s="288">
        <v>0</v>
      </c>
      <c r="BS148" s="288">
        <v>0</v>
      </c>
      <c r="BT148" s="288">
        <v>0</v>
      </c>
      <c r="BU148" s="288">
        <v>0</v>
      </c>
      <c r="BV148" s="288">
        <v>0</v>
      </c>
      <c r="BW148" s="288">
        <v>0</v>
      </c>
      <c r="BX148" s="288">
        <v>0</v>
      </c>
      <c r="BY148" s="288">
        <v>0</v>
      </c>
      <c r="BZ148" s="288">
        <v>0</v>
      </c>
      <c r="CA148" s="288">
        <v>0</v>
      </c>
      <c r="CB148" s="288">
        <v>0</v>
      </c>
      <c r="CC148" s="290">
        <v>0</v>
      </c>
    </row>
    <row r="149" spans="1:81" x14ac:dyDescent="0.25">
      <c r="A149" s="286" t="s">
        <v>58</v>
      </c>
      <c r="B149" s="286" t="s">
        <v>231</v>
      </c>
      <c r="C149" s="286" t="s">
        <v>230</v>
      </c>
      <c r="D149" s="287">
        <v>783</v>
      </c>
      <c r="E149" s="287">
        <v>737</v>
      </c>
      <c r="F149" s="287">
        <v>5</v>
      </c>
      <c r="G149" s="287">
        <v>825</v>
      </c>
      <c r="H149" s="287">
        <v>78</v>
      </c>
      <c r="I149" s="287">
        <v>109</v>
      </c>
      <c r="J149" s="288">
        <v>0</v>
      </c>
      <c r="K149" s="287">
        <v>2</v>
      </c>
      <c r="L149" s="287">
        <v>3</v>
      </c>
      <c r="M149" s="288">
        <v>0</v>
      </c>
      <c r="N149" s="287">
        <v>19</v>
      </c>
      <c r="O149" s="288">
        <v>0</v>
      </c>
      <c r="P149" s="289">
        <v>2561</v>
      </c>
      <c r="Q149" s="287">
        <v>783</v>
      </c>
      <c r="R149" s="287">
        <v>368</v>
      </c>
      <c r="S149" s="288">
        <v>0</v>
      </c>
      <c r="T149" s="287">
        <v>742</v>
      </c>
      <c r="U149" s="288">
        <v>0</v>
      </c>
      <c r="V149" s="288">
        <v>0</v>
      </c>
      <c r="W149" s="288">
        <v>0</v>
      </c>
      <c r="X149" s="288">
        <v>0</v>
      </c>
      <c r="Y149" s="288">
        <v>0</v>
      </c>
      <c r="Z149" s="288">
        <v>0</v>
      </c>
      <c r="AA149" s="288">
        <v>0</v>
      </c>
      <c r="AB149" s="288">
        <v>0</v>
      </c>
      <c r="AC149" s="289">
        <v>1893</v>
      </c>
      <c r="AD149" s="288">
        <v>0</v>
      </c>
      <c r="AE149" s="287">
        <v>369</v>
      </c>
      <c r="AF149" s="287">
        <v>5</v>
      </c>
      <c r="AG149" s="288">
        <v>0</v>
      </c>
      <c r="AH149" s="288">
        <v>0</v>
      </c>
      <c r="AI149" s="287">
        <v>109</v>
      </c>
      <c r="AJ149" s="288">
        <v>0</v>
      </c>
      <c r="AK149" s="287">
        <v>2</v>
      </c>
      <c r="AL149" s="287">
        <v>3</v>
      </c>
      <c r="AM149" s="288">
        <v>0</v>
      </c>
      <c r="AN149" s="288">
        <v>0</v>
      </c>
      <c r="AO149" s="288">
        <v>0</v>
      </c>
      <c r="AP149" s="289">
        <v>488</v>
      </c>
      <c r="AQ149" s="288">
        <v>0</v>
      </c>
      <c r="AR149" s="288">
        <v>0</v>
      </c>
      <c r="AS149" s="288">
        <v>0</v>
      </c>
      <c r="AT149" s="287">
        <v>83</v>
      </c>
      <c r="AU149" s="287">
        <v>78</v>
      </c>
      <c r="AV149" s="288">
        <v>0</v>
      </c>
      <c r="AW149" s="288">
        <v>0</v>
      </c>
      <c r="AX149" s="288">
        <v>0</v>
      </c>
      <c r="AY149" s="288">
        <v>0</v>
      </c>
      <c r="AZ149" s="288">
        <v>0</v>
      </c>
      <c r="BA149" s="288">
        <v>0</v>
      </c>
      <c r="BB149" s="288">
        <v>0</v>
      </c>
      <c r="BC149" s="289">
        <v>161</v>
      </c>
      <c r="BD149" s="288">
        <v>0</v>
      </c>
      <c r="BE149" s="288">
        <v>0</v>
      </c>
      <c r="BF149" s="288">
        <v>0</v>
      </c>
      <c r="BG149" s="288">
        <v>0</v>
      </c>
      <c r="BH149" s="288">
        <v>0</v>
      </c>
      <c r="BI149" s="288">
        <v>0</v>
      </c>
      <c r="BJ149" s="288">
        <v>0</v>
      </c>
      <c r="BK149" s="288">
        <v>0</v>
      </c>
      <c r="BL149" s="288">
        <v>0</v>
      </c>
      <c r="BM149" s="288">
        <v>0</v>
      </c>
      <c r="BN149" s="287">
        <v>19</v>
      </c>
      <c r="BO149" s="288">
        <v>0</v>
      </c>
      <c r="BP149" s="289">
        <v>19</v>
      </c>
      <c r="BQ149" s="288">
        <v>0</v>
      </c>
      <c r="BR149" s="288">
        <v>0</v>
      </c>
      <c r="BS149" s="288">
        <v>0</v>
      </c>
      <c r="BT149" s="288">
        <v>0</v>
      </c>
      <c r="BU149" s="288">
        <v>0</v>
      </c>
      <c r="BV149" s="288">
        <v>0</v>
      </c>
      <c r="BW149" s="288">
        <v>0</v>
      </c>
      <c r="BX149" s="288">
        <v>0</v>
      </c>
      <c r="BY149" s="288">
        <v>0</v>
      </c>
      <c r="BZ149" s="288">
        <v>0</v>
      </c>
      <c r="CA149" s="288">
        <v>0</v>
      </c>
      <c r="CB149" s="288">
        <v>0</v>
      </c>
      <c r="CC149" s="290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DA81-4140-4044-8D92-0AC2B27D22B7}">
  <sheetPr>
    <tabColor rgb="FFC6E0B4"/>
  </sheetPr>
  <dimension ref="A1:CC4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2.5703125" defaultRowHeight="15" x14ac:dyDescent="0.25"/>
  <cols>
    <col min="1" max="81" width="16.7109375" customWidth="1"/>
  </cols>
  <sheetData>
    <row r="1" spans="1:81" x14ac:dyDescent="0.25">
      <c r="A1" s="137" t="s">
        <v>228</v>
      </c>
      <c r="B1" s="267" t="s">
        <v>244</v>
      </c>
      <c r="C1" s="138"/>
    </row>
    <row r="2" spans="1:81" x14ac:dyDescent="0.25">
      <c r="A2" s="51" t="s">
        <v>0</v>
      </c>
      <c r="B2" s="51" t="s">
        <v>0</v>
      </c>
      <c r="C2" s="51" t="s">
        <v>0</v>
      </c>
      <c r="D2" s="1" t="s">
        <v>86</v>
      </c>
      <c r="E2" s="1" t="s">
        <v>86</v>
      </c>
      <c r="F2" s="1" t="s">
        <v>86</v>
      </c>
      <c r="G2" s="1" t="s">
        <v>86</v>
      </c>
      <c r="H2" s="1" t="s">
        <v>86</v>
      </c>
      <c r="I2" s="1" t="s">
        <v>86</v>
      </c>
      <c r="J2" s="1" t="s">
        <v>86</v>
      </c>
      <c r="K2" s="1" t="s">
        <v>86</v>
      </c>
      <c r="L2" s="1" t="s">
        <v>86</v>
      </c>
      <c r="M2" s="1" t="s">
        <v>86</v>
      </c>
      <c r="N2" s="1" t="s">
        <v>86</v>
      </c>
      <c r="O2" s="1" t="s">
        <v>86</v>
      </c>
      <c r="P2" s="1" t="s">
        <v>86</v>
      </c>
      <c r="Q2" s="1" t="s">
        <v>87</v>
      </c>
      <c r="R2" s="1" t="s">
        <v>87</v>
      </c>
      <c r="S2" s="1" t="s">
        <v>87</v>
      </c>
      <c r="T2" s="1" t="s">
        <v>87</v>
      </c>
      <c r="U2" s="1" t="s">
        <v>87</v>
      </c>
      <c r="V2" s="1" t="s">
        <v>87</v>
      </c>
      <c r="W2" s="1" t="s">
        <v>87</v>
      </c>
      <c r="X2" s="1" t="s">
        <v>87</v>
      </c>
      <c r="Y2" s="1" t="s">
        <v>87</v>
      </c>
      <c r="Z2" s="1" t="s">
        <v>87</v>
      </c>
      <c r="AA2" s="1" t="s">
        <v>87</v>
      </c>
      <c r="AB2" s="1" t="s">
        <v>87</v>
      </c>
      <c r="AC2" s="1" t="s">
        <v>87</v>
      </c>
      <c r="AD2" s="1" t="s">
        <v>88</v>
      </c>
      <c r="AE2" s="1" t="s">
        <v>88</v>
      </c>
      <c r="AF2" s="1" t="s">
        <v>88</v>
      </c>
      <c r="AG2" s="1" t="s">
        <v>88</v>
      </c>
      <c r="AH2" s="1" t="s">
        <v>88</v>
      </c>
      <c r="AI2" s="1" t="s">
        <v>88</v>
      </c>
      <c r="AJ2" s="1" t="s">
        <v>88</v>
      </c>
      <c r="AK2" s="1" t="s">
        <v>88</v>
      </c>
      <c r="AL2" s="1" t="s">
        <v>88</v>
      </c>
      <c r="AM2" s="1" t="s">
        <v>88</v>
      </c>
      <c r="AN2" s="1" t="s">
        <v>88</v>
      </c>
      <c r="AO2" s="1" t="s">
        <v>88</v>
      </c>
      <c r="AP2" s="1" t="s">
        <v>88</v>
      </c>
      <c r="AQ2" s="1" t="s">
        <v>89</v>
      </c>
      <c r="AR2" s="1" t="s">
        <v>89</v>
      </c>
      <c r="AS2" s="1" t="s">
        <v>89</v>
      </c>
      <c r="AT2" s="1" t="s">
        <v>89</v>
      </c>
      <c r="AU2" s="1" t="s">
        <v>89</v>
      </c>
      <c r="AV2" s="1" t="s">
        <v>89</v>
      </c>
      <c r="AW2" s="1" t="s">
        <v>89</v>
      </c>
      <c r="AX2" s="1" t="s">
        <v>89</v>
      </c>
      <c r="AY2" s="1" t="s">
        <v>89</v>
      </c>
      <c r="AZ2" s="1" t="s">
        <v>89</v>
      </c>
      <c r="BA2" s="1" t="s">
        <v>89</v>
      </c>
      <c r="BB2" s="1" t="s">
        <v>89</v>
      </c>
      <c r="BC2" s="1" t="s">
        <v>89</v>
      </c>
      <c r="BD2" s="1" t="s">
        <v>1</v>
      </c>
      <c r="BE2" s="1" t="s">
        <v>1</v>
      </c>
      <c r="BF2" s="1" t="s">
        <v>1</v>
      </c>
      <c r="BG2" s="1" t="s">
        <v>1</v>
      </c>
      <c r="BH2" s="1" t="s">
        <v>1</v>
      </c>
      <c r="BI2" s="1" t="s">
        <v>1</v>
      </c>
      <c r="BJ2" s="1" t="s">
        <v>1</v>
      </c>
      <c r="BK2" s="1" t="s">
        <v>1</v>
      </c>
      <c r="BL2" s="1" t="s">
        <v>1</v>
      </c>
      <c r="BM2" s="1" t="s">
        <v>1</v>
      </c>
      <c r="BN2" s="1" t="s">
        <v>1</v>
      </c>
      <c r="BO2" s="1" t="s">
        <v>1</v>
      </c>
      <c r="BP2" s="1" t="s">
        <v>1</v>
      </c>
      <c r="BQ2" s="1" t="s">
        <v>90</v>
      </c>
      <c r="BR2" s="1" t="s">
        <v>90</v>
      </c>
      <c r="BS2" s="1" t="s">
        <v>90</v>
      </c>
      <c r="BT2" s="1" t="s">
        <v>90</v>
      </c>
      <c r="BU2" s="1" t="s">
        <v>90</v>
      </c>
      <c r="BV2" s="1" t="s">
        <v>90</v>
      </c>
      <c r="BW2" s="1" t="s">
        <v>90</v>
      </c>
      <c r="BX2" s="1" t="s">
        <v>90</v>
      </c>
      <c r="BY2" s="1" t="s">
        <v>90</v>
      </c>
      <c r="BZ2" s="1" t="s">
        <v>90</v>
      </c>
      <c r="CA2" s="1" t="s">
        <v>90</v>
      </c>
      <c r="CB2" s="1" t="s">
        <v>90</v>
      </c>
      <c r="CC2" s="1" t="s">
        <v>90</v>
      </c>
    </row>
    <row r="3" spans="1:81" x14ac:dyDescent="0.25">
      <c r="A3" s="268" t="s">
        <v>207</v>
      </c>
      <c r="B3" s="269" t="s">
        <v>208</v>
      </c>
      <c r="C3" s="269" t="s">
        <v>209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13</v>
      </c>
      <c r="O3" s="1" t="s">
        <v>12</v>
      </c>
      <c r="P3" s="2" t="s">
        <v>14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8</v>
      </c>
      <c r="X3" s="1" t="s">
        <v>9</v>
      </c>
      <c r="Y3" s="1" t="s">
        <v>10</v>
      </c>
      <c r="Z3" s="1" t="s">
        <v>11</v>
      </c>
      <c r="AA3" s="1" t="s">
        <v>13</v>
      </c>
      <c r="AB3" s="1" t="s">
        <v>12</v>
      </c>
      <c r="AC3" s="2" t="s">
        <v>14</v>
      </c>
      <c r="AD3" s="1" t="s">
        <v>2</v>
      </c>
      <c r="AE3" s="1" t="s">
        <v>3</v>
      </c>
      <c r="AF3" s="1" t="s">
        <v>4</v>
      </c>
      <c r="AG3" s="1" t="s">
        <v>5</v>
      </c>
      <c r="AH3" s="1" t="s">
        <v>6</v>
      </c>
      <c r="AI3" s="1" t="s">
        <v>7</v>
      </c>
      <c r="AJ3" s="1" t="s">
        <v>8</v>
      </c>
      <c r="AK3" s="1" t="s">
        <v>9</v>
      </c>
      <c r="AL3" s="1" t="s">
        <v>10</v>
      </c>
      <c r="AM3" s="1" t="s">
        <v>11</v>
      </c>
      <c r="AN3" s="1" t="s">
        <v>13</v>
      </c>
      <c r="AO3" s="1" t="s">
        <v>12</v>
      </c>
      <c r="AP3" s="2" t="s">
        <v>14</v>
      </c>
      <c r="AQ3" s="1" t="s">
        <v>2</v>
      </c>
      <c r="AR3" s="1" t="s">
        <v>3</v>
      </c>
      <c r="AS3" s="1" t="s">
        <v>4</v>
      </c>
      <c r="AT3" s="1" t="s">
        <v>5</v>
      </c>
      <c r="AU3" s="1" t="s">
        <v>6</v>
      </c>
      <c r="AV3" s="1" t="s">
        <v>7</v>
      </c>
      <c r="AW3" s="1" t="s">
        <v>8</v>
      </c>
      <c r="AX3" s="1" t="s">
        <v>9</v>
      </c>
      <c r="AY3" s="1" t="s">
        <v>10</v>
      </c>
      <c r="AZ3" s="1" t="s">
        <v>11</v>
      </c>
      <c r="BA3" s="1" t="s">
        <v>13</v>
      </c>
      <c r="BB3" s="1" t="s">
        <v>12</v>
      </c>
      <c r="BC3" s="2" t="s">
        <v>14</v>
      </c>
      <c r="BD3" s="1" t="s">
        <v>2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8</v>
      </c>
      <c r="BK3" s="1" t="s">
        <v>9</v>
      </c>
      <c r="BL3" s="1" t="s">
        <v>10</v>
      </c>
      <c r="BM3" s="1" t="s">
        <v>11</v>
      </c>
      <c r="BN3" s="1" t="s">
        <v>13</v>
      </c>
      <c r="BO3" s="1" t="s">
        <v>12</v>
      </c>
      <c r="BP3" s="2" t="s">
        <v>14</v>
      </c>
      <c r="BQ3" s="1" t="s">
        <v>2</v>
      </c>
      <c r="BR3" s="1" t="s">
        <v>3</v>
      </c>
      <c r="BS3" s="1" t="s">
        <v>4</v>
      </c>
      <c r="BT3" s="1" t="s">
        <v>5</v>
      </c>
      <c r="BU3" s="1" t="s">
        <v>6</v>
      </c>
      <c r="BV3" s="1" t="s">
        <v>7</v>
      </c>
      <c r="BW3" s="1" t="s">
        <v>8</v>
      </c>
      <c r="BX3" s="1" t="s">
        <v>9</v>
      </c>
      <c r="BY3" s="1" t="s">
        <v>10</v>
      </c>
      <c r="BZ3" s="1" t="s">
        <v>11</v>
      </c>
      <c r="CA3" s="1" t="s">
        <v>13</v>
      </c>
      <c r="CB3" s="1" t="s">
        <v>12</v>
      </c>
      <c r="CC3" s="2" t="s">
        <v>14</v>
      </c>
    </row>
    <row r="4" spans="1:81" x14ac:dyDescent="0.25">
      <c r="A4" s="3" t="s">
        <v>39</v>
      </c>
      <c r="B4" s="3" t="s">
        <v>233</v>
      </c>
      <c r="C4" s="3" t="s">
        <v>234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3">
        <v>85990</v>
      </c>
      <c r="O4" s="52">
        <v>0</v>
      </c>
      <c r="P4" s="261">
        <v>85990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62">
        <v>0</v>
      </c>
      <c r="AD4" s="52">
        <v>0</v>
      </c>
      <c r="AE4" s="52">
        <v>0</v>
      </c>
      <c r="AF4" s="52">
        <v>0</v>
      </c>
      <c r="AG4" s="52">
        <v>0</v>
      </c>
      <c r="AH4" s="52">
        <v>0</v>
      </c>
      <c r="AI4" s="52">
        <v>0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262">
        <v>0</v>
      </c>
      <c r="AQ4" s="52">
        <v>0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262">
        <v>0</v>
      </c>
      <c r="BD4" s="52">
        <v>0</v>
      </c>
      <c r="BE4" s="52">
        <v>0</v>
      </c>
      <c r="BF4" s="52">
        <v>0</v>
      </c>
      <c r="BG4" s="52">
        <v>0</v>
      </c>
      <c r="BH4" s="52">
        <v>0</v>
      </c>
      <c r="BI4" s="52">
        <v>0</v>
      </c>
      <c r="BJ4" s="52">
        <v>0</v>
      </c>
      <c r="BK4" s="52">
        <v>0</v>
      </c>
      <c r="BL4" s="52">
        <v>0</v>
      </c>
      <c r="BM4" s="52">
        <v>0</v>
      </c>
      <c r="BN4" s="53">
        <v>85990</v>
      </c>
      <c r="BO4" s="52">
        <v>0</v>
      </c>
      <c r="BP4" s="261">
        <v>85990</v>
      </c>
      <c r="BQ4" s="52">
        <v>0</v>
      </c>
      <c r="BR4" s="52">
        <v>0</v>
      </c>
      <c r="BS4" s="52">
        <v>0</v>
      </c>
      <c r="BT4" s="52">
        <v>0</v>
      </c>
      <c r="BU4" s="52">
        <v>0</v>
      </c>
      <c r="BV4" s="52">
        <v>0</v>
      </c>
      <c r="BW4" s="52">
        <v>0</v>
      </c>
      <c r="BX4" s="52">
        <v>0</v>
      </c>
      <c r="BY4" s="52">
        <v>0</v>
      </c>
      <c r="BZ4" s="52">
        <v>0</v>
      </c>
      <c r="CA4" s="52">
        <v>0</v>
      </c>
      <c r="CB4" s="52">
        <v>0</v>
      </c>
      <c r="CC4" s="26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56EF-DD11-46B1-A0EA-63E84BC5DBA9}">
  <sheetPr>
    <tabColor rgb="FFC6E0B4"/>
  </sheetPr>
  <dimension ref="A1:CC56"/>
  <sheetViews>
    <sheetView workbookViewId="0">
      <pane xSplit="3" ySplit="2" topLeftCell="D32" activePane="bottomRight" state="frozen"/>
      <selection pane="topRight"/>
      <selection pane="bottomLeft"/>
      <selection pane="bottomRight"/>
    </sheetView>
  </sheetViews>
  <sheetFormatPr defaultColWidth="12.5703125" defaultRowHeight="15" x14ac:dyDescent="0.25"/>
  <cols>
    <col min="1" max="81" width="16.7109375" customWidth="1"/>
  </cols>
  <sheetData>
    <row r="1" spans="1:81" x14ac:dyDescent="0.25">
      <c r="A1" s="282" t="s">
        <v>228</v>
      </c>
      <c r="B1" s="282" t="s">
        <v>237</v>
      </c>
    </row>
    <row r="2" spans="1:81" x14ac:dyDescent="0.25">
      <c r="A2" s="283" t="s">
        <v>0</v>
      </c>
      <c r="B2" s="283" t="s">
        <v>0</v>
      </c>
      <c r="C2" s="283" t="s">
        <v>0</v>
      </c>
      <c r="D2" s="284" t="s">
        <v>86</v>
      </c>
      <c r="E2" s="284" t="s">
        <v>86</v>
      </c>
      <c r="F2" s="284" t="s">
        <v>86</v>
      </c>
      <c r="G2" s="284" t="s">
        <v>86</v>
      </c>
      <c r="H2" s="284" t="s">
        <v>86</v>
      </c>
      <c r="I2" s="284" t="s">
        <v>86</v>
      </c>
      <c r="J2" s="284" t="s">
        <v>86</v>
      </c>
      <c r="K2" s="284" t="s">
        <v>86</v>
      </c>
      <c r="L2" s="284" t="s">
        <v>86</v>
      </c>
      <c r="M2" s="284" t="s">
        <v>86</v>
      </c>
      <c r="N2" s="284" t="s">
        <v>86</v>
      </c>
      <c r="O2" s="284" t="s">
        <v>86</v>
      </c>
      <c r="P2" s="284" t="s">
        <v>86</v>
      </c>
      <c r="Q2" s="284" t="s">
        <v>87</v>
      </c>
      <c r="R2" s="284" t="s">
        <v>87</v>
      </c>
      <c r="S2" s="284" t="s">
        <v>87</v>
      </c>
      <c r="T2" s="284" t="s">
        <v>87</v>
      </c>
      <c r="U2" s="284" t="s">
        <v>87</v>
      </c>
      <c r="V2" s="284" t="s">
        <v>87</v>
      </c>
      <c r="W2" s="284" t="s">
        <v>87</v>
      </c>
      <c r="X2" s="284" t="s">
        <v>87</v>
      </c>
      <c r="Y2" s="284" t="s">
        <v>87</v>
      </c>
      <c r="Z2" s="284" t="s">
        <v>87</v>
      </c>
      <c r="AA2" s="284" t="s">
        <v>87</v>
      </c>
      <c r="AB2" s="284" t="s">
        <v>87</v>
      </c>
      <c r="AC2" s="284" t="s">
        <v>87</v>
      </c>
      <c r="AD2" s="284" t="s">
        <v>88</v>
      </c>
      <c r="AE2" s="284" t="s">
        <v>88</v>
      </c>
      <c r="AF2" s="284" t="s">
        <v>88</v>
      </c>
      <c r="AG2" s="284" t="s">
        <v>88</v>
      </c>
      <c r="AH2" s="284" t="s">
        <v>88</v>
      </c>
      <c r="AI2" s="284" t="s">
        <v>88</v>
      </c>
      <c r="AJ2" s="284" t="s">
        <v>88</v>
      </c>
      <c r="AK2" s="284" t="s">
        <v>88</v>
      </c>
      <c r="AL2" s="284" t="s">
        <v>88</v>
      </c>
      <c r="AM2" s="284" t="s">
        <v>88</v>
      </c>
      <c r="AN2" s="284" t="s">
        <v>88</v>
      </c>
      <c r="AO2" s="284" t="s">
        <v>88</v>
      </c>
      <c r="AP2" s="284" t="s">
        <v>88</v>
      </c>
      <c r="AQ2" s="284" t="s">
        <v>89</v>
      </c>
      <c r="AR2" s="284" t="s">
        <v>89</v>
      </c>
      <c r="AS2" s="284" t="s">
        <v>89</v>
      </c>
      <c r="AT2" s="284" t="s">
        <v>89</v>
      </c>
      <c r="AU2" s="284" t="s">
        <v>89</v>
      </c>
      <c r="AV2" s="284" t="s">
        <v>89</v>
      </c>
      <c r="AW2" s="284" t="s">
        <v>89</v>
      </c>
      <c r="AX2" s="284" t="s">
        <v>89</v>
      </c>
      <c r="AY2" s="284" t="s">
        <v>89</v>
      </c>
      <c r="AZ2" s="284" t="s">
        <v>89</v>
      </c>
      <c r="BA2" s="284" t="s">
        <v>89</v>
      </c>
      <c r="BB2" s="284" t="s">
        <v>89</v>
      </c>
      <c r="BC2" s="284" t="s">
        <v>89</v>
      </c>
      <c r="BD2" s="284" t="s">
        <v>1</v>
      </c>
      <c r="BE2" s="284" t="s">
        <v>1</v>
      </c>
      <c r="BF2" s="284" t="s">
        <v>1</v>
      </c>
      <c r="BG2" s="284" t="s">
        <v>1</v>
      </c>
      <c r="BH2" s="284" t="s">
        <v>1</v>
      </c>
      <c r="BI2" s="284" t="s">
        <v>1</v>
      </c>
      <c r="BJ2" s="284" t="s">
        <v>1</v>
      </c>
      <c r="BK2" s="284" t="s">
        <v>1</v>
      </c>
      <c r="BL2" s="284" t="s">
        <v>1</v>
      </c>
      <c r="BM2" s="284" t="s">
        <v>1</v>
      </c>
      <c r="BN2" s="284" t="s">
        <v>1</v>
      </c>
      <c r="BO2" s="284" t="s">
        <v>1</v>
      </c>
      <c r="BP2" s="284" t="s">
        <v>1</v>
      </c>
      <c r="BQ2" s="284" t="s">
        <v>90</v>
      </c>
      <c r="BR2" s="284" t="s">
        <v>90</v>
      </c>
      <c r="BS2" s="284" t="s">
        <v>90</v>
      </c>
      <c r="BT2" s="284" t="s">
        <v>90</v>
      </c>
      <c r="BU2" s="284" t="s">
        <v>90</v>
      </c>
      <c r="BV2" s="284" t="s">
        <v>90</v>
      </c>
      <c r="BW2" s="284" t="s">
        <v>90</v>
      </c>
      <c r="BX2" s="284" t="s">
        <v>90</v>
      </c>
      <c r="BY2" s="284" t="s">
        <v>90</v>
      </c>
      <c r="BZ2" s="284" t="s">
        <v>90</v>
      </c>
      <c r="CA2" s="284" t="s">
        <v>90</v>
      </c>
      <c r="CB2" s="284" t="s">
        <v>90</v>
      </c>
      <c r="CC2" s="284" t="s">
        <v>90</v>
      </c>
    </row>
    <row r="3" spans="1:81" x14ac:dyDescent="0.25">
      <c r="A3" s="283" t="s">
        <v>0</v>
      </c>
      <c r="B3" s="283" t="s">
        <v>0</v>
      </c>
      <c r="C3" s="283" t="s">
        <v>0</v>
      </c>
      <c r="D3" s="284" t="s">
        <v>2</v>
      </c>
      <c r="E3" s="284" t="s">
        <v>3</v>
      </c>
      <c r="F3" s="284" t="s">
        <v>4</v>
      </c>
      <c r="G3" s="284" t="s">
        <v>5</v>
      </c>
      <c r="H3" s="284" t="s">
        <v>6</v>
      </c>
      <c r="I3" s="284" t="s">
        <v>7</v>
      </c>
      <c r="J3" s="284" t="s">
        <v>8</v>
      </c>
      <c r="K3" s="284" t="s">
        <v>9</v>
      </c>
      <c r="L3" s="284" t="s">
        <v>10</v>
      </c>
      <c r="M3" s="284" t="s">
        <v>11</v>
      </c>
      <c r="N3" s="284" t="s">
        <v>13</v>
      </c>
      <c r="O3" s="284" t="s">
        <v>12</v>
      </c>
      <c r="P3" s="285" t="s">
        <v>14</v>
      </c>
      <c r="Q3" s="284" t="s">
        <v>2</v>
      </c>
      <c r="R3" s="284" t="s">
        <v>3</v>
      </c>
      <c r="S3" s="284" t="s">
        <v>4</v>
      </c>
      <c r="T3" s="284" t="s">
        <v>5</v>
      </c>
      <c r="U3" s="284" t="s">
        <v>6</v>
      </c>
      <c r="V3" s="284" t="s">
        <v>7</v>
      </c>
      <c r="W3" s="284" t="s">
        <v>8</v>
      </c>
      <c r="X3" s="284" t="s">
        <v>9</v>
      </c>
      <c r="Y3" s="284" t="s">
        <v>10</v>
      </c>
      <c r="Z3" s="284" t="s">
        <v>11</v>
      </c>
      <c r="AA3" s="284" t="s">
        <v>13</v>
      </c>
      <c r="AB3" s="284" t="s">
        <v>12</v>
      </c>
      <c r="AC3" s="285" t="s">
        <v>14</v>
      </c>
      <c r="AD3" s="284" t="s">
        <v>2</v>
      </c>
      <c r="AE3" s="284" t="s">
        <v>3</v>
      </c>
      <c r="AF3" s="284" t="s">
        <v>4</v>
      </c>
      <c r="AG3" s="284" t="s">
        <v>5</v>
      </c>
      <c r="AH3" s="284" t="s">
        <v>6</v>
      </c>
      <c r="AI3" s="284" t="s">
        <v>7</v>
      </c>
      <c r="AJ3" s="284" t="s">
        <v>8</v>
      </c>
      <c r="AK3" s="284" t="s">
        <v>9</v>
      </c>
      <c r="AL3" s="284" t="s">
        <v>10</v>
      </c>
      <c r="AM3" s="284" t="s">
        <v>11</v>
      </c>
      <c r="AN3" s="284" t="s">
        <v>13</v>
      </c>
      <c r="AO3" s="284" t="s">
        <v>12</v>
      </c>
      <c r="AP3" s="285" t="s">
        <v>14</v>
      </c>
      <c r="AQ3" s="284" t="s">
        <v>2</v>
      </c>
      <c r="AR3" s="284" t="s">
        <v>3</v>
      </c>
      <c r="AS3" s="284" t="s">
        <v>4</v>
      </c>
      <c r="AT3" s="284" t="s">
        <v>5</v>
      </c>
      <c r="AU3" s="284" t="s">
        <v>6</v>
      </c>
      <c r="AV3" s="284" t="s">
        <v>7</v>
      </c>
      <c r="AW3" s="284" t="s">
        <v>8</v>
      </c>
      <c r="AX3" s="284" t="s">
        <v>9</v>
      </c>
      <c r="AY3" s="284" t="s">
        <v>10</v>
      </c>
      <c r="AZ3" s="284" t="s">
        <v>11</v>
      </c>
      <c r="BA3" s="284" t="s">
        <v>13</v>
      </c>
      <c r="BB3" s="284" t="s">
        <v>12</v>
      </c>
      <c r="BC3" s="285" t="s">
        <v>14</v>
      </c>
      <c r="BD3" s="284" t="s">
        <v>2</v>
      </c>
      <c r="BE3" s="284" t="s">
        <v>3</v>
      </c>
      <c r="BF3" s="284" t="s">
        <v>4</v>
      </c>
      <c r="BG3" s="284" t="s">
        <v>5</v>
      </c>
      <c r="BH3" s="284" t="s">
        <v>6</v>
      </c>
      <c r="BI3" s="284" t="s">
        <v>7</v>
      </c>
      <c r="BJ3" s="284" t="s">
        <v>8</v>
      </c>
      <c r="BK3" s="284" t="s">
        <v>9</v>
      </c>
      <c r="BL3" s="284" t="s">
        <v>10</v>
      </c>
      <c r="BM3" s="284" t="s">
        <v>11</v>
      </c>
      <c r="BN3" s="284" t="s">
        <v>13</v>
      </c>
      <c r="BO3" s="284" t="s">
        <v>12</v>
      </c>
      <c r="BP3" s="285" t="s">
        <v>14</v>
      </c>
      <c r="BQ3" s="284" t="s">
        <v>2</v>
      </c>
      <c r="BR3" s="284" t="s">
        <v>3</v>
      </c>
      <c r="BS3" s="284" t="s">
        <v>4</v>
      </c>
      <c r="BT3" s="284" t="s">
        <v>5</v>
      </c>
      <c r="BU3" s="284" t="s">
        <v>6</v>
      </c>
      <c r="BV3" s="284" t="s">
        <v>7</v>
      </c>
      <c r="BW3" s="284" t="s">
        <v>8</v>
      </c>
      <c r="BX3" s="284" t="s">
        <v>9</v>
      </c>
      <c r="BY3" s="284" t="s">
        <v>10</v>
      </c>
      <c r="BZ3" s="284" t="s">
        <v>11</v>
      </c>
      <c r="CA3" s="284" t="s">
        <v>13</v>
      </c>
      <c r="CB3" s="284" t="s">
        <v>12</v>
      </c>
      <c r="CC3" s="285" t="s">
        <v>14</v>
      </c>
    </row>
    <row r="4" spans="1:81" x14ac:dyDescent="0.25">
      <c r="A4" s="286" t="s">
        <v>16</v>
      </c>
      <c r="B4" s="286" t="s">
        <v>229</v>
      </c>
      <c r="C4" s="286" t="s">
        <v>230</v>
      </c>
      <c r="D4" s="287">
        <v>442</v>
      </c>
      <c r="E4" s="287">
        <v>2616</v>
      </c>
      <c r="F4" s="287">
        <v>27</v>
      </c>
      <c r="G4" s="287">
        <v>9029</v>
      </c>
      <c r="H4" s="287">
        <v>424</v>
      </c>
      <c r="I4" s="287">
        <v>27</v>
      </c>
      <c r="J4" s="287">
        <v>1</v>
      </c>
      <c r="K4" s="287">
        <v>10</v>
      </c>
      <c r="L4" s="287">
        <v>18</v>
      </c>
      <c r="M4" s="288">
        <v>0</v>
      </c>
      <c r="N4" s="287">
        <v>104</v>
      </c>
      <c r="O4" s="288">
        <v>0</v>
      </c>
      <c r="P4" s="289">
        <v>12698</v>
      </c>
      <c r="Q4" s="287">
        <v>442</v>
      </c>
      <c r="R4" s="287">
        <v>1308</v>
      </c>
      <c r="S4" s="288">
        <v>0</v>
      </c>
      <c r="T4" s="287">
        <v>4514</v>
      </c>
      <c r="U4" s="288">
        <v>0</v>
      </c>
      <c r="V4" s="288">
        <v>0</v>
      </c>
      <c r="W4" s="287">
        <v>1</v>
      </c>
      <c r="X4" s="288">
        <v>0</v>
      </c>
      <c r="Y4" s="288">
        <v>0</v>
      </c>
      <c r="Z4" s="288">
        <v>0</v>
      </c>
      <c r="AA4" s="288">
        <v>0</v>
      </c>
      <c r="AB4" s="288">
        <v>0</v>
      </c>
      <c r="AC4" s="289">
        <v>6265</v>
      </c>
      <c r="AD4" s="288">
        <v>0</v>
      </c>
      <c r="AE4" s="287">
        <v>1104</v>
      </c>
      <c r="AF4" s="287">
        <v>27</v>
      </c>
      <c r="AG4" s="288">
        <v>0</v>
      </c>
      <c r="AH4" s="288">
        <v>0</v>
      </c>
      <c r="AI4" s="287">
        <v>23</v>
      </c>
      <c r="AJ4" s="288">
        <v>0</v>
      </c>
      <c r="AK4" s="287">
        <v>10</v>
      </c>
      <c r="AL4" s="287">
        <v>18</v>
      </c>
      <c r="AM4" s="288">
        <v>0</v>
      </c>
      <c r="AN4" s="287">
        <v>50</v>
      </c>
      <c r="AO4" s="288">
        <v>0</v>
      </c>
      <c r="AP4" s="289">
        <v>1232</v>
      </c>
      <c r="AQ4" s="288">
        <v>0</v>
      </c>
      <c r="AR4" s="288">
        <v>0</v>
      </c>
      <c r="AS4" s="288">
        <v>0</v>
      </c>
      <c r="AT4" s="287">
        <v>4515</v>
      </c>
      <c r="AU4" s="287">
        <v>424</v>
      </c>
      <c r="AV4" s="288">
        <v>0</v>
      </c>
      <c r="AW4" s="288">
        <v>0</v>
      </c>
      <c r="AX4" s="288">
        <v>0</v>
      </c>
      <c r="AY4" s="288">
        <v>0</v>
      </c>
      <c r="AZ4" s="288">
        <v>0</v>
      </c>
      <c r="BA4" s="288">
        <v>0</v>
      </c>
      <c r="BB4" s="288">
        <v>0</v>
      </c>
      <c r="BC4" s="289">
        <v>4939</v>
      </c>
      <c r="BD4" s="288">
        <v>0</v>
      </c>
      <c r="BE4" s="287">
        <v>204</v>
      </c>
      <c r="BF4" s="288">
        <v>0</v>
      </c>
      <c r="BG4" s="288">
        <v>0</v>
      </c>
      <c r="BH4" s="288">
        <v>0</v>
      </c>
      <c r="BI4" s="287">
        <v>4</v>
      </c>
      <c r="BJ4" s="288">
        <v>0</v>
      </c>
      <c r="BK4" s="288">
        <v>0</v>
      </c>
      <c r="BL4" s="288">
        <v>0</v>
      </c>
      <c r="BM4" s="288">
        <v>0</v>
      </c>
      <c r="BN4" s="287">
        <v>54</v>
      </c>
      <c r="BO4" s="288">
        <v>0</v>
      </c>
      <c r="BP4" s="289">
        <v>262</v>
      </c>
      <c r="BQ4" s="288">
        <v>0</v>
      </c>
      <c r="BR4" s="288">
        <v>0</v>
      </c>
      <c r="BS4" s="288">
        <v>0</v>
      </c>
      <c r="BT4" s="288">
        <v>0</v>
      </c>
      <c r="BU4" s="288">
        <v>0</v>
      </c>
      <c r="BV4" s="288">
        <v>0</v>
      </c>
      <c r="BW4" s="288">
        <v>0</v>
      </c>
      <c r="BX4" s="288">
        <v>0</v>
      </c>
      <c r="BY4" s="288">
        <v>0</v>
      </c>
      <c r="BZ4" s="288">
        <v>0</v>
      </c>
      <c r="CA4" s="288">
        <v>0</v>
      </c>
      <c r="CB4" s="288">
        <v>0</v>
      </c>
      <c r="CC4" s="290">
        <v>0</v>
      </c>
    </row>
    <row r="5" spans="1:81" x14ac:dyDescent="0.25">
      <c r="A5" s="286" t="s">
        <v>16</v>
      </c>
      <c r="B5" s="286" t="s">
        <v>231</v>
      </c>
      <c r="C5" s="286" t="s">
        <v>113</v>
      </c>
      <c r="D5" s="287">
        <v>54</v>
      </c>
      <c r="E5" s="287">
        <v>317</v>
      </c>
      <c r="F5" s="287">
        <v>3</v>
      </c>
      <c r="G5" s="287">
        <v>1094</v>
      </c>
      <c r="H5" s="287">
        <v>51</v>
      </c>
      <c r="I5" s="287">
        <v>3</v>
      </c>
      <c r="J5" s="288">
        <v>0</v>
      </c>
      <c r="K5" s="287">
        <v>1</v>
      </c>
      <c r="L5" s="287">
        <v>2</v>
      </c>
      <c r="M5" s="288">
        <v>0</v>
      </c>
      <c r="N5" s="287">
        <v>13</v>
      </c>
      <c r="O5" s="288">
        <v>0</v>
      </c>
      <c r="P5" s="289">
        <v>1538</v>
      </c>
      <c r="Q5" s="287">
        <v>54</v>
      </c>
      <c r="R5" s="287">
        <v>158</v>
      </c>
      <c r="S5" s="288">
        <v>0</v>
      </c>
      <c r="T5" s="287">
        <v>547</v>
      </c>
      <c r="U5" s="288">
        <v>0</v>
      </c>
      <c r="V5" s="288">
        <v>0</v>
      </c>
      <c r="W5" s="288">
        <v>0</v>
      </c>
      <c r="X5" s="288">
        <v>0</v>
      </c>
      <c r="Y5" s="288">
        <v>0</v>
      </c>
      <c r="Z5" s="288">
        <v>0</v>
      </c>
      <c r="AA5" s="288">
        <v>0</v>
      </c>
      <c r="AB5" s="288">
        <v>0</v>
      </c>
      <c r="AC5" s="289">
        <v>759</v>
      </c>
      <c r="AD5" s="288">
        <v>0</v>
      </c>
      <c r="AE5" s="287">
        <v>135</v>
      </c>
      <c r="AF5" s="287">
        <v>3</v>
      </c>
      <c r="AG5" s="288">
        <v>0</v>
      </c>
      <c r="AH5" s="288">
        <v>0</v>
      </c>
      <c r="AI5" s="287">
        <v>2</v>
      </c>
      <c r="AJ5" s="288">
        <v>0</v>
      </c>
      <c r="AK5" s="287">
        <v>1</v>
      </c>
      <c r="AL5" s="287">
        <v>2</v>
      </c>
      <c r="AM5" s="288">
        <v>0</v>
      </c>
      <c r="AN5" s="287">
        <v>6</v>
      </c>
      <c r="AO5" s="288">
        <v>0</v>
      </c>
      <c r="AP5" s="289">
        <v>149</v>
      </c>
      <c r="AQ5" s="288">
        <v>0</v>
      </c>
      <c r="AR5" s="288">
        <v>0</v>
      </c>
      <c r="AS5" s="288">
        <v>0</v>
      </c>
      <c r="AT5" s="287">
        <v>547</v>
      </c>
      <c r="AU5" s="287">
        <v>51</v>
      </c>
      <c r="AV5" s="288">
        <v>0</v>
      </c>
      <c r="AW5" s="288">
        <v>0</v>
      </c>
      <c r="AX5" s="288">
        <v>0</v>
      </c>
      <c r="AY5" s="288">
        <v>0</v>
      </c>
      <c r="AZ5" s="288">
        <v>0</v>
      </c>
      <c r="BA5" s="288">
        <v>0</v>
      </c>
      <c r="BB5" s="288">
        <v>0</v>
      </c>
      <c r="BC5" s="289">
        <v>598</v>
      </c>
      <c r="BD5" s="288">
        <v>0</v>
      </c>
      <c r="BE5" s="287">
        <v>24</v>
      </c>
      <c r="BF5" s="288">
        <v>0</v>
      </c>
      <c r="BG5" s="288">
        <v>0</v>
      </c>
      <c r="BH5" s="288">
        <v>0</v>
      </c>
      <c r="BI5" s="287">
        <v>1</v>
      </c>
      <c r="BJ5" s="288">
        <v>0</v>
      </c>
      <c r="BK5" s="288">
        <v>0</v>
      </c>
      <c r="BL5" s="288">
        <v>0</v>
      </c>
      <c r="BM5" s="288">
        <v>0</v>
      </c>
      <c r="BN5" s="287">
        <v>7</v>
      </c>
      <c r="BO5" s="288">
        <v>0</v>
      </c>
      <c r="BP5" s="289">
        <v>32</v>
      </c>
      <c r="BQ5" s="288">
        <v>0</v>
      </c>
      <c r="BR5" s="288">
        <v>0</v>
      </c>
      <c r="BS5" s="288">
        <v>0</v>
      </c>
      <c r="BT5" s="288">
        <v>0</v>
      </c>
      <c r="BU5" s="288">
        <v>0</v>
      </c>
      <c r="BV5" s="288">
        <v>0</v>
      </c>
      <c r="BW5" s="288">
        <v>0</v>
      </c>
      <c r="BX5" s="288">
        <v>0</v>
      </c>
      <c r="BY5" s="288">
        <v>0</v>
      </c>
      <c r="BZ5" s="288">
        <v>0</v>
      </c>
      <c r="CA5" s="288">
        <v>0</v>
      </c>
      <c r="CB5" s="288">
        <v>0</v>
      </c>
      <c r="CC5" s="290">
        <v>0</v>
      </c>
    </row>
    <row r="6" spans="1:81" x14ac:dyDescent="0.25">
      <c r="A6" s="286" t="s">
        <v>16</v>
      </c>
      <c r="B6" s="286" t="s">
        <v>231</v>
      </c>
      <c r="C6" s="286" t="s">
        <v>232</v>
      </c>
      <c r="D6" s="287">
        <v>442</v>
      </c>
      <c r="E6" s="287">
        <v>2616</v>
      </c>
      <c r="F6" s="287">
        <v>27</v>
      </c>
      <c r="G6" s="287">
        <v>9029</v>
      </c>
      <c r="H6" s="287">
        <v>424</v>
      </c>
      <c r="I6" s="287">
        <v>27</v>
      </c>
      <c r="J6" s="287">
        <v>1</v>
      </c>
      <c r="K6" s="287">
        <v>10</v>
      </c>
      <c r="L6" s="287">
        <v>18</v>
      </c>
      <c r="M6" s="288">
        <v>0</v>
      </c>
      <c r="N6" s="287">
        <v>104</v>
      </c>
      <c r="O6" s="288">
        <v>0</v>
      </c>
      <c r="P6" s="289">
        <v>12698</v>
      </c>
      <c r="Q6" s="287">
        <v>442</v>
      </c>
      <c r="R6" s="287">
        <v>1308</v>
      </c>
      <c r="S6" s="288">
        <v>0</v>
      </c>
      <c r="T6" s="287">
        <v>4514</v>
      </c>
      <c r="U6" s="288">
        <v>0</v>
      </c>
      <c r="V6" s="288">
        <v>0</v>
      </c>
      <c r="W6" s="287">
        <v>1</v>
      </c>
      <c r="X6" s="288">
        <v>0</v>
      </c>
      <c r="Y6" s="288">
        <v>0</v>
      </c>
      <c r="Z6" s="288">
        <v>0</v>
      </c>
      <c r="AA6" s="288">
        <v>0</v>
      </c>
      <c r="AB6" s="288">
        <v>0</v>
      </c>
      <c r="AC6" s="289">
        <v>6265</v>
      </c>
      <c r="AD6" s="288">
        <v>0</v>
      </c>
      <c r="AE6" s="287">
        <v>1104</v>
      </c>
      <c r="AF6" s="287">
        <v>27</v>
      </c>
      <c r="AG6" s="288">
        <v>0</v>
      </c>
      <c r="AH6" s="288">
        <v>0</v>
      </c>
      <c r="AI6" s="287">
        <v>23</v>
      </c>
      <c r="AJ6" s="288">
        <v>0</v>
      </c>
      <c r="AK6" s="287">
        <v>10</v>
      </c>
      <c r="AL6" s="287">
        <v>18</v>
      </c>
      <c r="AM6" s="288">
        <v>0</v>
      </c>
      <c r="AN6" s="287">
        <v>50</v>
      </c>
      <c r="AO6" s="288">
        <v>0</v>
      </c>
      <c r="AP6" s="289">
        <v>1232</v>
      </c>
      <c r="AQ6" s="288">
        <v>0</v>
      </c>
      <c r="AR6" s="288">
        <v>0</v>
      </c>
      <c r="AS6" s="288">
        <v>0</v>
      </c>
      <c r="AT6" s="287">
        <v>4515</v>
      </c>
      <c r="AU6" s="287">
        <v>424</v>
      </c>
      <c r="AV6" s="288">
        <v>0</v>
      </c>
      <c r="AW6" s="288">
        <v>0</v>
      </c>
      <c r="AX6" s="288">
        <v>0</v>
      </c>
      <c r="AY6" s="288">
        <v>0</v>
      </c>
      <c r="AZ6" s="288">
        <v>0</v>
      </c>
      <c r="BA6" s="288">
        <v>0</v>
      </c>
      <c r="BB6" s="288">
        <v>0</v>
      </c>
      <c r="BC6" s="289">
        <v>4939</v>
      </c>
      <c r="BD6" s="288">
        <v>0</v>
      </c>
      <c r="BE6" s="287">
        <v>204</v>
      </c>
      <c r="BF6" s="288">
        <v>0</v>
      </c>
      <c r="BG6" s="288">
        <v>0</v>
      </c>
      <c r="BH6" s="288">
        <v>0</v>
      </c>
      <c r="BI6" s="287">
        <v>4</v>
      </c>
      <c r="BJ6" s="288">
        <v>0</v>
      </c>
      <c r="BK6" s="288">
        <v>0</v>
      </c>
      <c r="BL6" s="288">
        <v>0</v>
      </c>
      <c r="BM6" s="288">
        <v>0</v>
      </c>
      <c r="BN6" s="287">
        <v>54</v>
      </c>
      <c r="BO6" s="288">
        <v>0</v>
      </c>
      <c r="BP6" s="289">
        <v>262</v>
      </c>
      <c r="BQ6" s="288">
        <v>0</v>
      </c>
      <c r="BR6" s="288">
        <v>0</v>
      </c>
      <c r="BS6" s="288">
        <v>0</v>
      </c>
      <c r="BT6" s="288">
        <v>0</v>
      </c>
      <c r="BU6" s="288">
        <v>0</v>
      </c>
      <c r="BV6" s="288">
        <v>0</v>
      </c>
      <c r="BW6" s="288">
        <v>0</v>
      </c>
      <c r="BX6" s="288">
        <v>0</v>
      </c>
      <c r="BY6" s="288">
        <v>0</v>
      </c>
      <c r="BZ6" s="288">
        <v>0</v>
      </c>
      <c r="CA6" s="288">
        <v>0</v>
      </c>
      <c r="CB6" s="288">
        <v>0</v>
      </c>
      <c r="CC6" s="290">
        <v>0</v>
      </c>
    </row>
    <row r="7" spans="1:81" x14ac:dyDescent="0.25">
      <c r="A7" s="286" t="s">
        <v>16</v>
      </c>
      <c r="B7" s="286" t="s">
        <v>233</v>
      </c>
      <c r="C7" s="286" t="s">
        <v>232</v>
      </c>
      <c r="D7" s="287">
        <v>2</v>
      </c>
      <c r="E7" s="287">
        <v>11</v>
      </c>
      <c r="F7" s="288">
        <v>0</v>
      </c>
      <c r="G7" s="287">
        <v>40</v>
      </c>
      <c r="H7" s="287">
        <v>2</v>
      </c>
      <c r="I7" s="288">
        <v>0</v>
      </c>
      <c r="J7" s="288">
        <v>0</v>
      </c>
      <c r="K7" s="288">
        <v>0</v>
      </c>
      <c r="L7" s="288">
        <v>0</v>
      </c>
      <c r="M7" s="288">
        <v>0</v>
      </c>
      <c r="N7" s="288">
        <v>0</v>
      </c>
      <c r="O7" s="288">
        <v>0</v>
      </c>
      <c r="P7" s="289">
        <v>55</v>
      </c>
      <c r="Q7" s="287">
        <v>2</v>
      </c>
      <c r="R7" s="287">
        <v>5</v>
      </c>
      <c r="S7" s="288">
        <v>0</v>
      </c>
      <c r="T7" s="287">
        <v>20</v>
      </c>
      <c r="U7" s="288">
        <v>0</v>
      </c>
      <c r="V7" s="288">
        <v>0</v>
      </c>
      <c r="W7" s="288">
        <v>0</v>
      </c>
      <c r="X7" s="288">
        <v>0</v>
      </c>
      <c r="Y7" s="288">
        <v>0</v>
      </c>
      <c r="Z7" s="288">
        <v>0</v>
      </c>
      <c r="AA7" s="288">
        <v>0</v>
      </c>
      <c r="AB7" s="288">
        <v>0</v>
      </c>
      <c r="AC7" s="289">
        <v>27</v>
      </c>
      <c r="AD7" s="288">
        <v>0</v>
      </c>
      <c r="AE7" s="287">
        <v>5</v>
      </c>
      <c r="AF7" s="288">
        <v>0</v>
      </c>
      <c r="AG7" s="288">
        <v>0</v>
      </c>
      <c r="AH7" s="288">
        <v>0</v>
      </c>
      <c r="AI7" s="288">
        <v>0</v>
      </c>
      <c r="AJ7" s="288">
        <v>0</v>
      </c>
      <c r="AK7" s="288">
        <v>0</v>
      </c>
      <c r="AL7" s="288">
        <v>0</v>
      </c>
      <c r="AM7" s="288">
        <v>0</v>
      </c>
      <c r="AN7" s="288">
        <v>0</v>
      </c>
      <c r="AO7" s="288">
        <v>0</v>
      </c>
      <c r="AP7" s="289">
        <v>5</v>
      </c>
      <c r="AQ7" s="288">
        <v>0</v>
      </c>
      <c r="AR7" s="288">
        <v>0</v>
      </c>
      <c r="AS7" s="288">
        <v>0</v>
      </c>
      <c r="AT7" s="287">
        <v>20</v>
      </c>
      <c r="AU7" s="287">
        <v>2</v>
      </c>
      <c r="AV7" s="288">
        <v>0</v>
      </c>
      <c r="AW7" s="288">
        <v>0</v>
      </c>
      <c r="AX7" s="288">
        <v>0</v>
      </c>
      <c r="AY7" s="288">
        <v>0</v>
      </c>
      <c r="AZ7" s="288">
        <v>0</v>
      </c>
      <c r="BA7" s="288">
        <v>0</v>
      </c>
      <c r="BB7" s="288">
        <v>0</v>
      </c>
      <c r="BC7" s="289">
        <v>22</v>
      </c>
      <c r="BD7" s="288">
        <v>0</v>
      </c>
      <c r="BE7" s="287">
        <v>1</v>
      </c>
      <c r="BF7" s="288">
        <v>0</v>
      </c>
      <c r="BG7" s="288">
        <v>0</v>
      </c>
      <c r="BH7" s="288">
        <v>0</v>
      </c>
      <c r="BI7" s="288">
        <v>0</v>
      </c>
      <c r="BJ7" s="288">
        <v>0</v>
      </c>
      <c r="BK7" s="288">
        <v>0</v>
      </c>
      <c r="BL7" s="288">
        <v>0</v>
      </c>
      <c r="BM7" s="288">
        <v>0</v>
      </c>
      <c r="BN7" s="288">
        <v>0</v>
      </c>
      <c r="BO7" s="288">
        <v>0</v>
      </c>
      <c r="BP7" s="289">
        <v>1</v>
      </c>
      <c r="BQ7" s="288">
        <v>0</v>
      </c>
      <c r="BR7" s="288">
        <v>0</v>
      </c>
      <c r="BS7" s="288">
        <v>0</v>
      </c>
      <c r="BT7" s="288">
        <v>0</v>
      </c>
      <c r="BU7" s="288">
        <v>0</v>
      </c>
      <c r="BV7" s="288">
        <v>0</v>
      </c>
      <c r="BW7" s="288">
        <v>0</v>
      </c>
      <c r="BX7" s="288">
        <v>0</v>
      </c>
      <c r="BY7" s="288">
        <v>0</v>
      </c>
      <c r="BZ7" s="288">
        <v>0</v>
      </c>
      <c r="CA7" s="288">
        <v>0</v>
      </c>
      <c r="CB7" s="288">
        <v>0</v>
      </c>
      <c r="CC7" s="290">
        <v>0</v>
      </c>
    </row>
    <row r="8" spans="1:81" x14ac:dyDescent="0.25">
      <c r="A8" s="286" t="s">
        <v>16</v>
      </c>
      <c r="B8" s="286" t="s">
        <v>233</v>
      </c>
      <c r="C8" s="286" t="s">
        <v>234</v>
      </c>
      <c r="D8" s="287">
        <v>442</v>
      </c>
      <c r="E8" s="287">
        <v>2616</v>
      </c>
      <c r="F8" s="287">
        <v>27</v>
      </c>
      <c r="G8" s="287">
        <v>9029</v>
      </c>
      <c r="H8" s="287">
        <v>424</v>
      </c>
      <c r="I8" s="287">
        <v>27</v>
      </c>
      <c r="J8" s="287">
        <v>1</v>
      </c>
      <c r="K8" s="287">
        <v>10</v>
      </c>
      <c r="L8" s="287">
        <v>18</v>
      </c>
      <c r="M8" s="288">
        <v>0</v>
      </c>
      <c r="N8" s="287">
        <v>104</v>
      </c>
      <c r="O8" s="288">
        <v>0</v>
      </c>
      <c r="P8" s="289">
        <v>12698</v>
      </c>
      <c r="Q8" s="287">
        <v>442</v>
      </c>
      <c r="R8" s="287">
        <v>1308</v>
      </c>
      <c r="S8" s="288">
        <v>0</v>
      </c>
      <c r="T8" s="287">
        <v>4514</v>
      </c>
      <c r="U8" s="288">
        <v>0</v>
      </c>
      <c r="V8" s="288">
        <v>0</v>
      </c>
      <c r="W8" s="287">
        <v>1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9">
        <v>6265</v>
      </c>
      <c r="AD8" s="288">
        <v>0</v>
      </c>
      <c r="AE8" s="287">
        <v>1104</v>
      </c>
      <c r="AF8" s="287">
        <v>27</v>
      </c>
      <c r="AG8" s="288">
        <v>0</v>
      </c>
      <c r="AH8" s="288">
        <v>0</v>
      </c>
      <c r="AI8" s="287">
        <v>23</v>
      </c>
      <c r="AJ8" s="288">
        <v>0</v>
      </c>
      <c r="AK8" s="287">
        <v>10</v>
      </c>
      <c r="AL8" s="287">
        <v>18</v>
      </c>
      <c r="AM8" s="288">
        <v>0</v>
      </c>
      <c r="AN8" s="287">
        <v>50</v>
      </c>
      <c r="AO8" s="288">
        <v>0</v>
      </c>
      <c r="AP8" s="289">
        <v>1232</v>
      </c>
      <c r="AQ8" s="288">
        <v>0</v>
      </c>
      <c r="AR8" s="288">
        <v>0</v>
      </c>
      <c r="AS8" s="288">
        <v>0</v>
      </c>
      <c r="AT8" s="287">
        <v>4515</v>
      </c>
      <c r="AU8" s="287">
        <v>424</v>
      </c>
      <c r="AV8" s="288">
        <v>0</v>
      </c>
      <c r="AW8" s="288">
        <v>0</v>
      </c>
      <c r="AX8" s="288">
        <v>0</v>
      </c>
      <c r="AY8" s="288">
        <v>0</v>
      </c>
      <c r="AZ8" s="288">
        <v>0</v>
      </c>
      <c r="BA8" s="288">
        <v>0</v>
      </c>
      <c r="BB8" s="288">
        <v>0</v>
      </c>
      <c r="BC8" s="289">
        <v>4939</v>
      </c>
      <c r="BD8" s="288">
        <v>0</v>
      </c>
      <c r="BE8" s="287">
        <v>204</v>
      </c>
      <c r="BF8" s="288">
        <v>0</v>
      </c>
      <c r="BG8" s="288">
        <v>0</v>
      </c>
      <c r="BH8" s="288">
        <v>0</v>
      </c>
      <c r="BI8" s="287">
        <v>4</v>
      </c>
      <c r="BJ8" s="288">
        <v>0</v>
      </c>
      <c r="BK8" s="288">
        <v>0</v>
      </c>
      <c r="BL8" s="288">
        <v>0</v>
      </c>
      <c r="BM8" s="288">
        <v>0</v>
      </c>
      <c r="BN8" s="287">
        <v>54</v>
      </c>
      <c r="BO8" s="288">
        <v>0</v>
      </c>
      <c r="BP8" s="289">
        <v>262</v>
      </c>
      <c r="BQ8" s="288">
        <v>0</v>
      </c>
      <c r="BR8" s="288">
        <v>0</v>
      </c>
      <c r="BS8" s="288">
        <v>0</v>
      </c>
      <c r="BT8" s="288">
        <v>0</v>
      </c>
      <c r="BU8" s="288">
        <v>0</v>
      </c>
      <c r="BV8" s="288">
        <v>0</v>
      </c>
      <c r="BW8" s="288">
        <v>0</v>
      </c>
      <c r="BX8" s="288">
        <v>0</v>
      </c>
      <c r="BY8" s="288">
        <v>0</v>
      </c>
      <c r="BZ8" s="288">
        <v>0</v>
      </c>
      <c r="CA8" s="288">
        <v>0</v>
      </c>
      <c r="CB8" s="288">
        <v>0</v>
      </c>
      <c r="CC8" s="290">
        <v>0</v>
      </c>
    </row>
    <row r="9" spans="1:81" x14ac:dyDescent="0.25">
      <c r="A9" s="286" t="s">
        <v>17</v>
      </c>
      <c r="B9" s="286" t="s">
        <v>229</v>
      </c>
      <c r="C9" s="286" t="s">
        <v>230</v>
      </c>
      <c r="D9" s="287">
        <v>480</v>
      </c>
      <c r="E9" s="287">
        <v>2840</v>
      </c>
      <c r="F9" s="287">
        <v>29</v>
      </c>
      <c r="G9" s="287">
        <v>9802</v>
      </c>
      <c r="H9" s="287">
        <v>460</v>
      </c>
      <c r="I9" s="287">
        <v>29</v>
      </c>
      <c r="J9" s="287">
        <v>1</v>
      </c>
      <c r="K9" s="287">
        <v>11</v>
      </c>
      <c r="L9" s="287">
        <v>19</v>
      </c>
      <c r="M9" s="288">
        <v>0</v>
      </c>
      <c r="N9" s="287">
        <v>113</v>
      </c>
      <c r="O9" s="288">
        <v>0</v>
      </c>
      <c r="P9" s="289">
        <v>13784</v>
      </c>
      <c r="Q9" s="287">
        <v>480</v>
      </c>
      <c r="R9" s="287">
        <v>1420</v>
      </c>
      <c r="S9" s="288">
        <v>0</v>
      </c>
      <c r="T9" s="287">
        <v>4901</v>
      </c>
      <c r="U9" s="288">
        <v>0</v>
      </c>
      <c r="V9" s="288">
        <v>0</v>
      </c>
      <c r="W9" s="287">
        <v>1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9">
        <v>6802</v>
      </c>
      <c r="AD9" s="288">
        <v>0</v>
      </c>
      <c r="AE9" s="287">
        <v>1199</v>
      </c>
      <c r="AF9" s="287">
        <v>29</v>
      </c>
      <c r="AG9" s="288">
        <v>0</v>
      </c>
      <c r="AH9" s="288">
        <v>0</v>
      </c>
      <c r="AI9" s="287">
        <v>24</v>
      </c>
      <c r="AJ9" s="288">
        <v>0</v>
      </c>
      <c r="AK9" s="287">
        <v>11</v>
      </c>
      <c r="AL9" s="287">
        <v>19</v>
      </c>
      <c r="AM9" s="288">
        <v>0</v>
      </c>
      <c r="AN9" s="287">
        <v>54</v>
      </c>
      <c r="AO9" s="288">
        <v>0</v>
      </c>
      <c r="AP9" s="289">
        <v>1336</v>
      </c>
      <c r="AQ9" s="288">
        <v>0</v>
      </c>
      <c r="AR9" s="288">
        <v>0</v>
      </c>
      <c r="AS9" s="288">
        <v>0</v>
      </c>
      <c r="AT9" s="287">
        <v>4901</v>
      </c>
      <c r="AU9" s="287">
        <v>460</v>
      </c>
      <c r="AV9" s="288">
        <v>0</v>
      </c>
      <c r="AW9" s="288">
        <v>0</v>
      </c>
      <c r="AX9" s="288">
        <v>0</v>
      </c>
      <c r="AY9" s="288">
        <v>0</v>
      </c>
      <c r="AZ9" s="288">
        <v>0</v>
      </c>
      <c r="BA9" s="288">
        <v>0</v>
      </c>
      <c r="BB9" s="288">
        <v>0</v>
      </c>
      <c r="BC9" s="289">
        <v>5361</v>
      </c>
      <c r="BD9" s="288">
        <v>0</v>
      </c>
      <c r="BE9" s="287">
        <v>221</v>
      </c>
      <c r="BF9" s="288">
        <v>0</v>
      </c>
      <c r="BG9" s="288">
        <v>0</v>
      </c>
      <c r="BH9" s="288">
        <v>0</v>
      </c>
      <c r="BI9" s="287">
        <v>5</v>
      </c>
      <c r="BJ9" s="288">
        <v>0</v>
      </c>
      <c r="BK9" s="288">
        <v>0</v>
      </c>
      <c r="BL9" s="288">
        <v>0</v>
      </c>
      <c r="BM9" s="288">
        <v>0</v>
      </c>
      <c r="BN9" s="287">
        <v>59</v>
      </c>
      <c r="BO9" s="288">
        <v>0</v>
      </c>
      <c r="BP9" s="289">
        <v>285</v>
      </c>
      <c r="BQ9" s="288">
        <v>0</v>
      </c>
      <c r="BR9" s="288">
        <v>0</v>
      </c>
      <c r="BS9" s="288">
        <v>0</v>
      </c>
      <c r="BT9" s="288">
        <v>0</v>
      </c>
      <c r="BU9" s="288">
        <v>0</v>
      </c>
      <c r="BV9" s="288">
        <v>0</v>
      </c>
      <c r="BW9" s="288">
        <v>0</v>
      </c>
      <c r="BX9" s="288">
        <v>0</v>
      </c>
      <c r="BY9" s="288">
        <v>0</v>
      </c>
      <c r="BZ9" s="288">
        <v>0</v>
      </c>
      <c r="CA9" s="288">
        <v>0</v>
      </c>
      <c r="CB9" s="288">
        <v>0</v>
      </c>
      <c r="CC9" s="290">
        <v>0</v>
      </c>
    </row>
    <row r="10" spans="1:81" x14ac:dyDescent="0.25">
      <c r="A10" s="286" t="s">
        <v>17</v>
      </c>
      <c r="B10" s="286" t="s">
        <v>231</v>
      </c>
      <c r="C10" s="286" t="s">
        <v>230</v>
      </c>
      <c r="D10" s="287">
        <v>44</v>
      </c>
      <c r="E10" s="287">
        <v>263</v>
      </c>
      <c r="F10" s="287">
        <v>3</v>
      </c>
      <c r="G10" s="287">
        <v>908</v>
      </c>
      <c r="H10" s="287">
        <v>43</v>
      </c>
      <c r="I10" s="287">
        <v>3</v>
      </c>
      <c r="J10" s="288">
        <v>0</v>
      </c>
      <c r="K10" s="287">
        <v>1</v>
      </c>
      <c r="L10" s="287">
        <v>2</v>
      </c>
      <c r="M10" s="288">
        <v>0</v>
      </c>
      <c r="N10" s="287">
        <v>10</v>
      </c>
      <c r="O10" s="288">
        <v>0</v>
      </c>
      <c r="P10" s="289">
        <v>1277</v>
      </c>
      <c r="Q10" s="287">
        <v>44</v>
      </c>
      <c r="R10" s="287">
        <v>131</v>
      </c>
      <c r="S10" s="288">
        <v>0</v>
      </c>
      <c r="T10" s="287">
        <v>454</v>
      </c>
      <c r="U10" s="288">
        <v>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9">
        <v>629</v>
      </c>
      <c r="AD10" s="288">
        <v>0</v>
      </c>
      <c r="AE10" s="287">
        <v>112</v>
      </c>
      <c r="AF10" s="287">
        <v>3</v>
      </c>
      <c r="AG10" s="288">
        <v>0</v>
      </c>
      <c r="AH10" s="288">
        <v>0</v>
      </c>
      <c r="AI10" s="287">
        <v>2</v>
      </c>
      <c r="AJ10" s="288">
        <v>0</v>
      </c>
      <c r="AK10" s="287">
        <v>1</v>
      </c>
      <c r="AL10" s="287">
        <v>2</v>
      </c>
      <c r="AM10" s="288">
        <v>0</v>
      </c>
      <c r="AN10" s="287">
        <v>5</v>
      </c>
      <c r="AO10" s="288">
        <v>0</v>
      </c>
      <c r="AP10" s="289">
        <v>125</v>
      </c>
      <c r="AQ10" s="288">
        <v>0</v>
      </c>
      <c r="AR10" s="288">
        <v>0</v>
      </c>
      <c r="AS10" s="288">
        <v>0</v>
      </c>
      <c r="AT10" s="287">
        <v>454</v>
      </c>
      <c r="AU10" s="287">
        <v>43</v>
      </c>
      <c r="AV10" s="288">
        <v>0</v>
      </c>
      <c r="AW10" s="288">
        <v>0</v>
      </c>
      <c r="AX10" s="288">
        <v>0</v>
      </c>
      <c r="AY10" s="288">
        <v>0</v>
      </c>
      <c r="AZ10" s="288">
        <v>0</v>
      </c>
      <c r="BA10" s="288">
        <v>0</v>
      </c>
      <c r="BB10" s="288">
        <v>0</v>
      </c>
      <c r="BC10" s="289">
        <v>497</v>
      </c>
      <c r="BD10" s="288">
        <v>0</v>
      </c>
      <c r="BE10" s="287">
        <v>20</v>
      </c>
      <c r="BF10" s="288">
        <v>0</v>
      </c>
      <c r="BG10" s="288">
        <v>0</v>
      </c>
      <c r="BH10" s="288">
        <v>0</v>
      </c>
      <c r="BI10" s="287">
        <v>1</v>
      </c>
      <c r="BJ10" s="288">
        <v>0</v>
      </c>
      <c r="BK10" s="288">
        <v>0</v>
      </c>
      <c r="BL10" s="288">
        <v>0</v>
      </c>
      <c r="BM10" s="288">
        <v>0</v>
      </c>
      <c r="BN10" s="287">
        <v>5</v>
      </c>
      <c r="BO10" s="288">
        <v>0</v>
      </c>
      <c r="BP10" s="289">
        <v>26</v>
      </c>
      <c r="BQ10" s="288">
        <v>0</v>
      </c>
      <c r="BR10" s="288">
        <v>0</v>
      </c>
      <c r="BS10" s="288">
        <v>0</v>
      </c>
      <c r="BT10" s="288">
        <v>0</v>
      </c>
      <c r="BU10" s="288">
        <v>0</v>
      </c>
      <c r="BV10" s="288">
        <v>0</v>
      </c>
      <c r="BW10" s="288">
        <v>0</v>
      </c>
      <c r="BX10" s="288">
        <v>0</v>
      </c>
      <c r="BY10" s="288">
        <v>0</v>
      </c>
      <c r="BZ10" s="288">
        <v>0</v>
      </c>
      <c r="CA10" s="288">
        <v>0</v>
      </c>
      <c r="CB10" s="288">
        <v>0</v>
      </c>
      <c r="CC10" s="290">
        <v>0</v>
      </c>
    </row>
    <row r="11" spans="1:81" x14ac:dyDescent="0.25">
      <c r="A11" s="286" t="s">
        <v>17</v>
      </c>
      <c r="B11" s="286" t="s">
        <v>231</v>
      </c>
      <c r="C11" s="286" t="s">
        <v>232</v>
      </c>
      <c r="D11" s="287">
        <v>524</v>
      </c>
      <c r="E11" s="287">
        <v>3103</v>
      </c>
      <c r="F11" s="287">
        <v>32</v>
      </c>
      <c r="G11" s="287">
        <v>10709</v>
      </c>
      <c r="H11" s="287">
        <v>503</v>
      </c>
      <c r="I11" s="287">
        <v>32</v>
      </c>
      <c r="J11" s="287">
        <v>2</v>
      </c>
      <c r="K11" s="287">
        <v>12</v>
      </c>
      <c r="L11" s="287">
        <v>21</v>
      </c>
      <c r="M11" s="288">
        <v>0</v>
      </c>
      <c r="N11" s="287">
        <v>124</v>
      </c>
      <c r="O11" s="288">
        <v>0</v>
      </c>
      <c r="P11" s="289">
        <v>15062</v>
      </c>
      <c r="Q11" s="287">
        <v>524</v>
      </c>
      <c r="R11" s="287">
        <v>1551</v>
      </c>
      <c r="S11" s="288">
        <v>0</v>
      </c>
      <c r="T11" s="287">
        <v>5354</v>
      </c>
      <c r="U11" s="288">
        <v>0</v>
      </c>
      <c r="V11" s="288">
        <v>0</v>
      </c>
      <c r="W11" s="287">
        <v>2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9">
        <v>7431</v>
      </c>
      <c r="AD11" s="288">
        <v>0</v>
      </c>
      <c r="AE11" s="287">
        <v>1310</v>
      </c>
      <c r="AF11" s="287">
        <v>32</v>
      </c>
      <c r="AG11" s="288">
        <v>0</v>
      </c>
      <c r="AH11" s="288">
        <v>0</v>
      </c>
      <c r="AI11" s="287">
        <v>27</v>
      </c>
      <c r="AJ11" s="288">
        <v>0</v>
      </c>
      <c r="AK11" s="287">
        <v>12</v>
      </c>
      <c r="AL11" s="287">
        <v>21</v>
      </c>
      <c r="AM11" s="288">
        <v>0</v>
      </c>
      <c r="AN11" s="287">
        <v>59</v>
      </c>
      <c r="AO11" s="288">
        <v>0</v>
      </c>
      <c r="AP11" s="289">
        <v>1461</v>
      </c>
      <c r="AQ11" s="288">
        <v>0</v>
      </c>
      <c r="AR11" s="288">
        <v>0</v>
      </c>
      <c r="AS11" s="288">
        <v>0</v>
      </c>
      <c r="AT11" s="287">
        <v>5355</v>
      </c>
      <c r="AU11" s="287">
        <v>503</v>
      </c>
      <c r="AV11" s="288">
        <v>0</v>
      </c>
      <c r="AW11" s="288">
        <v>0</v>
      </c>
      <c r="AX11" s="288">
        <v>0</v>
      </c>
      <c r="AY11" s="288">
        <v>0</v>
      </c>
      <c r="AZ11" s="288">
        <v>0</v>
      </c>
      <c r="BA11" s="288">
        <v>0</v>
      </c>
      <c r="BB11" s="288">
        <v>0</v>
      </c>
      <c r="BC11" s="289">
        <v>5858</v>
      </c>
      <c r="BD11" s="288">
        <v>0</v>
      </c>
      <c r="BE11" s="287">
        <v>242</v>
      </c>
      <c r="BF11" s="288">
        <v>0</v>
      </c>
      <c r="BG11" s="288">
        <v>0</v>
      </c>
      <c r="BH11" s="288">
        <v>0</v>
      </c>
      <c r="BI11" s="287">
        <v>5</v>
      </c>
      <c r="BJ11" s="288">
        <v>0</v>
      </c>
      <c r="BK11" s="288">
        <v>0</v>
      </c>
      <c r="BL11" s="288">
        <v>0</v>
      </c>
      <c r="BM11" s="288">
        <v>0</v>
      </c>
      <c r="BN11" s="287">
        <v>65</v>
      </c>
      <c r="BO11" s="288">
        <v>0</v>
      </c>
      <c r="BP11" s="289">
        <v>312</v>
      </c>
      <c r="BQ11" s="288">
        <v>0</v>
      </c>
      <c r="BR11" s="288">
        <v>0</v>
      </c>
      <c r="BS11" s="288">
        <v>0</v>
      </c>
      <c r="BT11" s="288">
        <v>0</v>
      </c>
      <c r="BU11" s="288">
        <v>0</v>
      </c>
      <c r="BV11" s="288">
        <v>0</v>
      </c>
      <c r="BW11" s="288">
        <v>0</v>
      </c>
      <c r="BX11" s="288">
        <v>0</v>
      </c>
      <c r="BY11" s="288">
        <v>0</v>
      </c>
      <c r="BZ11" s="288">
        <v>0</v>
      </c>
      <c r="CA11" s="288">
        <v>0</v>
      </c>
      <c r="CB11" s="288">
        <v>0</v>
      </c>
      <c r="CC11" s="290">
        <v>0</v>
      </c>
    </row>
    <row r="12" spans="1:81" x14ac:dyDescent="0.25">
      <c r="A12" s="286" t="s">
        <v>17</v>
      </c>
      <c r="B12" s="286" t="s">
        <v>233</v>
      </c>
      <c r="C12" s="286" t="s">
        <v>234</v>
      </c>
      <c r="D12" s="287">
        <v>530</v>
      </c>
      <c r="E12" s="287">
        <v>3138</v>
      </c>
      <c r="F12" s="287">
        <v>32</v>
      </c>
      <c r="G12" s="287">
        <v>10833</v>
      </c>
      <c r="H12" s="287">
        <v>509</v>
      </c>
      <c r="I12" s="287">
        <v>32</v>
      </c>
      <c r="J12" s="287">
        <v>2</v>
      </c>
      <c r="K12" s="287">
        <v>12</v>
      </c>
      <c r="L12" s="287">
        <v>21</v>
      </c>
      <c r="M12" s="288">
        <v>0</v>
      </c>
      <c r="N12" s="287">
        <v>125</v>
      </c>
      <c r="O12" s="288">
        <v>0</v>
      </c>
      <c r="P12" s="289">
        <v>15234</v>
      </c>
      <c r="Q12" s="287">
        <v>530</v>
      </c>
      <c r="R12" s="287">
        <v>1569</v>
      </c>
      <c r="S12" s="288">
        <v>0</v>
      </c>
      <c r="T12" s="287">
        <v>5416</v>
      </c>
      <c r="U12" s="288">
        <v>0</v>
      </c>
      <c r="V12" s="288">
        <v>0</v>
      </c>
      <c r="W12" s="287">
        <v>2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9">
        <v>7517</v>
      </c>
      <c r="AD12" s="288">
        <v>0</v>
      </c>
      <c r="AE12" s="287">
        <v>1324</v>
      </c>
      <c r="AF12" s="287">
        <v>32</v>
      </c>
      <c r="AG12" s="288">
        <v>0</v>
      </c>
      <c r="AH12" s="288">
        <v>0</v>
      </c>
      <c r="AI12" s="287">
        <v>27</v>
      </c>
      <c r="AJ12" s="288">
        <v>0</v>
      </c>
      <c r="AK12" s="287">
        <v>12</v>
      </c>
      <c r="AL12" s="287">
        <v>21</v>
      </c>
      <c r="AM12" s="288">
        <v>0</v>
      </c>
      <c r="AN12" s="287">
        <v>60</v>
      </c>
      <c r="AO12" s="288">
        <v>0</v>
      </c>
      <c r="AP12" s="289">
        <v>1476</v>
      </c>
      <c r="AQ12" s="288">
        <v>0</v>
      </c>
      <c r="AR12" s="288">
        <v>0</v>
      </c>
      <c r="AS12" s="288">
        <v>0</v>
      </c>
      <c r="AT12" s="287">
        <v>5417</v>
      </c>
      <c r="AU12" s="287">
        <v>509</v>
      </c>
      <c r="AV12" s="288">
        <v>0</v>
      </c>
      <c r="AW12" s="288">
        <v>0</v>
      </c>
      <c r="AX12" s="288">
        <v>0</v>
      </c>
      <c r="AY12" s="288">
        <v>0</v>
      </c>
      <c r="AZ12" s="288">
        <v>0</v>
      </c>
      <c r="BA12" s="288">
        <v>0</v>
      </c>
      <c r="BB12" s="288">
        <v>0</v>
      </c>
      <c r="BC12" s="289">
        <v>5926</v>
      </c>
      <c r="BD12" s="288">
        <v>0</v>
      </c>
      <c r="BE12" s="287">
        <v>245</v>
      </c>
      <c r="BF12" s="288">
        <v>0</v>
      </c>
      <c r="BG12" s="288">
        <v>0</v>
      </c>
      <c r="BH12" s="288">
        <v>0</v>
      </c>
      <c r="BI12" s="287">
        <v>5</v>
      </c>
      <c r="BJ12" s="288">
        <v>0</v>
      </c>
      <c r="BK12" s="288">
        <v>0</v>
      </c>
      <c r="BL12" s="288">
        <v>0</v>
      </c>
      <c r="BM12" s="288">
        <v>0</v>
      </c>
      <c r="BN12" s="287">
        <v>65</v>
      </c>
      <c r="BO12" s="288">
        <v>0</v>
      </c>
      <c r="BP12" s="289">
        <v>315</v>
      </c>
      <c r="BQ12" s="288">
        <v>0</v>
      </c>
      <c r="BR12" s="288">
        <v>0</v>
      </c>
      <c r="BS12" s="288">
        <v>0</v>
      </c>
      <c r="BT12" s="288">
        <v>0</v>
      </c>
      <c r="BU12" s="288">
        <v>0</v>
      </c>
      <c r="BV12" s="288">
        <v>0</v>
      </c>
      <c r="BW12" s="288">
        <v>0</v>
      </c>
      <c r="BX12" s="288">
        <v>0</v>
      </c>
      <c r="BY12" s="288">
        <v>0</v>
      </c>
      <c r="BZ12" s="288">
        <v>0</v>
      </c>
      <c r="CA12" s="288">
        <v>0</v>
      </c>
      <c r="CB12" s="288">
        <v>0</v>
      </c>
      <c r="CC12" s="290">
        <v>0</v>
      </c>
    </row>
    <row r="13" spans="1:81" x14ac:dyDescent="0.25">
      <c r="A13" s="286" t="s">
        <v>27</v>
      </c>
      <c r="B13" s="286" t="s">
        <v>229</v>
      </c>
      <c r="C13" s="286" t="s">
        <v>230</v>
      </c>
      <c r="D13" s="287">
        <v>25963</v>
      </c>
      <c r="E13" s="287">
        <v>153690</v>
      </c>
      <c r="F13" s="287">
        <v>1567</v>
      </c>
      <c r="G13" s="287">
        <v>530529</v>
      </c>
      <c r="H13" s="287">
        <v>24919</v>
      </c>
      <c r="I13" s="287">
        <v>1567</v>
      </c>
      <c r="J13" s="287">
        <v>75</v>
      </c>
      <c r="K13" s="287">
        <v>597</v>
      </c>
      <c r="L13" s="287">
        <v>1044</v>
      </c>
      <c r="M13" s="288">
        <v>0</v>
      </c>
      <c r="N13" s="287">
        <v>6118</v>
      </c>
      <c r="O13" s="288">
        <v>0</v>
      </c>
      <c r="P13" s="289">
        <v>746069</v>
      </c>
      <c r="Q13" s="287">
        <v>25963</v>
      </c>
      <c r="R13" s="287">
        <v>76845</v>
      </c>
      <c r="S13" s="288">
        <v>0</v>
      </c>
      <c r="T13" s="287">
        <v>265264</v>
      </c>
      <c r="U13" s="288">
        <v>0</v>
      </c>
      <c r="V13" s="288">
        <v>0</v>
      </c>
      <c r="W13" s="287">
        <v>75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9">
        <v>368147</v>
      </c>
      <c r="AD13" s="288">
        <v>0</v>
      </c>
      <c r="AE13" s="287">
        <v>64836</v>
      </c>
      <c r="AF13" s="287">
        <v>1567</v>
      </c>
      <c r="AG13" s="288">
        <v>0</v>
      </c>
      <c r="AH13" s="288">
        <v>0</v>
      </c>
      <c r="AI13" s="287">
        <v>1322</v>
      </c>
      <c r="AJ13" s="288">
        <v>0</v>
      </c>
      <c r="AK13" s="287">
        <v>597</v>
      </c>
      <c r="AL13" s="287">
        <v>1044</v>
      </c>
      <c r="AM13" s="288">
        <v>0</v>
      </c>
      <c r="AN13" s="287">
        <v>2931</v>
      </c>
      <c r="AO13" s="288">
        <v>0</v>
      </c>
      <c r="AP13" s="289">
        <v>72297</v>
      </c>
      <c r="AQ13" s="288">
        <v>0</v>
      </c>
      <c r="AR13" s="288">
        <v>0</v>
      </c>
      <c r="AS13" s="288">
        <v>0</v>
      </c>
      <c r="AT13" s="287">
        <v>265265</v>
      </c>
      <c r="AU13" s="287">
        <v>24919</v>
      </c>
      <c r="AV13" s="288">
        <v>0</v>
      </c>
      <c r="AW13" s="288">
        <v>0</v>
      </c>
      <c r="AX13" s="288">
        <v>0</v>
      </c>
      <c r="AY13" s="288">
        <v>0</v>
      </c>
      <c r="AZ13" s="288">
        <v>0</v>
      </c>
      <c r="BA13" s="288">
        <v>0</v>
      </c>
      <c r="BB13" s="288">
        <v>0</v>
      </c>
      <c r="BC13" s="289">
        <v>290184</v>
      </c>
      <c r="BD13" s="288">
        <v>0</v>
      </c>
      <c r="BE13" s="287">
        <v>12009</v>
      </c>
      <c r="BF13" s="288">
        <v>0</v>
      </c>
      <c r="BG13" s="288">
        <v>0</v>
      </c>
      <c r="BH13" s="288">
        <v>0</v>
      </c>
      <c r="BI13" s="287">
        <v>245</v>
      </c>
      <c r="BJ13" s="288">
        <v>0</v>
      </c>
      <c r="BK13" s="288">
        <v>0</v>
      </c>
      <c r="BL13" s="288">
        <v>0</v>
      </c>
      <c r="BM13" s="288">
        <v>0</v>
      </c>
      <c r="BN13" s="287">
        <v>3187</v>
      </c>
      <c r="BO13" s="288">
        <v>0</v>
      </c>
      <c r="BP13" s="289">
        <v>15441</v>
      </c>
      <c r="BQ13" s="288">
        <v>0</v>
      </c>
      <c r="BR13" s="288">
        <v>0</v>
      </c>
      <c r="BS13" s="288">
        <v>0</v>
      </c>
      <c r="BT13" s="288">
        <v>0</v>
      </c>
      <c r="BU13" s="288">
        <v>0</v>
      </c>
      <c r="BV13" s="288">
        <v>0</v>
      </c>
      <c r="BW13" s="288">
        <v>0</v>
      </c>
      <c r="BX13" s="288">
        <v>0</v>
      </c>
      <c r="BY13" s="288">
        <v>0</v>
      </c>
      <c r="BZ13" s="288">
        <v>0</v>
      </c>
      <c r="CA13" s="288">
        <v>0</v>
      </c>
      <c r="CB13" s="288">
        <v>0</v>
      </c>
      <c r="CC13" s="290">
        <v>0</v>
      </c>
    </row>
    <row r="14" spans="1:81" x14ac:dyDescent="0.25">
      <c r="A14" s="286" t="s">
        <v>27</v>
      </c>
      <c r="B14" s="286" t="s">
        <v>231</v>
      </c>
      <c r="C14" s="286" t="s">
        <v>83</v>
      </c>
      <c r="D14" s="287">
        <v>-4404</v>
      </c>
      <c r="E14" s="287">
        <v>-26069</v>
      </c>
      <c r="F14" s="287">
        <v>-266</v>
      </c>
      <c r="G14" s="287">
        <v>-89986</v>
      </c>
      <c r="H14" s="287">
        <v>-4227</v>
      </c>
      <c r="I14" s="287">
        <v>-266</v>
      </c>
      <c r="J14" s="287">
        <v>-13</v>
      </c>
      <c r="K14" s="287">
        <v>-101</v>
      </c>
      <c r="L14" s="287">
        <v>-177</v>
      </c>
      <c r="M14" s="288">
        <v>0</v>
      </c>
      <c r="N14" s="287">
        <v>-1038</v>
      </c>
      <c r="O14" s="288">
        <v>0</v>
      </c>
      <c r="P14" s="289">
        <v>-126547</v>
      </c>
      <c r="Q14" s="287">
        <v>-4404</v>
      </c>
      <c r="R14" s="287">
        <v>-13034</v>
      </c>
      <c r="S14" s="288">
        <v>0</v>
      </c>
      <c r="T14" s="287">
        <v>-44993</v>
      </c>
      <c r="U14" s="288">
        <v>0</v>
      </c>
      <c r="V14" s="288">
        <v>0</v>
      </c>
      <c r="W14" s="287">
        <v>-13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9">
        <v>-62444</v>
      </c>
      <c r="AD14" s="288">
        <v>0</v>
      </c>
      <c r="AE14" s="287">
        <v>-10998</v>
      </c>
      <c r="AF14" s="287">
        <v>-266</v>
      </c>
      <c r="AG14" s="288">
        <v>0</v>
      </c>
      <c r="AH14" s="288">
        <v>0</v>
      </c>
      <c r="AI14" s="287">
        <v>-224</v>
      </c>
      <c r="AJ14" s="288">
        <v>0</v>
      </c>
      <c r="AK14" s="287">
        <v>-101</v>
      </c>
      <c r="AL14" s="287">
        <v>-177</v>
      </c>
      <c r="AM14" s="288">
        <v>0</v>
      </c>
      <c r="AN14" s="287">
        <v>-497</v>
      </c>
      <c r="AO14" s="288">
        <v>0</v>
      </c>
      <c r="AP14" s="289">
        <v>-12263</v>
      </c>
      <c r="AQ14" s="288">
        <v>0</v>
      </c>
      <c r="AR14" s="288">
        <v>0</v>
      </c>
      <c r="AS14" s="288">
        <v>0</v>
      </c>
      <c r="AT14" s="287">
        <v>-44993</v>
      </c>
      <c r="AU14" s="287">
        <v>-4227</v>
      </c>
      <c r="AV14" s="288">
        <v>0</v>
      </c>
      <c r="AW14" s="288">
        <v>0</v>
      </c>
      <c r="AX14" s="288">
        <v>0</v>
      </c>
      <c r="AY14" s="288">
        <v>0</v>
      </c>
      <c r="AZ14" s="288">
        <v>0</v>
      </c>
      <c r="BA14" s="288">
        <v>0</v>
      </c>
      <c r="BB14" s="288">
        <v>0</v>
      </c>
      <c r="BC14" s="289">
        <v>-49220</v>
      </c>
      <c r="BD14" s="288">
        <v>0</v>
      </c>
      <c r="BE14" s="287">
        <v>-2037</v>
      </c>
      <c r="BF14" s="288">
        <v>0</v>
      </c>
      <c r="BG14" s="288">
        <v>0</v>
      </c>
      <c r="BH14" s="288">
        <v>0</v>
      </c>
      <c r="BI14" s="287">
        <v>-42</v>
      </c>
      <c r="BJ14" s="288">
        <v>0</v>
      </c>
      <c r="BK14" s="288">
        <v>0</v>
      </c>
      <c r="BL14" s="288">
        <v>0</v>
      </c>
      <c r="BM14" s="288">
        <v>0</v>
      </c>
      <c r="BN14" s="287">
        <v>-541</v>
      </c>
      <c r="BO14" s="288">
        <v>0</v>
      </c>
      <c r="BP14" s="289">
        <v>-2620</v>
      </c>
      <c r="BQ14" s="288">
        <v>0</v>
      </c>
      <c r="BR14" s="288">
        <v>0</v>
      </c>
      <c r="BS14" s="288">
        <v>0</v>
      </c>
      <c r="BT14" s="288">
        <v>0</v>
      </c>
      <c r="BU14" s="288">
        <v>0</v>
      </c>
      <c r="BV14" s="288">
        <v>0</v>
      </c>
      <c r="BW14" s="288">
        <v>0</v>
      </c>
      <c r="BX14" s="288">
        <v>0</v>
      </c>
      <c r="BY14" s="288">
        <v>0</v>
      </c>
      <c r="BZ14" s="288">
        <v>0</v>
      </c>
      <c r="CA14" s="288">
        <v>0</v>
      </c>
      <c r="CB14" s="288">
        <v>0</v>
      </c>
      <c r="CC14" s="290">
        <v>0</v>
      </c>
    </row>
    <row r="15" spans="1:81" x14ac:dyDescent="0.25">
      <c r="A15" s="286" t="s">
        <v>27</v>
      </c>
      <c r="B15" s="286" t="s">
        <v>231</v>
      </c>
      <c r="C15" s="286" t="s">
        <v>84</v>
      </c>
      <c r="D15" s="287">
        <v>-4472</v>
      </c>
      <c r="E15" s="287">
        <v>-26473</v>
      </c>
      <c r="F15" s="287">
        <v>-270</v>
      </c>
      <c r="G15" s="287">
        <v>-91382</v>
      </c>
      <c r="H15" s="287">
        <v>-4292</v>
      </c>
      <c r="I15" s="287">
        <v>-270</v>
      </c>
      <c r="J15" s="287">
        <v>-13</v>
      </c>
      <c r="K15" s="287">
        <v>-103</v>
      </c>
      <c r="L15" s="287">
        <v>-180</v>
      </c>
      <c r="M15" s="288">
        <v>0</v>
      </c>
      <c r="N15" s="287">
        <v>-1054</v>
      </c>
      <c r="O15" s="288">
        <v>0</v>
      </c>
      <c r="P15" s="289">
        <v>-128509</v>
      </c>
      <c r="Q15" s="287">
        <v>-4472</v>
      </c>
      <c r="R15" s="287">
        <v>-13236</v>
      </c>
      <c r="S15" s="288">
        <v>0</v>
      </c>
      <c r="T15" s="287">
        <v>-45691</v>
      </c>
      <c r="U15" s="288">
        <v>0</v>
      </c>
      <c r="V15" s="288">
        <v>0</v>
      </c>
      <c r="W15" s="287">
        <v>-13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9">
        <v>-63412</v>
      </c>
      <c r="AD15" s="288">
        <v>0</v>
      </c>
      <c r="AE15" s="287">
        <v>-11168</v>
      </c>
      <c r="AF15" s="287">
        <v>-270</v>
      </c>
      <c r="AG15" s="288">
        <v>0</v>
      </c>
      <c r="AH15" s="288">
        <v>0</v>
      </c>
      <c r="AI15" s="287">
        <v>-228</v>
      </c>
      <c r="AJ15" s="288">
        <v>0</v>
      </c>
      <c r="AK15" s="287">
        <v>-103</v>
      </c>
      <c r="AL15" s="287">
        <v>-180</v>
      </c>
      <c r="AM15" s="288">
        <v>0</v>
      </c>
      <c r="AN15" s="287">
        <v>-505</v>
      </c>
      <c r="AO15" s="288">
        <v>0</v>
      </c>
      <c r="AP15" s="289">
        <v>-12454</v>
      </c>
      <c r="AQ15" s="288">
        <v>0</v>
      </c>
      <c r="AR15" s="288">
        <v>0</v>
      </c>
      <c r="AS15" s="288">
        <v>0</v>
      </c>
      <c r="AT15" s="287">
        <v>-45691</v>
      </c>
      <c r="AU15" s="287">
        <v>-4292</v>
      </c>
      <c r="AV15" s="288">
        <v>0</v>
      </c>
      <c r="AW15" s="288">
        <v>0</v>
      </c>
      <c r="AX15" s="288">
        <v>0</v>
      </c>
      <c r="AY15" s="288">
        <v>0</v>
      </c>
      <c r="AZ15" s="288">
        <v>0</v>
      </c>
      <c r="BA15" s="288">
        <v>0</v>
      </c>
      <c r="BB15" s="288">
        <v>0</v>
      </c>
      <c r="BC15" s="289">
        <v>-49983</v>
      </c>
      <c r="BD15" s="288">
        <v>0</v>
      </c>
      <c r="BE15" s="287">
        <v>-2069</v>
      </c>
      <c r="BF15" s="288">
        <v>0</v>
      </c>
      <c r="BG15" s="288">
        <v>0</v>
      </c>
      <c r="BH15" s="288">
        <v>0</v>
      </c>
      <c r="BI15" s="287">
        <v>-42</v>
      </c>
      <c r="BJ15" s="288">
        <v>0</v>
      </c>
      <c r="BK15" s="288">
        <v>0</v>
      </c>
      <c r="BL15" s="288">
        <v>0</v>
      </c>
      <c r="BM15" s="288">
        <v>0</v>
      </c>
      <c r="BN15" s="287">
        <v>-549</v>
      </c>
      <c r="BO15" s="288">
        <v>0</v>
      </c>
      <c r="BP15" s="289">
        <v>-2660</v>
      </c>
      <c r="BQ15" s="288">
        <v>0</v>
      </c>
      <c r="BR15" s="288">
        <v>0</v>
      </c>
      <c r="BS15" s="288">
        <v>0</v>
      </c>
      <c r="BT15" s="288">
        <v>0</v>
      </c>
      <c r="BU15" s="288">
        <v>0</v>
      </c>
      <c r="BV15" s="288">
        <v>0</v>
      </c>
      <c r="BW15" s="288">
        <v>0</v>
      </c>
      <c r="BX15" s="288">
        <v>0</v>
      </c>
      <c r="BY15" s="288">
        <v>0</v>
      </c>
      <c r="BZ15" s="288">
        <v>0</v>
      </c>
      <c r="CA15" s="288">
        <v>0</v>
      </c>
      <c r="CB15" s="288">
        <v>0</v>
      </c>
      <c r="CC15" s="290">
        <v>0</v>
      </c>
    </row>
    <row r="16" spans="1:81" x14ac:dyDescent="0.25">
      <c r="A16" s="286" t="s">
        <v>27</v>
      </c>
      <c r="B16" s="286" t="s">
        <v>231</v>
      </c>
      <c r="C16" s="286" t="s">
        <v>112</v>
      </c>
      <c r="D16" s="287">
        <v>-4317</v>
      </c>
      <c r="E16" s="287">
        <v>-25558</v>
      </c>
      <c r="F16" s="287">
        <v>-261</v>
      </c>
      <c r="G16" s="287">
        <v>-88223</v>
      </c>
      <c r="H16" s="287">
        <v>-4144</v>
      </c>
      <c r="I16" s="287">
        <v>-261</v>
      </c>
      <c r="J16" s="287">
        <v>-12</v>
      </c>
      <c r="K16" s="287">
        <v>-99</v>
      </c>
      <c r="L16" s="287">
        <v>-174</v>
      </c>
      <c r="M16" s="288">
        <v>0</v>
      </c>
      <c r="N16" s="287">
        <v>-1017</v>
      </c>
      <c r="O16" s="288">
        <v>0</v>
      </c>
      <c r="P16" s="289">
        <v>-124066</v>
      </c>
      <c r="Q16" s="287">
        <v>-4317</v>
      </c>
      <c r="R16" s="287">
        <v>-12779</v>
      </c>
      <c r="S16" s="288">
        <v>0</v>
      </c>
      <c r="T16" s="287">
        <v>-44111</v>
      </c>
      <c r="U16" s="288">
        <v>0</v>
      </c>
      <c r="V16" s="288">
        <v>0</v>
      </c>
      <c r="W16" s="287">
        <v>-12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  <c r="AC16" s="289">
        <v>-61219</v>
      </c>
      <c r="AD16" s="288">
        <v>0</v>
      </c>
      <c r="AE16" s="287">
        <v>-10782</v>
      </c>
      <c r="AF16" s="287">
        <v>-261</v>
      </c>
      <c r="AG16" s="288">
        <v>0</v>
      </c>
      <c r="AH16" s="288">
        <v>0</v>
      </c>
      <c r="AI16" s="287">
        <v>-220</v>
      </c>
      <c r="AJ16" s="288">
        <v>0</v>
      </c>
      <c r="AK16" s="287">
        <v>-99</v>
      </c>
      <c r="AL16" s="287">
        <v>-174</v>
      </c>
      <c r="AM16" s="288">
        <v>0</v>
      </c>
      <c r="AN16" s="287">
        <v>-487</v>
      </c>
      <c r="AO16" s="288">
        <v>0</v>
      </c>
      <c r="AP16" s="289">
        <v>-12023</v>
      </c>
      <c r="AQ16" s="288">
        <v>0</v>
      </c>
      <c r="AR16" s="288">
        <v>0</v>
      </c>
      <c r="AS16" s="288">
        <v>0</v>
      </c>
      <c r="AT16" s="287">
        <v>-44112</v>
      </c>
      <c r="AU16" s="287">
        <v>-4144</v>
      </c>
      <c r="AV16" s="288">
        <v>0</v>
      </c>
      <c r="AW16" s="288">
        <v>0</v>
      </c>
      <c r="AX16" s="288">
        <v>0</v>
      </c>
      <c r="AY16" s="288">
        <v>0</v>
      </c>
      <c r="AZ16" s="288">
        <v>0</v>
      </c>
      <c r="BA16" s="288">
        <v>0</v>
      </c>
      <c r="BB16" s="288">
        <v>0</v>
      </c>
      <c r="BC16" s="289">
        <v>-48256</v>
      </c>
      <c r="BD16" s="288">
        <v>0</v>
      </c>
      <c r="BE16" s="287">
        <v>-1997</v>
      </c>
      <c r="BF16" s="288">
        <v>0</v>
      </c>
      <c r="BG16" s="288">
        <v>0</v>
      </c>
      <c r="BH16" s="288">
        <v>0</v>
      </c>
      <c r="BI16" s="287">
        <v>-41</v>
      </c>
      <c r="BJ16" s="288">
        <v>0</v>
      </c>
      <c r="BK16" s="288">
        <v>0</v>
      </c>
      <c r="BL16" s="288">
        <v>0</v>
      </c>
      <c r="BM16" s="288">
        <v>0</v>
      </c>
      <c r="BN16" s="287">
        <v>-530</v>
      </c>
      <c r="BO16" s="288">
        <v>0</v>
      </c>
      <c r="BP16" s="289">
        <v>-2568</v>
      </c>
      <c r="BQ16" s="288">
        <v>0</v>
      </c>
      <c r="BR16" s="288">
        <v>0</v>
      </c>
      <c r="BS16" s="288">
        <v>0</v>
      </c>
      <c r="BT16" s="288">
        <v>0</v>
      </c>
      <c r="BU16" s="288">
        <v>0</v>
      </c>
      <c r="BV16" s="288">
        <v>0</v>
      </c>
      <c r="BW16" s="288">
        <v>0</v>
      </c>
      <c r="BX16" s="288">
        <v>0</v>
      </c>
      <c r="BY16" s="288">
        <v>0</v>
      </c>
      <c r="BZ16" s="288">
        <v>0</v>
      </c>
      <c r="CA16" s="288">
        <v>0</v>
      </c>
      <c r="CB16" s="288">
        <v>0</v>
      </c>
      <c r="CC16" s="290">
        <v>0</v>
      </c>
    </row>
    <row r="17" spans="1:81" x14ac:dyDescent="0.25">
      <c r="A17" s="286" t="s">
        <v>27</v>
      </c>
      <c r="B17" s="286" t="s">
        <v>231</v>
      </c>
      <c r="C17" s="286" t="s">
        <v>113</v>
      </c>
      <c r="D17" s="287">
        <v>-4389</v>
      </c>
      <c r="E17" s="287">
        <v>-25979</v>
      </c>
      <c r="F17" s="287">
        <v>-265</v>
      </c>
      <c r="G17" s="287">
        <v>-89679</v>
      </c>
      <c r="H17" s="287">
        <v>-4212</v>
      </c>
      <c r="I17" s="287">
        <v>-265</v>
      </c>
      <c r="J17" s="287">
        <v>-13</v>
      </c>
      <c r="K17" s="287">
        <v>-101</v>
      </c>
      <c r="L17" s="287">
        <v>-177</v>
      </c>
      <c r="M17" s="288">
        <v>0</v>
      </c>
      <c r="N17" s="287">
        <v>-1034</v>
      </c>
      <c r="O17" s="288">
        <v>0</v>
      </c>
      <c r="P17" s="289">
        <v>-126114</v>
      </c>
      <c r="Q17" s="287">
        <v>-4389</v>
      </c>
      <c r="R17" s="287">
        <v>-12989</v>
      </c>
      <c r="S17" s="288">
        <v>0</v>
      </c>
      <c r="T17" s="287">
        <v>-44839</v>
      </c>
      <c r="U17" s="288">
        <v>0</v>
      </c>
      <c r="V17" s="288">
        <v>0</v>
      </c>
      <c r="W17" s="287">
        <v>-13</v>
      </c>
      <c r="X17" s="288">
        <v>0</v>
      </c>
      <c r="Y17" s="288">
        <v>0</v>
      </c>
      <c r="Z17" s="288">
        <v>0</v>
      </c>
      <c r="AA17" s="288">
        <v>0</v>
      </c>
      <c r="AB17" s="288">
        <v>0</v>
      </c>
      <c r="AC17" s="289">
        <v>-62230</v>
      </c>
      <c r="AD17" s="288">
        <v>0</v>
      </c>
      <c r="AE17" s="287">
        <v>-10960</v>
      </c>
      <c r="AF17" s="287">
        <v>-265</v>
      </c>
      <c r="AG17" s="288">
        <v>0</v>
      </c>
      <c r="AH17" s="288">
        <v>0</v>
      </c>
      <c r="AI17" s="287">
        <v>-223</v>
      </c>
      <c r="AJ17" s="288">
        <v>0</v>
      </c>
      <c r="AK17" s="287">
        <v>-101</v>
      </c>
      <c r="AL17" s="287">
        <v>-177</v>
      </c>
      <c r="AM17" s="288">
        <v>0</v>
      </c>
      <c r="AN17" s="287">
        <v>-495</v>
      </c>
      <c r="AO17" s="288">
        <v>0</v>
      </c>
      <c r="AP17" s="289">
        <v>-12221</v>
      </c>
      <c r="AQ17" s="288">
        <v>0</v>
      </c>
      <c r="AR17" s="288">
        <v>0</v>
      </c>
      <c r="AS17" s="288">
        <v>0</v>
      </c>
      <c r="AT17" s="287">
        <v>-44840</v>
      </c>
      <c r="AU17" s="287">
        <v>-4212</v>
      </c>
      <c r="AV17" s="288">
        <v>0</v>
      </c>
      <c r="AW17" s="288">
        <v>0</v>
      </c>
      <c r="AX17" s="288">
        <v>0</v>
      </c>
      <c r="AY17" s="288">
        <v>0</v>
      </c>
      <c r="AZ17" s="288">
        <v>0</v>
      </c>
      <c r="BA17" s="288">
        <v>0</v>
      </c>
      <c r="BB17" s="288">
        <v>0</v>
      </c>
      <c r="BC17" s="289">
        <v>-49052</v>
      </c>
      <c r="BD17" s="288">
        <v>0</v>
      </c>
      <c r="BE17" s="287">
        <v>-2030</v>
      </c>
      <c r="BF17" s="288">
        <v>0</v>
      </c>
      <c r="BG17" s="288">
        <v>0</v>
      </c>
      <c r="BH17" s="288">
        <v>0</v>
      </c>
      <c r="BI17" s="287">
        <v>-42</v>
      </c>
      <c r="BJ17" s="288">
        <v>0</v>
      </c>
      <c r="BK17" s="288">
        <v>0</v>
      </c>
      <c r="BL17" s="288">
        <v>0</v>
      </c>
      <c r="BM17" s="288">
        <v>0</v>
      </c>
      <c r="BN17" s="287">
        <v>-539</v>
      </c>
      <c r="BO17" s="288">
        <v>0</v>
      </c>
      <c r="BP17" s="289">
        <v>-2611</v>
      </c>
      <c r="BQ17" s="288">
        <v>0</v>
      </c>
      <c r="BR17" s="288">
        <v>0</v>
      </c>
      <c r="BS17" s="288">
        <v>0</v>
      </c>
      <c r="BT17" s="288">
        <v>0</v>
      </c>
      <c r="BU17" s="288">
        <v>0</v>
      </c>
      <c r="BV17" s="288">
        <v>0</v>
      </c>
      <c r="BW17" s="288">
        <v>0</v>
      </c>
      <c r="BX17" s="288">
        <v>0</v>
      </c>
      <c r="BY17" s="288">
        <v>0</v>
      </c>
      <c r="BZ17" s="288">
        <v>0</v>
      </c>
      <c r="CA17" s="288">
        <v>0</v>
      </c>
      <c r="CB17" s="288">
        <v>0</v>
      </c>
      <c r="CC17" s="290">
        <v>0</v>
      </c>
    </row>
    <row r="18" spans="1:81" x14ac:dyDescent="0.25">
      <c r="A18" s="286" t="s">
        <v>27</v>
      </c>
      <c r="B18" s="286" t="s">
        <v>231</v>
      </c>
      <c r="C18" s="286" t="s">
        <v>114</v>
      </c>
      <c r="D18" s="287">
        <v>-4285</v>
      </c>
      <c r="E18" s="287">
        <v>-25367</v>
      </c>
      <c r="F18" s="287">
        <v>-259</v>
      </c>
      <c r="G18" s="287">
        <v>-87567</v>
      </c>
      <c r="H18" s="287">
        <v>-4113</v>
      </c>
      <c r="I18" s="287">
        <v>-259</v>
      </c>
      <c r="J18" s="287">
        <v>-12</v>
      </c>
      <c r="K18" s="287">
        <v>-99</v>
      </c>
      <c r="L18" s="287">
        <v>-172</v>
      </c>
      <c r="M18" s="288">
        <v>0</v>
      </c>
      <c r="N18" s="287">
        <v>-1010</v>
      </c>
      <c r="O18" s="288">
        <v>0</v>
      </c>
      <c r="P18" s="289">
        <v>-123143</v>
      </c>
      <c r="Q18" s="287">
        <v>-4285</v>
      </c>
      <c r="R18" s="287">
        <v>-12683</v>
      </c>
      <c r="S18" s="288">
        <v>0</v>
      </c>
      <c r="T18" s="287">
        <v>-43783</v>
      </c>
      <c r="U18" s="288">
        <v>0</v>
      </c>
      <c r="V18" s="288">
        <v>0</v>
      </c>
      <c r="W18" s="287">
        <v>-12</v>
      </c>
      <c r="X18" s="288">
        <v>0</v>
      </c>
      <c r="Y18" s="288">
        <v>0</v>
      </c>
      <c r="Z18" s="288">
        <v>0</v>
      </c>
      <c r="AA18" s="288">
        <v>0</v>
      </c>
      <c r="AB18" s="288">
        <v>0</v>
      </c>
      <c r="AC18" s="289">
        <v>-60763</v>
      </c>
      <c r="AD18" s="288">
        <v>0</v>
      </c>
      <c r="AE18" s="287">
        <v>-10702</v>
      </c>
      <c r="AF18" s="287">
        <v>-259</v>
      </c>
      <c r="AG18" s="288">
        <v>0</v>
      </c>
      <c r="AH18" s="288">
        <v>0</v>
      </c>
      <c r="AI18" s="287">
        <v>-218</v>
      </c>
      <c r="AJ18" s="288">
        <v>0</v>
      </c>
      <c r="AK18" s="287">
        <v>-99</v>
      </c>
      <c r="AL18" s="287">
        <v>-172</v>
      </c>
      <c r="AM18" s="288">
        <v>0</v>
      </c>
      <c r="AN18" s="287">
        <v>-484</v>
      </c>
      <c r="AO18" s="288">
        <v>0</v>
      </c>
      <c r="AP18" s="289">
        <v>-11934</v>
      </c>
      <c r="AQ18" s="288">
        <v>0</v>
      </c>
      <c r="AR18" s="288">
        <v>0</v>
      </c>
      <c r="AS18" s="288">
        <v>0</v>
      </c>
      <c r="AT18" s="287">
        <v>-43784</v>
      </c>
      <c r="AU18" s="287">
        <v>-4113</v>
      </c>
      <c r="AV18" s="288">
        <v>0</v>
      </c>
      <c r="AW18" s="288">
        <v>0</v>
      </c>
      <c r="AX18" s="288">
        <v>0</v>
      </c>
      <c r="AY18" s="288">
        <v>0</v>
      </c>
      <c r="AZ18" s="288">
        <v>0</v>
      </c>
      <c r="BA18" s="288">
        <v>0</v>
      </c>
      <c r="BB18" s="288">
        <v>0</v>
      </c>
      <c r="BC18" s="289">
        <v>-47897</v>
      </c>
      <c r="BD18" s="288">
        <v>0</v>
      </c>
      <c r="BE18" s="287">
        <v>-1982</v>
      </c>
      <c r="BF18" s="288">
        <v>0</v>
      </c>
      <c r="BG18" s="288">
        <v>0</v>
      </c>
      <c r="BH18" s="288">
        <v>0</v>
      </c>
      <c r="BI18" s="287">
        <v>-41</v>
      </c>
      <c r="BJ18" s="288">
        <v>0</v>
      </c>
      <c r="BK18" s="288">
        <v>0</v>
      </c>
      <c r="BL18" s="288">
        <v>0</v>
      </c>
      <c r="BM18" s="288">
        <v>0</v>
      </c>
      <c r="BN18" s="287">
        <v>-526</v>
      </c>
      <c r="BO18" s="288">
        <v>0</v>
      </c>
      <c r="BP18" s="289">
        <v>-2549</v>
      </c>
      <c r="BQ18" s="288">
        <v>0</v>
      </c>
      <c r="BR18" s="288">
        <v>0</v>
      </c>
      <c r="BS18" s="288">
        <v>0</v>
      </c>
      <c r="BT18" s="288">
        <v>0</v>
      </c>
      <c r="BU18" s="288">
        <v>0</v>
      </c>
      <c r="BV18" s="288">
        <v>0</v>
      </c>
      <c r="BW18" s="288">
        <v>0</v>
      </c>
      <c r="BX18" s="288">
        <v>0</v>
      </c>
      <c r="BY18" s="288">
        <v>0</v>
      </c>
      <c r="BZ18" s="288">
        <v>0</v>
      </c>
      <c r="CA18" s="288">
        <v>0</v>
      </c>
      <c r="CB18" s="288">
        <v>0</v>
      </c>
      <c r="CC18" s="290">
        <v>0</v>
      </c>
    </row>
    <row r="19" spans="1:81" x14ac:dyDescent="0.25">
      <c r="A19" s="286" t="s">
        <v>27</v>
      </c>
      <c r="B19" s="286" t="s">
        <v>231</v>
      </c>
      <c r="C19" s="286" t="s">
        <v>230</v>
      </c>
      <c r="D19" s="287">
        <v>-4329</v>
      </c>
      <c r="E19" s="287">
        <v>-25623</v>
      </c>
      <c r="F19" s="287">
        <v>-261</v>
      </c>
      <c r="G19" s="287">
        <v>-88450</v>
      </c>
      <c r="H19" s="287">
        <v>-4154</v>
      </c>
      <c r="I19" s="287">
        <v>-261</v>
      </c>
      <c r="J19" s="287">
        <v>-12</v>
      </c>
      <c r="K19" s="287">
        <v>-100</v>
      </c>
      <c r="L19" s="287">
        <v>-174</v>
      </c>
      <c r="M19" s="288">
        <v>0</v>
      </c>
      <c r="N19" s="287">
        <v>-1020</v>
      </c>
      <c r="O19" s="288">
        <v>0</v>
      </c>
      <c r="P19" s="289">
        <v>-124384</v>
      </c>
      <c r="Q19" s="287">
        <v>-4329</v>
      </c>
      <c r="R19" s="287">
        <v>-12811</v>
      </c>
      <c r="S19" s="288">
        <v>0</v>
      </c>
      <c r="T19" s="287">
        <v>-44225</v>
      </c>
      <c r="U19" s="288">
        <v>0</v>
      </c>
      <c r="V19" s="288">
        <v>0</v>
      </c>
      <c r="W19" s="287">
        <v>-12</v>
      </c>
      <c r="X19" s="288">
        <v>0</v>
      </c>
      <c r="Y19" s="288">
        <v>0</v>
      </c>
      <c r="Z19" s="288">
        <v>0</v>
      </c>
      <c r="AA19" s="288">
        <v>0</v>
      </c>
      <c r="AB19" s="288">
        <v>0</v>
      </c>
      <c r="AC19" s="289">
        <v>-61377</v>
      </c>
      <c r="AD19" s="288">
        <v>0</v>
      </c>
      <c r="AE19" s="287">
        <v>-10810</v>
      </c>
      <c r="AF19" s="287">
        <v>-261</v>
      </c>
      <c r="AG19" s="288">
        <v>0</v>
      </c>
      <c r="AH19" s="288">
        <v>0</v>
      </c>
      <c r="AI19" s="287">
        <v>-220</v>
      </c>
      <c r="AJ19" s="288">
        <v>0</v>
      </c>
      <c r="AK19" s="287">
        <v>-100</v>
      </c>
      <c r="AL19" s="287">
        <v>-174</v>
      </c>
      <c r="AM19" s="288">
        <v>0</v>
      </c>
      <c r="AN19" s="287">
        <v>-489</v>
      </c>
      <c r="AO19" s="288">
        <v>0</v>
      </c>
      <c r="AP19" s="289">
        <v>-12054</v>
      </c>
      <c r="AQ19" s="288">
        <v>0</v>
      </c>
      <c r="AR19" s="288">
        <v>0</v>
      </c>
      <c r="AS19" s="288">
        <v>0</v>
      </c>
      <c r="AT19" s="287">
        <v>-44225</v>
      </c>
      <c r="AU19" s="287">
        <v>-4154</v>
      </c>
      <c r="AV19" s="288">
        <v>0</v>
      </c>
      <c r="AW19" s="288">
        <v>0</v>
      </c>
      <c r="AX19" s="288">
        <v>0</v>
      </c>
      <c r="AY19" s="288">
        <v>0</v>
      </c>
      <c r="AZ19" s="288">
        <v>0</v>
      </c>
      <c r="BA19" s="288">
        <v>0</v>
      </c>
      <c r="BB19" s="288">
        <v>0</v>
      </c>
      <c r="BC19" s="289">
        <v>-48379</v>
      </c>
      <c r="BD19" s="288">
        <v>0</v>
      </c>
      <c r="BE19" s="287">
        <v>-2002</v>
      </c>
      <c r="BF19" s="288">
        <v>0</v>
      </c>
      <c r="BG19" s="288">
        <v>0</v>
      </c>
      <c r="BH19" s="288">
        <v>0</v>
      </c>
      <c r="BI19" s="287">
        <v>-41</v>
      </c>
      <c r="BJ19" s="288">
        <v>0</v>
      </c>
      <c r="BK19" s="288">
        <v>0</v>
      </c>
      <c r="BL19" s="288">
        <v>0</v>
      </c>
      <c r="BM19" s="288">
        <v>0</v>
      </c>
      <c r="BN19" s="287">
        <v>-531</v>
      </c>
      <c r="BO19" s="288">
        <v>0</v>
      </c>
      <c r="BP19" s="289">
        <v>-2574</v>
      </c>
      <c r="BQ19" s="288">
        <v>0</v>
      </c>
      <c r="BR19" s="288">
        <v>0</v>
      </c>
      <c r="BS19" s="288">
        <v>0</v>
      </c>
      <c r="BT19" s="288">
        <v>0</v>
      </c>
      <c r="BU19" s="288">
        <v>0</v>
      </c>
      <c r="BV19" s="288">
        <v>0</v>
      </c>
      <c r="BW19" s="288">
        <v>0</v>
      </c>
      <c r="BX19" s="288">
        <v>0</v>
      </c>
      <c r="BY19" s="288">
        <v>0</v>
      </c>
      <c r="BZ19" s="288">
        <v>0</v>
      </c>
      <c r="CA19" s="288">
        <v>0</v>
      </c>
      <c r="CB19" s="288">
        <v>0</v>
      </c>
      <c r="CC19" s="290">
        <v>0</v>
      </c>
    </row>
    <row r="20" spans="1:81" x14ac:dyDescent="0.25">
      <c r="A20" s="286" t="s">
        <v>27</v>
      </c>
      <c r="B20" s="286" t="s">
        <v>231</v>
      </c>
      <c r="C20" s="286" t="s">
        <v>232</v>
      </c>
      <c r="D20" s="287">
        <v>21270</v>
      </c>
      <c r="E20" s="287">
        <v>125907</v>
      </c>
      <c r="F20" s="287">
        <v>1284</v>
      </c>
      <c r="G20" s="287">
        <v>434623</v>
      </c>
      <c r="H20" s="287">
        <v>20414</v>
      </c>
      <c r="I20" s="287">
        <v>1284</v>
      </c>
      <c r="J20" s="287">
        <v>61</v>
      </c>
      <c r="K20" s="287">
        <v>489</v>
      </c>
      <c r="L20" s="287">
        <v>856</v>
      </c>
      <c r="M20" s="288">
        <v>0</v>
      </c>
      <c r="N20" s="287">
        <v>5012</v>
      </c>
      <c r="O20" s="288">
        <v>0</v>
      </c>
      <c r="P20" s="289">
        <v>611200</v>
      </c>
      <c r="Q20" s="287">
        <v>21270</v>
      </c>
      <c r="R20" s="287">
        <v>62953</v>
      </c>
      <c r="S20" s="288">
        <v>0</v>
      </c>
      <c r="T20" s="287">
        <v>217311</v>
      </c>
      <c r="U20" s="288">
        <v>0</v>
      </c>
      <c r="V20" s="288">
        <v>0</v>
      </c>
      <c r="W20" s="287">
        <v>61</v>
      </c>
      <c r="X20" s="288">
        <v>0</v>
      </c>
      <c r="Y20" s="288">
        <v>0</v>
      </c>
      <c r="Z20" s="288">
        <v>0</v>
      </c>
      <c r="AA20" s="288">
        <v>0</v>
      </c>
      <c r="AB20" s="288">
        <v>0</v>
      </c>
      <c r="AC20" s="289">
        <v>301595</v>
      </c>
      <c r="AD20" s="288">
        <v>0</v>
      </c>
      <c r="AE20" s="287">
        <v>53117</v>
      </c>
      <c r="AF20" s="287">
        <v>1284</v>
      </c>
      <c r="AG20" s="288">
        <v>0</v>
      </c>
      <c r="AH20" s="288">
        <v>0</v>
      </c>
      <c r="AI20" s="287">
        <v>1083</v>
      </c>
      <c r="AJ20" s="288">
        <v>0</v>
      </c>
      <c r="AK20" s="287">
        <v>489</v>
      </c>
      <c r="AL20" s="287">
        <v>856</v>
      </c>
      <c r="AM20" s="288">
        <v>0</v>
      </c>
      <c r="AN20" s="287">
        <v>2401</v>
      </c>
      <c r="AO20" s="288">
        <v>0</v>
      </c>
      <c r="AP20" s="289">
        <v>59230</v>
      </c>
      <c r="AQ20" s="288">
        <v>0</v>
      </c>
      <c r="AR20" s="288">
        <v>0</v>
      </c>
      <c r="AS20" s="288">
        <v>0</v>
      </c>
      <c r="AT20" s="287">
        <v>217312</v>
      </c>
      <c r="AU20" s="287">
        <v>20414</v>
      </c>
      <c r="AV20" s="288">
        <v>0</v>
      </c>
      <c r="AW20" s="288">
        <v>0</v>
      </c>
      <c r="AX20" s="288">
        <v>0</v>
      </c>
      <c r="AY20" s="288">
        <v>0</v>
      </c>
      <c r="AZ20" s="288">
        <v>0</v>
      </c>
      <c r="BA20" s="288">
        <v>0</v>
      </c>
      <c r="BB20" s="288">
        <v>0</v>
      </c>
      <c r="BC20" s="289">
        <v>237726</v>
      </c>
      <c r="BD20" s="288">
        <v>0</v>
      </c>
      <c r="BE20" s="287">
        <v>9837</v>
      </c>
      <c r="BF20" s="288">
        <v>0</v>
      </c>
      <c r="BG20" s="288">
        <v>0</v>
      </c>
      <c r="BH20" s="288">
        <v>0</v>
      </c>
      <c r="BI20" s="287">
        <v>201</v>
      </c>
      <c r="BJ20" s="288">
        <v>0</v>
      </c>
      <c r="BK20" s="288">
        <v>0</v>
      </c>
      <c r="BL20" s="288">
        <v>0</v>
      </c>
      <c r="BM20" s="288">
        <v>0</v>
      </c>
      <c r="BN20" s="287">
        <v>2611</v>
      </c>
      <c r="BO20" s="288">
        <v>0</v>
      </c>
      <c r="BP20" s="289">
        <v>12649</v>
      </c>
      <c r="BQ20" s="288">
        <v>0</v>
      </c>
      <c r="BR20" s="288">
        <v>0</v>
      </c>
      <c r="BS20" s="288">
        <v>0</v>
      </c>
      <c r="BT20" s="288">
        <v>0</v>
      </c>
      <c r="BU20" s="288">
        <v>0</v>
      </c>
      <c r="BV20" s="288">
        <v>0</v>
      </c>
      <c r="BW20" s="288">
        <v>0</v>
      </c>
      <c r="BX20" s="288">
        <v>0</v>
      </c>
      <c r="BY20" s="288">
        <v>0</v>
      </c>
      <c r="BZ20" s="288">
        <v>0</v>
      </c>
      <c r="CA20" s="288">
        <v>0</v>
      </c>
      <c r="CB20" s="288">
        <v>0</v>
      </c>
      <c r="CC20" s="290">
        <v>0</v>
      </c>
    </row>
    <row r="21" spans="1:81" x14ac:dyDescent="0.25">
      <c r="A21" s="286" t="s">
        <v>27</v>
      </c>
      <c r="B21" s="286" t="s">
        <v>233</v>
      </c>
      <c r="C21" s="286" t="s">
        <v>234</v>
      </c>
      <c r="D21" s="287">
        <v>20066</v>
      </c>
      <c r="E21" s="287">
        <v>118779</v>
      </c>
      <c r="F21" s="287">
        <v>1211</v>
      </c>
      <c r="G21" s="287">
        <v>410018</v>
      </c>
      <c r="H21" s="287">
        <v>19258</v>
      </c>
      <c r="I21" s="287">
        <v>1211</v>
      </c>
      <c r="J21" s="287">
        <v>58</v>
      </c>
      <c r="K21" s="287">
        <v>461</v>
      </c>
      <c r="L21" s="287">
        <v>807</v>
      </c>
      <c r="M21" s="288">
        <v>0</v>
      </c>
      <c r="N21" s="287">
        <v>4728</v>
      </c>
      <c r="O21" s="288">
        <v>0</v>
      </c>
      <c r="P21" s="289">
        <v>576597</v>
      </c>
      <c r="Q21" s="287">
        <v>20066</v>
      </c>
      <c r="R21" s="287">
        <v>59389</v>
      </c>
      <c r="S21" s="288">
        <v>0</v>
      </c>
      <c r="T21" s="287">
        <v>205009</v>
      </c>
      <c r="U21" s="288">
        <v>0</v>
      </c>
      <c r="V21" s="288">
        <v>0</v>
      </c>
      <c r="W21" s="287">
        <v>58</v>
      </c>
      <c r="X21" s="288">
        <v>0</v>
      </c>
      <c r="Y21" s="288">
        <v>0</v>
      </c>
      <c r="Z21" s="288">
        <v>0</v>
      </c>
      <c r="AA21" s="288">
        <v>0</v>
      </c>
      <c r="AB21" s="288">
        <v>0</v>
      </c>
      <c r="AC21" s="289">
        <v>284522</v>
      </c>
      <c r="AD21" s="288">
        <v>0</v>
      </c>
      <c r="AE21" s="287">
        <v>50109</v>
      </c>
      <c r="AF21" s="287">
        <v>1211</v>
      </c>
      <c r="AG21" s="288">
        <v>0</v>
      </c>
      <c r="AH21" s="288">
        <v>0</v>
      </c>
      <c r="AI21" s="287">
        <v>1022</v>
      </c>
      <c r="AJ21" s="288">
        <v>0</v>
      </c>
      <c r="AK21" s="287">
        <v>461</v>
      </c>
      <c r="AL21" s="287">
        <v>807</v>
      </c>
      <c r="AM21" s="288">
        <v>0</v>
      </c>
      <c r="AN21" s="287">
        <v>2265</v>
      </c>
      <c r="AO21" s="288">
        <v>0</v>
      </c>
      <c r="AP21" s="289">
        <v>55875</v>
      </c>
      <c r="AQ21" s="288">
        <v>0</v>
      </c>
      <c r="AR21" s="288">
        <v>0</v>
      </c>
      <c r="AS21" s="288">
        <v>0</v>
      </c>
      <c r="AT21" s="287">
        <v>205009</v>
      </c>
      <c r="AU21" s="287">
        <v>19258</v>
      </c>
      <c r="AV21" s="288">
        <v>0</v>
      </c>
      <c r="AW21" s="288">
        <v>0</v>
      </c>
      <c r="AX21" s="288">
        <v>0</v>
      </c>
      <c r="AY21" s="288">
        <v>0</v>
      </c>
      <c r="AZ21" s="288">
        <v>0</v>
      </c>
      <c r="BA21" s="288">
        <v>0</v>
      </c>
      <c r="BB21" s="288">
        <v>0</v>
      </c>
      <c r="BC21" s="289">
        <v>224267</v>
      </c>
      <c r="BD21" s="288">
        <v>0</v>
      </c>
      <c r="BE21" s="287">
        <v>9281</v>
      </c>
      <c r="BF21" s="288">
        <v>0</v>
      </c>
      <c r="BG21" s="288">
        <v>0</v>
      </c>
      <c r="BH21" s="288">
        <v>0</v>
      </c>
      <c r="BI21" s="287">
        <v>189</v>
      </c>
      <c r="BJ21" s="288">
        <v>0</v>
      </c>
      <c r="BK21" s="288">
        <v>0</v>
      </c>
      <c r="BL21" s="288">
        <v>0</v>
      </c>
      <c r="BM21" s="288">
        <v>0</v>
      </c>
      <c r="BN21" s="287">
        <v>2463</v>
      </c>
      <c r="BO21" s="288">
        <v>0</v>
      </c>
      <c r="BP21" s="289">
        <v>11933</v>
      </c>
      <c r="BQ21" s="288">
        <v>0</v>
      </c>
      <c r="BR21" s="288">
        <v>0</v>
      </c>
      <c r="BS21" s="288">
        <v>0</v>
      </c>
      <c r="BT21" s="288">
        <v>0</v>
      </c>
      <c r="BU21" s="288">
        <v>0</v>
      </c>
      <c r="BV21" s="288">
        <v>0</v>
      </c>
      <c r="BW21" s="288">
        <v>0</v>
      </c>
      <c r="BX21" s="288">
        <v>0</v>
      </c>
      <c r="BY21" s="288">
        <v>0</v>
      </c>
      <c r="BZ21" s="288">
        <v>0</v>
      </c>
      <c r="CA21" s="288">
        <v>0</v>
      </c>
      <c r="CB21" s="288">
        <v>0</v>
      </c>
      <c r="CC21" s="290">
        <v>0</v>
      </c>
    </row>
    <row r="22" spans="1:81" x14ac:dyDescent="0.25">
      <c r="A22" s="286" t="s">
        <v>30</v>
      </c>
      <c r="B22" s="286" t="s">
        <v>229</v>
      </c>
      <c r="C22" s="286" t="s">
        <v>230</v>
      </c>
      <c r="D22" s="287">
        <v>1018</v>
      </c>
      <c r="E22" s="287">
        <v>6026</v>
      </c>
      <c r="F22" s="287">
        <v>61</v>
      </c>
      <c r="G22" s="287">
        <v>20804</v>
      </c>
      <c r="H22" s="287">
        <v>977</v>
      </c>
      <c r="I22" s="287">
        <v>61</v>
      </c>
      <c r="J22" s="287">
        <v>3</v>
      </c>
      <c r="K22" s="287">
        <v>23</v>
      </c>
      <c r="L22" s="287">
        <v>41</v>
      </c>
      <c r="M22" s="288">
        <v>0</v>
      </c>
      <c r="N22" s="287">
        <v>240</v>
      </c>
      <c r="O22" s="288">
        <v>0</v>
      </c>
      <c r="P22" s="289">
        <v>29254</v>
      </c>
      <c r="Q22" s="287">
        <v>1018</v>
      </c>
      <c r="R22" s="287">
        <v>3013</v>
      </c>
      <c r="S22" s="288">
        <v>0</v>
      </c>
      <c r="T22" s="287">
        <v>10402</v>
      </c>
      <c r="U22" s="288">
        <v>0</v>
      </c>
      <c r="V22" s="288">
        <v>0</v>
      </c>
      <c r="W22" s="287">
        <v>3</v>
      </c>
      <c r="X22" s="288">
        <v>0</v>
      </c>
      <c r="Y22" s="288">
        <v>0</v>
      </c>
      <c r="Z22" s="288">
        <v>0</v>
      </c>
      <c r="AA22" s="288">
        <v>0</v>
      </c>
      <c r="AB22" s="288">
        <v>0</v>
      </c>
      <c r="AC22" s="289">
        <v>14436</v>
      </c>
      <c r="AD22" s="288">
        <v>0</v>
      </c>
      <c r="AE22" s="287">
        <v>2542</v>
      </c>
      <c r="AF22" s="287">
        <v>61</v>
      </c>
      <c r="AG22" s="288">
        <v>0</v>
      </c>
      <c r="AH22" s="288">
        <v>0</v>
      </c>
      <c r="AI22" s="287">
        <v>52</v>
      </c>
      <c r="AJ22" s="288">
        <v>0</v>
      </c>
      <c r="AK22" s="287">
        <v>23</v>
      </c>
      <c r="AL22" s="287">
        <v>41</v>
      </c>
      <c r="AM22" s="288">
        <v>0</v>
      </c>
      <c r="AN22" s="287">
        <v>115</v>
      </c>
      <c r="AO22" s="288">
        <v>0</v>
      </c>
      <c r="AP22" s="289">
        <v>2834</v>
      </c>
      <c r="AQ22" s="288">
        <v>0</v>
      </c>
      <c r="AR22" s="288">
        <v>0</v>
      </c>
      <c r="AS22" s="288">
        <v>0</v>
      </c>
      <c r="AT22" s="287">
        <v>10402</v>
      </c>
      <c r="AU22" s="287">
        <v>977</v>
      </c>
      <c r="AV22" s="288">
        <v>0</v>
      </c>
      <c r="AW22" s="288">
        <v>0</v>
      </c>
      <c r="AX22" s="288">
        <v>0</v>
      </c>
      <c r="AY22" s="288">
        <v>0</v>
      </c>
      <c r="AZ22" s="288">
        <v>0</v>
      </c>
      <c r="BA22" s="288">
        <v>0</v>
      </c>
      <c r="BB22" s="288">
        <v>0</v>
      </c>
      <c r="BC22" s="289">
        <v>11379</v>
      </c>
      <c r="BD22" s="288">
        <v>0</v>
      </c>
      <c r="BE22" s="287">
        <v>471</v>
      </c>
      <c r="BF22" s="288">
        <v>0</v>
      </c>
      <c r="BG22" s="288">
        <v>0</v>
      </c>
      <c r="BH22" s="288">
        <v>0</v>
      </c>
      <c r="BI22" s="287">
        <v>9</v>
      </c>
      <c r="BJ22" s="288">
        <v>0</v>
      </c>
      <c r="BK22" s="288">
        <v>0</v>
      </c>
      <c r="BL22" s="288">
        <v>0</v>
      </c>
      <c r="BM22" s="288">
        <v>0</v>
      </c>
      <c r="BN22" s="287">
        <v>125</v>
      </c>
      <c r="BO22" s="288">
        <v>0</v>
      </c>
      <c r="BP22" s="289">
        <v>605</v>
      </c>
      <c r="BQ22" s="288">
        <v>0</v>
      </c>
      <c r="BR22" s="288">
        <v>0</v>
      </c>
      <c r="BS22" s="288">
        <v>0</v>
      </c>
      <c r="BT22" s="288">
        <v>0</v>
      </c>
      <c r="BU22" s="288">
        <v>0</v>
      </c>
      <c r="BV22" s="288">
        <v>0</v>
      </c>
      <c r="BW22" s="288">
        <v>0</v>
      </c>
      <c r="BX22" s="288">
        <v>0</v>
      </c>
      <c r="BY22" s="288">
        <v>0</v>
      </c>
      <c r="BZ22" s="288">
        <v>0</v>
      </c>
      <c r="CA22" s="288">
        <v>0</v>
      </c>
      <c r="CB22" s="288">
        <v>0</v>
      </c>
      <c r="CC22" s="290">
        <v>0</v>
      </c>
    </row>
    <row r="23" spans="1:81" x14ac:dyDescent="0.25">
      <c r="A23" s="286" t="s">
        <v>30</v>
      </c>
      <c r="B23" s="286" t="s">
        <v>231</v>
      </c>
      <c r="C23" s="286" t="s">
        <v>232</v>
      </c>
      <c r="D23" s="287">
        <v>849</v>
      </c>
      <c r="E23" s="287">
        <v>5028</v>
      </c>
      <c r="F23" s="287">
        <v>51</v>
      </c>
      <c r="G23" s="287">
        <v>17358</v>
      </c>
      <c r="H23" s="287">
        <v>815</v>
      </c>
      <c r="I23" s="287">
        <v>51</v>
      </c>
      <c r="J23" s="287">
        <v>2</v>
      </c>
      <c r="K23" s="287">
        <v>20</v>
      </c>
      <c r="L23" s="287">
        <v>34</v>
      </c>
      <c r="M23" s="288">
        <v>0</v>
      </c>
      <c r="N23" s="287">
        <v>200</v>
      </c>
      <c r="O23" s="288">
        <v>0</v>
      </c>
      <c r="P23" s="289">
        <v>24408</v>
      </c>
      <c r="Q23" s="287">
        <v>849</v>
      </c>
      <c r="R23" s="287">
        <v>2514</v>
      </c>
      <c r="S23" s="288">
        <v>0</v>
      </c>
      <c r="T23" s="287">
        <v>8679</v>
      </c>
      <c r="U23" s="288">
        <v>0</v>
      </c>
      <c r="V23" s="288">
        <v>0</v>
      </c>
      <c r="W23" s="287">
        <v>2</v>
      </c>
      <c r="X23" s="288">
        <v>0</v>
      </c>
      <c r="Y23" s="288">
        <v>0</v>
      </c>
      <c r="Z23" s="288">
        <v>0</v>
      </c>
      <c r="AA23" s="288">
        <v>0</v>
      </c>
      <c r="AB23" s="288">
        <v>0</v>
      </c>
      <c r="AC23" s="289">
        <v>12044</v>
      </c>
      <c r="AD23" s="288">
        <v>0</v>
      </c>
      <c r="AE23" s="287">
        <v>2122</v>
      </c>
      <c r="AF23" s="287">
        <v>51</v>
      </c>
      <c r="AG23" s="288">
        <v>0</v>
      </c>
      <c r="AH23" s="288">
        <v>0</v>
      </c>
      <c r="AI23" s="287">
        <v>43</v>
      </c>
      <c r="AJ23" s="288">
        <v>0</v>
      </c>
      <c r="AK23" s="287">
        <v>20</v>
      </c>
      <c r="AL23" s="287">
        <v>34</v>
      </c>
      <c r="AM23" s="288">
        <v>0</v>
      </c>
      <c r="AN23" s="287">
        <v>96</v>
      </c>
      <c r="AO23" s="288">
        <v>0</v>
      </c>
      <c r="AP23" s="289">
        <v>2366</v>
      </c>
      <c r="AQ23" s="288">
        <v>0</v>
      </c>
      <c r="AR23" s="288">
        <v>0</v>
      </c>
      <c r="AS23" s="288">
        <v>0</v>
      </c>
      <c r="AT23" s="287">
        <v>8679</v>
      </c>
      <c r="AU23" s="287">
        <v>815</v>
      </c>
      <c r="AV23" s="288">
        <v>0</v>
      </c>
      <c r="AW23" s="288">
        <v>0</v>
      </c>
      <c r="AX23" s="288">
        <v>0</v>
      </c>
      <c r="AY23" s="288">
        <v>0</v>
      </c>
      <c r="AZ23" s="288">
        <v>0</v>
      </c>
      <c r="BA23" s="288">
        <v>0</v>
      </c>
      <c r="BB23" s="288">
        <v>0</v>
      </c>
      <c r="BC23" s="289">
        <v>9494</v>
      </c>
      <c r="BD23" s="288">
        <v>0</v>
      </c>
      <c r="BE23" s="287">
        <v>392</v>
      </c>
      <c r="BF23" s="288">
        <v>0</v>
      </c>
      <c r="BG23" s="288">
        <v>0</v>
      </c>
      <c r="BH23" s="288">
        <v>0</v>
      </c>
      <c r="BI23" s="287">
        <v>8</v>
      </c>
      <c r="BJ23" s="288">
        <v>0</v>
      </c>
      <c r="BK23" s="288">
        <v>0</v>
      </c>
      <c r="BL23" s="288">
        <v>0</v>
      </c>
      <c r="BM23" s="288">
        <v>0</v>
      </c>
      <c r="BN23" s="287">
        <v>104</v>
      </c>
      <c r="BO23" s="288">
        <v>0</v>
      </c>
      <c r="BP23" s="289">
        <v>504</v>
      </c>
      <c r="BQ23" s="288">
        <v>0</v>
      </c>
      <c r="BR23" s="288">
        <v>0</v>
      </c>
      <c r="BS23" s="288">
        <v>0</v>
      </c>
      <c r="BT23" s="288">
        <v>0</v>
      </c>
      <c r="BU23" s="288">
        <v>0</v>
      </c>
      <c r="BV23" s="288">
        <v>0</v>
      </c>
      <c r="BW23" s="288">
        <v>0</v>
      </c>
      <c r="BX23" s="288">
        <v>0</v>
      </c>
      <c r="BY23" s="288">
        <v>0</v>
      </c>
      <c r="BZ23" s="288">
        <v>0</v>
      </c>
      <c r="CA23" s="288">
        <v>0</v>
      </c>
      <c r="CB23" s="288">
        <v>0</v>
      </c>
      <c r="CC23" s="290">
        <v>0</v>
      </c>
    </row>
    <row r="24" spans="1:81" x14ac:dyDescent="0.25">
      <c r="A24" s="286" t="s">
        <v>30</v>
      </c>
      <c r="B24" s="286" t="s">
        <v>233</v>
      </c>
      <c r="C24" s="286" t="s">
        <v>234</v>
      </c>
      <c r="D24" s="287">
        <v>849</v>
      </c>
      <c r="E24" s="287">
        <v>5028</v>
      </c>
      <c r="F24" s="287">
        <v>51</v>
      </c>
      <c r="G24" s="287">
        <v>17358</v>
      </c>
      <c r="H24" s="287">
        <v>815</v>
      </c>
      <c r="I24" s="287">
        <v>51</v>
      </c>
      <c r="J24" s="287">
        <v>2</v>
      </c>
      <c r="K24" s="287">
        <v>20</v>
      </c>
      <c r="L24" s="287">
        <v>34</v>
      </c>
      <c r="M24" s="288">
        <v>0</v>
      </c>
      <c r="N24" s="287">
        <v>200</v>
      </c>
      <c r="O24" s="288">
        <v>0</v>
      </c>
      <c r="P24" s="289">
        <v>24408</v>
      </c>
      <c r="Q24" s="287">
        <v>849</v>
      </c>
      <c r="R24" s="287">
        <v>2514</v>
      </c>
      <c r="S24" s="288">
        <v>0</v>
      </c>
      <c r="T24" s="287">
        <v>8679</v>
      </c>
      <c r="U24" s="288">
        <v>0</v>
      </c>
      <c r="V24" s="288">
        <v>0</v>
      </c>
      <c r="W24" s="287">
        <v>2</v>
      </c>
      <c r="X24" s="288">
        <v>0</v>
      </c>
      <c r="Y24" s="288">
        <v>0</v>
      </c>
      <c r="Z24" s="288">
        <v>0</v>
      </c>
      <c r="AA24" s="288">
        <v>0</v>
      </c>
      <c r="AB24" s="288">
        <v>0</v>
      </c>
      <c r="AC24" s="289">
        <v>12044</v>
      </c>
      <c r="AD24" s="288">
        <v>0</v>
      </c>
      <c r="AE24" s="287">
        <v>2122</v>
      </c>
      <c r="AF24" s="287">
        <v>51</v>
      </c>
      <c r="AG24" s="288">
        <v>0</v>
      </c>
      <c r="AH24" s="288">
        <v>0</v>
      </c>
      <c r="AI24" s="287">
        <v>43</v>
      </c>
      <c r="AJ24" s="288">
        <v>0</v>
      </c>
      <c r="AK24" s="287">
        <v>20</v>
      </c>
      <c r="AL24" s="287">
        <v>34</v>
      </c>
      <c r="AM24" s="288">
        <v>0</v>
      </c>
      <c r="AN24" s="287">
        <v>96</v>
      </c>
      <c r="AO24" s="288">
        <v>0</v>
      </c>
      <c r="AP24" s="289">
        <v>2366</v>
      </c>
      <c r="AQ24" s="288">
        <v>0</v>
      </c>
      <c r="AR24" s="288">
        <v>0</v>
      </c>
      <c r="AS24" s="288">
        <v>0</v>
      </c>
      <c r="AT24" s="287">
        <v>8679</v>
      </c>
      <c r="AU24" s="287">
        <v>815</v>
      </c>
      <c r="AV24" s="288">
        <v>0</v>
      </c>
      <c r="AW24" s="288">
        <v>0</v>
      </c>
      <c r="AX24" s="288">
        <v>0</v>
      </c>
      <c r="AY24" s="288">
        <v>0</v>
      </c>
      <c r="AZ24" s="288">
        <v>0</v>
      </c>
      <c r="BA24" s="288">
        <v>0</v>
      </c>
      <c r="BB24" s="288">
        <v>0</v>
      </c>
      <c r="BC24" s="289">
        <v>9494</v>
      </c>
      <c r="BD24" s="288">
        <v>0</v>
      </c>
      <c r="BE24" s="287">
        <v>392</v>
      </c>
      <c r="BF24" s="288">
        <v>0</v>
      </c>
      <c r="BG24" s="288">
        <v>0</v>
      </c>
      <c r="BH24" s="288">
        <v>0</v>
      </c>
      <c r="BI24" s="287">
        <v>8</v>
      </c>
      <c r="BJ24" s="288">
        <v>0</v>
      </c>
      <c r="BK24" s="288">
        <v>0</v>
      </c>
      <c r="BL24" s="288">
        <v>0</v>
      </c>
      <c r="BM24" s="288">
        <v>0</v>
      </c>
      <c r="BN24" s="287">
        <v>104</v>
      </c>
      <c r="BO24" s="288">
        <v>0</v>
      </c>
      <c r="BP24" s="289">
        <v>504</v>
      </c>
      <c r="BQ24" s="288">
        <v>0</v>
      </c>
      <c r="BR24" s="288">
        <v>0</v>
      </c>
      <c r="BS24" s="288">
        <v>0</v>
      </c>
      <c r="BT24" s="288">
        <v>0</v>
      </c>
      <c r="BU24" s="288">
        <v>0</v>
      </c>
      <c r="BV24" s="288">
        <v>0</v>
      </c>
      <c r="BW24" s="288">
        <v>0</v>
      </c>
      <c r="BX24" s="288">
        <v>0</v>
      </c>
      <c r="BY24" s="288">
        <v>0</v>
      </c>
      <c r="BZ24" s="288">
        <v>0</v>
      </c>
      <c r="CA24" s="288">
        <v>0</v>
      </c>
      <c r="CB24" s="288">
        <v>0</v>
      </c>
      <c r="CC24" s="290">
        <v>0</v>
      </c>
    </row>
    <row r="25" spans="1:81" x14ac:dyDescent="0.25">
      <c r="A25" s="286" t="s">
        <v>31</v>
      </c>
      <c r="B25" s="286" t="s">
        <v>229</v>
      </c>
      <c r="C25" s="286" t="s">
        <v>230</v>
      </c>
      <c r="D25" s="287">
        <v>686</v>
      </c>
      <c r="E25" s="287">
        <v>4063</v>
      </c>
      <c r="F25" s="287">
        <v>41</v>
      </c>
      <c r="G25" s="287">
        <v>14024</v>
      </c>
      <c r="H25" s="287">
        <v>659</v>
      </c>
      <c r="I25" s="287">
        <v>41</v>
      </c>
      <c r="J25" s="287">
        <v>2</v>
      </c>
      <c r="K25" s="287">
        <v>16</v>
      </c>
      <c r="L25" s="287">
        <v>28</v>
      </c>
      <c r="M25" s="288">
        <v>0</v>
      </c>
      <c r="N25" s="287">
        <v>162</v>
      </c>
      <c r="O25" s="288">
        <v>0</v>
      </c>
      <c r="P25" s="289">
        <v>19722</v>
      </c>
      <c r="Q25" s="287">
        <v>686</v>
      </c>
      <c r="R25" s="287">
        <v>2031</v>
      </c>
      <c r="S25" s="288">
        <v>0</v>
      </c>
      <c r="T25" s="287">
        <v>7012</v>
      </c>
      <c r="U25" s="288">
        <v>0</v>
      </c>
      <c r="V25" s="288">
        <v>0</v>
      </c>
      <c r="W25" s="287">
        <v>2</v>
      </c>
      <c r="X25" s="288">
        <v>0</v>
      </c>
      <c r="Y25" s="288">
        <v>0</v>
      </c>
      <c r="Z25" s="288">
        <v>0</v>
      </c>
      <c r="AA25" s="288">
        <v>0</v>
      </c>
      <c r="AB25" s="288">
        <v>0</v>
      </c>
      <c r="AC25" s="289">
        <v>9731</v>
      </c>
      <c r="AD25" s="288">
        <v>0</v>
      </c>
      <c r="AE25" s="287">
        <v>1715</v>
      </c>
      <c r="AF25" s="287">
        <v>41</v>
      </c>
      <c r="AG25" s="288">
        <v>0</v>
      </c>
      <c r="AH25" s="288">
        <v>0</v>
      </c>
      <c r="AI25" s="287">
        <v>35</v>
      </c>
      <c r="AJ25" s="288">
        <v>0</v>
      </c>
      <c r="AK25" s="287">
        <v>16</v>
      </c>
      <c r="AL25" s="287">
        <v>28</v>
      </c>
      <c r="AM25" s="288">
        <v>0</v>
      </c>
      <c r="AN25" s="287">
        <v>78</v>
      </c>
      <c r="AO25" s="288">
        <v>0</v>
      </c>
      <c r="AP25" s="289">
        <v>1913</v>
      </c>
      <c r="AQ25" s="288">
        <v>0</v>
      </c>
      <c r="AR25" s="288">
        <v>0</v>
      </c>
      <c r="AS25" s="288">
        <v>0</v>
      </c>
      <c r="AT25" s="287">
        <v>7012</v>
      </c>
      <c r="AU25" s="287">
        <v>659</v>
      </c>
      <c r="AV25" s="288">
        <v>0</v>
      </c>
      <c r="AW25" s="288">
        <v>0</v>
      </c>
      <c r="AX25" s="288">
        <v>0</v>
      </c>
      <c r="AY25" s="288">
        <v>0</v>
      </c>
      <c r="AZ25" s="288">
        <v>0</v>
      </c>
      <c r="BA25" s="288">
        <v>0</v>
      </c>
      <c r="BB25" s="288">
        <v>0</v>
      </c>
      <c r="BC25" s="289">
        <v>7671</v>
      </c>
      <c r="BD25" s="288">
        <v>0</v>
      </c>
      <c r="BE25" s="287">
        <v>317</v>
      </c>
      <c r="BF25" s="288">
        <v>0</v>
      </c>
      <c r="BG25" s="288">
        <v>0</v>
      </c>
      <c r="BH25" s="288">
        <v>0</v>
      </c>
      <c r="BI25" s="287">
        <v>6</v>
      </c>
      <c r="BJ25" s="288">
        <v>0</v>
      </c>
      <c r="BK25" s="288">
        <v>0</v>
      </c>
      <c r="BL25" s="288">
        <v>0</v>
      </c>
      <c r="BM25" s="288">
        <v>0</v>
      </c>
      <c r="BN25" s="287">
        <v>84</v>
      </c>
      <c r="BO25" s="288">
        <v>0</v>
      </c>
      <c r="BP25" s="289">
        <v>407</v>
      </c>
      <c r="BQ25" s="288">
        <v>0</v>
      </c>
      <c r="BR25" s="288">
        <v>0</v>
      </c>
      <c r="BS25" s="288">
        <v>0</v>
      </c>
      <c r="BT25" s="288">
        <v>0</v>
      </c>
      <c r="BU25" s="288">
        <v>0</v>
      </c>
      <c r="BV25" s="288">
        <v>0</v>
      </c>
      <c r="BW25" s="288">
        <v>0</v>
      </c>
      <c r="BX25" s="288">
        <v>0</v>
      </c>
      <c r="BY25" s="288">
        <v>0</v>
      </c>
      <c r="BZ25" s="288">
        <v>0</v>
      </c>
      <c r="CA25" s="288">
        <v>0</v>
      </c>
      <c r="CB25" s="288">
        <v>0</v>
      </c>
      <c r="CC25" s="290">
        <v>0</v>
      </c>
    </row>
    <row r="26" spans="1:81" x14ac:dyDescent="0.25">
      <c r="A26" s="286" t="s">
        <v>31</v>
      </c>
      <c r="B26" s="286" t="s">
        <v>231</v>
      </c>
      <c r="C26" s="286" t="s">
        <v>232</v>
      </c>
      <c r="D26" s="287">
        <v>475</v>
      </c>
      <c r="E26" s="287">
        <v>2813</v>
      </c>
      <c r="F26" s="287">
        <v>29</v>
      </c>
      <c r="G26" s="287">
        <v>9711</v>
      </c>
      <c r="H26" s="287">
        <v>456</v>
      </c>
      <c r="I26" s="287">
        <v>29</v>
      </c>
      <c r="J26" s="287">
        <v>1</v>
      </c>
      <c r="K26" s="287">
        <v>11</v>
      </c>
      <c r="L26" s="287">
        <v>19</v>
      </c>
      <c r="M26" s="288">
        <v>0</v>
      </c>
      <c r="N26" s="287">
        <v>112</v>
      </c>
      <c r="O26" s="288">
        <v>0</v>
      </c>
      <c r="P26" s="289">
        <v>13656</v>
      </c>
      <c r="Q26" s="287">
        <v>475</v>
      </c>
      <c r="R26" s="287">
        <v>1406</v>
      </c>
      <c r="S26" s="288">
        <v>0</v>
      </c>
      <c r="T26" s="287">
        <v>4855</v>
      </c>
      <c r="U26" s="288">
        <v>0</v>
      </c>
      <c r="V26" s="288">
        <v>0</v>
      </c>
      <c r="W26" s="287">
        <v>1</v>
      </c>
      <c r="X26" s="288">
        <v>0</v>
      </c>
      <c r="Y26" s="288">
        <v>0</v>
      </c>
      <c r="Z26" s="288">
        <v>0</v>
      </c>
      <c r="AA26" s="288">
        <v>0</v>
      </c>
      <c r="AB26" s="288">
        <v>0</v>
      </c>
      <c r="AC26" s="289">
        <v>6737</v>
      </c>
      <c r="AD26" s="288">
        <v>0</v>
      </c>
      <c r="AE26" s="287">
        <v>1188</v>
      </c>
      <c r="AF26" s="287">
        <v>29</v>
      </c>
      <c r="AG26" s="288">
        <v>0</v>
      </c>
      <c r="AH26" s="288">
        <v>0</v>
      </c>
      <c r="AI26" s="287">
        <v>24</v>
      </c>
      <c r="AJ26" s="288">
        <v>0</v>
      </c>
      <c r="AK26" s="287">
        <v>11</v>
      </c>
      <c r="AL26" s="287">
        <v>19</v>
      </c>
      <c r="AM26" s="288">
        <v>0</v>
      </c>
      <c r="AN26" s="287">
        <v>54</v>
      </c>
      <c r="AO26" s="288">
        <v>0</v>
      </c>
      <c r="AP26" s="289">
        <v>1325</v>
      </c>
      <c r="AQ26" s="288">
        <v>0</v>
      </c>
      <c r="AR26" s="288">
        <v>0</v>
      </c>
      <c r="AS26" s="288">
        <v>0</v>
      </c>
      <c r="AT26" s="287">
        <v>4856</v>
      </c>
      <c r="AU26" s="287">
        <v>456</v>
      </c>
      <c r="AV26" s="288">
        <v>0</v>
      </c>
      <c r="AW26" s="288">
        <v>0</v>
      </c>
      <c r="AX26" s="288">
        <v>0</v>
      </c>
      <c r="AY26" s="288">
        <v>0</v>
      </c>
      <c r="AZ26" s="288">
        <v>0</v>
      </c>
      <c r="BA26" s="288">
        <v>0</v>
      </c>
      <c r="BB26" s="288">
        <v>0</v>
      </c>
      <c r="BC26" s="289">
        <v>5312</v>
      </c>
      <c r="BD26" s="288">
        <v>0</v>
      </c>
      <c r="BE26" s="287">
        <v>219</v>
      </c>
      <c r="BF26" s="288">
        <v>0</v>
      </c>
      <c r="BG26" s="288">
        <v>0</v>
      </c>
      <c r="BH26" s="288">
        <v>0</v>
      </c>
      <c r="BI26" s="287">
        <v>5</v>
      </c>
      <c r="BJ26" s="288">
        <v>0</v>
      </c>
      <c r="BK26" s="288">
        <v>0</v>
      </c>
      <c r="BL26" s="288">
        <v>0</v>
      </c>
      <c r="BM26" s="288">
        <v>0</v>
      </c>
      <c r="BN26" s="287">
        <v>58</v>
      </c>
      <c r="BO26" s="288">
        <v>0</v>
      </c>
      <c r="BP26" s="289">
        <v>282</v>
      </c>
      <c r="BQ26" s="288">
        <v>0</v>
      </c>
      <c r="BR26" s="288">
        <v>0</v>
      </c>
      <c r="BS26" s="288">
        <v>0</v>
      </c>
      <c r="BT26" s="288">
        <v>0</v>
      </c>
      <c r="BU26" s="288">
        <v>0</v>
      </c>
      <c r="BV26" s="288">
        <v>0</v>
      </c>
      <c r="BW26" s="288">
        <v>0</v>
      </c>
      <c r="BX26" s="288">
        <v>0</v>
      </c>
      <c r="BY26" s="288">
        <v>0</v>
      </c>
      <c r="BZ26" s="288">
        <v>0</v>
      </c>
      <c r="CA26" s="288">
        <v>0</v>
      </c>
      <c r="CB26" s="288">
        <v>0</v>
      </c>
      <c r="CC26" s="290">
        <v>0</v>
      </c>
    </row>
    <row r="27" spans="1:81" x14ac:dyDescent="0.25">
      <c r="A27" s="286" t="s">
        <v>31</v>
      </c>
      <c r="B27" s="286" t="s">
        <v>233</v>
      </c>
      <c r="C27" s="286" t="s">
        <v>234</v>
      </c>
      <c r="D27" s="287">
        <v>475</v>
      </c>
      <c r="E27" s="287">
        <v>2813</v>
      </c>
      <c r="F27" s="287">
        <v>29</v>
      </c>
      <c r="G27" s="287">
        <v>9711</v>
      </c>
      <c r="H27" s="287">
        <v>456</v>
      </c>
      <c r="I27" s="287">
        <v>29</v>
      </c>
      <c r="J27" s="287">
        <v>1</v>
      </c>
      <c r="K27" s="287">
        <v>11</v>
      </c>
      <c r="L27" s="287">
        <v>19</v>
      </c>
      <c r="M27" s="288">
        <v>0</v>
      </c>
      <c r="N27" s="287">
        <v>112</v>
      </c>
      <c r="O27" s="288">
        <v>0</v>
      </c>
      <c r="P27" s="289">
        <v>13656</v>
      </c>
      <c r="Q27" s="287">
        <v>475</v>
      </c>
      <c r="R27" s="287">
        <v>1406</v>
      </c>
      <c r="S27" s="288">
        <v>0</v>
      </c>
      <c r="T27" s="287">
        <v>4855</v>
      </c>
      <c r="U27" s="288">
        <v>0</v>
      </c>
      <c r="V27" s="288">
        <v>0</v>
      </c>
      <c r="W27" s="287">
        <v>1</v>
      </c>
      <c r="X27" s="288">
        <v>0</v>
      </c>
      <c r="Y27" s="288">
        <v>0</v>
      </c>
      <c r="Z27" s="288">
        <v>0</v>
      </c>
      <c r="AA27" s="288">
        <v>0</v>
      </c>
      <c r="AB27" s="288">
        <v>0</v>
      </c>
      <c r="AC27" s="289">
        <v>6737</v>
      </c>
      <c r="AD27" s="288">
        <v>0</v>
      </c>
      <c r="AE27" s="287">
        <v>1188</v>
      </c>
      <c r="AF27" s="287">
        <v>29</v>
      </c>
      <c r="AG27" s="288">
        <v>0</v>
      </c>
      <c r="AH27" s="288">
        <v>0</v>
      </c>
      <c r="AI27" s="287">
        <v>24</v>
      </c>
      <c r="AJ27" s="288">
        <v>0</v>
      </c>
      <c r="AK27" s="287">
        <v>11</v>
      </c>
      <c r="AL27" s="287">
        <v>19</v>
      </c>
      <c r="AM27" s="288">
        <v>0</v>
      </c>
      <c r="AN27" s="287">
        <v>54</v>
      </c>
      <c r="AO27" s="288">
        <v>0</v>
      </c>
      <c r="AP27" s="289">
        <v>1325</v>
      </c>
      <c r="AQ27" s="288">
        <v>0</v>
      </c>
      <c r="AR27" s="288">
        <v>0</v>
      </c>
      <c r="AS27" s="288">
        <v>0</v>
      </c>
      <c r="AT27" s="287">
        <v>4856</v>
      </c>
      <c r="AU27" s="287">
        <v>456</v>
      </c>
      <c r="AV27" s="288">
        <v>0</v>
      </c>
      <c r="AW27" s="288">
        <v>0</v>
      </c>
      <c r="AX27" s="288">
        <v>0</v>
      </c>
      <c r="AY27" s="288">
        <v>0</v>
      </c>
      <c r="AZ27" s="288">
        <v>0</v>
      </c>
      <c r="BA27" s="288">
        <v>0</v>
      </c>
      <c r="BB27" s="288">
        <v>0</v>
      </c>
      <c r="BC27" s="289">
        <v>5312</v>
      </c>
      <c r="BD27" s="288">
        <v>0</v>
      </c>
      <c r="BE27" s="287">
        <v>219</v>
      </c>
      <c r="BF27" s="288">
        <v>0</v>
      </c>
      <c r="BG27" s="288">
        <v>0</v>
      </c>
      <c r="BH27" s="288">
        <v>0</v>
      </c>
      <c r="BI27" s="287">
        <v>5</v>
      </c>
      <c r="BJ27" s="288">
        <v>0</v>
      </c>
      <c r="BK27" s="288">
        <v>0</v>
      </c>
      <c r="BL27" s="288">
        <v>0</v>
      </c>
      <c r="BM27" s="288">
        <v>0</v>
      </c>
      <c r="BN27" s="287">
        <v>58</v>
      </c>
      <c r="BO27" s="288">
        <v>0</v>
      </c>
      <c r="BP27" s="289">
        <v>282</v>
      </c>
      <c r="BQ27" s="288">
        <v>0</v>
      </c>
      <c r="BR27" s="288">
        <v>0</v>
      </c>
      <c r="BS27" s="288">
        <v>0</v>
      </c>
      <c r="BT27" s="288">
        <v>0</v>
      </c>
      <c r="BU27" s="288">
        <v>0</v>
      </c>
      <c r="BV27" s="288">
        <v>0</v>
      </c>
      <c r="BW27" s="288">
        <v>0</v>
      </c>
      <c r="BX27" s="288">
        <v>0</v>
      </c>
      <c r="BY27" s="288">
        <v>0</v>
      </c>
      <c r="BZ27" s="288">
        <v>0</v>
      </c>
      <c r="CA27" s="288">
        <v>0</v>
      </c>
      <c r="CB27" s="288">
        <v>0</v>
      </c>
      <c r="CC27" s="290">
        <v>0</v>
      </c>
    </row>
    <row r="28" spans="1:81" x14ac:dyDescent="0.25">
      <c r="A28" s="286" t="s">
        <v>34</v>
      </c>
      <c r="B28" s="286" t="s">
        <v>229</v>
      </c>
      <c r="C28" s="286" t="s">
        <v>230</v>
      </c>
      <c r="D28" s="287">
        <v>1718</v>
      </c>
      <c r="E28" s="287">
        <v>10170</v>
      </c>
      <c r="F28" s="287">
        <v>104</v>
      </c>
      <c r="G28" s="287">
        <v>35104</v>
      </c>
      <c r="H28" s="287">
        <v>1649</v>
      </c>
      <c r="I28" s="287">
        <v>104</v>
      </c>
      <c r="J28" s="287">
        <v>5</v>
      </c>
      <c r="K28" s="287">
        <v>39</v>
      </c>
      <c r="L28" s="287">
        <v>69</v>
      </c>
      <c r="M28" s="288">
        <v>0</v>
      </c>
      <c r="N28" s="287">
        <v>405</v>
      </c>
      <c r="O28" s="288">
        <v>0</v>
      </c>
      <c r="P28" s="289">
        <v>49367</v>
      </c>
      <c r="Q28" s="287">
        <v>1718</v>
      </c>
      <c r="R28" s="287">
        <v>5085</v>
      </c>
      <c r="S28" s="288">
        <v>0</v>
      </c>
      <c r="T28" s="287">
        <v>17552</v>
      </c>
      <c r="U28" s="288">
        <v>0</v>
      </c>
      <c r="V28" s="288">
        <v>0</v>
      </c>
      <c r="W28" s="287">
        <v>5</v>
      </c>
      <c r="X28" s="288">
        <v>0</v>
      </c>
      <c r="Y28" s="288">
        <v>0</v>
      </c>
      <c r="Z28" s="288">
        <v>0</v>
      </c>
      <c r="AA28" s="288">
        <v>0</v>
      </c>
      <c r="AB28" s="288">
        <v>0</v>
      </c>
      <c r="AC28" s="289">
        <v>24360</v>
      </c>
      <c r="AD28" s="288">
        <v>0</v>
      </c>
      <c r="AE28" s="287">
        <v>4290</v>
      </c>
      <c r="AF28" s="287">
        <v>104</v>
      </c>
      <c r="AG28" s="288">
        <v>0</v>
      </c>
      <c r="AH28" s="288">
        <v>0</v>
      </c>
      <c r="AI28" s="287">
        <v>88</v>
      </c>
      <c r="AJ28" s="288">
        <v>0</v>
      </c>
      <c r="AK28" s="287">
        <v>39</v>
      </c>
      <c r="AL28" s="287">
        <v>69</v>
      </c>
      <c r="AM28" s="288">
        <v>0</v>
      </c>
      <c r="AN28" s="287">
        <v>194</v>
      </c>
      <c r="AO28" s="288">
        <v>0</v>
      </c>
      <c r="AP28" s="289">
        <v>4784</v>
      </c>
      <c r="AQ28" s="288">
        <v>0</v>
      </c>
      <c r="AR28" s="288">
        <v>0</v>
      </c>
      <c r="AS28" s="288">
        <v>0</v>
      </c>
      <c r="AT28" s="287">
        <v>17552</v>
      </c>
      <c r="AU28" s="287">
        <v>1649</v>
      </c>
      <c r="AV28" s="288">
        <v>0</v>
      </c>
      <c r="AW28" s="288">
        <v>0</v>
      </c>
      <c r="AX28" s="288">
        <v>0</v>
      </c>
      <c r="AY28" s="288">
        <v>0</v>
      </c>
      <c r="AZ28" s="288">
        <v>0</v>
      </c>
      <c r="BA28" s="288">
        <v>0</v>
      </c>
      <c r="BB28" s="288">
        <v>0</v>
      </c>
      <c r="BC28" s="289">
        <v>19201</v>
      </c>
      <c r="BD28" s="288">
        <v>0</v>
      </c>
      <c r="BE28" s="287">
        <v>795</v>
      </c>
      <c r="BF28" s="288">
        <v>0</v>
      </c>
      <c r="BG28" s="288">
        <v>0</v>
      </c>
      <c r="BH28" s="288">
        <v>0</v>
      </c>
      <c r="BI28" s="287">
        <v>16</v>
      </c>
      <c r="BJ28" s="288">
        <v>0</v>
      </c>
      <c r="BK28" s="288">
        <v>0</v>
      </c>
      <c r="BL28" s="288">
        <v>0</v>
      </c>
      <c r="BM28" s="288">
        <v>0</v>
      </c>
      <c r="BN28" s="287">
        <v>211</v>
      </c>
      <c r="BO28" s="288">
        <v>0</v>
      </c>
      <c r="BP28" s="289">
        <v>1022</v>
      </c>
      <c r="BQ28" s="288">
        <v>0</v>
      </c>
      <c r="BR28" s="288">
        <v>0</v>
      </c>
      <c r="BS28" s="288">
        <v>0</v>
      </c>
      <c r="BT28" s="288">
        <v>0</v>
      </c>
      <c r="BU28" s="288">
        <v>0</v>
      </c>
      <c r="BV28" s="288">
        <v>0</v>
      </c>
      <c r="BW28" s="288">
        <v>0</v>
      </c>
      <c r="BX28" s="288">
        <v>0</v>
      </c>
      <c r="BY28" s="288">
        <v>0</v>
      </c>
      <c r="BZ28" s="288">
        <v>0</v>
      </c>
      <c r="CA28" s="288">
        <v>0</v>
      </c>
      <c r="CB28" s="288">
        <v>0</v>
      </c>
      <c r="CC28" s="290">
        <v>0</v>
      </c>
    </row>
    <row r="29" spans="1:81" x14ac:dyDescent="0.25">
      <c r="A29" s="286" t="s">
        <v>34</v>
      </c>
      <c r="B29" s="286" t="s">
        <v>231</v>
      </c>
      <c r="C29" s="286" t="s">
        <v>232</v>
      </c>
      <c r="D29" s="287">
        <v>791</v>
      </c>
      <c r="E29" s="287">
        <v>4684</v>
      </c>
      <c r="F29" s="287">
        <v>48</v>
      </c>
      <c r="G29" s="287">
        <v>16168</v>
      </c>
      <c r="H29" s="287">
        <v>759</v>
      </c>
      <c r="I29" s="287">
        <v>48</v>
      </c>
      <c r="J29" s="287">
        <v>2</v>
      </c>
      <c r="K29" s="287">
        <v>18</v>
      </c>
      <c r="L29" s="287">
        <v>32</v>
      </c>
      <c r="M29" s="288">
        <v>0</v>
      </c>
      <c r="N29" s="287">
        <v>186</v>
      </c>
      <c r="O29" s="288">
        <v>0</v>
      </c>
      <c r="P29" s="289">
        <v>22736</v>
      </c>
      <c r="Q29" s="287">
        <v>791</v>
      </c>
      <c r="R29" s="287">
        <v>2342</v>
      </c>
      <c r="S29" s="288">
        <v>0</v>
      </c>
      <c r="T29" s="287">
        <v>8084</v>
      </c>
      <c r="U29" s="288">
        <v>0</v>
      </c>
      <c r="V29" s="288">
        <v>0</v>
      </c>
      <c r="W29" s="287">
        <v>2</v>
      </c>
      <c r="X29" s="288">
        <v>0</v>
      </c>
      <c r="Y29" s="288">
        <v>0</v>
      </c>
      <c r="Z29" s="288">
        <v>0</v>
      </c>
      <c r="AA29" s="288">
        <v>0</v>
      </c>
      <c r="AB29" s="288">
        <v>0</v>
      </c>
      <c r="AC29" s="289">
        <v>11219</v>
      </c>
      <c r="AD29" s="288">
        <v>0</v>
      </c>
      <c r="AE29" s="287">
        <v>1976</v>
      </c>
      <c r="AF29" s="287">
        <v>48</v>
      </c>
      <c r="AG29" s="288">
        <v>0</v>
      </c>
      <c r="AH29" s="288">
        <v>0</v>
      </c>
      <c r="AI29" s="287">
        <v>41</v>
      </c>
      <c r="AJ29" s="288">
        <v>0</v>
      </c>
      <c r="AK29" s="287">
        <v>18</v>
      </c>
      <c r="AL29" s="287">
        <v>32</v>
      </c>
      <c r="AM29" s="288">
        <v>0</v>
      </c>
      <c r="AN29" s="287">
        <v>89</v>
      </c>
      <c r="AO29" s="288">
        <v>0</v>
      </c>
      <c r="AP29" s="289">
        <v>2204</v>
      </c>
      <c r="AQ29" s="288">
        <v>0</v>
      </c>
      <c r="AR29" s="288">
        <v>0</v>
      </c>
      <c r="AS29" s="288">
        <v>0</v>
      </c>
      <c r="AT29" s="287">
        <v>8084</v>
      </c>
      <c r="AU29" s="287">
        <v>759</v>
      </c>
      <c r="AV29" s="288">
        <v>0</v>
      </c>
      <c r="AW29" s="288">
        <v>0</v>
      </c>
      <c r="AX29" s="288">
        <v>0</v>
      </c>
      <c r="AY29" s="288">
        <v>0</v>
      </c>
      <c r="AZ29" s="288">
        <v>0</v>
      </c>
      <c r="BA29" s="288">
        <v>0</v>
      </c>
      <c r="BB29" s="288">
        <v>0</v>
      </c>
      <c r="BC29" s="289">
        <v>8843</v>
      </c>
      <c r="BD29" s="288">
        <v>0</v>
      </c>
      <c r="BE29" s="287">
        <v>366</v>
      </c>
      <c r="BF29" s="288">
        <v>0</v>
      </c>
      <c r="BG29" s="288">
        <v>0</v>
      </c>
      <c r="BH29" s="288">
        <v>0</v>
      </c>
      <c r="BI29" s="287">
        <v>7</v>
      </c>
      <c r="BJ29" s="288">
        <v>0</v>
      </c>
      <c r="BK29" s="288">
        <v>0</v>
      </c>
      <c r="BL29" s="288">
        <v>0</v>
      </c>
      <c r="BM29" s="288">
        <v>0</v>
      </c>
      <c r="BN29" s="287">
        <v>97</v>
      </c>
      <c r="BO29" s="288">
        <v>0</v>
      </c>
      <c r="BP29" s="289">
        <v>470</v>
      </c>
      <c r="BQ29" s="288">
        <v>0</v>
      </c>
      <c r="BR29" s="288">
        <v>0</v>
      </c>
      <c r="BS29" s="288">
        <v>0</v>
      </c>
      <c r="BT29" s="288">
        <v>0</v>
      </c>
      <c r="BU29" s="288">
        <v>0</v>
      </c>
      <c r="BV29" s="288">
        <v>0</v>
      </c>
      <c r="BW29" s="288">
        <v>0</v>
      </c>
      <c r="BX29" s="288">
        <v>0</v>
      </c>
      <c r="BY29" s="288">
        <v>0</v>
      </c>
      <c r="BZ29" s="288">
        <v>0</v>
      </c>
      <c r="CA29" s="288">
        <v>0</v>
      </c>
      <c r="CB29" s="288">
        <v>0</v>
      </c>
      <c r="CC29" s="290">
        <v>0</v>
      </c>
    </row>
    <row r="30" spans="1:81" x14ac:dyDescent="0.25">
      <c r="A30" s="286" t="s">
        <v>34</v>
      </c>
      <c r="B30" s="286" t="s">
        <v>233</v>
      </c>
      <c r="C30" s="286" t="s">
        <v>234</v>
      </c>
      <c r="D30" s="287">
        <v>793</v>
      </c>
      <c r="E30" s="287">
        <v>4694</v>
      </c>
      <c r="F30" s="287">
        <v>48</v>
      </c>
      <c r="G30" s="287">
        <v>16203</v>
      </c>
      <c r="H30" s="287">
        <v>761</v>
      </c>
      <c r="I30" s="287">
        <v>48</v>
      </c>
      <c r="J30" s="287">
        <v>2</v>
      </c>
      <c r="K30" s="287">
        <v>18</v>
      </c>
      <c r="L30" s="287">
        <v>32</v>
      </c>
      <c r="M30" s="288">
        <v>0</v>
      </c>
      <c r="N30" s="287">
        <v>187</v>
      </c>
      <c r="O30" s="288">
        <v>0</v>
      </c>
      <c r="P30" s="289">
        <v>22786</v>
      </c>
      <c r="Q30" s="287">
        <v>793</v>
      </c>
      <c r="R30" s="287">
        <v>2347</v>
      </c>
      <c r="S30" s="288">
        <v>0</v>
      </c>
      <c r="T30" s="287">
        <v>8101</v>
      </c>
      <c r="U30" s="288">
        <v>0</v>
      </c>
      <c r="V30" s="288">
        <v>0</v>
      </c>
      <c r="W30" s="287">
        <v>2</v>
      </c>
      <c r="X30" s="288">
        <v>0</v>
      </c>
      <c r="Y30" s="288">
        <v>0</v>
      </c>
      <c r="Z30" s="288">
        <v>0</v>
      </c>
      <c r="AA30" s="288">
        <v>0</v>
      </c>
      <c r="AB30" s="288">
        <v>0</v>
      </c>
      <c r="AC30" s="289">
        <v>11243</v>
      </c>
      <c r="AD30" s="288">
        <v>0</v>
      </c>
      <c r="AE30" s="287">
        <v>1980</v>
      </c>
      <c r="AF30" s="287">
        <v>48</v>
      </c>
      <c r="AG30" s="288">
        <v>0</v>
      </c>
      <c r="AH30" s="288">
        <v>0</v>
      </c>
      <c r="AI30" s="287">
        <v>41</v>
      </c>
      <c r="AJ30" s="288">
        <v>0</v>
      </c>
      <c r="AK30" s="287">
        <v>18</v>
      </c>
      <c r="AL30" s="287">
        <v>32</v>
      </c>
      <c r="AM30" s="288">
        <v>0</v>
      </c>
      <c r="AN30" s="287">
        <v>90</v>
      </c>
      <c r="AO30" s="288">
        <v>0</v>
      </c>
      <c r="AP30" s="289">
        <v>2209</v>
      </c>
      <c r="AQ30" s="288">
        <v>0</v>
      </c>
      <c r="AR30" s="288">
        <v>0</v>
      </c>
      <c r="AS30" s="288">
        <v>0</v>
      </c>
      <c r="AT30" s="287">
        <v>8102</v>
      </c>
      <c r="AU30" s="287">
        <v>761</v>
      </c>
      <c r="AV30" s="288">
        <v>0</v>
      </c>
      <c r="AW30" s="288">
        <v>0</v>
      </c>
      <c r="AX30" s="288">
        <v>0</v>
      </c>
      <c r="AY30" s="288">
        <v>0</v>
      </c>
      <c r="AZ30" s="288">
        <v>0</v>
      </c>
      <c r="BA30" s="288">
        <v>0</v>
      </c>
      <c r="BB30" s="288">
        <v>0</v>
      </c>
      <c r="BC30" s="289">
        <v>8863</v>
      </c>
      <c r="BD30" s="288">
        <v>0</v>
      </c>
      <c r="BE30" s="287">
        <v>367</v>
      </c>
      <c r="BF30" s="288">
        <v>0</v>
      </c>
      <c r="BG30" s="288">
        <v>0</v>
      </c>
      <c r="BH30" s="288">
        <v>0</v>
      </c>
      <c r="BI30" s="287">
        <v>7</v>
      </c>
      <c r="BJ30" s="288">
        <v>0</v>
      </c>
      <c r="BK30" s="288">
        <v>0</v>
      </c>
      <c r="BL30" s="288">
        <v>0</v>
      </c>
      <c r="BM30" s="288">
        <v>0</v>
      </c>
      <c r="BN30" s="287">
        <v>97</v>
      </c>
      <c r="BO30" s="288">
        <v>0</v>
      </c>
      <c r="BP30" s="289">
        <v>471</v>
      </c>
      <c r="BQ30" s="288">
        <v>0</v>
      </c>
      <c r="BR30" s="288">
        <v>0</v>
      </c>
      <c r="BS30" s="288">
        <v>0</v>
      </c>
      <c r="BT30" s="288">
        <v>0</v>
      </c>
      <c r="BU30" s="288">
        <v>0</v>
      </c>
      <c r="BV30" s="288">
        <v>0</v>
      </c>
      <c r="BW30" s="288">
        <v>0</v>
      </c>
      <c r="BX30" s="288">
        <v>0</v>
      </c>
      <c r="BY30" s="288">
        <v>0</v>
      </c>
      <c r="BZ30" s="288">
        <v>0</v>
      </c>
      <c r="CA30" s="288">
        <v>0</v>
      </c>
      <c r="CB30" s="288">
        <v>0</v>
      </c>
      <c r="CC30" s="290">
        <v>0</v>
      </c>
    </row>
    <row r="31" spans="1:81" x14ac:dyDescent="0.25">
      <c r="A31" s="286" t="s">
        <v>35</v>
      </c>
      <c r="B31" s="286" t="s">
        <v>229</v>
      </c>
      <c r="C31" s="286" t="s">
        <v>230</v>
      </c>
      <c r="D31" s="287">
        <v>565</v>
      </c>
      <c r="E31" s="287">
        <v>3347</v>
      </c>
      <c r="F31" s="287">
        <v>34</v>
      </c>
      <c r="G31" s="287">
        <v>11552</v>
      </c>
      <c r="H31" s="287">
        <v>543</v>
      </c>
      <c r="I31" s="287">
        <v>34</v>
      </c>
      <c r="J31" s="287">
        <v>2</v>
      </c>
      <c r="K31" s="287">
        <v>13</v>
      </c>
      <c r="L31" s="287">
        <v>23</v>
      </c>
      <c r="M31" s="288">
        <v>0</v>
      </c>
      <c r="N31" s="287">
        <v>133</v>
      </c>
      <c r="O31" s="288">
        <v>0</v>
      </c>
      <c r="P31" s="289">
        <v>16246</v>
      </c>
      <c r="Q31" s="287">
        <v>565</v>
      </c>
      <c r="R31" s="287">
        <v>1673</v>
      </c>
      <c r="S31" s="288">
        <v>0</v>
      </c>
      <c r="T31" s="287">
        <v>5776</v>
      </c>
      <c r="U31" s="288">
        <v>0</v>
      </c>
      <c r="V31" s="288">
        <v>0</v>
      </c>
      <c r="W31" s="287">
        <v>2</v>
      </c>
      <c r="X31" s="288">
        <v>0</v>
      </c>
      <c r="Y31" s="288">
        <v>0</v>
      </c>
      <c r="Z31" s="288">
        <v>0</v>
      </c>
      <c r="AA31" s="288">
        <v>0</v>
      </c>
      <c r="AB31" s="288">
        <v>0</v>
      </c>
      <c r="AC31" s="289">
        <v>8016</v>
      </c>
      <c r="AD31" s="288">
        <v>0</v>
      </c>
      <c r="AE31" s="287">
        <v>1413</v>
      </c>
      <c r="AF31" s="287">
        <v>34</v>
      </c>
      <c r="AG31" s="288">
        <v>0</v>
      </c>
      <c r="AH31" s="288">
        <v>0</v>
      </c>
      <c r="AI31" s="287">
        <v>29</v>
      </c>
      <c r="AJ31" s="288">
        <v>0</v>
      </c>
      <c r="AK31" s="287">
        <v>13</v>
      </c>
      <c r="AL31" s="287">
        <v>23</v>
      </c>
      <c r="AM31" s="288">
        <v>0</v>
      </c>
      <c r="AN31" s="287">
        <v>64</v>
      </c>
      <c r="AO31" s="288">
        <v>0</v>
      </c>
      <c r="AP31" s="289">
        <v>1576</v>
      </c>
      <c r="AQ31" s="288">
        <v>0</v>
      </c>
      <c r="AR31" s="288">
        <v>0</v>
      </c>
      <c r="AS31" s="288">
        <v>0</v>
      </c>
      <c r="AT31" s="287">
        <v>5776</v>
      </c>
      <c r="AU31" s="287">
        <v>543</v>
      </c>
      <c r="AV31" s="288">
        <v>0</v>
      </c>
      <c r="AW31" s="288">
        <v>0</v>
      </c>
      <c r="AX31" s="288">
        <v>0</v>
      </c>
      <c r="AY31" s="288">
        <v>0</v>
      </c>
      <c r="AZ31" s="288">
        <v>0</v>
      </c>
      <c r="BA31" s="288">
        <v>0</v>
      </c>
      <c r="BB31" s="288">
        <v>0</v>
      </c>
      <c r="BC31" s="289">
        <v>6319</v>
      </c>
      <c r="BD31" s="288">
        <v>0</v>
      </c>
      <c r="BE31" s="287">
        <v>261</v>
      </c>
      <c r="BF31" s="288">
        <v>0</v>
      </c>
      <c r="BG31" s="288">
        <v>0</v>
      </c>
      <c r="BH31" s="288">
        <v>0</v>
      </c>
      <c r="BI31" s="287">
        <v>5</v>
      </c>
      <c r="BJ31" s="288">
        <v>0</v>
      </c>
      <c r="BK31" s="288">
        <v>0</v>
      </c>
      <c r="BL31" s="288">
        <v>0</v>
      </c>
      <c r="BM31" s="288">
        <v>0</v>
      </c>
      <c r="BN31" s="287">
        <v>69</v>
      </c>
      <c r="BO31" s="288">
        <v>0</v>
      </c>
      <c r="BP31" s="289">
        <v>335</v>
      </c>
      <c r="BQ31" s="288">
        <v>0</v>
      </c>
      <c r="BR31" s="288">
        <v>0</v>
      </c>
      <c r="BS31" s="288">
        <v>0</v>
      </c>
      <c r="BT31" s="288">
        <v>0</v>
      </c>
      <c r="BU31" s="288">
        <v>0</v>
      </c>
      <c r="BV31" s="288">
        <v>0</v>
      </c>
      <c r="BW31" s="288">
        <v>0</v>
      </c>
      <c r="BX31" s="288">
        <v>0</v>
      </c>
      <c r="BY31" s="288">
        <v>0</v>
      </c>
      <c r="BZ31" s="288">
        <v>0</v>
      </c>
      <c r="CA31" s="288">
        <v>0</v>
      </c>
      <c r="CB31" s="288">
        <v>0</v>
      </c>
      <c r="CC31" s="290">
        <v>0</v>
      </c>
    </row>
    <row r="32" spans="1:81" x14ac:dyDescent="0.25">
      <c r="A32" s="286" t="s">
        <v>35</v>
      </c>
      <c r="B32" s="286" t="s">
        <v>231</v>
      </c>
      <c r="C32" s="286" t="s">
        <v>232</v>
      </c>
      <c r="D32" s="287">
        <v>565</v>
      </c>
      <c r="E32" s="287">
        <v>3347</v>
      </c>
      <c r="F32" s="287">
        <v>34</v>
      </c>
      <c r="G32" s="287">
        <v>11552</v>
      </c>
      <c r="H32" s="287">
        <v>543</v>
      </c>
      <c r="I32" s="287">
        <v>34</v>
      </c>
      <c r="J32" s="287">
        <v>2</v>
      </c>
      <c r="K32" s="287">
        <v>13</v>
      </c>
      <c r="L32" s="287">
        <v>23</v>
      </c>
      <c r="M32" s="288">
        <v>0</v>
      </c>
      <c r="N32" s="287">
        <v>133</v>
      </c>
      <c r="O32" s="288">
        <v>0</v>
      </c>
      <c r="P32" s="289">
        <v>16246</v>
      </c>
      <c r="Q32" s="287">
        <v>565</v>
      </c>
      <c r="R32" s="287">
        <v>1673</v>
      </c>
      <c r="S32" s="288">
        <v>0</v>
      </c>
      <c r="T32" s="287">
        <v>5776</v>
      </c>
      <c r="U32" s="288">
        <v>0</v>
      </c>
      <c r="V32" s="288">
        <v>0</v>
      </c>
      <c r="W32" s="287">
        <v>2</v>
      </c>
      <c r="X32" s="288">
        <v>0</v>
      </c>
      <c r="Y32" s="288">
        <v>0</v>
      </c>
      <c r="Z32" s="288">
        <v>0</v>
      </c>
      <c r="AA32" s="288">
        <v>0</v>
      </c>
      <c r="AB32" s="288">
        <v>0</v>
      </c>
      <c r="AC32" s="289">
        <v>8016</v>
      </c>
      <c r="AD32" s="288">
        <v>0</v>
      </c>
      <c r="AE32" s="287">
        <v>1413</v>
      </c>
      <c r="AF32" s="287">
        <v>34</v>
      </c>
      <c r="AG32" s="288">
        <v>0</v>
      </c>
      <c r="AH32" s="288">
        <v>0</v>
      </c>
      <c r="AI32" s="287">
        <v>29</v>
      </c>
      <c r="AJ32" s="288">
        <v>0</v>
      </c>
      <c r="AK32" s="287">
        <v>13</v>
      </c>
      <c r="AL32" s="287">
        <v>23</v>
      </c>
      <c r="AM32" s="288">
        <v>0</v>
      </c>
      <c r="AN32" s="287">
        <v>64</v>
      </c>
      <c r="AO32" s="288">
        <v>0</v>
      </c>
      <c r="AP32" s="289">
        <v>1576</v>
      </c>
      <c r="AQ32" s="288">
        <v>0</v>
      </c>
      <c r="AR32" s="288">
        <v>0</v>
      </c>
      <c r="AS32" s="288">
        <v>0</v>
      </c>
      <c r="AT32" s="287">
        <v>5776</v>
      </c>
      <c r="AU32" s="287">
        <v>543</v>
      </c>
      <c r="AV32" s="288">
        <v>0</v>
      </c>
      <c r="AW32" s="288">
        <v>0</v>
      </c>
      <c r="AX32" s="288">
        <v>0</v>
      </c>
      <c r="AY32" s="288">
        <v>0</v>
      </c>
      <c r="AZ32" s="288">
        <v>0</v>
      </c>
      <c r="BA32" s="288">
        <v>0</v>
      </c>
      <c r="BB32" s="288">
        <v>0</v>
      </c>
      <c r="BC32" s="289">
        <v>6319</v>
      </c>
      <c r="BD32" s="288">
        <v>0</v>
      </c>
      <c r="BE32" s="287">
        <v>261</v>
      </c>
      <c r="BF32" s="288">
        <v>0</v>
      </c>
      <c r="BG32" s="288">
        <v>0</v>
      </c>
      <c r="BH32" s="288">
        <v>0</v>
      </c>
      <c r="BI32" s="287">
        <v>5</v>
      </c>
      <c r="BJ32" s="288">
        <v>0</v>
      </c>
      <c r="BK32" s="288">
        <v>0</v>
      </c>
      <c r="BL32" s="288">
        <v>0</v>
      </c>
      <c r="BM32" s="288">
        <v>0</v>
      </c>
      <c r="BN32" s="287">
        <v>69</v>
      </c>
      <c r="BO32" s="288">
        <v>0</v>
      </c>
      <c r="BP32" s="289">
        <v>335</v>
      </c>
      <c r="BQ32" s="288">
        <v>0</v>
      </c>
      <c r="BR32" s="288">
        <v>0</v>
      </c>
      <c r="BS32" s="288">
        <v>0</v>
      </c>
      <c r="BT32" s="288">
        <v>0</v>
      </c>
      <c r="BU32" s="288">
        <v>0</v>
      </c>
      <c r="BV32" s="288">
        <v>0</v>
      </c>
      <c r="BW32" s="288">
        <v>0</v>
      </c>
      <c r="BX32" s="288">
        <v>0</v>
      </c>
      <c r="BY32" s="288">
        <v>0</v>
      </c>
      <c r="BZ32" s="288">
        <v>0</v>
      </c>
      <c r="CA32" s="288">
        <v>0</v>
      </c>
      <c r="CB32" s="288">
        <v>0</v>
      </c>
      <c r="CC32" s="290">
        <v>0</v>
      </c>
    </row>
    <row r="33" spans="1:81" x14ac:dyDescent="0.25">
      <c r="A33" s="286" t="s">
        <v>35</v>
      </c>
      <c r="B33" s="286" t="s">
        <v>233</v>
      </c>
      <c r="C33" s="286" t="s">
        <v>234</v>
      </c>
      <c r="D33" s="287">
        <v>565</v>
      </c>
      <c r="E33" s="287">
        <v>3347</v>
      </c>
      <c r="F33" s="287">
        <v>34</v>
      </c>
      <c r="G33" s="287">
        <v>11552</v>
      </c>
      <c r="H33" s="287">
        <v>543</v>
      </c>
      <c r="I33" s="287">
        <v>34</v>
      </c>
      <c r="J33" s="287">
        <v>2</v>
      </c>
      <c r="K33" s="287">
        <v>13</v>
      </c>
      <c r="L33" s="287">
        <v>23</v>
      </c>
      <c r="M33" s="288">
        <v>0</v>
      </c>
      <c r="N33" s="287">
        <v>133</v>
      </c>
      <c r="O33" s="288">
        <v>0</v>
      </c>
      <c r="P33" s="289">
        <v>16246</v>
      </c>
      <c r="Q33" s="287">
        <v>565</v>
      </c>
      <c r="R33" s="287">
        <v>1673</v>
      </c>
      <c r="S33" s="288">
        <v>0</v>
      </c>
      <c r="T33" s="287">
        <v>5776</v>
      </c>
      <c r="U33" s="288">
        <v>0</v>
      </c>
      <c r="V33" s="288">
        <v>0</v>
      </c>
      <c r="W33" s="287">
        <v>2</v>
      </c>
      <c r="X33" s="288">
        <v>0</v>
      </c>
      <c r="Y33" s="288">
        <v>0</v>
      </c>
      <c r="Z33" s="288">
        <v>0</v>
      </c>
      <c r="AA33" s="288">
        <v>0</v>
      </c>
      <c r="AB33" s="288">
        <v>0</v>
      </c>
      <c r="AC33" s="289">
        <v>8016</v>
      </c>
      <c r="AD33" s="288">
        <v>0</v>
      </c>
      <c r="AE33" s="287">
        <v>1413</v>
      </c>
      <c r="AF33" s="287">
        <v>34</v>
      </c>
      <c r="AG33" s="288">
        <v>0</v>
      </c>
      <c r="AH33" s="288">
        <v>0</v>
      </c>
      <c r="AI33" s="287">
        <v>29</v>
      </c>
      <c r="AJ33" s="288">
        <v>0</v>
      </c>
      <c r="AK33" s="287">
        <v>13</v>
      </c>
      <c r="AL33" s="287">
        <v>23</v>
      </c>
      <c r="AM33" s="288">
        <v>0</v>
      </c>
      <c r="AN33" s="287">
        <v>64</v>
      </c>
      <c r="AO33" s="288">
        <v>0</v>
      </c>
      <c r="AP33" s="289">
        <v>1576</v>
      </c>
      <c r="AQ33" s="288">
        <v>0</v>
      </c>
      <c r="AR33" s="288">
        <v>0</v>
      </c>
      <c r="AS33" s="288">
        <v>0</v>
      </c>
      <c r="AT33" s="287">
        <v>5776</v>
      </c>
      <c r="AU33" s="287">
        <v>543</v>
      </c>
      <c r="AV33" s="288">
        <v>0</v>
      </c>
      <c r="AW33" s="288">
        <v>0</v>
      </c>
      <c r="AX33" s="288">
        <v>0</v>
      </c>
      <c r="AY33" s="288">
        <v>0</v>
      </c>
      <c r="AZ33" s="288">
        <v>0</v>
      </c>
      <c r="BA33" s="288">
        <v>0</v>
      </c>
      <c r="BB33" s="288">
        <v>0</v>
      </c>
      <c r="BC33" s="289">
        <v>6319</v>
      </c>
      <c r="BD33" s="288">
        <v>0</v>
      </c>
      <c r="BE33" s="287">
        <v>261</v>
      </c>
      <c r="BF33" s="288">
        <v>0</v>
      </c>
      <c r="BG33" s="288">
        <v>0</v>
      </c>
      <c r="BH33" s="288">
        <v>0</v>
      </c>
      <c r="BI33" s="287">
        <v>5</v>
      </c>
      <c r="BJ33" s="288">
        <v>0</v>
      </c>
      <c r="BK33" s="288">
        <v>0</v>
      </c>
      <c r="BL33" s="288">
        <v>0</v>
      </c>
      <c r="BM33" s="288">
        <v>0</v>
      </c>
      <c r="BN33" s="287">
        <v>69</v>
      </c>
      <c r="BO33" s="288">
        <v>0</v>
      </c>
      <c r="BP33" s="289">
        <v>335</v>
      </c>
      <c r="BQ33" s="288">
        <v>0</v>
      </c>
      <c r="BR33" s="288">
        <v>0</v>
      </c>
      <c r="BS33" s="288">
        <v>0</v>
      </c>
      <c r="BT33" s="288">
        <v>0</v>
      </c>
      <c r="BU33" s="288">
        <v>0</v>
      </c>
      <c r="BV33" s="288">
        <v>0</v>
      </c>
      <c r="BW33" s="288">
        <v>0</v>
      </c>
      <c r="BX33" s="288">
        <v>0</v>
      </c>
      <c r="BY33" s="288">
        <v>0</v>
      </c>
      <c r="BZ33" s="288">
        <v>0</v>
      </c>
      <c r="CA33" s="288">
        <v>0</v>
      </c>
      <c r="CB33" s="288">
        <v>0</v>
      </c>
      <c r="CC33" s="290">
        <v>0</v>
      </c>
    </row>
    <row r="34" spans="1:81" x14ac:dyDescent="0.25">
      <c r="A34" s="286" t="s">
        <v>36</v>
      </c>
      <c r="B34" s="286" t="s">
        <v>229</v>
      </c>
      <c r="C34" s="286" t="s">
        <v>230</v>
      </c>
      <c r="D34" s="287">
        <v>2238</v>
      </c>
      <c r="E34" s="287">
        <v>13251</v>
      </c>
      <c r="F34" s="287">
        <v>135</v>
      </c>
      <c r="G34" s="287">
        <v>45742</v>
      </c>
      <c r="H34" s="287">
        <v>2148</v>
      </c>
      <c r="I34" s="287">
        <v>135</v>
      </c>
      <c r="J34" s="287">
        <v>6</v>
      </c>
      <c r="K34" s="287">
        <v>51</v>
      </c>
      <c r="L34" s="287">
        <v>90</v>
      </c>
      <c r="M34" s="288">
        <v>0</v>
      </c>
      <c r="N34" s="287">
        <v>527</v>
      </c>
      <c r="O34" s="288">
        <v>0</v>
      </c>
      <c r="P34" s="289">
        <v>64323</v>
      </c>
      <c r="Q34" s="287">
        <v>2238</v>
      </c>
      <c r="R34" s="287">
        <v>6625</v>
      </c>
      <c r="S34" s="288">
        <v>0</v>
      </c>
      <c r="T34" s="287">
        <v>22871</v>
      </c>
      <c r="U34" s="288">
        <v>0</v>
      </c>
      <c r="V34" s="288">
        <v>0</v>
      </c>
      <c r="W34" s="287">
        <v>6</v>
      </c>
      <c r="X34" s="288">
        <v>0</v>
      </c>
      <c r="Y34" s="288">
        <v>0</v>
      </c>
      <c r="Z34" s="288">
        <v>0</v>
      </c>
      <c r="AA34" s="288">
        <v>0</v>
      </c>
      <c r="AB34" s="288">
        <v>0</v>
      </c>
      <c r="AC34" s="289">
        <v>31740</v>
      </c>
      <c r="AD34" s="288">
        <v>0</v>
      </c>
      <c r="AE34" s="287">
        <v>5591</v>
      </c>
      <c r="AF34" s="287">
        <v>135</v>
      </c>
      <c r="AG34" s="288">
        <v>0</v>
      </c>
      <c r="AH34" s="288">
        <v>0</v>
      </c>
      <c r="AI34" s="287">
        <v>114</v>
      </c>
      <c r="AJ34" s="288">
        <v>0</v>
      </c>
      <c r="AK34" s="287">
        <v>51</v>
      </c>
      <c r="AL34" s="287">
        <v>90</v>
      </c>
      <c r="AM34" s="288">
        <v>0</v>
      </c>
      <c r="AN34" s="287">
        <v>252</v>
      </c>
      <c r="AO34" s="288">
        <v>0</v>
      </c>
      <c r="AP34" s="289">
        <v>6233</v>
      </c>
      <c r="AQ34" s="288">
        <v>0</v>
      </c>
      <c r="AR34" s="288">
        <v>0</v>
      </c>
      <c r="AS34" s="288">
        <v>0</v>
      </c>
      <c r="AT34" s="287">
        <v>22871</v>
      </c>
      <c r="AU34" s="287">
        <v>2148</v>
      </c>
      <c r="AV34" s="288">
        <v>0</v>
      </c>
      <c r="AW34" s="288">
        <v>0</v>
      </c>
      <c r="AX34" s="288">
        <v>0</v>
      </c>
      <c r="AY34" s="288">
        <v>0</v>
      </c>
      <c r="AZ34" s="288">
        <v>0</v>
      </c>
      <c r="BA34" s="288">
        <v>0</v>
      </c>
      <c r="BB34" s="288">
        <v>0</v>
      </c>
      <c r="BC34" s="289">
        <v>25019</v>
      </c>
      <c r="BD34" s="288">
        <v>0</v>
      </c>
      <c r="BE34" s="287">
        <v>1035</v>
      </c>
      <c r="BF34" s="288">
        <v>0</v>
      </c>
      <c r="BG34" s="288">
        <v>0</v>
      </c>
      <c r="BH34" s="288">
        <v>0</v>
      </c>
      <c r="BI34" s="287">
        <v>21</v>
      </c>
      <c r="BJ34" s="288">
        <v>0</v>
      </c>
      <c r="BK34" s="288">
        <v>0</v>
      </c>
      <c r="BL34" s="288">
        <v>0</v>
      </c>
      <c r="BM34" s="288">
        <v>0</v>
      </c>
      <c r="BN34" s="287">
        <v>275</v>
      </c>
      <c r="BO34" s="288">
        <v>0</v>
      </c>
      <c r="BP34" s="289">
        <v>1331</v>
      </c>
      <c r="BQ34" s="288">
        <v>0</v>
      </c>
      <c r="BR34" s="288">
        <v>0</v>
      </c>
      <c r="BS34" s="288">
        <v>0</v>
      </c>
      <c r="BT34" s="288">
        <v>0</v>
      </c>
      <c r="BU34" s="288">
        <v>0</v>
      </c>
      <c r="BV34" s="288">
        <v>0</v>
      </c>
      <c r="BW34" s="288">
        <v>0</v>
      </c>
      <c r="BX34" s="288">
        <v>0</v>
      </c>
      <c r="BY34" s="288">
        <v>0</v>
      </c>
      <c r="BZ34" s="288">
        <v>0</v>
      </c>
      <c r="CA34" s="288">
        <v>0</v>
      </c>
      <c r="CB34" s="288">
        <v>0</v>
      </c>
      <c r="CC34" s="290">
        <v>0</v>
      </c>
    </row>
    <row r="35" spans="1:81" x14ac:dyDescent="0.25">
      <c r="A35" s="286" t="s">
        <v>36</v>
      </c>
      <c r="B35" s="286" t="s">
        <v>231</v>
      </c>
      <c r="C35" s="286" t="s">
        <v>232</v>
      </c>
      <c r="D35" s="287">
        <v>2596</v>
      </c>
      <c r="E35" s="287">
        <v>15365</v>
      </c>
      <c r="F35" s="287">
        <v>157</v>
      </c>
      <c r="G35" s="287">
        <v>53037</v>
      </c>
      <c r="H35" s="287">
        <v>2491</v>
      </c>
      <c r="I35" s="287">
        <v>157</v>
      </c>
      <c r="J35" s="287">
        <v>7</v>
      </c>
      <c r="K35" s="287">
        <v>60</v>
      </c>
      <c r="L35" s="287">
        <v>104</v>
      </c>
      <c r="M35" s="288">
        <v>0</v>
      </c>
      <c r="N35" s="287">
        <v>612</v>
      </c>
      <c r="O35" s="288">
        <v>0</v>
      </c>
      <c r="P35" s="289">
        <v>74586</v>
      </c>
      <c r="Q35" s="287">
        <v>2596</v>
      </c>
      <c r="R35" s="287">
        <v>7682</v>
      </c>
      <c r="S35" s="288">
        <v>0</v>
      </c>
      <c r="T35" s="287">
        <v>26518</v>
      </c>
      <c r="U35" s="288">
        <v>0</v>
      </c>
      <c r="V35" s="288">
        <v>0</v>
      </c>
      <c r="W35" s="287">
        <v>7</v>
      </c>
      <c r="X35" s="288">
        <v>0</v>
      </c>
      <c r="Y35" s="288">
        <v>0</v>
      </c>
      <c r="Z35" s="288">
        <v>0</v>
      </c>
      <c r="AA35" s="288">
        <v>0</v>
      </c>
      <c r="AB35" s="288">
        <v>0</v>
      </c>
      <c r="AC35" s="289">
        <v>36803</v>
      </c>
      <c r="AD35" s="288">
        <v>0</v>
      </c>
      <c r="AE35" s="287">
        <v>6482</v>
      </c>
      <c r="AF35" s="287">
        <v>157</v>
      </c>
      <c r="AG35" s="288">
        <v>0</v>
      </c>
      <c r="AH35" s="288">
        <v>0</v>
      </c>
      <c r="AI35" s="287">
        <v>133</v>
      </c>
      <c r="AJ35" s="288">
        <v>0</v>
      </c>
      <c r="AK35" s="287">
        <v>60</v>
      </c>
      <c r="AL35" s="287">
        <v>104</v>
      </c>
      <c r="AM35" s="288">
        <v>0</v>
      </c>
      <c r="AN35" s="287">
        <v>293</v>
      </c>
      <c r="AO35" s="288">
        <v>0</v>
      </c>
      <c r="AP35" s="289">
        <v>7229</v>
      </c>
      <c r="AQ35" s="288">
        <v>0</v>
      </c>
      <c r="AR35" s="288">
        <v>0</v>
      </c>
      <c r="AS35" s="288">
        <v>0</v>
      </c>
      <c r="AT35" s="287">
        <v>26519</v>
      </c>
      <c r="AU35" s="287">
        <v>2491</v>
      </c>
      <c r="AV35" s="288">
        <v>0</v>
      </c>
      <c r="AW35" s="288">
        <v>0</v>
      </c>
      <c r="AX35" s="288">
        <v>0</v>
      </c>
      <c r="AY35" s="288">
        <v>0</v>
      </c>
      <c r="AZ35" s="288">
        <v>0</v>
      </c>
      <c r="BA35" s="288">
        <v>0</v>
      </c>
      <c r="BB35" s="288">
        <v>0</v>
      </c>
      <c r="BC35" s="289">
        <v>29010</v>
      </c>
      <c r="BD35" s="288">
        <v>0</v>
      </c>
      <c r="BE35" s="287">
        <v>1201</v>
      </c>
      <c r="BF35" s="288">
        <v>0</v>
      </c>
      <c r="BG35" s="288">
        <v>0</v>
      </c>
      <c r="BH35" s="288">
        <v>0</v>
      </c>
      <c r="BI35" s="287">
        <v>24</v>
      </c>
      <c r="BJ35" s="288">
        <v>0</v>
      </c>
      <c r="BK35" s="288">
        <v>0</v>
      </c>
      <c r="BL35" s="288">
        <v>0</v>
      </c>
      <c r="BM35" s="288">
        <v>0</v>
      </c>
      <c r="BN35" s="287">
        <v>319</v>
      </c>
      <c r="BO35" s="288">
        <v>0</v>
      </c>
      <c r="BP35" s="289">
        <v>1544</v>
      </c>
      <c r="BQ35" s="288">
        <v>0</v>
      </c>
      <c r="BR35" s="288">
        <v>0</v>
      </c>
      <c r="BS35" s="288">
        <v>0</v>
      </c>
      <c r="BT35" s="288">
        <v>0</v>
      </c>
      <c r="BU35" s="288">
        <v>0</v>
      </c>
      <c r="BV35" s="288">
        <v>0</v>
      </c>
      <c r="BW35" s="288">
        <v>0</v>
      </c>
      <c r="BX35" s="288">
        <v>0</v>
      </c>
      <c r="BY35" s="288">
        <v>0</v>
      </c>
      <c r="BZ35" s="288">
        <v>0</v>
      </c>
      <c r="CA35" s="288">
        <v>0</v>
      </c>
      <c r="CB35" s="288">
        <v>0</v>
      </c>
      <c r="CC35" s="290">
        <v>0</v>
      </c>
    </row>
    <row r="36" spans="1:81" x14ac:dyDescent="0.25">
      <c r="A36" s="286" t="s">
        <v>36</v>
      </c>
      <c r="B36" s="286" t="s">
        <v>233</v>
      </c>
      <c r="C36" s="286" t="s">
        <v>234</v>
      </c>
      <c r="D36" s="287">
        <v>3506</v>
      </c>
      <c r="E36" s="287">
        <v>20757</v>
      </c>
      <c r="F36" s="287">
        <v>212</v>
      </c>
      <c r="G36" s="287">
        <v>71650</v>
      </c>
      <c r="H36" s="287">
        <v>3365</v>
      </c>
      <c r="I36" s="287">
        <v>212</v>
      </c>
      <c r="J36" s="287">
        <v>10</v>
      </c>
      <c r="K36" s="287">
        <v>81</v>
      </c>
      <c r="L36" s="287">
        <v>141</v>
      </c>
      <c r="M36" s="288">
        <v>0</v>
      </c>
      <c r="N36" s="287">
        <v>826</v>
      </c>
      <c r="O36" s="288">
        <v>0</v>
      </c>
      <c r="P36" s="289">
        <v>100760</v>
      </c>
      <c r="Q36" s="287">
        <v>3506</v>
      </c>
      <c r="R36" s="287">
        <v>10378</v>
      </c>
      <c r="S36" s="288">
        <v>0</v>
      </c>
      <c r="T36" s="287">
        <v>35825</v>
      </c>
      <c r="U36" s="288">
        <v>0</v>
      </c>
      <c r="V36" s="288">
        <v>0</v>
      </c>
      <c r="W36" s="287">
        <v>10</v>
      </c>
      <c r="X36" s="288">
        <v>0</v>
      </c>
      <c r="Y36" s="288">
        <v>0</v>
      </c>
      <c r="Z36" s="288">
        <v>0</v>
      </c>
      <c r="AA36" s="288">
        <v>0</v>
      </c>
      <c r="AB36" s="288">
        <v>0</v>
      </c>
      <c r="AC36" s="289">
        <v>49719</v>
      </c>
      <c r="AD36" s="288">
        <v>0</v>
      </c>
      <c r="AE36" s="287">
        <v>8757</v>
      </c>
      <c r="AF36" s="287">
        <v>212</v>
      </c>
      <c r="AG36" s="288">
        <v>0</v>
      </c>
      <c r="AH36" s="288">
        <v>0</v>
      </c>
      <c r="AI36" s="287">
        <v>179</v>
      </c>
      <c r="AJ36" s="288">
        <v>0</v>
      </c>
      <c r="AK36" s="287">
        <v>81</v>
      </c>
      <c r="AL36" s="287">
        <v>141</v>
      </c>
      <c r="AM36" s="288">
        <v>0</v>
      </c>
      <c r="AN36" s="287">
        <v>396</v>
      </c>
      <c r="AO36" s="288">
        <v>0</v>
      </c>
      <c r="AP36" s="289">
        <v>9766</v>
      </c>
      <c r="AQ36" s="288">
        <v>0</v>
      </c>
      <c r="AR36" s="288">
        <v>0</v>
      </c>
      <c r="AS36" s="288">
        <v>0</v>
      </c>
      <c r="AT36" s="287">
        <v>35825</v>
      </c>
      <c r="AU36" s="287">
        <v>3365</v>
      </c>
      <c r="AV36" s="288">
        <v>0</v>
      </c>
      <c r="AW36" s="288">
        <v>0</v>
      </c>
      <c r="AX36" s="288">
        <v>0</v>
      </c>
      <c r="AY36" s="288">
        <v>0</v>
      </c>
      <c r="AZ36" s="288">
        <v>0</v>
      </c>
      <c r="BA36" s="288">
        <v>0</v>
      </c>
      <c r="BB36" s="288">
        <v>0</v>
      </c>
      <c r="BC36" s="289">
        <v>39190</v>
      </c>
      <c r="BD36" s="288">
        <v>0</v>
      </c>
      <c r="BE36" s="287">
        <v>1622</v>
      </c>
      <c r="BF36" s="288">
        <v>0</v>
      </c>
      <c r="BG36" s="288">
        <v>0</v>
      </c>
      <c r="BH36" s="288">
        <v>0</v>
      </c>
      <c r="BI36" s="287">
        <v>33</v>
      </c>
      <c r="BJ36" s="288">
        <v>0</v>
      </c>
      <c r="BK36" s="288">
        <v>0</v>
      </c>
      <c r="BL36" s="288">
        <v>0</v>
      </c>
      <c r="BM36" s="288">
        <v>0</v>
      </c>
      <c r="BN36" s="287">
        <v>430</v>
      </c>
      <c r="BO36" s="288">
        <v>0</v>
      </c>
      <c r="BP36" s="289">
        <v>2085</v>
      </c>
      <c r="BQ36" s="288">
        <v>0</v>
      </c>
      <c r="BR36" s="288">
        <v>0</v>
      </c>
      <c r="BS36" s="288">
        <v>0</v>
      </c>
      <c r="BT36" s="288">
        <v>0</v>
      </c>
      <c r="BU36" s="288">
        <v>0</v>
      </c>
      <c r="BV36" s="288">
        <v>0</v>
      </c>
      <c r="BW36" s="288">
        <v>0</v>
      </c>
      <c r="BX36" s="288">
        <v>0</v>
      </c>
      <c r="BY36" s="288">
        <v>0</v>
      </c>
      <c r="BZ36" s="288">
        <v>0</v>
      </c>
      <c r="CA36" s="288">
        <v>0</v>
      </c>
      <c r="CB36" s="288">
        <v>0</v>
      </c>
      <c r="CC36" s="290">
        <v>0</v>
      </c>
    </row>
    <row r="37" spans="1:81" x14ac:dyDescent="0.25">
      <c r="A37" s="286" t="s">
        <v>39</v>
      </c>
      <c r="B37" s="286" t="s">
        <v>229</v>
      </c>
      <c r="C37" s="286" t="s">
        <v>84</v>
      </c>
      <c r="D37" s="287">
        <v>-4383</v>
      </c>
      <c r="E37" s="287">
        <v>-25945</v>
      </c>
      <c r="F37" s="287">
        <v>-264</v>
      </c>
      <c r="G37" s="287">
        <v>-89562</v>
      </c>
      <c r="H37" s="287">
        <v>-4207</v>
      </c>
      <c r="I37" s="287">
        <v>-264</v>
      </c>
      <c r="J37" s="287">
        <v>-13</v>
      </c>
      <c r="K37" s="287">
        <v>-101</v>
      </c>
      <c r="L37" s="287">
        <v>-176</v>
      </c>
      <c r="M37" s="288">
        <v>0</v>
      </c>
      <c r="N37" s="287">
        <v>-1033</v>
      </c>
      <c r="O37" s="288">
        <v>0</v>
      </c>
      <c r="P37" s="289">
        <v>-125948</v>
      </c>
      <c r="Q37" s="287">
        <v>-4383</v>
      </c>
      <c r="R37" s="287">
        <v>-12972</v>
      </c>
      <c r="S37" s="288">
        <v>0</v>
      </c>
      <c r="T37" s="287">
        <v>-44781</v>
      </c>
      <c r="U37" s="288">
        <v>0</v>
      </c>
      <c r="V37" s="288">
        <v>0</v>
      </c>
      <c r="W37" s="287">
        <v>-13</v>
      </c>
      <c r="X37" s="288">
        <v>0</v>
      </c>
      <c r="Y37" s="288">
        <v>0</v>
      </c>
      <c r="Z37" s="288">
        <v>0</v>
      </c>
      <c r="AA37" s="288">
        <v>0</v>
      </c>
      <c r="AB37" s="288">
        <v>0</v>
      </c>
      <c r="AC37" s="289">
        <v>-62149</v>
      </c>
      <c r="AD37" s="288">
        <v>0</v>
      </c>
      <c r="AE37" s="287">
        <v>-10945</v>
      </c>
      <c r="AF37" s="287">
        <v>-264</v>
      </c>
      <c r="AG37" s="288">
        <v>0</v>
      </c>
      <c r="AH37" s="288">
        <v>0</v>
      </c>
      <c r="AI37" s="287">
        <v>-223</v>
      </c>
      <c r="AJ37" s="288">
        <v>0</v>
      </c>
      <c r="AK37" s="287">
        <v>-101</v>
      </c>
      <c r="AL37" s="287">
        <v>-176</v>
      </c>
      <c r="AM37" s="288">
        <v>0</v>
      </c>
      <c r="AN37" s="287">
        <v>-495</v>
      </c>
      <c r="AO37" s="288">
        <v>0</v>
      </c>
      <c r="AP37" s="289">
        <v>-12204</v>
      </c>
      <c r="AQ37" s="288">
        <v>0</v>
      </c>
      <c r="AR37" s="288">
        <v>0</v>
      </c>
      <c r="AS37" s="288">
        <v>0</v>
      </c>
      <c r="AT37" s="287">
        <v>-44781</v>
      </c>
      <c r="AU37" s="287">
        <v>-4207</v>
      </c>
      <c r="AV37" s="288">
        <v>0</v>
      </c>
      <c r="AW37" s="288">
        <v>0</v>
      </c>
      <c r="AX37" s="288">
        <v>0</v>
      </c>
      <c r="AY37" s="288">
        <v>0</v>
      </c>
      <c r="AZ37" s="288">
        <v>0</v>
      </c>
      <c r="BA37" s="288">
        <v>0</v>
      </c>
      <c r="BB37" s="288">
        <v>0</v>
      </c>
      <c r="BC37" s="289">
        <v>-48988</v>
      </c>
      <c r="BD37" s="288">
        <v>0</v>
      </c>
      <c r="BE37" s="287">
        <v>-2028</v>
      </c>
      <c r="BF37" s="288">
        <v>0</v>
      </c>
      <c r="BG37" s="288">
        <v>0</v>
      </c>
      <c r="BH37" s="288">
        <v>0</v>
      </c>
      <c r="BI37" s="287">
        <v>-41</v>
      </c>
      <c r="BJ37" s="288">
        <v>0</v>
      </c>
      <c r="BK37" s="288">
        <v>0</v>
      </c>
      <c r="BL37" s="288">
        <v>0</v>
      </c>
      <c r="BM37" s="288">
        <v>0</v>
      </c>
      <c r="BN37" s="287">
        <v>-538</v>
      </c>
      <c r="BO37" s="288">
        <v>0</v>
      </c>
      <c r="BP37" s="289">
        <v>-2607</v>
      </c>
      <c r="BQ37" s="288">
        <v>0</v>
      </c>
      <c r="BR37" s="288">
        <v>0</v>
      </c>
      <c r="BS37" s="288">
        <v>0</v>
      </c>
      <c r="BT37" s="288">
        <v>0</v>
      </c>
      <c r="BU37" s="288">
        <v>0</v>
      </c>
      <c r="BV37" s="288">
        <v>0</v>
      </c>
      <c r="BW37" s="288">
        <v>0</v>
      </c>
      <c r="BX37" s="288">
        <v>0</v>
      </c>
      <c r="BY37" s="288">
        <v>0</v>
      </c>
      <c r="BZ37" s="288">
        <v>0</v>
      </c>
      <c r="CA37" s="288">
        <v>0</v>
      </c>
      <c r="CB37" s="288">
        <v>0</v>
      </c>
      <c r="CC37" s="290">
        <v>0</v>
      </c>
    </row>
    <row r="38" spans="1:81" x14ac:dyDescent="0.25">
      <c r="A38" s="286" t="s">
        <v>39</v>
      </c>
      <c r="B38" s="286" t="s">
        <v>229</v>
      </c>
      <c r="C38" s="286" t="s">
        <v>112</v>
      </c>
      <c r="D38" s="287">
        <v>-3492</v>
      </c>
      <c r="E38" s="287">
        <v>-20671</v>
      </c>
      <c r="F38" s="287">
        <v>-211</v>
      </c>
      <c r="G38" s="287">
        <v>-71355</v>
      </c>
      <c r="H38" s="287">
        <v>-3351</v>
      </c>
      <c r="I38" s="287">
        <v>-211</v>
      </c>
      <c r="J38" s="287">
        <v>-10</v>
      </c>
      <c r="K38" s="287">
        <v>-80</v>
      </c>
      <c r="L38" s="287">
        <v>-140</v>
      </c>
      <c r="M38" s="288">
        <v>0</v>
      </c>
      <c r="N38" s="287">
        <v>-823</v>
      </c>
      <c r="O38" s="288">
        <v>0</v>
      </c>
      <c r="P38" s="289">
        <v>-100344</v>
      </c>
      <c r="Q38" s="287">
        <v>-3492</v>
      </c>
      <c r="R38" s="287">
        <v>-10335</v>
      </c>
      <c r="S38" s="288">
        <v>0</v>
      </c>
      <c r="T38" s="287">
        <v>-35677</v>
      </c>
      <c r="U38" s="288">
        <v>0</v>
      </c>
      <c r="V38" s="288">
        <v>0</v>
      </c>
      <c r="W38" s="287">
        <v>-10</v>
      </c>
      <c r="X38" s="288">
        <v>0</v>
      </c>
      <c r="Y38" s="288">
        <v>0</v>
      </c>
      <c r="Z38" s="288">
        <v>0</v>
      </c>
      <c r="AA38" s="288">
        <v>0</v>
      </c>
      <c r="AB38" s="288">
        <v>0</v>
      </c>
      <c r="AC38" s="289">
        <v>-49514</v>
      </c>
      <c r="AD38" s="288">
        <v>0</v>
      </c>
      <c r="AE38" s="287">
        <v>-8721</v>
      </c>
      <c r="AF38" s="287">
        <v>-211</v>
      </c>
      <c r="AG38" s="288">
        <v>0</v>
      </c>
      <c r="AH38" s="288">
        <v>0</v>
      </c>
      <c r="AI38" s="287">
        <v>-178</v>
      </c>
      <c r="AJ38" s="288">
        <v>0</v>
      </c>
      <c r="AK38" s="287">
        <v>-80</v>
      </c>
      <c r="AL38" s="287">
        <v>-140</v>
      </c>
      <c r="AM38" s="288">
        <v>0</v>
      </c>
      <c r="AN38" s="287">
        <v>-394</v>
      </c>
      <c r="AO38" s="288">
        <v>0</v>
      </c>
      <c r="AP38" s="289">
        <v>-9724</v>
      </c>
      <c r="AQ38" s="288">
        <v>0</v>
      </c>
      <c r="AR38" s="288">
        <v>0</v>
      </c>
      <c r="AS38" s="288">
        <v>0</v>
      </c>
      <c r="AT38" s="287">
        <v>-35678</v>
      </c>
      <c r="AU38" s="287">
        <v>-3351</v>
      </c>
      <c r="AV38" s="288">
        <v>0</v>
      </c>
      <c r="AW38" s="288">
        <v>0</v>
      </c>
      <c r="AX38" s="288">
        <v>0</v>
      </c>
      <c r="AY38" s="288">
        <v>0</v>
      </c>
      <c r="AZ38" s="288">
        <v>0</v>
      </c>
      <c r="BA38" s="288">
        <v>0</v>
      </c>
      <c r="BB38" s="288">
        <v>0</v>
      </c>
      <c r="BC38" s="289">
        <v>-39029</v>
      </c>
      <c r="BD38" s="288">
        <v>0</v>
      </c>
      <c r="BE38" s="287">
        <v>-1615</v>
      </c>
      <c r="BF38" s="288">
        <v>0</v>
      </c>
      <c r="BG38" s="288">
        <v>0</v>
      </c>
      <c r="BH38" s="288">
        <v>0</v>
      </c>
      <c r="BI38" s="287">
        <v>-33</v>
      </c>
      <c r="BJ38" s="288">
        <v>0</v>
      </c>
      <c r="BK38" s="288">
        <v>0</v>
      </c>
      <c r="BL38" s="288">
        <v>0</v>
      </c>
      <c r="BM38" s="288">
        <v>0</v>
      </c>
      <c r="BN38" s="287">
        <v>-429</v>
      </c>
      <c r="BO38" s="288">
        <v>0</v>
      </c>
      <c r="BP38" s="289">
        <v>-2077</v>
      </c>
      <c r="BQ38" s="288">
        <v>0</v>
      </c>
      <c r="BR38" s="288">
        <v>0</v>
      </c>
      <c r="BS38" s="288">
        <v>0</v>
      </c>
      <c r="BT38" s="288">
        <v>0</v>
      </c>
      <c r="BU38" s="288">
        <v>0</v>
      </c>
      <c r="BV38" s="288">
        <v>0</v>
      </c>
      <c r="BW38" s="288">
        <v>0</v>
      </c>
      <c r="BX38" s="288">
        <v>0</v>
      </c>
      <c r="BY38" s="288">
        <v>0</v>
      </c>
      <c r="BZ38" s="288">
        <v>0</v>
      </c>
      <c r="CA38" s="288">
        <v>0</v>
      </c>
      <c r="CB38" s="288">
        <v>0</v>
      </c>
      <c r="CC38" s="290">
        <v>0</v>
      </c>
    </row>
    <row r="39" spans="1:81" x14ac:dyDescent="0.25">
      <c r="A39" s="286" t="s">
        <v>39</v>
      </c>
      <c r="B39" s="286" t="s">
        <v>229</v>
      </c>
      <c r="C39" s="286" t="s">
        <v>113</v>
      </c>
      <c r="D39" s="287">
        <v>-4132</v>
      </c>
      <c r="E39" s="287">
        <v>-24458</v>
      </c>
      <c r="F39" s="287">
        <v>-249</v>
      </c>
      <c r="G39" s="287">
        <v>-84426</v>
      </c>
      <c r="H39" s="287">
        <v>-3965</v>
      </c>
      <c r="I39" s="287">
        <v>-249</v>
      </c>
      <c r="J39" s="287">
        <v>-12</v>
      </c>
      <c r="K39" s="287">
        <v>-95</v>
      </c>
      <c r="L39" s="287">
        <v>-166</v>
      </c>
      <c r="M39" s="288">
        <v>0</v>
      </c>
      <c r="N39" s="287">
        <v>-974</v>
      </c>
      <c r="O39" s="288">
        <v>0</v>
      </c>
      <c r="P39" s="289">
        <v>-118726</v>
      </c>
      <c r="Q39" s="287">
        <v>-4132</v>
      </c>
      <c r="R39" s="287">
        <v>-12229</v>
      </c>
      <c r="S39" s="288">
        <v>0</v>
      </c>
      <c r="T39" s="287">
        <v>-42213</v>
      </c>
      <c r="U39" s="288">
        <v>0</v>
      </c>
      <c r="V39" s="288">
        <v>0</v>
      </c>
      <c r="W39" s="287">
        <v>-12</v>
      </c>
      <c r="X39" s="288">
        <v>0</v>
      </c>
      <c r="Y39" s="288">
        <v>0</v>
      </c>
      <c r="Z39" s="288">
        <v>0</v>
      </c>
      <c r="AA39" s="288">
        <v>0</v>
      </c>
      <c r="AB39" s="288">
        <v>0</v>
      </c>
      <c r="AC39" s="289">
        <v>-58586</v>
      </c>
      <c r="AD39" s="288">
        <v>0</v>
      </c>
      <c r="AE39" s="287">
        <v>-10317</v>
      </c>
      <c r="AF39" s="287">
        <v>-249</v>
      </c>
      <c r="AG39" s="288">
        <v>0</v>
      </c>
      <c r="AH39" s="288">
        <v>0</v>
      </c>
      <c r="AI39" s="287">
        <v>-210</v>
      </c>
      <c r="AJ39" s="288">
        <v>0</v>
      </c>
      <c r="AK39" s="287">
        <v>-95</v>
      </c>
      <c r="AL39" s="287">
        <v>-166</v>
      </c>
      <c r="AM39" s="288">
        <v>0</v>
      </c>
      <c r="AN39" s="287">
        <v>-467</v>
      </c>
      <c r="AO39" s="288">
        <v>0</v>
      </c>
      <c r="AP39" s="289">
        <v>-11504</v>
      </c>
      <c r="AQ39" s="288">
        <v>0</v>
      </c>
      <c r="AR39" s="288">
        <v>0</v>
      </c>
      <c r="AS39" s="288">
        <v>0</v>
      </c>
      <c r="AT39" s="287">
        <v>-42213</v>
      </c>
      <c r="AU39" s="287">
        <v>-3965</v>
      </c>
      <c r="AV39" s="288">
        <v>0</v>
      </c>
      <c r="AW39" s="288">
        <v>0</v>
      </c>
      <c r="AX39" s="288">
        <v>0</v>
      </c>
      <c r="AY39" s="288">
        <v>0</v>
      </c>
      <c r="AZ39" s="288">
        <v>0</v>
      </c>
      <c r="BA39" s="288">
        <v>0</v>
      </c>
      <c r="BB39" s="288">
        <v>0</v>
      </c>
      <c r="BC39" s="289">
        <v>-46178</v>
      </c>
      <c r="BD39" s="288">
        <v>0</v>
      </c>
      <c r="BE39" s="287">
        <v>-1912</v>
      </c>
      <c r="BF39" s="288">
        <v>0</v>
      </c>
      <c r="BG39" s="288">
        <v>0</v>
      </c>
      <c r="BH39" s="288">
        <v>0</v>
      </c>
      <c r="BI39" s="287">
        <v>-39</v>
      </c>
      <c r="BJ39" s="288">
        <v>0</v>
      </c>
      <c r="BK39" s="288">
        <v>0</v>
      </c>
      <c r="BL39" s="288">
        <v>0</v>
      </c>
      <c r="BM39" s="288">
        <v>0</v>
      </c>
      <c r="BN39" s="287">
        <v>-507</v>
      </c>
      <c r="BO39" s="288">
        <v>0</v>
      </c>
      <c r="BP39" s="289">
        <v>-2458</v>
      </c>
      <c r="BQ39" s="288">
        <v>0</v>
      </c>
      <c r="BR39" s="288">
        <v>0</v>
      </c>
      <c r="BS39" s="288">
        <v>0</v>
      </c>
      <c r="BT39" s="288">
        <v>0</v>
      </c>
      <c r="BU39" s="288">
        <v>0</v>
      </c>
      <c r="BV39" s="288">
        <v>0</v>
      </c>
      <c r="BW39" s="288">
        <v>0</v>
      </c>
      <c r="BX39" s="288">
        <v>0</v>
      </c>
      <c r="BY39" s="288">
        <v>0</v>
      </c>
      <c r="BZ39" s="288">
        <v>0</v>
      </c>
      <c r="CA39" s="288">
        <v>0</v>
      </c>
      <c r="CB39" s="288">
        <v>0</v>
      </c>
      <c r="CC39" s="290">
        <v>0</v>
      </c>
    </row>
    <row r="40" spans="1:81" x14ac:dyDescent="0.25">
      <c r="A40" s="286" t="s">
        <v>39</v>
      </c>
      <c r="B40" s="286" t="s">
        <v>229</v>
      </c>
      <c r="C40" s="286" t="s">
        <v>114</v>
      </c>
      <c r="D40" s="287">
        <v>-3523</v>
      </c>
      <c r="E40" s="287">
        <v>-20854</v>
      </c>
      <c r="F40" s="287">
        <v>-213</v>
      </c>
      <c r="G40" s="287">
        <v>-71985</v>
      </c>
      <c r="H40" s="287">
        <v>-3381</v>
      </c>
      <c r="I40" s="287">
        <v>-213</v>
      </c>
      <c r="J40" s="287">
        <v>-10</v>
      </c>
      <c r="K40" s="287">
        <v>-81</v>
      </c>
      <c r="L40" s="287">
        <v>-142</v>
      </c>
      <c r="M40" s="288">
        <v>0</v>
      </c>
      <c r="N40" s="287">
        <v>-830</v>
      </c>
      <c r="O40" s="288">
        <v>0</v>
      </c>
      <c r="P40" s="289">
        <v>-101232</v>
      </c>
      <c r="Q40" s="287">
        <v>-3523</v>
      </c>
      <c r="R40" s="287">
        <v>-10427</v>
      </c>
      <c r="S40" s="288">
        <v>0</v>
      </c>
      <c r="T40" s="287">
        <v>-35992</v>
      </c>
      <c r="U40" s="288">
        <v>0</v>
      </c>
      <c r="V40" s="288">
        <v>0</v>
      </c>
      <c r="W40" s="287">
        <v>-10</v>
      </c>
      <c r="X40" s="288">
        <v>0</v>
      </c>
      <c r="Y40" s="288">
        <v>0</v>
      </c>
      <c r="Z40" s="288">
        <v>0</v>
      </c>
      <c r="AA40" s="288">
        <v>0</v>
      </c>
      <c r="AB40" s="288">
        <v>0</v>
      </c>
      <c r="AC40" s="289">
        <v>-49952</v>
      </c>
      <c r="AD40" s="288">
        <v>0</v>
      </c>
      <c r="AE40" s="287">
        <v>-8796</v>
      </c>
      <c r="AF40" s="287">
        <v>-213</v>
      </c>
      <c r="AG40" s="288">
        <v>0</v>
      </c>
      <c r="AH40" s="288">
        <v>0</v>
      </c>
      <c r="AI40" s="287">
        <v>-180</v>
      </c>
      <c r="AJ40" s="288">
        <v>0</v>
      </c>
      <c r="AK40" s="287">
        <v>-81</v>
      </c>
      <c r="AL40" s="287">
        <v>-142</v>
      </c>
      <c r="AM40" s="288">
        <v>0</v>
      </c>
      <c r="AN40" s="287">
        <v>-398</v>
      </c>
      <c r="AO40" s="288">
        <v>0</v>
      </c>
      <c r="AP40" s="289">
        <v>-9810</v>
      </c>
      <c r="AQ40" s="288">
        <v>0</v>
      </c>
      <c r="AR40" s="288">
        <v>0</v>
      </c>
      <c r="AS40" s="288">
        <v>0</v>
      </c>
      <c r="AT40" s="287">
        <v>-35993</v>
      </c>
      <c r="AU40" s="287">
        <v>-3381</v>
      </c>
      <c r="AV40" s="288">
        <v>0</v>
      </c>
      <c r="AW40" s="288">
        <v>0</v>
      </c>
      <c r="AX40" s="288">
        <v>0</v>
      </c>
      <c r="AY40" s="288">
        <v>0</v>
      </c>
      <c r="AZ40" s="288">
        <v>0</v>
      </c>
      <c r="BA40" s="288">
        <v>0</v>
      </c>
      <c r="BB40" s="288">
        <v>0</v>
      </c>
      <c r="BC40" s="289">
        <v>-39374</v>
      </c>
      <c r="BD40" s="288">
        <v>0</v>
      </c>
      <c r="BE40" s="287">
        <v>-1631</v>
      </c>
      <c r="BF40" s="288">
        <v>0</v>
      </c>
      <c r="BG40" s="288">
        <v>0</v>
      </c>
      <c r="BH40" s="288">
        <v>0</v>
      </c>
      <c r="BI40" s="287">
        <v>-33</v>
      </c>
      <c r="BJ40" s="288">
        <v>0</v>
      </c>
      <c r="BK40" s="288">
        <v>0</v>
      </c>
      <c r="BL40" s="288">
        <v>0</v>
      </c>
      <c r="BM40" s="288">
        <v>0</v>
      </c>
      <c r="BN40" s="287">
        <v>-432</v>
      </c>
      <c r="BO40" s="288">
        <v>0</v>
      </c>
      <c r="BP40" s="289">
        <v>-2096</v>
      </c>
      <c r="BQ40" s="288">
        <v>0</v>
      </c>
      <c r="BR40" s="288">
        <v>0</v>
      </c>
      <c r="BS40" s="288">
        <v>0</v>
      </c>
      <c r="BT40" s="288">
        <v>0</v>
      </c>
      <c r="BU40" s="288">
        <v>0</v>
      </c>
      <c r="BV40" s="288">
        <v>0</v>
      </c>
      <c r="BW40" s="288">
        <v>0</v>
      </c>
      <c r="BX40" s="288">
        <v>0</v>
      </c>
      <c r="BY40" s="288">
        <v>0</v>
      </c>
      <c r="BZ40" s="288">
        <v>0</v>
      </c>
      <c r="CA40" s="288">
        <v>0</v>
      </c>
      <c r="CB40" s="288">
        <v>0</v>
      </c>
      <c r="CC40" s="290">
        <v>0</v>
      </c>
    </row>
    <row r="41" spans="1:81" x14ac:dyDescent="0.25">
      <c r="A41" s="286" t="s">
        <v>39</v>
      </c>
      <c r="B41" s="286" t="s">
        <v>229</v>
      </c>
      <c r="C41" s="286" t="s">
        <v>230</v>
      </c>
      <c r="D41" s="287">
        <v>647789</v>
      </c>
      <c r="E41" s="287">
        <v>3834614</v>
      </c>
      <c r="F41" s="287">
        <v>39091</v>
      </c>
      <c r="G41" s="287">
        <v>13236866</v>
      </c>
      <c r="H41" s="287">
        <v>621729</v>
      </c>
      <c r="I41" s="287">
        <v>39091</v>
      </c>
      <c r="J41" s="287">
        <v>1861</v>
      </c>
      <c r="K41" s="287">
        <v>14892</v>
      </c>
      <c r="L41" s="287">
        <v>26060</v>
      </c>
      <c r="M41" s="288">
        <v>0</v>
      </c>
      <c r="N41" s="287">
        <v>152640</v>
      </c>
      <c r="O41" s="288">
        <v>0</v>
      </c>
      <c r="P41" s="289">
        <v>18614633</v>
      </c>
      <c r="Q41" s="287">
        <v>647789</v>
      </c>
      <c r="R41" s="287">
        <v>1917307</v>
      </c>
      <c r="S41" s="288">
        <v>0</v>
      </c>
      <c r="T41" s="287">
        <v>6618433</v>
      </c>
      <c r="U41" s="288">
        <v>0</v>
      </c>
      <c r="V41" s="288">
        <v>0</v>
      </c>
      <c r="W41" s="287">
        <v>1861</v>
      </c>
      <c r="X41" s="288">
        <v>0</v>
      </c>
      <c r="Y41" s="288">
        <v>0</v>
      </c>
      <c r="Z41" s="288">
        <v>0</v>
      </c>
      <c r="AA41" s="288">
        <v>0</v>
      </c>
      <c r="AB41" s="288">
        <v>0</v>
      </c>
      <c r="AC41" s="289">
        <v>9185390</v>
      </c>
      <c r="AD41" s="288">
        <v>0</v>
      </c>
      <c r="AE41" s="287">
        <v>1617674</v>
      </c>
      <c r="AF41" s="287">
        <v>39091</v>
      </c>
      <c r="AG41" s="288">
        <v>0</v>
      </c>
      <c r="AH41" s="288">
        <v>0</v>
      </c>
      <c r="AI41" s="287">
        <v>32982</v>
      </c>
      <c r="AJ41" s="288">
        <v>0</v>
      </c>
      <c r="AK41" s="287">
        <v>14892</v>
      </c>
      <c r="AL41" s="287">
        <v>26060</v>
      </c>
      <c r="AM41" s="288">
        <v>0</v>
      </c>
      <c r="AN41" s="287">
        <v>73126</v>
      </c>
      <c r="AO41" s="288">
        <v>0</v>
      </c>
      <c r="AP41" s="289">
        <v>1803825</v>
      </c>
      <c r="AQ41" s="288">
        <v>0</v>
      </c>
      <c r="AR41" s="288">
        <v>0</v>
      </c>
      <c r="AS41" s="288">
        <v>0</v>
      </c>
      <c r="AT41" s="287">
        <v>6618433</v>
      </c>
      <c r="AU41" s="287">
        <v>621729</v>
      </c>
      <c r="AV41" s="288">
        <v>0</v>
      </c>
      <c r="AW41" s="288">
        <v>0</v>
      </c>
      <c r="AX41" s="288">
        <v>0</v>
      </c>
      <c r="AY41" s="288">
        <v>0</v>
      </c>
      <c r="AZ41" s="288">
        <v>0</v>
      </c>
      <c r="BA41" s="288">
        <v>0</v>
      </c>
      <c r="BB41" s="288">
        <v>0</v>
      </c>
      <c r="BC41" s="289">
        <v>7240162</v>
      </c>
      <c r="BD41" s="288">
        <v>0</v>
      </c>
      <c r="BE41" s="287">
        <v>299633</v>
      </c>
      <c r="BF41" s="288">
        <v>0</v>
      </c>
      <c r="BG41" s="288">
        <v>0</v>
      </c>
      <c r="BH41" s="288">
        <v>0</v>
      </c>
      <c r="BI41" s="287">
        <v>6109</v>
      </c>
      <c r="BJ41" s="288">
        <v>0</v>
      </c>
      <c r="BK41" s="288">
        <v>0</v>
      </c>
      <c r="BL41" s="288">
        <v>0</v>
      </c>
      <c r="BM41" s="288">
        <v>0</v>
      </c>
      <c r="BN41" s="287">
        <v>79514</v>
      </c>
      <c r="BO41" s="288">
        <v>0</v>
      </c>
      <c r="BP41" s="289">
        <v>385256</v>
      </c>
      <c r="BQ41" s="288">
        <v>0</v>
      </c>
      <c r="BR41" s="288">
        <v>0</v>
      </c>
      <c r="BS41" s="288">
        <v>0</v>
      </c>
      <c r="BT41" s="288">
        <v>0</v>
      </c>
      <c r="BU41" s="288">
        <v>0</v>
      </c>
      <c r="BV41" s="288">
        <v>0</v>
      </c>
      <c r="BW41" s="288">
        <v>0</v>
      </c>
      <c r="BX41" s="288">
        <v>0</v>
      </c>
      <c r="BY41" s="288">
        <v>0</v>
      </c>
      <c r="BZ41" s="288">
        <v>0</v>
      </c>
      <c r="CA41" s="288">
        <v>0</v>
      </c>
      <c r="CB41" s="288">
        <v>0</v>
      </c>
      <c r="CC41" s="290">
        <v>0</v>
      </c>
    </row>
    <row r="42" spans="1:81" x14ac:dyDescent="0.25">
      <c r="A42" s="286" t="s">
        <v>39</v>
      </c>
      <c r="B42" s="286" t="s">
        <v>231</v>
      </c>
      <c r="C42" s="286" t="s">
        <v>232</v>
      </c>
      <c r="D42" s="287">
        <v>876480</v>
      </c>
      <c r="E42" s="287">
        <v>5188356</v>
      </c>
      <c r="F42" s="287">
        <v>52891</v>
      </c>
      <c r="G42" s="287">
        <v>17909901</v>
      </c>
      <c r="H42" s="287">
        <v>841219</v>
      </c>
      <c r="I42" s="287">
        <v>52891</v>
      </c>
      <c r="J42" s="287">
        <v>2519</v>
      </c>
      <c r="K42" s="287">
        <v>20149</v>
      </c>
      <c r="L42" s="287">
        <v>35261</v>
      </c>
      <c r="M42" s="288">
        <v>0</v>
      </c>
      <c r="N42" s="287">
        <v>206527</v>
      </c>
      <c r="O42" s="288">
        <v>0</v>
      </c>
      <c r="P42" s="289">
        <v>25186194</v>
      </c>
      <c r="Q42" s="287">
        <v>876480</v>
      </c>
      <c r="R42" s="287">
        <v>2594178</v>
      </c>
      <c r="S42" s="288">
        <v>0</v>
      </c>
      <c r="T42" s="287">
        <v>8954950</v>
      </c>
      <c r="U42" s="288">
        <v>0</v>
      </c>
      <c r="V42" s="288">
        <v>0</v>
      </c>
      <c r="W42" s="287">
        <v>2519</v>
      </c>
      <c r="X42" s="288">
        <v>0</v>
      </c>
      <c r="Y42" s="288">
        <v>0</v>
      </c>
      <c r="Z42" s="288">
        <v>0</v>
      </c>
      <c r="AA42" s="288">
        <v>0</v>
      </c>
      <c r="AB42" s="288">
        <v>0</v>
      </c>
      <c r="AC42" s="289">
        <v>12428127</v>
      </c>
      <c r="AD42" s="288">
        <v>0</v>
      </c>
      <c r="AE42" s="287">
        <v>2188765</v>
      </c>
      <c r="AF42" s="287">
        <v>52891</v>
      </c>
      <c r="AG42" s="288">
        <v>0</v>
      </c>
      <c r="AH42" s="288">
        <v>0</v>
      </c>
      <c r="AI42" s="287">
        <v>44625</v>
      </c>
      <c r="AJ42" s="288">
        <v>0</v>
      </c>
      <c r="AK42" s="287">
        <v>20149</v>
      </c>
      <c r="AL42" s="287">
        <v>35261</v>
      </c>
      <c r="AM42" s="288">
        <v>0</v>
      </c>
      <c r="AN42" s="287">
        <v>98942</v>
      </c>
      <c r="AO42" s="288">
        <v>0</v>
      </c>
      <c r="AP42" s="289">
        <v>2440633</v>
      </c>
      <c r="AQ42" s="288">
        <v>0</v>
      </c>
      <c r="AR42" s="288">
        <v>0</v>
      </c>
      <c r="AS42" s="288">
        <v>0</v>
      </c>
      <c r="AT42" s="287">
        <v>8954951</v>
      </c>
      <c r="AU42" s="287">
        <v>841219</v>
      </c>
      <c r="AV42" s="288">
        <v>0</v>
      </c>
      <c r="AW42" s="288">
        <v>0</v>
      </c>
      <c r="AX42" s="288">
        <v>0</v>
      </c>
      <c r="AY42" s="288">
        <v>0</v>
      </c>
      <c r="AZ42" s="288">
        <v>0</v>
      </c>
      <c r="BA42" s="288">
        <v>0</v>
      </c>
      <c r="BB42" s="288">
        <v>0</v>
      </c>
      <c r="BC42" s="289">
        <v>9796170</v>
      </c>
      <c r="BD42" s="288">
        <v>0</v>
      </c>
      <c r="BE42" s="287">
        <v>405413</v>
      </c>
      <c r="BF42" s="288">
        <v>0</v>
      </c>
      <c r="BG42" s="288">
        <v>0</v>
      </c>
      <c r="BH42" s="288">
        <v>0</v>
      </c>
      <c r="BI42" s="287">
        <v>8266</v>
      </c>
      <c r="BJ42" s="288">
        <v>0</v>
      </c>
      <c r="BK42" s="288">
        <v>0</v>
      </c>
      <c r="BL42" s="288">
        <v>0</v>
      </c>
      <c r="BM42" s="288">
        <v>0</v>
      </c>
      <c r="BN42" s="287">
        <v>107585</v>
      </c>
      <c r="BO42" s="288">
        <v>0</v>
      </c>
      <c r="BP42" s="289">
        <v>521264</v>
      </c>
      <c r="BQ42" s="288">
        <v>0</v>
      </c>
      <c r="BR42" s="288">
        <v>0</v>
      </c>
      <c r="BS42" s="288">
        <v>0</v>
      </c>
      <c r="BT42" s="288">
        <v>0</v>
      </c>
      <c r="BU42" s="288">
        <v>0</v>
      </c>
      <c r="BV42" s="288">
        <v>0</v>
      </c>
      <c r="BW42" s="288">
        <v>0</v>
      </c>
      <c r="BX42" s="288">
        <v>0</v>
      </c>
      <c r="BY42" s="288">
        <v>0</v>
      </c>
      <c r="BZ42" s="288">
        <v>0</v>
      </c>
      <c r="CA42" s="288">
        <v>0</v>
      </c>
      <c r="CB42" s="288">
        <v>0</v>
      </c>
      <c r="CC42" s="290">
        <v>0</v>
      </c>
    </row>
    <row r="43" spans="1:81" x14ac:dyDescent="0.25">
      <c r="A43" s="286" t="s">
        <v>39</v>
      </c>
      <c r="B43" s="286" t="s">
        <v>233</v>
      </c>
      <c r="C43" s="286" t="s">
        <v>234</v>
      </c>
      <c r="D43" s="287">
        <v>1248282</v>
      </c>
      <c r="E43" s="287">
        <v>7389254</v>
      </c>
      <c r="F43" s="287">
        <v>75327</v>
      </c>
      <c r="G43" s="287">
        <v>25507275</v>
      </c>
      <c r="H43" s="287">
        <v>1198063</v>
      </c>
      <c r="I43" s="287">
        <v>75327</v>
      </c>
      <c r="J43" s="287">
        <v>3587</v>
      </c>
      <c r="K43" s="287">
        <v>28696</v>
      </c>
      <c r="L43" s="287">
        <v>50218</v>
      </c>
      <c r="M43" s="288">
        <v>0</v>
      </c>
      <c r="N43" s="287">
        <v>294135</v>
      </c>
      <c r="O43" s="288">
        <v>0</v>
      </c>
      <c r="P43" s="289">
        <v>35870164</v>
      </c>
      <c r="Q43" s="287">
        <v>1248282</v>
      </c>
      <c r="R43" s="287">
        <v>3694627</v>
      </c>
      <c r="S43" s="288">
        <v>0</v>
      </c>
      <c r="T43" s="287">
        <v>12753637</v>
      </c>
      <c r="U43" s="288">
        <v>0</v>
      </c>
      <c r="V43" s="288">
        <v>0</v>
      </c>
      <c r="W43" s="287">
        <v>3587</v>
      </c>
      <c r="X43" s="288">
        <v>0</v>
      </c>
      <c r="Y43" s="288">
        <v>0</v>
      </c>
      <c r="Z43" s="288">
        <v>0</v>
      </c>
      <c r="AA43" s="288">
        <v>0</v>
      </c>
      <c r="AB43" s="288">
        <v>0</v>
      </c>
      <c r="AC43" s="289">
        <v>17700133</v>
      </c>
      <c r="AD43" s="288">
        <v>0</v>
      </c>
      <c r="AE43" s="287">
        <v>3117238</v>
      </c>
      <c r="AF43" s="287">
        <v>75327</v>
      </c>
      <c r="AG43" s="288">
        <v>0</v>
      </c>
      <c r="AH43" s="288">
        <v>0</v>
      </c>
      <c r="AI43" s="287">
        <v>63555</v>
      </c>
      <c r="AJ43" s="288">
        <v>0</v>
      </c>
      <c r="AK43" s="287">
        <v>28696</v>
      </c>
      <c r="AL43" s="287">
        <v>50218</v>
      </c>
      <c r="AM43" s="288">
        <v>0</v>
      </c>
      <c r="AN43" s="287">
        <v>140912</v>
      </c>
      <c r="AO43" s="288">
        <v>0</v>
      </c>
      <c r="AP43" s="289">
        <v>3475946</v>
      </c>
      <c r="AQ43" s="288">
        <v>0</v>
      </c>
      <c r="AR43" s="288">
        <v>0</v>
      </c>
      <c r="AS43" s="288">
        <v>0</v>
      </c>
      <c r="AT43" s="287">
        <v>12753638</v>
      </c>
      <c r="AU43" s="287">
        <v>1198063</v>
      </c>
      <c r="AV43" s="288">
        <v>0</v>
      </c>
      <c r="AW43" s="288">
        <v>0</v>
      </c>
      <c r="AX43" s="288">
        <v>0</v>
      </c>
      <c r="AY43" s="288">
        <v>0</v>
      </c>
      <c r="AZ43" s="288">
        <v>0</v>
      </c>
      <c r="BA43" s="288">
        <v>0</v>
      </c>
      <c r="BB43" s="288">
        <v>0</v>
      </c>
      <c r="BC43" s="289">
        <v>13951701</v>
      </c>
      <c r="BD43" s="288">
        <v>0</v>
      </c>
      <c r="BE43" s="287">
        <v>577389</v>
      </c>
      <c r="BF43" s="288">
        <v>0</v>
      </c>
      <c r="BG43" s="288">
        <v>0</v>
      </c>
      <c r="BH43" s="288">
        <v>0</v>
      </c>
      <c r="BI43" s="287">
        <v>11772</v>
      </c>
      <c r="BJ43" s="288">
        <v>0</v>
      </c>
      <c r="BK43" s="288">
        <v>0</v>
      </c>
      <c r="BL43" s="288">
        <v>0</v>
      </c>
      <c r="BM43" s="288">
        <v>0</v>
      </c>
      <c r="BN43" s="287">
        <v>153223</v>
      </c>
      <c r="BO43" s="288">
        <v>0</v>
      </c>
      <c r="BP43" s="289">
        <v>742384</v>
      </c>
      <c r="BQ43" s="288">
        <v>0</v>
      </c>
      <c r="BR43" s="288">
        <v>0</v>
      </c>
      <c r="BS43" s="288">
        <v>0</v>
      </c>
      <c r="BT43" s="288">
        <v>0</v>
      </c>
      <c r="BU43" s="288">
        <v>0</v>
      </c>
      <c r="BV43" s="288">
        <v>0</v>
      </c>
      <c r="BW43" s="288">
        <v>0</v>
      </c>
      <c r="BX43" s="288">
        <v>0</v>
      </c>
      <c r="BY43" s="288">
        <v>0</v>
      </c>
      <c r="BZ43" s="288">
        <v>0</v>
      </c>
      <c r="CA43" s="288">
        <v>0</v>
      </c>
      <c r="CB43" s="288">
        <v>0</v>
      </c>
      <c r="CC43" s="290">
        <v>0</v>
      </c>
    </row>
    <row r="44" spans="1:81" x14ac:dyDescent="0.25">
      <c r="A44" s="286" t="s">
        <v>41</v>
      </c>
      <c r="B44" s="286" t="s">
        <v>229</v>
      </c>
      <c r="C44" s="286" t="s">
        <v>230</v>
      </c>
      <c r="D44" s="287">
        <v>427</v>
      </c>
      <c r="E44" s="287">
        <v>2527</v>
      </c>
      <c r="F44" s="287">
        <v>26</v>
      </c>
      <c r="G44" s="287">
        <v>8723</v>
      </c>
      <c r="H44" s="287">
        <v>410</v>
      </c>
      <c r="I44" s="287">
        <v>26</v>
      </c>
      <c r="J44" s="287">
        <v>1</v>
      </c>
      <c r="K44" s="287">
        <v>10</v>
      </c>
      <c r="L44" s="287">
        <v>17</v>
      </c>
      <c r="M44" s="288">
        <v>0</v>
      </c>
      <c r="N44" s="287">
        <v>101</v>
      </c>
      <c r="O44" s="288">
        <v>0</v>
      </c>
      <c r="P44" s="289">
        <v>12268</v>
      </c>
      <c r="Q44" s="287">
        <v>427</v>
      </c>
      <c r="R44" s="287">
        <v>1263</v>
      </c>
      <c r="S44" s="288">
        <v>0</v>
      </c>
      <c r="T44" s="287">
        <v>4361</v>
      </c>
      <c r="U44" s="288">
        <v>0</v>
      </c>
      <c r="V44" s="288">
        <v>0</v>
      </c>
      <c r="W44" s="287">
        <v>1</v>
      </c>
      <c r="X44" s="288">
        <v>0</v>
      </c>
      <c r="Y44" s="288">
        <v>0</v>
      </c>
      <c r="Z44" s="288">
        <v>0</v>
      </c>
      <c r="AA44" s="288">
        <v>0</v>
      </c>
      <c r="AB44" s="288">
        <v>0</v>
      </c>
      <c r="AC44" s="289">
        <v>6052</v>
      </c>
      <c r="AD44" s="288">
        <v>0</v>
      </c>
      <c r="AE44" s="287">
        <v>1067</v>
      </c>
      <c r="AF44" s="287">
        <v>26</v>
      </c>
      <c r="AG44" s="288">
        <v>0</v>
      </c>
      <c r="AH44" s="288">
        <v>0</v>
      </c>
      <c r="AI44" s="287">
        <v>22</v>
      </c>
      <c r="AJ44" s="288">
        <v>0</v>
      </c>
      <c r="AK44" s="287">
        <v>10</v>
      </c>
      <c r="AL44" s="287">
        <v>17</v>
      </c>
      <c r="AM44" s="288">
        <v>0</v>
      </c>
      <c r="AN44" s="287">
        <v>48</v>
      </c>
      <c r="AO44" s="288">
        <v>0</v>
      </c>
      <c r="AP44" s="289">
        <v>1190</v>
      </c>
      <c r="AQ44" s="288">
        <v>0</v>
      </c>
      <c r="AR44" s="288">
        <v>0</v>
      </c>
      <c r="AS44" s="288">
        <v>0</v>
      </c>
      <c r="AT44" s="287">
        <v>4362</v>
      </c>
      <c r="AU44" s="287">
        <v>410</v>
      </c>
      <c r="AV44" s="288">
        <v>0</v>
      </c>
      <c r="AW44" s="288">
        <v>0</v>
      </c>
      <c r="AX44" s="288">
        <v>0</v>
      </c>
      <c r="AY44" s="288">
        <v>0</v>
      </c>
      <c r="AZ44" s="288">
        <v>0</v>
      </c>
      <c r="BA44" s="288">
        <v>0</v>
      </c>
      <c r="BB44" s="288">
        <v>0</v>
      </c>
      <c r="BC44" s="289">
        <v>4772</v>
      </c>
      <c r="BD44" s="288">
        <v>0</v>
      </c>
      <c r="BE44" s="287">
        <v>197</v>
      </c>
      <c r="BF44" s="288">
        <v>0</v>
      </c>
      <c r="BG44" s="288">
        <v>0</v>
      </c>
      <c r="BH44" s="288">
        <v>0</v>
      </c>
      <c r="BI44" s="287">
        <v>4</v>
      </c>
      <c r="BJ44" s="288">
        <v>0</v>
      </c>
      <c r="BK44" s="288">
        <v>0</v>
      </c>
      <c r="BL44" s="288">
        <v>0</v>
      </c>
      <c r="BM44" s="288">
        <v>0</v>
      </c>
      <c r="BN44" s="287">
        <v>53</v>
      </c>
      <c r="BO44" s="288">
        <v>0</v>
      </c>
      <c r="BP44" s="289">
        <v>254</v>
      </c>
      <c r="BQ44" s="288">
        <v>0</v>
      </c>
      <c r="BR44" s="288">
        <v>0</v>
      </c>
      <c r="BS44" s="288">
        <v>0</v>
      </c>
      <c r="BT44" s="288">
        <v>0</v>
      </c>
      <c r="BU44" s="288">
        <v>0</v>
      </c>
      <c r="BV44" s="288">
        <v>0</v>
      </c>
      <c r="BW44" s="288">
        <v>0</v>
      </c>
      <c r="BX44" s="288">
        <v>0</v>
      </c>
      <c r="BY44" s="288">
        <v>0</v>
      </c>
      <c r="BZ44" s="288">
        <v>0</v>
      </c>
      <c r="CA44" s="288">
        <v>0</v>
      </c>
      <c r="CB44" s="288">
        <v>0</v>
      </c>
      <c r="CC44" s="290">
        <v>0</v>
      </c>
    </row>
    <row r="45" spans="1:81" x14ac:dyDescent="0.25">
      <c r="A45" s="286" t="s">
        <v>41</v>
      </c>
      <c r="B45" s="286" t="s">
        <v>231</v>
      </c>
      <c r="C45" s="286" t="s">
        <v>232</v>
      </c>
      <c r="D45" s="287">
        <v>427</v>
      </c>
      <c r="E45" s="287">
        <v>2527</v>
      </c>
      <c r="F45" s="287">
        <v>26</v>
      </c>
      <c r="G45" s="287">
        <v>8722</v>
      </c>
      <c r="H45" s="287">
        <v>410</v>
      </c>
      <c r="I45" s="287">
        <v>26</v>
      </c>
      <c r="J45" s="287">
        <v>1</v>
      </c>
      <c r="K45" s="287">
        <v>10</v>
      </c>
      <c r="L45" s="287">
        <v>17</v>
      </c>
      <c r="M45" s="288">
        <v>0</v>
      </c>
      <c r="N45" s="287">
        <v>101</v>
      </c>
      <c r="O45" s="288">
        <v>0</v>
      </c>
      <c r="P45" s="289">
        <v>12267</v>
      </c>
      <c r="Q45" s="287">
        <v>427</v>
      </c>
      <c r="R45" s="287">
        <v>1263</v>
      </c>
      <c r="S45" s="288">
        <v>0</v>
      </c>
      <c r="T45" s="287">
        <v>4361</v>
      </c>
      <c r="U45" s="288">
        <v>0</v>
      </c>
      <c r="V45" s="288">
        <v>0</v>
      </c>
      <c r="W45" s="287">
        <v>1</v>
      </c>
      <c r="X45" s="288">
        <v>0</v>
      </c>
      <c r="Y45" s="288">
        <v>0</v>
      </c>
      <c r="Z45" s="288">
        <v>0</v>
      </c>
      <c r="AA45" s="288">
        <v>0</v>
      </c>
      <c r="AB45" s="288">
        <v>0</v>
      </c>
      <c r="AC45" s="289">
        <v>6052</v>
      </c>
      <c r="AD45" s="288">
        <v>0</v>
      </c>
      <c r="AE45" s="287">
        <v>1067</v>
      </c>
      <c r="AF45" s="287">
        <v>26</v>
      </c>
      <c r="AG45" s="288">
        <v>0</v>
      </c>
      <c r="AH45" s="288">
        <v>0</v>
      </c>
      <c r="AI45" s="287">
        <v>22</v>
      </c>
      <c r="AJ45" s="288">
        <v>0</v>
      </c>
      <c r="AK45" s="287">
        <v>10</v>
      </c>
      <c r="AL45" s="287">
        <v>17</v>
      </c>
      <c r="AM45" s="288">
        <v>0</v>
      </c>
      <c r="AN45" s="287">
        <v>48</v>
      </c>
      <c r="AO45" s="288">
        <v>0</v>
      </c>
      <c r="AP45" s="289">
        <v>1190</v>
      </c>
      <c r="AQ45" s="288">
        <v>0</v>
      </c>
      <c r="AR45" s="288">
        <v>0</v>
      </c>
      <c r="AS45" s="288">
        <v>0</v>
      </c>
      <c r="AT45" s="287">
        <v>4361</v>
      </c>
      <c r="AU45" s="287">
        <v>410</v>
      </c>
      <c r="AV45" s="288">
        <v>0</v>
      </c>
      <c r="AW45" s="288">
        <v>0</v>
      </c>
      <c r="AX45" s="288">
        <v>0</v>
      </c>
      <c r="AY45" s="288">
        <v>0</v>
      </c>
      <c r="AZ45" s="288">
        <v>0</v>
      </c>
      <c r="BA45" s="288">
        <v>0</v>
      </c>
      <c r="BB45" s="288">
        <v>0</v>
      </c>
      <c r="BC45" s="289">
        <v>4771</v>
      </c>
      <c r="BD45" s="288">
        <v>0</v>
      </c>
      <c r="BE45" s="287">
        <v>197</v>
      </c>
      <c r="BF45" s="288">
        <v>0</v>
      </c>
      <c r="BG45" s="288">
        <v>0</v>
      </c>
      <c r="BH45" s="288">
        <v>0</v>
      </c>
      <c r="BI45" s="287">
        <v>4</v>
      </c>
      <c r="BJ45" s="288">
        <v>0</v>
      </c>
      <c r="BK45" s="288">
        <v>0</v>
      </c>
      <c r="BL45" s="288">
        <v>0</v>
      </c>
      <c r="BM45" s="288">
        <v>0</v>
      </c>
      <c r="BN45" s="287">
        <v>53</v>
      </c>
      <c r="BO45" s="288">
        <v>0</v>
      </c>
      <c r="BP45" s="289">
        <v>254</v>
      </c>
      <c r="BQ45" s="288">
        <v>0</v>
      </c>
      <c r="BR45" s="288">
        <v>0</v>
      </c>
      <c r="BS45" s="288">
        <v>0</v>
      </c>
      <c r="BT45" s="288">
        <v>0</v>
      </c>
      <c r="BU45" s="288">
        <v>0</v>
      </c>
      <c r="BV45" s="288">
        <v>0</v>
      </c>
      <c r="BW45" s="288">
        <v>0</v>
      </c>
      <c r="BX45" s="288">
        <v>0</v>
      </c>
      <c r="BY45" s="288">
        <v>0</v>
      </c>
      <c r="BZ45" s="288">
        <v>0</v>
      </c>
      <c r="CA45" s="288">
        <v>0</v>
      </c>
      <c r="CB45" s="288">
        <v>0</v>
      </c>
      <c r="CC45" s="290">
        <v>0</v>
      </c>
    </row>
    <row r="46" spans="1:81" x14ac:dyDescent="0.25">
      <c r="A46" s="286" t="s">
        <v>41</v>
      </c>
      <c r="B46" s="286" t="s">
        <v>233</v>
      </c>
      <c r="C46" s="286" t="s">
        <v>234</v>
      </c>
      <c r="D46" s="287">
        <v>427</v>
      </c>
      <c r="E46" s="287">
        <v>2527</v>
      </c>
      <c r="F46" s="287">
        <v>26</v>
      </c>
      <c r="G46" s="287">
        <v>8722</v>
      </c>
      <c r="H46" s="287">
        <v>410</v>
      </c>
      <c r="I46" s="287">
        <v>26</v>
      </c>
      <c r="J46" s="287">
        <v>1</v>
      </c>
      <c r="K46" s="287">
        <v>10</v>
      </c>
      <c r="L46" s="287">
        <v>17</v>
      </c>
      <c r="M46" s="288">
        <v>0</v>
      </c>
      <c r="N46" s="287">
        <v>101</v>
      </c>
      <c r="O46" s="288">
        <v>0</v>
      </c>
      <c r="P46" s="289">
        <v>12267</v>
      </c>
      <c r="Q46" s="287">
        <v>427</v>
      </c>
      <c r="R46" s="287">
        <v>1263</v>
      </c>
      <c r="S46" s="288">
        <v>0</v>
      </c>
      <c r="T46" s="287">
        <v>4361</v>
      </c>
      <c r="U46" s="288">
        <v>0</v>
      </c>
      <c r="V46" s="288">
        <v>0</v>
      </c>
      <c r="W46" s="287">
        <v>1</v>
      </c>
      <c r="X46" s="288">
        <v>0</v>
      </c>
      <c r="Y46" s="288">
        <v>0</v>
      </c>
      <c r="Z46" s="288">
        <v>0</v>
      </c>
      <c r="AA46" s="288">
        <v>0</v>
      </c>
      <c r="AB46" s="288">
        <v>0</v>
      </c>
      <c r="AC46" s="289">
        <v>6052</v>
      </c>
      <c r="AD46" s="288">
        <v>0</v>
      </c>
      <c r="AE46" s="287">
        <v>1067</v>
      </c>
      <c r="AF46" s="287">
        <v>26</v>
      </c>
      <c r="AG46" s="288">
        <v>0</v>
      </c>
      <c r="AH46" s="288">
        <v>0</v>
      </c>
      <c r="AI46" s="287">
        <v>22</v>
      </c>
      <c r="AJ46" s="288">
        <v>0</v>
      </c>
      <c r="AK46" s="287">
        <v>10</v>
      </c>
      <c r="AL46" s="287">
        <v>17</v>
      </c>
      <c r="AM46" s="288">
        <v>0</v>
      </c>
      <c r="AN46" s="287">
        <v>48</v>
      </c>
      <c r="AO46" s="288">
        <v>0</v>
      </c>
      <c r="AP46" s="289">
        <v>1190</v>
      </c>
      <c r="AQ46" s="288">
        <v>0</v>
      </c>
      <c r="AR46" s="288">
        <v>0</v>
      </c>
      <c r="AS46" s="288">
        <v>0</v>
      </c>
      <c r="AT46" s="287">
        <v>4361</v>
      </c>
      <c r="AU46" s="287">
        <v>410</v>
      </c>
      <c r="AV46" s="288">
        <v>0</v>
      </c>
      <c r="AW46" s="288">
        <v>0</v>
      </c>
      <c r="AX46" s="288">
        <v>0</v>
      </c>
      <c r="AY46" s="288">
        <v>0</v>
      </c>
      <c r="AZ46" s="288">
        <v>0</v>
      </c>
      <c r="BA46" s="288">
        <v>0</v>
      </c>
      <c r="BB46" s="288">
        <v>0</v>
      </c>
      <c r="BC46" s="289">
        <v>4771</v>
      </c>
      <c r="BD46" s="288">
        <v>0</v>
      </c>
      <c r="BE46" s="287">
        <v>197</v>
      </c>
      <c r="BF46" s="288">
        <v>0</v>
      </c>
      <c r="BG46" s="288">
        <v>0</v>
      </c>
      <c r="BH46" s="288">
        <v>0</v>
      </c>
      <c r="BI46" s="287">
        <v>4</v>
      </c>
      <c r="BJ46" s="288">
        <v>0</v>
      </c>
      <c r="BK46" s="288">
        <v>0</v>
      </c>
      <c r="BL46" s="288">
        <v>0</v>
      </c>
      <c r="BM46" s="288">
        <v>0</v>
      </c>
      <c r="BN46" s="287">
        <v>53</v>
      </c>
      <c r="BO46" s="288">
        <v>0</v>
      </c>
      <c r="BP46" s="289">
        <v>254</v>
      </c>
      <c r="BQ46" s="288">
        <v>0</v>
      </c>
      <c r="BR46" s="288">
        <v>0</v>
      </c>
      <c r="BS46" s="288">
        <v>0</v>
      </c>
      <c r="BT46" s="288">
        <v>0</v>
      </c>
      <c r="BU46" s="288">
        <v>0</v>
      </c>
      <c r="BV46" s="288">
        <v>0</v>
      </c>
      <c r="BW46" s="288">
        <v>0</v>
      </c>
      <c r="BX46" s="288">
        <v>0</v>
      </c>
      <c r="BY46" s="288">
        <v>0</v>
      </c>
      <c r="BZ46" s="288">
        <v>0</v>
      </c>
      <c r="CA46" s="288">
        <v>0</v>
      </c>
      <c r="CB46" s="288">
        <v>0</v>
      </c>
      <c r="CC46" s="290">
        <v>0</v>
      </c>
    </row>
    <row r="47" spans="1:81" x14ac:dyDescent="0.25">
      <c r="A47" s="286" t="s">
        <v>51</v>
      </c>
      <c r="B47" s="286" t="s">
        <v>229</v>
      </c>
      <c r="C47" s="286" t="s">
        <v>230</v>
      </c>
      <c r="D47" s="287">
        <v>1325</v>
      </c>
      <c r="E47" s="287">
        <v>7842</v>
      </c>
      <c r="F47" s="287">
        <v>80</v>
      </c>
      <c r="G47" s="287">
        <v>27071</v>
      </c>
      <c r="H47" s="287">
        <v>1271</v>
      </c>
      <c r="I47" s="287">
        <v>80</v>
      </c>
      <c r="J47" s="287">
        <v>4</v>
      </c>
      <c r="K47" s="287">
        <v>30</v>
      </c>
      <c r="L47" s="287">
        <v>53</v>
      </c>
      <c r="M47" s="288">
        <v>0</v>
      </c>
      <c r="N47" s="287">
        <v>312</v>
      </c>
      <c r="O47" s="288">
        <v>0</v>
      </c>
      <c r="P47" s="289">
        <v>38068</v>
      </c>
      <c r="Q47" s="287">
        <v>1325</v>
      </c>
      <c r="R47" s="287">
        <v>3921</v>
      </c>
      <c r="S47" s="288">
        <v>0</v>
      </c>
      <c r="T47" s="287">
        <v>13535</v>
      </c>
      <c r="U47" s="288">
        <v>0</v>
      </c>
      <c r="V47" s="288">
        <v>0</v>
      </c>
      <c r="W47" s="287">
        <v>4</v>
      </c>
      <c r="X47" s="288">
        <v>0</v>
      </c>
      <c r="Y47" s="288">
        <v>0</v>
      </c>
      <c r="Z47" s="288">
        <v>0</v>
      </c>
      <c r="AA47" s="288">
        <v>0</v>
      </c>
      <c r="AB47" s="288">
        <v>0</v>
      </c>
      <c r="AC47" s="289">
        <v>18785</v>
      </c>
      <c r="AD47" s="288">
        <v>0</v>
      </c>
      <c r="AE47" s="287">
        <v>3310</v>
      </c>
      <c r="AF47" s="287">
        <v>80</v>
      </c>
      <c r="AG47" s="288">
        <v>0</v>
      </c>
      <c r="AH47" s="288">
        <v>0</v>
      </c>
      <c r="AI47" s="287">
        <v>67</v>
      </c>
      <c r="AJ47" s="288">
        <v>0</v>
      </c>
      <c r="AK47" s="287">
        <v>30</v>
      </c>
      <c r="AL47" s="287">
        <v>53</v>
      </c>
      <c r="AM47" s="288">
        <v>0</v>
      </c>
      <c r="AN47" s="287">
        <v>149</v>
      </c>
      <c r="AO47" s="288">
        <v>0</v>
      </c>
      <c r="AP47" s="289">
        <v>3689</v>
      </c>
      <c r="AQ47" s="288">
        <v>0</v>
      </c>
      <c r="AR47" s="288">
        <v>0</v>
      </c>
      <c r="AS47" s="288">
        <v>0</v>
      </c>
      <c r="AT47" s="287">
        <v>13536</v>
      </c>
      <c r="AU47" s="287">
        <v>1271</v>
      </c>
      <c r="AV47" s="288">
        <v>0</v>
      </c>
      <c r="AW47" s="288">
        <v>0</v>
      </c>
      <c r="AX47" s="288">
        <v>0</v>
      </c>
      <c r="AY47" s="288">
        <v>0</v>
      </c>
      <c r="AZ47" s="288">
        <v>0</v>
      </c>
      <c r="BA47" s="288">
        <v>0</v>
      </c>
      <c r="BB47" s="288">
        <v>0</v>
      </c>
      <c r="BC47" s="289">
        <v>14807</v>
      </c>
      <c r="BD47" s="288">
        <v>0</v>
      </c>
      <c r="BE47" s="287">
        <v>611</v>
      </c>
      <c r="BF47" s="288">
        <v>0</v>
      </c>
      <c r="BG47" s="288">
        <v>0</v>
      </c>
      <c r="BH47" s="288">
        <v>0</v>
      </c>
      <c r="BI47" s="287">
        <v>13</v>
      </c>
      <c r="BJ47" s="288">
        <v>0</v>
      </c>
      <c r="BK47" s="288">
        <v>0</v>
      </c>
      <c r="BL47" s="288">
        <v>0</v>
      </c>
      <c r="BM47" s="288">
        <v>0</v>
      </c>
      <c r="BN47" s="287">
        <v>163</v>
      </c>
      <c r="BO47" s="288">
        <v>0</v>
      </c>
      <c r="BP47" s="289">
        <v>787</v>
      </c>
      <c r="BQ47" s="288">
        <v>0</v>
      </c>
      <c r="BR47" s="288">
        <v>0</v>
      </c>
      <c r="BS47" s="288">
        <v>0</v>
      </c>
      <c r="BT47" s="288">
        <v>0</v>
      </c>
      <c r="BU47" s="288">
        <v>0</v>
      </c>
      <c r="BV47" s="288">
        <v>0</v>
      </c>
      <c r="BW47" s="288">
        <v>0</v>
      </c>
      <c r="BX47" s="288">
        <v>0</v>
      </c>
      <c r="BY47" s="288">
        <v>0</v>
      </c>
      <c r="BZ47" s="288">
        <v>0</v>
      </c>
      <c r="CA47" s="288">
        <v>0</v>
      </c>
      <c r="CB47" s="288">
        <v>0</v>
      </c>
      <c r="CC47" s="290">
        <v>0</v>
      </c>
    </row>
    <row r="48" spans="1:81" x14ac:dyDescent="0.25">
      <c r="A48" s="286" t="s">
        <v>51</v>
      </c>
      <c r="B48" s="286" t="s">
        <v>231</v>
      </c>
      <c r="C48" s="286" t="s">
        <v>232</v>
      </c>
      <c r="D48" s="287">
        <v>1325</v>
      </c>
      <c r="E48" s="287">
        <v>7842</v>
      </c>
      <c r="F48" s="287">
        <v>80</v>
      </c>
      <c r="G48" s="287">
        <v>27071</v>
      </c>
      <c r="H48" s="287">
        <v>1271</v>
      </c>
      <c r="I48" s="287">
        <v>80</v>
      </c>
      <c r="J48" s="287">
        <v>4</v>
      </c>
      <c r="K48" s="287">
        <v>30</v>
      </c>
      <c r="L48" s="287">
        <v>53</v>
      </c>
      <c r="M48" s="288">
        <v>0</v>
      </c>
      <c r="N48" s="287">
        <v>312</v>
      </c>
      <c r="O48" s="288">
        <v>0</v>
      </c>
      <c r="P48" s="289">
        <v>38068</v>
      </c>
      <c r="Q48" s="287">
        <v>1325</v>
      </c>
      <c r="R48" s="287">
        <v>3921</v>
      </c>
      <c r="S48" s="288">
        <v>0</v>
      </c>
      <c r="T48" s="287">
        <v>13535</v>
      </c>
      <c r="U48" s="288">
        <v>0</v>
      </c>
      <c r="V48" s="288">
        <v>0</v>
      </c>
      <c r="W48" s="287">
        <v>4</v>
      </c>
      <c r="X48" s="288">
        <v>0</v>
      </c>
      <c r="Y48" s="288">
        <v>0</v>
      </c>
      <c r="Z48" s="288">
        <v>0</v>
      </c>
      <c r="AA48" s="288">
        <v>0</v>
      </c>
      <c r="AB48" s="288">
        <v>0</v>
      </c>
      <c r="AC48" s="289">
        <v>18785</v>
      </c>
      <c r="AD48" s="288">
        <v>0</v>
      </c>
      <c r="AE48" s="287">
        <v>3310</v>
      </c>
      <c r="AF48" s="287">
        <v>80</v>
      </c>
      <c r="AG48" s="288">
        <v>0</v>
      </c>
      <c r="AH48" s="288">
        <v>0</v>
      </c>
      <c r="AI48" s="287">
        <v>67</v>
      </c>
      <c r="AJ48" s="288">
        <v>0</v>
      </c>
      <c r="AK48" s="287">
        <v>30</v>
      </c>
      <c r="AL48" s="287">
        <v>53</v>
      </c>
      <c r="AM48" s="288">
        <v>0</v>
      </c>
      <c r="AN48" s="287">
        <v>149</v>
      </c>
      <c r="AO48" s="288">
        <v>0</v>
      </c>
      <c r="AP48" s="289">
        <v>3689</v>
      </c>
      <c r="AQ48" s="288">
        <v>0</v>
      </c>
      <c r="AR48" s="288">
        <v>0</v>
      </c>
      <c r="AS48" s="288">
        <v>0</v>
      </c>
      <c r="AT48" s="287">
        <v>13536</v>
      </c>
      <c r="AU48" s="287">
        <v>1271</v>
      </c>
      <c r="AV48" s="288">
        <v>0</v>
      </c>
      <c r="AW48" s="288">
        <v>0</v>
      </c>
      <c r="AX48" s="288">
        <v>0</v>
      </c>
      <c r="AY48" s="288">
        <v>0</v>
      </c>
      <c r="AZ48" s="288">
        <v>0</v>
      </c>
      <c r="BA48" s="288">
        <v>0</v>
      </c>
      <c r="BB48" s="288">
        <v>0</v>
      </c>
      <c r="BC48" s="289">
        <v>14807</v>
      </c>
      <c r="BD48" s="288">
        <v>0</v>
      </c>
      <c r="BE48" s="287">
        <v>611</v>
      </c>
      <c r="BF48" s="288">
        <v>0</v>
      </c>
      <c r="BG48" s="288">
        <v>0</v>
      </c>
      <c r="BH48" s="288">
        <v>0</v>
      </c>
      <c r="BI48" s="287">
        <v>13</v>
      </c>
      <c r="BJ48" s="288">
        <v>0</v>
      </c>
      <c r="BK48" s="288">
        <v>0</v>
      </c>
      <c r="BL48" s="288">
        <v>0</v>
      </c>
      <c r="BM48" s="288">
        <v>0</v>
      </c>
      <c r="BN48" s="287">
        <v>163</v>
      </c>
      <c r="BO48" s="288">
        <v>0</v>
      </c>
      <c r="BP48" s="289">
        <v>787</v>
      </c>
      <c r="BQ48" s="288">
        <v>0</v>
      </c>
      <c r="BR48" s="288">
        <v>0</v>
      </c>
      <c r="BS48" s="288">
        <v>0</v>
      </c>
      <c r="BT48" s="288">
        <v>0</v>
      </c>
      <c r="BU48" s="288">
        <v>0</v>
      </c>
      <c r="BV48" s="288">
        <v>0</v>
      </c>
      <c r="BW48" s="288">
        <v>0</v>
      </c>
      <c r="BX48" s="288">
        <v>0</v>
      </c>
      <c r="BY48" s="288">
        <v>0</v>
      </c>
      <c r="BZ48" s="288">
        <v>0</v>
      </c>
      <c r="CA48" s="288">
        <v>0</v>
      </c>
      <c r="CB48" s="288">
        <v>0</v>
      </c>
      <c r="CC48" s="290">
        <v>0</v>
      </c>
    </row>
    <row r="49" spans="1:81" x14ac:dyDescent="0.25">
      <c r="A49" s="286" t="s">
        <v>51</v>
      </c>
      <c r="B49" s="286" t="s">
        <v>233</v>
      </c>
      <c r="C49" s="286" t="s">
        <v>234</v>
      </c>
      <c r="D49" s="287">
        <v>2043</v>
      </c>
      <c r="E49" s="287">
        <v>12095</v>
      </c>
      <c r="F49" s="287">
        <v>123</v>
      </c>
      <c r="G49" s="287">
        <v>41753</v>
      </c>
      <c r="H49" s="287">
        <v>1961</v>
      </c>
      <c r="I49" s="287">
        <v>123</v>
      </c>
      <c r="J49" s="287">
        <v>6</v>
      </c>
      <c r="K49" s="287">
        <v>47</v>
      </c>
      <c r="L49" s="287">
        <v>82</v>
      </c>
      <c r="M49" s="288">
        <v>0</v>
      </c>
      <c r="N49" s="287">
        <v>481</v>
      </c>
      <c r="O49" s="288">
        <v>0</v>
      </c>
      <c r="P49" s="289">
        <v>58714</v>
      </c>
      <c r="Q49" s="287">
        <v>2043</v>
      </c>
      <c r="R49" s="287">
        <v>6047</v>
      </c>
      <c r="S49" s="288">
        <v>0</v>
      </c>
      <c r="T49" s="287">
        <v>20876</v>
      </c>
      <c r="U49" s="288">
        <v>0</v>
      </c>
      <c r="V49" s="288">
        <v>0</v>
      </c>
      <c r="W49" s="287">
        <v>6</v>
      </c>
      <c r="X49" s="288">
        <v>0</v>
      </c>
      <c r="Y49" s="288">
        <v>0</v>
      </c>
      <c r="Z49" s="288">
        <v>0</v>
      </c>
      <c r="AA49" s="288">
        <v>0</v>
      </c>
      <c r="AB49" s="288">
        <v>0</v>
      </c>
      <c r="AC49" s="289">
        <v>28972</v>
      </c>
      <c r="AD49" s="288">
        <v>0</v>
      </c>
      <c r="AE49" s="287">
        <v>5104</v>
      </c>
      <c r="AF49" s="287">
        <v>123</v>
      </c>
      <c r="AG49" s="288">
        <v>0</v>
      </c>
      <c r="AH49" s="288">
        <v>0</v>
      </c>
      <c r="AI49" s="287">
        <v>104</v>
      </c>
      <c r="AJ49" s="288">
        <v>0</v>
      </c>
      <c r="AK49" s="287">
        <v>47</v>
      </c>
      <c r="AL49" s="287">
        <v>82</v>
      </c>
      <c r="AM49" s="288">
        <v>0</v>
      </c>
      <c r="AN49" s="287">
        <v>230</v>
      </c>
      <c r="AO49" s="288">
        <v>0</v>
      </c>
      <c r="AP49" s="289">
        <v>5690</v>
      </c>
      <c r="AQ49" s="288">
        <v>0</v>
      </c>
      <c r="AR49" s="288">
        <v>0</v>
      </c>
      <c r="AS49" s="288">
        <v>0</v>
      </c>
      <c r="AT49" s="287">
        <v>20877</v>
      </c>
      <c r="AU49" s="287">
        <v>1961</v>
      </c>
      <c r="AV49" s="288">
        <v>0</v>
      </c>
      <c r="AW49" s="288">
        <v>0</v>
      </c>
      <c r="AX49" s="288">
        <v>0</v>
      </c>
      <c r="AY49" s="288">
        <v>0</v>
      </c>
      <c r="AZ49" s="288">
        <v>0</v>
      </c>
      <c r="BA49" s="288">
        <v>0</v>
      </c>
      <c r="BB49" s="288">
        <v>0</v>
      </c>
      <c r="BC49" s="289">
        <v>22838</v>
      </c>
      <c r="BD49" s="288">
        <v>0</v>
      </c>
      <c r="BE49" s="287">
        <v>944</v>
      </c>
      <c r="BF49" s="288">
        <v>0</v>
      </c>
      <c r="BG49" s="288">
        <v>0</v>
      </c>
      <c r="BH49" s="288">
        <v>0</v>
      </c>
      <c r="BI49" s="287">
        <v>19</v>
      </c>
      <c r="BJ49" s="288">
        <v>0</v>
      </c>
      <c r="BK49" s="288">
        <v>0</v>
      </c>
      <c r="BL49" s="288">
        <v>0</v>
      </c>
      <c r="BM49" s="288">
        <v>0</v>
      </c>
      <c r="BN49" s="287">
        <v>251</v>
      </c>
      <c r="BO49" s="288">
        <v>0</v>
      </c>
      <c r="BP49" s="289">
        <v>1214</v>
      </c>
      <c r="BQ49" s="288">
        <v>0</v>
      </c>
      <c r="BR49" s="288">
        <v>0</v>
      </c>
      <c r="BS49" s="288">
        <v>0</v>
      </c>
      <c r="BT49" s="288">
        <v>0</v>
      </c>
      <c r="BU49" s="288">
        <v>0</v>
      </c>
      <c r="BV49" s="288">
        <v>0</v>
      </c>
      <c r="BW49" s="288">
        <v>0</v>
      </c>
      <c r="BX49" s="288">
        <v>0</v>
      </c>
      <c r="BY49" s="288">
        <v>0</v>
      </c>
      <c r="BZ49" s="288">
        <v>0</v>
      </c>
      <c r="CA49" s="288">
        <v>0</v>
      </c>
      <c r="CB49" s="288">
        <v>0</v>
      </c>
      <c r="CC49" s="290">
        <v>0</v>
      </c>
    </row>
    <row r="50" spans="1:81" x14ac:dyDescent="0.25">
      <c r="A50" s="286" t="s">
        <v>56</v>
      </c>
      <c r="B50" s="286" t="s">
        <v>229</v>
      </c>
      <c r="C50" s="286" t="s">
        <v>230</v>
      </c>
      <c r="D50" s="287">
        <v>356</v>
      </c>
      <c r="E50" s="287">
        <v>2105</v>
      </c>
      <c r="F50" s="287">
        <v>21</v>
      </c>
      <c r="G50" s="287">
        <v>7266</v>
      </c>
      <c r="H50" s="287">
        <v>341</v>
      </c>
      <c r="I50" s="287">
        <v>21</v>
      </c>
      <c r="J50" s="287">
        <v>1</v>
      </c>
      <c r="K50" s="287">
        <v>8</v>
      </c>
      <c r="L50" s="287">
        <v>14</v>
      </c>
      <c r="M50" s="288">
        <v>0</v>
      </c>
      <c r="N50" s="287">
        <v>84</v>
      </c>
      <c r="O50" s="288">
        <v>0</v>
      </c>
      <c r="P50" s="289">
        <v>10217</v>
      </c>
      <c r="Q50" s="287">
        <v>356</v>
      </c>
      <c r="R50" s="287">
        <v>1052</v>
      </c>
      <c r="S50" s="288">
        <v>0</v>
      </c>
      <c r="T50" s="287">
        <v>3633</v>
      </c>
      <c r="U50" s="288">
        <v>0</v>
      </c>
      <c r="V50" s="288">
        <v>0</v>
      </c>
      <c r="W50" s="287">
        <v>1</v>
      </c>
      <c r="X50" s="288">
        <v>0</v>
      </c>
      <c r="Y50" s="288">
        <v>0</v>
      </c>
      <c r="Z50" s="288">
        <v>0</v>
      </c>
      <c r="AA50" s="288">
        <v>0</v>
      </c>
      <c r="AB50" s="288">
        <v>0</v>
      </c>
      <c r="AC50" s="289">
        <v>5042</v>
      </c>
      <c r="AD50" s="288">
        <v>0</v>
      </c>
      <c r="AE50" s="287">
        <v>889</v>
      </c>
      <c r="AF50" s="287">
        <v>21</v>
      </c>
      <c r="AG50" s="288">
        <v>0</v>
      </c>
      <c r="AH50" s="288">
        <v>0</v>
      </c>
      <c r="AI50" s="287">
        <v>18</v>
      </c>
      <c r="AJ50" s="288">
        <v>0</v>
      </c>
      <c r="AK50" s="287">
        <v>8</v>
      </c>
      <c r="AL50" s="287">
        <v>14</v>
      </c>
      <c r="AM50" s="288">
        <v>0</v>
      </c>
      <c r="AN50" s="287">
        <v>40</v>
      </c>
      <c r="AO50" s="288">
        <v>0</v>
      </c>
      <c r="AP50" s="289">
        <v>990</v>
      </c>
      <c r="AQ50" s="288">
        <v>0</v>
      </c>
      <c r="AR50" s="288">
        <v>0</v>
      </c>
      <c r="AS50" s="288">
        <v>0</v>
      </c>
      <c r="AT50" s="287">
        <v>3633</v>
      </c>
      <c r="AU50" s="287">
        <v>341</v>
      </c>
      <c r="AV50" s="288">
        <v>0</v>
      </c>
      <c r="AW50" s="288">
        <v>0</v>
      </c>
      <c r="AX50" s="288">
        <v>0</v>
      </c>
      <c r="AY50" s="288">
        <v>0</v>
      </c>
      <c r="AZ50" s="288">
        <v>0</v>
      </c>
      <c r="BA50" s="288">
        <v>0</v>
      </c>
      <c r="BB50" s="288">
        <v>0</v>
      </c>
      <c r="BC50" s="289">
        <v>3974</v>
      </c>
      <c r="BD50" s="288">
        <v>0</v>
      </c>
      <c r="BE50" s="287">
        <v>164</v>
      </c>
      <c r="BF50" s="288">
        <v>0</v>
      </c>
      <c r="BG50" s="288">
        <v>0</v>
      </c>
      <c r="BH50" s="288">
        <v>0</v>
      </c>
      <c r="BI50" s="287">
        <v>3</v>
      </c>
      <c r="BJ50" s="288">
        <v>0</v>
      </c>
      <c r="BK50" s="288">
        <v>0</v>
      </c>
      <c r="BL50" s="288">
        <v>0</v>
      </c>
      <c r="BM50" s="288">
        <v>0</v>
      </c>
      <c r="BN50" s="287">
        <v>44</v>
      </c>
      <c r="BO50" s="288">
        <v>0</v>
      </c>
      <c r="BP50" s="289">
        <v>211</v>
      </c>
      <c r="BQ50" s="288">
        <v>0</v>
      </c>
      <c r="BR50" s="288">
        <v>0</v>
      </c>
      <c r="BS50" s="288">
        <v>0</v>
      </c>
      <c r="BT50" s="288">
        <v>0</v>
      </c>
      <c r="BU50" s="288">
        <v>0</v>
      </c>
      <c r="BV50" s="288">
        <v>0</v>
      </c>
      <c r="BW50" s="288">
        <v>0</v>
      </c>
      <c r="BX50" s="288">
        <v>0</v>
      </c>
      <c r="BY50" s="288">
        <v>0</v>
      </c>
      <c r="BZ50" s="288">
        <v>0</v>
      </c>
      <c r="CA50" s="288">
        <v>0</v>
      </c>
      <c r="CB50" s="288">
        <v>0</v>
      </c>
      <c r="CC50" s="290">
        <v>0</v>
      </c>
    </row>
    <row r="51" spans="1:81" x14ac:dyDescent="0.25">
      <c r="A51" s="286" t="s">
        <v>56</v>
      </c>
      <c r="B51" s="286" t="s">
        <v>231</v>
      </c>
      <c r="C51" s="286" t="s">
        <v>232</v>
      </c>
      <c r="D51" s="287">
        <v>408</v>
      </c>
      <c r="E51" s="287">
        <v>2415</v>
      </c>
      <c r="F51" s="287">
        <v>25</v>
      </c>
      <c r="G51" s="287">
        <v>8338</v>
      </c>
      <c r="H51" s="287">
        <v>392</v>
      </c>
      <c r="I51" s="287">
        <v>25</v>
      </c>
      <c r="J51" s="287">
        <v>1</v>
      </c>
      <c r="K51" s="287">
        <v>9</v>
      </c>
      <c r="L51" s="287">
        <v>16</v>
      </c>
      <c r="M51" s="288">
        <v>0</v>
      </c>
      <c r="N51" s="287">
        <v>96</v>
      </c>
      <c r="O51" s="288">
        <v>0</v>
      </c>
      <c r="P51" s="289">
        <v>11725</v>
      </c>
      <c r="Q51" s="287">
        <v>408</v>
      </c>
      <c r="R51" s="287">
        <v>1207</v>
      </c>
      <c r="S51" s="288">
        <v>0</v>
      </c>
      <c r="T51" s="287">
        <v>4169</v>
      </c>
      <c r="U51" s="288">
        <v>0</v>
      </c>
      <c r="V51" s="288">
        <v>0</v>
      </c>
      <c r="W51" s="287">
        <v>1</v>
      </c>
      <c r="X51" s="288">
        <v>0</v>
      </c>
      <c r="Y51" s="288">
        <v>0</v>
      </c>
      <c r="Z51" s="288">
        <v>0</v>
      </c>
      <c r="AA51" s="288">
        <v>0</v>
      </c>
      <c r="AB51" s="288">
        <v>0</v>
      </c>
      <c r="AC51" s="289">
        <v>5785</v>
      </c>
      <c r="AD51" s="288">
        <v>0</v>
      </c>
      <c r="AE51" s="287">
        <v>1020</v>
      </c>
      <c r="AF51" s="287">
        <v>25</v>
      </c>
      <c r="AG51" s="288">
        <v>0</v>
      </c>
      <c r="AH51" s="288">
        <v>0</v>
      </c>
      <c r="AI51" s="287">
        <v>21</v>
      </c>
      <c r="AJ51" s="288">
        <v>0</v>
      </c>
      <c r="AK51" s="287">
        <v>9</v>
      </c>
      <c r="AL51" s="287">
        <v>16</v>
      </c>
      <c r="AM51" s="288">
        <v>0</v>
      </c>
      <c r="AN51" s="287">
        <v>46</v>
      </c>
      <c r="AO51" s="288">
        <v>0</v>
      </c>
      <c r="AP51" s="289">
        <v>1137</v>
      </c>
      <c r="AQ51" s="288">
        <v>0</v>
      </c>
      <c r="AR51" s="288">
        <v>0</v>
      </c>
      <c r="AS51" s="288">
        <v>0</v>
      </c>
      <c r="AT51" s="287">
        <v>4169</v>
      </c>
      <c r="AU51" s="287">
        <v>392</v>
      </c>
      <c r="AV51" s="288">
        <v>0</v>
      </c>
      <c r="AW51" s="288">
        <v>0</v>
      </c>
      <c r="AX51" s="288">
        <v>0</v>
      </c>
      <c r="AY51" s="288">
        <v>0</v>
      </c>
      <c r="AZ51" s="288">
        <v>0</v>
      </c>
      <c r="BA51" s="288">
        <v>0</v>
      </c>
      <c r="BB51" s="288">
        <v>0</v>
      </c>
      <c r="BC51" s="289">
        <v>4561</v>
      </c>
      <c r="BD51" s="288">
        <v>0</v>
      </c>
      <c r="BE51" s="287">
        <v>188</v>
      </c>
      <c r="BF51" s="288">
        <v>0</v>
      </c>
      <c r="BG51" s="288">
        <v>0</v>
      </c>
      <c r="BH51" s="288">
        <v>0</v>
      </c>
      <c r="BI51" s="287">
        <v>4</v>
      </c>
      <c r="BJ51" s="288">
        <v>0</v>
      </c>
      <c r="BK51" s="288">
        <v>0</v>
      </c>
      <c r="BL51" s="288">
        <v>0</v>
      </c>
      <c r="BM51" s="288">
        <v>0</v>
      </c>
      <c r="BN51" s="287">
        <v>50</v>
      </c>
      <c r="BO51" s="288">
        <v>0</v>
      </c>
      <c r="BP51" s="289">
        <v>242</v>
      </c>
      <c r="BQ51" s="288">
        <v>0</v>
      </c>
      <c r="BR51" s="288">
        <v>0</v>
      </c>
      <c r="BS51" s="288">
        <v>0</v>
      </c>
      <c r="BT51" s="288">
        <v>0</v>
      </c>
      <c r="BU51" s="288">
        <v>0</v>
      </c>
      <c r="BV51" s="288">
        <v>0</v>
      </c>
      <c r="BW51" s="288">
        <v>0</v>
      </c>
      <c r="BX51" s="288">
        <v>0</v>
      </c>
      <c r="BY51" s="288">
        <v>0</v>
      </c>
      <c r="BZ51" s="288">
        <v>0</v>
      </c>
      <c r="CA51" s="288">
        <v>0</v>
      </c>
      <c r="CB51" s="288">
        <v>0</v>
      </c>
      <c r="CC51" s="290">
        <v>0</v>
      </c>
    </row>
    <row r="52" spans="1:81" x14ac:dyDescent="0.25">
      <c r="A52" s="286" t="s">
        <v>56</v>
      </c>
      <c r="B52" s="286" t="s">
        <v>233</v>
      </c>
      <c r="C52" s="286" t="s">
        <v>234</v>
      </c>
      <c r="D52" s="287">
        <v>408</v>
      </c>
      <c r="E52" s="287">
        <v>2415</v>
      </c>
      <c r="F52" s="287">
        <v>25</v>
      </c>
      <c r="G52" s="287">
        <v>8338</v>
      </c>
      <c r="H52" s="287">
        <v>392</v>
      </c>
      <c r="I52" s="287">
        <v>25</v>
      </c>
      <c r="J52" s="287">
        <v>1</v>
      </c>
      <c r="K52" s="287">
        <v>9</v>
      </c>
      <c r="L52" s="287">
        <v>16</v>
      </c>
      <c r="M52" s="288">
        <v>0</v>
      </c>
      <c r="N52" s="287">
        <v>96</v>
      </c>
      <c r="O52" s="288">
        <v>0</v>
      </c>
      <c r="P52" s="289">
        <v>11725</v>
      </c>
      <c r="Q52" s="287">
        <v>408</v>
      </c>
      <c r="R52" s="287">
        <v>1207</v>
      </c>
      <c r="S52" s="288">
        <v>0</v>
      </c>
      <c r="T52" s="287">
        <v>4169</v>
      </c>
      <c r="U52" s="288">
        <v>0</v>
      </c>
      <c r="V52" s="288">
        <v>0</v>
      </c>
      <c r="W52" s="287">
        <v>1</v>
      </c>
      <c r="X52" s="288">
        <v>0</v>
      </c>
      <c r="Y52" s="288">
        <v>0</v>
      </c>
      <c r="Z52" s="288">
        <v>0</v>
      </c>
      <c r="AA52" s="288">
        <v>0</v>
      </c>
      <c r="AB52" s="288">
        <v>0</v>
      </c>
      <c r="AC52" s="289">
        <v>5785</v>
      </c>
      <c r="AD52" s="288">
        <v>0</v>
      </c>
      <c r="AE52" s="287">
        <v>1020</v>
      </c>
      <c r="AF52" s="287">
        <v>25</v>
      </c>
      <c r="AG52" s="288">
        <v>0</v>
      </c>
      <c r="AH52" s="288">
        <v>0</v>
      </c>
      <c r="AI52" s="287">
        <v>21</v>
      </c>
      <c r="AJ52" s="288">
        <v>0</v>
      </c>
      <c r="AK52" s="287">
        <v>9</v>
      </c>
      <c r="AL52" s="287">
        <v>16</v>
      </c>
      <c r="AM52" s="288">
        <v>0</v>
      </c>
      <c r="AN52" s="287">
        <v>46</v>
      </c>
      <c r="AO52" s="288">
        <v>0</v>
      </c>
      <c r="AP52" s="289">
        <v>1137</v>
      </c>
      <c r="AQ52" s="288">
        <v>0</v>
      </c>
      <c r="AR52" s="288">
        <v>0</v>
      </c>
      <c r="AS52" s="288">
        <v>0</v>
      </c>
      <c r="AT52" s="287">
        <v>4169</v>
      </c>
      <c r="AU52" s="287">
        <v>392</v>
      </c>
      <c r="AV52" s="288">
        <v>0</v>
      </c>
      <c r="AW52" s="288">
        <v>0</v>
      </c>
      <c r="AX52" s="288">
        <v>0</v>
      </c>
      <c r="AY52" s="288">
        <v>0</v>
      </c>
      <c r="AZ52" s="288">
        <v>0</v>
      </c>
      <c r="BA52" s="288">
        <v>0</v>
      </c>
      <c r="BB52" s="288">
        <v>0</v>
      </c>
      <c r="BC52" s="289">
        <v>4561</v>
      </c>
      <c r="BD52" s="288">
        <v>0</v>
      </c>
      <c r="BE52" s="287">
        <v>188</v>
      </c>
      <c r="BF52" s="288">
        <v>0</v>
      </c>
      <c r="BG52" s="288">
        <v>0</v>
      </c>
      <c r="BH52" s="288">
        <v>0</v>
      </c>
      <c r="BI52" s="287">
        <v>4</v>
      </c>
      <c r="BJ52" s="288">
        <v>0</v>
      </c>
      <c r="BK52" s="288">
        <v>0</v>
      </c>
      <c r="BL52" s="288">
        <v>0</v>
      </c>
      <c r="BM52" s="288">
        <v>0</v>
      </c>
      <c r="BN52" s="287">
        <v>50</v>
      </c>
      <c r="BO52" s="288">
        <v>0</v>
      </c>
      <c r="BP52" s="289">
        <v>242</v>
      </c>
      <c r="BQ52" s="288">
        <v>0</v>
      </c>
      <c r="BR52" s="288">
        <v>0</v>
      </c>
      <c r="BS52" s="288">
        <v>0</v>
      </c>
      <c r="BT52" s="288">
        <v>0</v>
      </c>
      <c r="BU52" s="288">
        <v>0</v>
      </c>
      <c r="BV52" s="288">
        <v>0</v>
      </c>
      <c r="BW52" s="288">
        <v>0</v>
      </c>
      <c r="BX52" s="288">
        <v>0</v>
      </c>
      <c r="BY52" s="288">
        <v>0</v>
      </c>
      <c r="BZ52" s="288">
        <v>0</v>
      </c>
      <c r="CA52" s="288">
        <v>0</v>
      </c>
      <c r="CB52" s="288">
        <v>0</v>
      </c>
      <c r="CC52" s="290">
        <v>0</v>
      </c>
    </row>
    <row r="53" spans="1:81" x14ac:dyDescent="0.25">
      <c r="A53" s="286" t="s">
        <v>57</v>
      </c>
      <c r="B53" s="286" t="s">
        <v>229</v>
      </c>
      <c r="C53" s="286" t="s">
        <v>230</v>
      </c>
      <c r="D53" s="287">
        <v>648</v>
      </c>
      <c r="E53" s="287">
        <v>3839</v>
      </c>
      <c r="F53" s="287">
        <v>39</v>
      </c>
      <c r="G53" s="287">
        <v>13251</v>
      </c>
      <c r="H53" s="287">
        <v>622</v>
      </c>
      <c r="I53" s="287">
        <v>39</v>
      </c>
      <c r="J53" s="287">
        <v>2</v>
      </c>
      <c r="K53" s="287">
        <v>15</v>
      </c>
      <c r="L53" s="287">
        <v>26</v>
      </c>
      <c r="M53" s="288">
        <v>0</v>
      </c>
      <c r="N53" s="287">
        <v>153</v>
      </c>
      <c r="O53" s="288">
        <v>0</v>
      </c>
      <c r="P53" s="289">
        <v>18634</v>
      </c>
      <c r="Q53" s="287">
        <v>648</v>
      </c>
      <c r="R53" s="287">
        <v>1919</v>
      </c>
      <c r="S53" s="288">
        <v>0</v>
      </c>
      <c r="T53" s="287">
        <v>6625</v>
      </c>
      <c r="U53" s="288">
        <v>0</v>
      </c>
      <c r="V53" s="288">
        <v>0</v>
      </c>
      <c r="W53" s="287">
        <v>2</v>
      </c>
      <c r="X53" s="288">
        <v>0</v>
      </c>
      <c r="Y53" s="288">
        <v>0</v>
      </c>
      <c r="Z53" s="288">
        <v>0</v>
      </c>
      <c r="AA53" s="288">
        <v>0</v>
      </c>
      <c r="AB53" s="288">
        <v>0</v>
      </c>
      <c r="AC53" s="289">
        <v>9194</v>
      </c>
      <c r="AD53" s="288">
        <v>0</v>
      </c>
      <c r="AE53" s="287">
        <v>1620</v>
      </c>
      <c r="AF53" s="287">
        <v>39</v>
      </c>
      <c r="AG53" s="288">
        <v>0</v>
      </c>
      <c r="AH53" s="288">
        <v>0</v>
      </c>
      <c r="AI53" s="287">
        <v>33</v>
      </c>
      <c r="AJ53" s="288">
        <v>0</v>
      </c>
      <c r="AK53" s="287">
        <v>15</v>
      </c>
      <c r="AL53" s="287">
        <v>26</v>
      </c>
      <c r="AM53" s="288">
        <v>0</v>
      </c>
      <c r="AN53" s="287">
        <v>73</v>
      </c>
      <c r="AO53" s="288">
        <v>0</v>
      </c>
      <c r="AP53" s="289">
        <v>1806</v>
      </c>
      <c r="AQ53" s="288">
        <v>0</v>
      </c>
      <c r="AR53" s="288">
        <v>0</v>
      </c>
      <c r="AS53" s="288">
        <v>0</v>
      </c>
      <c r="AT53" s="287">
        <v>6626</v>
      </c>
      <c r="AU53" s="287">
        <v>622</v>
      </c>
      <c r="AV53" s="288">
        <v>0</v>
      </c>
      <c r="AW53" s="288">
        <v>0</v>
      </c>
      <c r="AX53" s="288">
        <v>0</v>
      </c>
      <c r="AY53" s="288">
        <v>0</v>
      </c>
      <c r="AZ53" s="288">
        <v>0</v>
      </c>
      <c r="BA53" s="288">
        <v>0</v>
      </c>
      <c r="BB53" s="288">
        <v>0</v>
      </c>
      <c r="BC53" s="289">
        <v>7248</v>
      </c>
      <c r="BD53" s="288">
        <v>0</v>
      </c>
      <c r="BE53" s="287">
        <v>300</v>
      </c>
      <c r="BF53" s="288">
        <v>0</v>
      </c>
      <c r="BG53" s="288">
        <v>0</v>
      </c>
      <c r="BH53" s="288">
        <v>0</v>
      </c>
      <c r="BI53" s="287">
        <v>6</v>
      </c>
      <c r="BJ53" s="288">
        <v>0</v>
      </c>
      <c r="BK53" s="288">
        <v>0</v>
      </c>
      <c r="BL53" s="288">
        <v>0</v>
      </c>
      <c r="BM53" s="288">
        <v>0</v>
      </c>
      <c r="BN53" s="287">
        <v>80</v>
      </c>
      <c r="BO53" s="288">
        <v>0</v>
      </c>
      <c r="BP53" s="289">
        <v>386</v>
      </c>
      <c r="BQ53" s="288">
        <v>0</v>
      </c>
      <c r="BR53" s="288">
        <v>0</v>
      </c>
      <c r="BS53" s="288">
        <v>0</v>
      </c>
      <c r="BT53" s="288">
        <v>0</v>
      </c>
      <c r="BU53" s="288">
        <v>0</v>
      </c>
      <c r="BV53" s="288">
        <v>0</v>
      </c>
      <c r="BW53" s="288">
        <v>0</v>
      </c>
      <c r="BX53" s="288">
        <v>0</v>
      </c>
      <c r="BY53" s="288">
        <v>0</v>
      </c>
      <c r="BZ53" s="288">
        <v>0</v>
      </c>
      <c r="CA53" s="288">
        <v>0</v>
      </c>
      <c r="CB53" s="288">
        <v>0</v>
      </c>
      <c r="CC53" s="290">
        <v>0</v>
      </c>
    </row>
    <row r="54" spans="1:81" x14ac:dyDescent="0.25">
      <c r="A54" s="286" t="s">
        <v>57</v>
      </c>
      <c r="B54" s="286" t="s">
        <v>231</v>
      </c>
      <c r="C54" s="286" t="s">
        <v>232</v>
      </c>
      <c r="D54" s="287">
        <v>453</v>
      </c>
      <c r="E54" s="287">
        <v>2681</v>
      </c>
      <c r="F54" s="287">
        <v>27</v>
      </c>
      <c r="G54" s="287">
        <v>9257</v>
      </c>
      <c r="H54" s="287">
        <v>435</v>
      </c>
      <c r="I54" s="287">
        <v>27</v>
      </c>
      <c r="J54" s="287">
        <v>1</v>
      </c>
      <c r="K54" s="287">
        <v>10</v>
      </c>
      <c r="L54" s="287">
        <v>18</v>
      </c>
      <c r="M54" s="288">
        <v>0</v>
      </c>
      <c r="N54" s="287">
        <v>107</v>
      </c>
      <c r="O54" s="288">
        <v>0</v>
      </c>
      <c r="P54" s="289">
        <v>13016</v>
      </c>
      <c r="Q54" s="287">
        <v>453</v>
      </c>
      <c r="R54" s="287">
        <v>1340</v>
      </c>
      <c r="S54" s="288">
        <v>0</v>
      </c>
      <c r="T54" s="287">
        <v>4628</v>
      </c>
      <c r="U54" s="288">
        <v>0</v>
      </c>
      <c r="V54" s="288">
        <v>0</v>
      </c>
      <c r="W54" s="287">
        <v>1</v>
      </c>
      <c r="X54" s="288">
        <v>0</v>
      </c>
      <c r="Y54" s="288">
        <v>0</v>
      </c>
      <c r="Z54" s="288">
        <v>0</v>
      </c>
      <c r="AA54" s="288">
        <v>0</v>
      </c>
      <c r="AB54" s="288">
        <v>0</v>
      </c>
      <c r="AC54" s="289">
        <v>6422</v>
      </c>
      <c r="AD54" s="288">
        <v>0</v>
      </c>
      <c r="AE54" s="287">
        <v>1132</v>
      </c>
      <c r="AF54" s="287">
        <v>27</v>
      </c>
      <c r="AG54" s="288">
        <v>0</v>
      </c>
      <c r="AH54" s="288">
        <v>0</v>
      </c>
      <c r="AI54" s="287">
        <v>23</v>
      </c>
      <c r="AJ54" s="288">
        <v>0</v>
      </c>
      <c r="AK54" s="287">
        <v>10</v>
      </c>
      <c r="AL54" s="287">
        <v>18</v>
      </c>
      <c r="AM54" s="288">
        <v>0</v>
      </c>
      <c r="AN54" s="287">
        <v>51</v>
      </c>
      <c r="AO54" s="288">
        <v>0</v>
      </c>
      <c r="AP54" s="289">
        <v>1261</v>
      </c>
      <c r="AQ54" s="288">
        <v>0</v>
      </c>
      <c r="AR54" s="288">
        <v>0</v>
      </c>
      <c r="AS54" s="288">
        <v>0</v>
      </c>
      <c r="AT54" s="287">
        <v>4629</v>
      </c>
      <c r="AU54" s="287">
        <v>435</v>
      </c>
      <c r="AV54" s="288">
        <v>0</v>
      </c>
      <c r="AW54" s="288">
        <v>0</v>
      </c>
      <c r="AX54" s="288">
        <v>0</v>
      </c>
      <c r="AY54" s="288">
        <v>0</v>
      </c>
      <c r="AZ54" s="288">
        <v>0</v>
      </c>
      <c r="BA54" s="288">
        <v>0</v>
      </c>
      <c r="BB54" s="288">
        <v>0</v>
      </c>
      <c r="BC54" s="289">
        <v>5064</v>
      </c>
      <c r="BD54" s="288">
        <v>0</v>
      </c>
      <c r="BE54" s="287">
        <v>209</v>
      </c>
      <c r="BF54" s="288">
        <v>0</v>
      </c>
      <c r="BG54" s="288">
        <v>0</v>
      </c>
      <c r="BH54" s="288">
        <v>0</v>
      </c>
      <c r="BI54" s="287">
        <v>4</v>
      </c>
      <c r="BJ54" s="288">
        <v>0</v>
      </c>
      <c r="BK54" s="288">
        <v>0</v>
      </c>
      <c r="BL54" s="288">
        <v>0</v>
      </c>
      <c r="BM54" s="288">
        <v>0</v>
      </c>
      <c r="BN54" s="287">
        <v>56</v>
      </c>
      <c r="BO54" s="288">
        <v>0</v>
      </c>
      <c r="BP54" s="289">
        <v>269</v>
      </c>
      <c r="BQ54" s="288">
        <v>0</v>
      </c>
      <c r="BR54" s="288">
        <v>0</v>
      </c>
      <c r="BS54" s="288">
        <v>0</v>
      </c>
      <c r="BT54" s="288">
        <v>0</v>
      </c>
      <c r="BU54" s="288">
        <v>0</v>
      </c>
      <c r="BV54" s="288">
        <v>0</v>
      </c>
      <c r="BW54" s="288">
        <v>0</v>
      </c>
      <c r="BX54" s="288">
        <v>0</v>
      </c>
      <c r="BY54" s="288">
        <v>0</v>
      </c>
      <c r="BZ54" s="288">
        <v>0</v>
      </c>
      <c r="CA54" s="288">
        <v>0</v>
      </c>
      <c r="CB54" s="288">
        <v>0</v>
      </c>
      <c r="CC54" s="290">
        <v>0</v>
      </c>
    </row>
    <row r="55" spans="1:81" x14ac:dyDescent="0.25">
      <c r="A55" s="286" t="s">
        <v>57</v>
      </c>
      <c r="B55" s="286" t="s">
        <v>233</v>
      </c>
      <c r="C55" s="286" t="s">
        <v>234</v>
      </c>
      <c r="D55" s="287">
        <v>504</v>
      </c>
      <c r="E55" s="287">
        <v>2985</v>
      </c>
      <c r="F55" s="287">
        <v>30</v>
      </c>
      <c r="G55" s="287">
        <v>10304</v>
      </c>
      <c r="H55" s="287">
        <v>484</v>
      </c>
      <c r="I55" s="287">
        <v>30</v>
      </c>
      <c r="J55" s="287">
        <v>1</v>
      </c>
      <c r="K55" s="287">
        <v>12</v>
      </c>
      <c r="L55" s="287">
        <v>20</v>
      </c>
      <c r="M55" s="288">
        <v>0</v>
      </c>
      <c r="N55" s="287">
        <v>119</v>
      </c>
      <c r="O55" s="288">
        <v>0</v>
      </c>
      <c r="P55" s="289">
        <v>14489</v>
      </c>
      <c r="Q55" s="287">
        <v>504</v>
      </c>
      <c r="R55" s="287">
        <v>1492</v>
      </c>
      <c r="S55" s="288">
        <v>0</v>
      </c>
      <c r="T55" s="287">
        <v>5152</v>
      </c>
      <c r="U55" s="288">
        <v>0</v>
      </c>
      <c r="V55" s="288">
        <v>0</v>
      </c>
      <c r="W55" s="287">
        <v>1</v>
      </c>
      <c r="X55" s="288">
        <v>0</v>
      </c>
      <c r="Y55" s="288">
        <v>0</v>
      </c>
      <c r="Z55" s="288">
        <v>0</v>
      </c>
      <c r="AA55" s="288">
        <v>0</v>
      </c>
      <c r="AB55" s="288">
        <v>0</v>
      </c>
      <c r="AC55" s="289">
        <v>7149</v>
      </c>
      <c r="AD55" s="288">
        <v>0</v>
      </c>
      <c r="AE55" s="287">
        <v>1260</v>
      </c>
      <c r="AF55" s="287">
        <v>30</v>
      </c>
      <c r="AG55" s="288">
        <v>0</v>
      </c>
      <c r="AH55" s="288">
        <v>0</v>
      </c>
      <c r="AI55" s="287">
        <v>25</v>
      </c>
      <c r="AJ55" s="288">
        <v>0</v>
      </c>
      <c r="AK55" s="287">
        <v>12</v>
      </c>
      <c r="AL55" s="287">
        <v>20</v>
      </c>
      <c r="AM55" s="288">
        <v>0</v>
      </c>
      <c r="AN55" s="287">
        <v>57</v>
      </c>
      <c r="AO55" s="288">
        <v>0</v>
      </c>
      <c r="AP55" s="289">
        <v>1404</v>
      </c>
      <c r="AQ55" s="288">
        <v>0</v>
      </c>
      <c r="AR55" s="288">
        <v>0</v>
      </c>
      <c r="AS55" s="288">
        <v>0</v>
      </c>
      <c r="AT55" s="287">
        <v>5152</v>
      </c>
      <c r="AU55" s="287">
        <v>484</v>
      </c>
      <c r="AV55" s="288">
        <v>0</v>
      </c>
      <c r="AW55" s="288">
        <v>0</v>
      </c>
      <c r="AX55" s="288">
        <v>0</v>
      </c>
      <c r="AY55" s="288">
        <v>0</v>
      </c>
      <c r="AZ55" s="288">
        <v>0</v>
      </c>
      <c r="BA55" s="288">
        <v>0</v>
      </c>
      <c r="BB55" s="288">
        <v>0</v>
      </c>
      <c r="BC55" s="289">
        <v>5636</v>
      </c>
      <c r="BD55" s="288">
        <v>0</v>
      </c>
      <c r="BE55" s="287">
        <v>233</v>
      </c>
      <c r="BF55" s="288">
        <v>0</v>
      </c>
      <c r="BG55" s="288">
        <v>0</v>
      </c>
      <c r="BH55" s="288">
        <v>0</v>
      </c>
      <c r="BI55" s="287">
        <v>5</v>
      </c>
      <c r="BJ55" s="288">
        <v>0</v>
      </c>
      <c r="BK55" s="288">
        <v>0</v>
      </c>
      <c r="BL55" s="288">
        <v>0</v>
      </c>
      <c r="BM55" s="288">
        <v>0</v>
      </c>
      <c r="BN55" s="287">
        <v>62</v>
      </c>
      <c r="BO55" s="288">
        <v>0</v>
      </c>
      <c r="BP55" s="289">
        <v>300</v>
      </c>
      <c r="BQ55" s="288">
        <v>0</v>
      </c>
      <c r="BR55" s="288">
        <v>0</v>
      </c>
      <c r="BS55" s="288">
        <v>0</v>
      </c>
      <c r="BT55" s="288">
        <v>0</v>
      </c>
      <c r="BU55" s="288">
        <v>0</v>
      </c>
      <c r="BV55" s="288">
        <v>0</v>
      </c>
      <c r="BW55" s="288">
        <v>0</v>
      </c>
      <c r="BX55" s="288">
        <v>0</v>
      </c>
      <c r="BY55" s="288">
        <v>0</v>
      </c>
      <c r="BZ55" s="288">
        <v>0</v>
      </c>
      <c r="CA55" s="288">
        <v>0</v>
      </c>
      <c r="CB55" s="288">
        <v>0</v>
      </c>
      <c r="CC55" s="290">
        <v>0</v>
      </c>
    </row>
    <row r="56" spans="1:81" x14ac:dyDescent="0.25">
      <c r="D56" s="291"/>
      <c r="BG56" s="279">
        <f>SUM(BG4:BG55)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5DE3-DF7C-4B5A-81ED-03F0C1D41B28}">
  <sheetPr>
    <tabColor theme="5" tint="0.59999389629810485"/>
  </sheetPr>
  <dimension ref="A1:AA73"/>
  <sheetViews>
    <sheetView workbookViewId="0">
      <pane xSplit="3" ySplit="3" topLeftCell="P46" activePane="bottomRight" state="frozen"/>
      <selection pane="topRight"/>
      <selection pane="bottomLeft"/>
      <selection pane="bottomRight"/>
    </sheetView>
  </sheetViews>
  <sheetFormatPr defaultColWidth="12.42578125" defaultRowHeight="15" x14ac:dyDescent="0.25"/>
  <cols>
    <col min="1" max="1" width="15" style="138" bestFit="1" customWidth="1"/>
    <col min="2" max="2" width="21.42578125" style="138" customWidth="1"/>
    <col min="3" max="3" width="20.28515625" style="138" customWidth="1"/>
    <col min="4" max="27" width="16.7109375" style="138" customWidth="1"/>
    <col min="28" max="16384" width="12.42578125" style="138"/>
  </cols>
  <sheetData>
    <row r="1" spans="1:27" x14ac:dyDescent="0.25">
      <c r="A1" s="137" t="s">
        <v>228</v>
      </c>
      <c r="B1" s="267" t="s">
        <v>210</v>
      </c>
    </row>
    <row r="2" spans="1:27" x14ac:dyDescent="0.25">
      <c r="A2" s="51" t="s">
        <v>0</v>
      </c>
      <c r="B2" s="51" t="s">
        <v>0</v>
      </c>
      <c r="C2" s="51" t="s">
        <v>0</v>
      </c>
      <c r="D2" s="1" t="s">
        <v>86</v>
      </c>
      <c r="E2" s="1" t="s">
        <v>86</v>
      </c>
      <c r="F2" s="1" t="s">
        <v>86</v>
      </c>
      <c r="G2" s="1" t="s">
        <v>86</v>
      </c>
      <c r="H2" s="1" t="s">
        <v>86</v>
      </c>
      <c r="I2" s="1" t="s">
        <v>87</v>
      </c>
      <c r="J2" s="1" t="s">
        <v>87</v>
      </c>
      <c r="K2" s="1" t="s">
        <v>87</v>
      </c>
      <c r="L2" s="1" t="s">
        <v>87</v>
      </c>
      <c r="M2" s="1" t="s">
        <v>87</v>
      </c>
      <c r="N2" s="1" t="s">
        <v>88</v>
      </c>
      <c r="O2" s="1" t="s">
        <v>88</v>
      </c>
      <c r="P2" s="1" t="s">
        <v>88</v>
      </c>
      <c r="Q2" s="1" t="s">
        <v>88</v>
      </c>
      <c r="R2" s="1" t="s">
        <v>88</v>
      </c>
      <c r="S2" s="1" t="s">
        <v>89</v>
      </c>
      <c r="T2" s="1" t="s">
        <v>89</v>
      </c>
      <c r="U2" s="1" t="s">
        <v>89</v>
      </c>
      <c r="V2" s="1" t="s">
        <v>89</v>
      </c>
      <c r="W2" s="1" t="s">
        <v>89</v>
      </c>
      <c r="X2" s="1" t="s">
        <v>1</v>
      </c>
      <c r="Y2" s="1" t="s">
        <v>1</v>
      </c>
      <c r="Z2" s="1" t="s">
        <v>1</v>
      </c>
      <c r="AA2" s="1" t="s">
        <v>1</v>
      </c>
    </row>
    <row r="3" spans="1:27" x14ac:dyDescent="0.25">
      <c r="A3" s="268" t="s">
        <v>207</v>
      </c>
      <c r="B3" s="269" t="s">
        <v>208</v>
      </c>
      <c r="C3" s="269" t="s">
        <v>209</v>
      </c>
      <c r="D3" s="1" t="s">
        <v>3</v>
      </c>
      <c r="E3" s="1" t="s">
        <v>7</v>
      </c>
      <c r="F3" s="1" t="s">
        <v>13</v>
      </c>
      <c r="G3" s="2" t="s">
        <v>12</v>
      </c>
      <c r="H3" s="1" t="s">
        <v>14</v>
      </c>
      <c r="I3" s="1" t="s">
        <v>3</v>
      </c>
      <c r="J3" s="1" t="s">
        <v>7</v>
      </c>
      <c r="K3" s="2" t="s">
        <v>13</v>
      </c>
      <c r="L3" s="1" t="s">
        <v>12</v>
      </c>
      <c r="M3" s="1" t="s">
        <v>14</v>
      </c>
      <c r="N3" s="1" t="s">
        <v>3</v>
      </c>
      <c r="O3" s="2" t="s">
        <v>7</v>
      </c>
      <c r="P3" s="1" t="s">
        <v>13</v>
      </c>
      <c r="Q3" s="1" t="s">
        <v>12</v>
      </c>
      <c r="R3" s="1" t="s">
        <v>14</v>
      </c>
      <c r="S3" s="2" t="s">
        <v>3</v>
      </c>
      <c r="T3" s="1" t="s">
        <v>7</v>
      </c>
      <c r="U3" s="1" t="s">
        <v>13</v>
      </c>
      <c r="V3" s="1" t="s">
        <v>12</v>
      </c>
      <c r="W3" s="2" t="s">
        <v>14</v>
      </c>
      <c r="X3" s="1" t="s">
        <v>3</v>
      </c>
      <c r="Y3" s="1" t="s">
        <v>7</v>
      </c>
      <c r="Z3" s="1" t="s">
        <v>13</v>
      </c>
      <c r="AA3" s="2" t="s">
        <v>12</v>
      </c>
    </row>
    <row r="4" spans="1:27" x14ac:dyDescent="0.25">
      <c r="A4" s="3" t="s">
        <v>15</v>
      </c>
      <c r="B4" s="270" t="s">
        <v>229</v>
      </c>
      <c r="C4" s="270" t="s">
        <v>230</v>
      </c>
      <c r="D4" s="53">
        <v>17731</v>
      </c>
      <c r="E4" s="53">
        <v>149</v>
      </c>
      <c r="F4" s="53">
        <v>463</v>
      </c>
      <c r="G4" s="261">
        <v>0</v>
      </c>
      <c r="H4" s="53">
        <v>87389</v>
      </c>
      <c r="I4" s="52">
        <v>8866</v>
      </c>
      <c r="J4" s="52">
        <v>0</v>
      </c>
      <c r="K4" s="261">
        <v>0</v>
      </c>
      <c r="L4" s="53">
        <v>0</v>
      </c>
      <c r="M4" s="53">
        <v>43026</v>
      </c>
      <c r="N4" s="52">
        <v>6206</v>
      </c>
      <c r="O4" s="261">
        <v>104</v>
      </c>
      <c r="P4" s="52">
        <v>0</v>
      </c>
      <c r="Q4" s="52">
        <v>0</v>
      </c>
      <c r="R4" s="52">
        <v>6695</v>
      </c>
      <c r="S4" s="261">
        <v>0</v>
      </c>
      <c r="T4" s="53">
        <v>0</v>
      </c>
      <c r="U4" s="53">
        <v>0</v>
      </c>
      <c r="V4" s="53">
        <v>0</v>
      </c>
      <c r="W4" s="261">
        <v>34501</v>
      </c>
      <c r="X4" s="52">
        <v>2659</v>
      </c>
      <c r="Y4" s="52">
        <v>45</v>
      </c>
      <c r="Z4" s="52">
        <v>463</v>
      </c>
      <c r="AA4" s="261">
        <v>0</v>
      </c>
    </row>
    <row r="5" spans="1:27" x14ac:dyDescent="0.25">
      <c r="A5" s="3" t="s">
        <v>15</v>
      </c>
      <c r="B5" s="270" t="s">
        <v>231</v>
      </c>
      <c r="C5" s="270" t="s">
        <v>232</v>
      </c>
      <c r="D5" s="53">
        <v>83171</v>
      </c>
      <c r="E5" s="53">
        <v>697</v>
      </c>
      <c r="F5" s="53">
        <v>2173</v>
      </c>
      <c r="G5" s="261">
        <v>0</v>
      </c>
      <c r="H5" s="53">
        <v>409913</v>
      </c>
      <c r="I5" s="52">
        <v>41586</v>
      </c>
      <c r="J5" s="52">
        <v>0</v>
      </c>
      <c r="K5" s="261">
        <v>0</v>
      </c>
      <c r="L5" s="53">
        <v>0</v>
      </c>
      <c r="M5" s="53">
        <v>201820</v>
      </c>
      <c r="N5" s="52">
        <v>29110</v>
      </c>
      <c r="O5" s="261">
        <v>488</v>
      </c>
      <c r="P5" s="52">
        <v>0</v>
      </c>
      <c r="Q5" s="52">
        <v>0</v>
      </c>
      <c r="R5" s="52">
        <v>31402</v>
      </c>
      <c r="S5" s="261">
        <v>0</v>
      </c>
      <c r="T5" s="53">
        <v>0</v>
      </c>
      <c r="U5" s="53">
        <v>0</v>
      </c>
      <c r="V5" s="53">
        <v>0</v>
      </c>
      <c r="W5" s="261">
        <v>161834</v>
      </c>
      <c r="X5" s="52">
        <v>12475</v>
      </c>
      <c r="Y5" s="52">
        <v>209</v>
      </c>
      <c r="Z5" s="52">
        <v>2173</v>
      </c>
      <c r="AA5" s="261">
        <v>0</v>
      </c>
    </row>
    <row r="6" spans="1:27" x14ac:dyDescent="0.25">
      <c r="A6" s="3" t="s">
        <v>15</v>
      </c>
      <c r="B6" s="270" t="s">
        <v>233</v>
      </c>
      <c r="C6" s="270" t="s">
        <v>232</v>
      </c>
      <c r="D6" s="53">
        <v>-58</v>
      </c>
      <c r="E6" s="53">
        <v>0</v>
      </c>
      <c r="F6" s="53">
        <v>-2</v>
      </c>
      <c r="G6" s="261">
        <v>0</v>
      </c>
      <c r="H6" s="53">
        <v>-286</v>
      </c>
      <c r="I6" s="52">
        <v>-29</v>
      </c>
      <c r="J6" s="52">
        <v>0</v>
      </c>
      <c r="K6" s="261">
        <v>0</v>
      </c>
      <c r="L6" s="53">
        <v>0</v>
      </c>
      <c r="M6" s="53">
        <v>-141</v>
      </c>
      <c r="N6" s="52">
        <v>-20</v>
      </c>
      <c r="O6" s="261">
        <v>0</v>
      </c>
      <c r="P6" s="52">
        <v>0</v>
      </c>
      <c r="Q6" s="52">
        <v>0</v>
      </c>
      <c r="R6" s="52">
        <v>-21</v>
      </c>
      <c r="S6" s="261">
        <v>0</v>
      </c>
      <c r="T6" s="53">
        <v>0</v>
      </c>
      <c r="U6" s="53">
        <v>0</v>
      </c>
      <c r="V6" s="53">
        <v>0</v>
      </c>
      <c r="W6" s="261">
        <v>-113</v>
      </c>
      <c r="X6" s="52">
        <v>-9</v>
      </c>
      <c r="Y6" s="52">
        <v>0</v>
      </c>
      <c r="Z6" s="52">
        <v>-2</v>
      </c>
      <c r="AA6" s="261">
        <v>0</v>
      </c>
    </row>
    <row r="7" spans="1:27" x14ac:dyDescent="0.25">
      <c r="A7" s="3" t="s">
        <v>15</v>
      </c>
      <c r="B7" s="270" t="s">
        <v>233</v>
      </c>
      <c r="C7" s="270" t="s">
        <v>234</v>
      </c>
      <c r="D7" s="53">
        <v>44366</v>
      </c>
      <c r="E7" s="53">
        <v>372</v>
      </c>
      <c r="F7" s="53">
        <v>1159</v>
      </c>
      <c r="G7" s="261">
        <v>0</v>
      </c>
      <c r="H7" s="53">
        <v>218658</v>
      </c>
      <c r="I7" s="52">
        <v>22183</v>
      </c>
      <c r="J7" s="52">
        <v>0</v>
      </c>
      <c r="K7" s="261">
        <v>0</v>
      </c>
      <c r="L7" s="53">
        <v>0</v>
      </c>
      <c r="M7" s="53">
        <v>107654</v>
      </c>
      <c r="N7" s="52">
        <v>15528</v>
      </c>
      <c r="O7" s="261">
        <v>260</v>
      </c>
      <c r="P7" s="52">
        <v>0</v>
      </c>
      <c r="Q7" s="52">
        <v>0</v>
      </c>
      <c r="R7" s="52">
        <v>16751</v>
      </c>
      <c r="S7" s="261">
        <v>0</v>
      </c>
      <c r="T7" s="53">
        <v>0</v>
      </c>
      <c r="U7" s="53">
        <v>0</v>
      </c>
      <c r="V7" s="53">
        <v>0</v>
      </c>
      <c r="W7" s="261">
        <v>86327</v>
      </c>
      <c r="X7" s="52">
        <v>6655</v>
      </c>
      <c r="Y7" s="52">
        <v>112</v>
      </c>
      <c r="Z7" s="52">
        <v>1159</v>
      </c>
      <c r="AA7" s="261">
        <v>0</v>
      </c>
    </row>
    <row r="8" spans="1:27" x14ac:dyDescent="0.25">
      <c r="A8" s="3" t="s">
        <v>17</v>
      </c>
      <c r="B8" s="270" t="s">
        <v>229</v>
      </c>
      <c r="C8" s="270" t="s">
        <v>230</v>
      </c>
      <c r="D8" s="53">
        <v>37443</v>
      </c>
      <c r="E8" s="53">
        <v>314</v>
      </c>
      <c r="F8" s="53">
        <v>978</v>
      </c>
      <c r="G8" s="261">
        <v>0</v>
      </c>
      <c r="H8" s="53">
        <v>184539</v>
      </c>
      <c r="I8" s="52">
        <v>18722</v>
      </c>
      <c r="J8" s="52">
        <v>0</v>
      </c>
      <c r="K8" s="261">
        <v>0</v>
      </c>
      <c r="L8" s="53">
        <v>0</v>
      </c>
      <c r="M8" s="53">
        <v>90858</v>
      </c>
      <c r="N8" s="52">
        <v>13105</v>
      </c>
      <c r="O8" s="261">
        <v>220</v>
      </c>
      <c r="P8" s="52">
        <v>0</v>
      </c>
      <c r="Q8" s="52">
        <v>0</v>
      </c>
      <c r="R8" s="52">
        <v>14137</v>
      </c>
      <c r="S8" s="261">
        <v>0</v>
      </c>
      <c r="T8" s="53">
        <v>0</v>
      </c>
      <c r="U8" s="53">
        <v>0</v>
      </c>
      <c r="V8" s="53">
        <v>0</v>
      </c>
      <c r="W8" s="261">
        <v>72856</v>
      </c>
      <c r="X8" s="52">
        <v>5616</v>
      </c>
      <c r="Y8" s="52">
        <v>94</v>
      </c>
      <c r="Z8" s="52">
        <v>978</v>
      </c>
      <c r="AA8" s="261">
        <v>0</v>
      </c>
    </row>
    <row r="9" spans="1:27" x14ac:dyDescent="0.25">
      <c r="A9" s="3" t="s">
        <v>17</v>
      </c>
      <c r="B9" s="270" t="s">
        <v>231</v>
      </c>
      <c r="C9" s="270" t="s">
        <v>232</v>
      </c>
      <c r="D9" s="53">
        <v>34797</v>
      </c>
      <c r="E9" s="53">
        <v>292</v>
      </c>
      <c r="F9" s="53">
        <v>909</v>
      </c>
      <c r="G9" s="261">
        <v>0</v>
      </c>
      <c r="H9" s="53">
        <v>171499</v>
      </c>
      <c r="I9" s="52">
        <v>17399</v>
      </c>
      <c r="J9" s="52">
        <v>0</v>
      </c>
      <c r="K9" s="261">
        <v>0</v>
      </c>
      <c r="L9" s="53">
        <v>0</v>
      </c>
      <c r="M9" s="53">
        <v>84438</v>
      </c>
      <c r="N9" s="52">
        <v>12179</v>
      </c>
      <c r="O9" s="261">
        <v>204</v>
      </c>
      <c r="P9" s="52">
        <v>0</v>
      </c>
      <c r="Q9" s="52">
        <v>0</v>
      </c>
      <c r="R9" s="52">
        <v>13137</v>
      </c>
      <c r="S9" s="261">
        <v>0</v>
      </c>
      <c r="T9" s="53">
        <v>0</v>
      </c>
      <c r="U9" s="53">
        <v>0</v>
      </c>
      <c r="V9" s="53">
        <v>0</v>
      </c>
      <c r="W9" s="261">
        <v>67708</v>
      </c>
      <c r="X9" s="52">
        <v>5219</v>
      </c>
      <c r="Y9" s="52">
        <v>88</v>
      </c>
      <c r="Z9" s="52">
        <v>909</v>
      </c>
      <c r="AA9" s="261">
        <v>0</v>
      </c>
    </row>
    <row r="10" spans="1:27" x14ac:dyDescent="0.25">
      <c r="A10" s="3" t="s">
        <v>17</v>
      </c>
      <c r="B10" s="270" t="s">
        <v>233</v>
      </c>
      <c r="C10" s="270" t="s">
        <v>234</v>
      </c>
      <c r="D10" s="53">
        <v>10241</v>
      </c>
      <c r="E10" s="53">
        <v>86</v>
      </c>
      <c r="F10" s="53">
        <v>268</v>
      </c>
      <c r="G10" s="261">
        <v>0</v>
      </c>
      <c r="H10" s="53">
        <v>50475</v>
      </c>
      <c r="I10" s="52">
        <v>5121</v>
      </c>
      <c r="J10" s="52">
        <v>0</v>
      </c>
      <c r="K10" s="261">
        <v>0</v>
      </c>
      <c r="L10" s="53">
        <v>0</v>
      </c>
      <c r="M10" s="53">
        <v>24852</v>
      </c>
      <c r="N10" s="52">
        <v>3584</v>
      </c>
      <c r="O10" s="261">
        <v>60</v>
      </c>
      <c r="P10" s="52">
        <v>0</v>
      </c>
      <c r="Q10" s="52">
        <v>0</v>
      </c>
      <c r="R10" s="52">
        <v>3865</v>
      </c>
      <c r="S10" s="261">
        <v>0</v>
      </c>
      <c r="T10" s="53">
        <v>0</v>
      </c>
      <c r="U10" s="53">
        <v>0</v>
      </c>
      <c r="V10" s="53">
        <v>0</v>
      </c>
      <c r="W10" s="261">
        <v>19928</v>
      </c>
      <c r="X10" s="52">
        <v>1536</v>
      </c>
      <c r="Y10" s="52">
        <v>26</v>
      </c>
      <c r="Z10" s="52">
        <v>268</v>
      </c>
      <c r="AA10" s="261">
        <v>0</v>
      </c>
    </row>
    <row r="11" spans="1:27" x14ac:dyDescent="0.25">
      <c r="A11" s="3" t="s">
        <v>19</v>
      </c>
      <c r="B11" s="270" t="s">
        <v>229</v>
      </c>
      <c r="C11" s="270" t="s">
        <v>230</v>
      </c>
      <c r="D11" s="53">
        <v>12199</v>
      </c>
      <c r="E11" s="53">
        <v>102</v>
      </c>
      <c r="F11" s="53">
        <v>319</v>
      </c>
      <c r="G11" s="261">
        <v>0</v>
      </c>
      <c r="H11" s="53">
        <v>60121</v>
      </c>
      <c r="I11" s="52">
        <v>6100</v>
      </c>
      <c r="J11" s="52">
        <v>0</v>
      </c>
      <c r="K11" s="261">
        <v>0</v>
      </c>
      <c r="L11" s="53">
        <v>0</v>
      </c>
      <c r="M11" s="53">
        <v>29601</v>
      </c>
      <c r="N11" s="52">
        <v>4270</v>
      </c>
      <c r="O11" s="261">
        <v>71</v>
      </c>
      <c r="P11" s="52">
        <v>0</v>
      </c>
      <c r="Q11" s="52">
        <v>0</v>
      </c>
      <c r="R11" s="52">
        <v>4605</v>
      </c>
      <c r="S11" s="261">
        <v>0</v>
      </c>
      <c r="T11" s="53">
        <v>0</v>
      </c>
      <c r="U11" s="53">
        <v>0</v>
      </c>
      <c r="V11" s="53">
        <v>0</v>
      </c>
      <c r="W11" s="261">
        <v>23736</v>
      </c>
      <c r="X11" s="52">
        <v>1829</v>
      </c>
      <c r="Y11" s="52">
        <v>31</v>
      </c>
      <c r="Z11" s="52">
        <v>319</v>
      </c>
      <c r="AA11" s="261">
        <v>0</v>
      </c>
    </row>
    <row r="12" spans="1:27" x14ac:dyDescent="0.25">
      <c r="A12" s="3" t="s">
        <v>19</v>
      </c>
      <c r="B12" s="270" t="s">
        <v>231</v>
      </c>
      <c r="C12" s="270" t="s">
        <v>232</v>
      </c>
      <c r="D12" s="53">
        <v>56741</v>
      </c>
      <c r="E12" s="53">
        <v>475</v>
      </c>
      <c r="F12" s="53">
        <v>1482</v>
      </c>
      <c r="G12" s="261">
        <v>0</v>
      </c>
      <c r="H12" s="53">
        <v>279650</v>
      </c>
      <c r="I12" s="52">
        <v>28371</v>
      </c>
      <c r="J12" s="52">
        <v>0</v>
      </c>
      <c r="K12" s="261">
        <v>0</v>
      </c>
      <c r="L12" s="53">
        <v>0</v>
      </c>
      <c r="M12" s="53">
        <v>137686</v>
      </c>
      <c r="N12" s="52">
        <v>19859</v>
      </c>
      <c r="O12" s="261">
        <v>333</v>
      </c>
      <c r="P12" s="52">
        <v>0</v>
      </c>
      <c r="Q12" s="52">
        <v>0</v>
      </c>
      <c r="R12" s="52">
        <v>21423</v>
      </c>
      <c r="S12" s="261">
        <v>0</v>
      </c>
      <c r="T12" s="53">
        <v>0</v>
      </c>
      <c r="U12" s="53">
        <v>0</v>
      </c>
      <c r="V12" s="53">
        <v>0</v>
      </c>
      <c r="W12" s="261">
        <v>110406</v>
      </c>
      <c r="X12" s="52">
        <v>8511</v>
      </c>
      <c r="Y12" s="52">
        <v>142</v>
      </c>
      <c r="Z12" s="52">
        <v>1482</v>
      </c>
      <c r="AA12" s="261">
        <v>0</v>
      </c>
    </row>
    <row r="13" spans="1:27" x14ac:dyDescent="0.25">
      <c r="A13" s="3" t="s">
        <v>19</v>
      </c>
      <c r="B13" s="270" t="s">
        <v>233</v>
      </c>
      <c r="C13" s="270" t="s">
        <v>234</v>
      </c>
      <c r="D13" s="53">
        <v>38097</v>
      </c>
      <c r="E13" s="53">
        <v>319</v>
      </c>
      <c r="F13" s="53">
        <v>995</v>
      </c>
      <c r="G13" s="261">
        <v>0</v>
      </c>
      <c r="H13" s="53">
        <v>187762</v>
      </c>
      <c r="I13" s="52">
        <v>19049</v>
      </c>
      <c r="J13" s="52">
        <v>0</v>
      </c>
      <c r="K13" s="261">
        <v>0</v>
      </c>
      <c r="L13" s="53">
        <v>0</v>
      </c>
      <c r="M13" s="53">
        <v>92445</v>
      </c>
      <c r="N13" s="52">
        <v>13334</v>
      </c>
      <c r="O13" s="261">
        <v>223</v>
      </c>
      <c r="P13" s="52">
        <v>0</v>
      </c>
      <c r="Q13" s="52">
        <v>0</v>
      </c>
      <c r="R13" s="52">
        <v>14383</v>
      </c>
      <c r="S13" s="261">
        <v>0</v>
      </c>
      <c r="T13" s="53">
        <v>0</v>
      </c>
      <c r="U13" s="53">
        <v>0</v>
      </c>
      <c r="V13" s="53">
        <v>0</v>
      </c>
      <c r="W13" s="261">
        <v>74129</v>
      </c>
      <c r="X13" s="52">
        <v>5714</v>
      </c>
      <c r="Y13" s="52">
        <v>96</v>
      </c>
      <c r="Z13" s="52">
        <v>995</v>
      </c>
      <c r="AA13" s="261">
        <v>0</v>
      </c>
    </row>
    <row r="14" spans="1:27" x14ac:dyDescent="0.25">
      <c r="A14" s="3" t="s">
        <v>34</v>
      </c>
      <c r="B14" s="270" t="s">
        <v>229</v>
      </c>
      <c r="C14" s="270" t="s">
        <v>230</v>
      </c>
      <c r="D14" s="53">
        <v>81424</v>
      </c>
      <c r="E14" s="53">
        <v>682</v>
      </c>
      <c r="F14" s="53">
        <v>2127</v>
      </c>
      <c r="G14" s="261">
        <v>0</v>
      </c>
      <c r="H14" s="53">
        <v>401300</v>
      </c>
      <c r="I14" s="52">
        <v>40712</v>
      </c>
      <c r="J14" s="52">
        <v>0</v>
      </c>
      <c r="K14" s="261">
        <v>0</v>
      </c>
      <c r="L14" s="53">
        <v>0</v>
      </c>
      <c r="M14" s="53">
        <v>197581</v>
      </c>
      <c r="N14" s="52">
        <v>28498</v>
      </c>
      <c r="O14" s="261">
        <v>477</v>
      </c>
      <c r="P14" s="52">
        <v>0</v>
      </c>
      <c r="Q14" s="52">
        <v>0</v>
      </c>
      <c r="R14" s="52">
        <v>30740</v>
      </c>
      <c r="S14" s="261">
        <v>0</v>
      </c>
      <c r="T14" s="53">
        <v>0</v>
      </c>
      <c r="U14" s="53">
        <v>0</v>
      </c>
      <c r="V14" s="53">
        <v>0</v>
      </c>
      <c r="W14" s="261">
        <v>158433</v>
      </c>
      <c r="X14" s="52">
        <v>12214</v>
      </c>
      <c r="Y14" s="52">
        <v>205</v>
      </c>
      <c r="Z14" s="52">
        <v>2127</v>
      </c>
      <c r="AA14" s="261">
        <v>0</v>
      </c>
    </row>
    <row r="15" spans="1:27" x14ac:dyDescent="0.25">
      <c r="A15" s="3" t="s">
        <v>34</v>
      </c>
      <c r="B15" s="270" t="s">
        <v>231</v>
      </c>
      <c r="C15" s="270" t="s">
        <v>232</v>
      </c>
      <c r="D15" s="53">
        <v>66143</v>
      </c>
      <c r="E15" s="53">
        <v>554</v>
      </c>
      <c r="F15" s="53">
        <v>1728</v>
      </c>
      <c r="G15" s="261">
        <v>0</v>
      </c>
      <c r="H15" s="53">
        <v>325987</v>
      </c>
      <c r="I15" s="52">
        <v>33072</v>
      </c>
      <c r="J15" s="52">
        <v>0</v>
      </c>
      <c r="K15" s="261">
        <v>0</v>
      </c>
      <c r="L15" s="53">
        <v>0</v>
      </c>
      <c r="M15" s="53">
        <v>160500</v>
      </c>
      <c r="N15" s="52">
        <v>23150</v>
      </c>
      <c r="O15" s="261">
        <v>388</v>
      </c>
      <c r="P15" s="52">
        <v>0</v>
      </c>
      <c r="Q15" s="52">
        <v>0</v>
      </c>
      <c r="R15" s="52">
        <v>24972</v>
      </c>
      <c r="S15" s="261">
        <v>0</v>
      </c>
      <c r="T15" s="53">
        <v>0</v>
      </c>
      <c r="U15" s="53">
        <v>0</v>
      </c>
      <c r="V15" s="53">
        <v>0</v>
      </c>
      <c r="W15" s="261">
        <v>128700</v>
      </c>
      <c r="X15" s="52">
        <v>9921</v>
      </c>
      <c r="Y15" s="52">
        <v>166</v>
      </c>
      <c r="Z15" s="52">
        <v>1728</v>
      </c>
      <c r="AA15" s="261">
        <v>0</v>
      </c>
    </row>
    <row r="16" spans="1:27" x14ac:dyDescent="0.25">
      <c r="A16" s="3" t="s">
        <v>34</v>
      </c>
      <c r="B16" s="270" t="s">
        <v>233</v>
      </c>
      <c r="C16" s="270" t="s">
        <v>234</v>
      </c>
      <c r="D16" s="53">
        <v>40559</v>
      </c>
      <c r="E16" s="53">
        <v>340</v>
      </c>
      <c r="F16" s="53">
        <v>1059</v>
      </c>
      <c r="G16" s="261">
        <v>0</v>
      </c>
      <c r="H16" s="53">
        <v>199896</v>
      </c>
      <c r="I16" s="52">
        <v>20280</v>
      </c>
      <c r="J16" s="52">
        <v>0</v>
      </c>
      <c r="K16" s="261">
        <v>0</v>
      </c>
      <c r="L16" s="53">
        <v>0</v>
      </c>
      <c r="M16" s="53">
        <v>98419</v>
      </c>
      <c r="N16" s="52">
        <v>14196</v>
      </c>
      <c r="O16" s="261">
        <v>238</v>
      </c>
      <c r="P16" s="52">
        <v>0</v>
      </c>
      <c r="Q16" s="52">
        <v>0</v>
      </c>
      <c r="R16" s="52">
        <v>15314</v>
      </c>
      <c r="S16" s="261">
        <v>0</v>
      </c>
      <c r="T16" s="53">
        <v>0</v>
      </c>
      <c r="U16" s="53">
        <v>0</v>
      </c>
      <c r="V16" s="53">
        <v>0</v>
      </c>
      <c r="W16" s="261">
        <v>78919</v>
      </c>
      <c r="X16" s="52">
        <v>6083</v>
      </c>
      <c r="Y16" s="52">
        <v>102</v>
      </c>
      <c r="Z16" s="52">
        <v>1059</v>
      </c>
      <c r="AA16" s="261">
        <v>0</v>
      </c>
    </row>
    <row r="17" spans="1:27" x14ac:dyDescent="0.25">
      <c r="A17" s="3" t="s">
        <v>35</v>
      </c>
      <c r="B17" s="270" t="s">
        <v>229</v>
      </c>
      <c r="C17" s="270" t="s">
        <v>230</v>
      </c>
      <c r="D17" s="53">
        <v>13095</v>
      </c>
      <c r="E17" s="53">
        <v>110</v>
      </c>
      <c r="F17" s="53">
        <v>342</v>
      </c>
      <c r="G17" s="261">
        <v>0</v>
      </c>
      <c r="H17" s="53">
        <v>64538</v>
      </c>
      <c r="I17" s="52">
        <v>6548</v>
      </c>
      <c r="J17" s="52">
        <v>0</v>
      </c>
      <c r="K17" s="261">
        <v>0</v>
      </c>
      <c r="L17" s="53">
        <v>0</v>
      </c>
      <c r="M17" s="53">
        <v>31775</v>
      </c>
      <c r="N17" s="52">
        <v>4583</v>
      </c>
      <c r="O17" s="261">
        <v>77</v>
      </c>
      <c r="P17" s="52">
        <v>0</v>
      </c>
      <c r="Q17" s="52">
        <v>0</v>
      </c>
      <c r="R17" s="52">
        <v>4944</v>
      </c>
      <c r="S17" s="261">
        <v>0</v>
      </c>
      <c r="T17" s="53">
        <v>0</v>
      </c>
      <c r="U17" s="53">
        <v>0</v>
      </c>
      <c r="V17" s="53">
        <v>0</v>
      </c>
      <c r="W17" s="261">
        <v>25480</v>
      </c>
      <c r="X17" s="52">
        <v>1964</v>
      </c>
      <c r="Y17" s="52">
        <v>33</v>
      </c>
      <c r="Z17" s="52">
        <v>342</v>
      </c>
      <c r="AA17" s="261">
        <v>0</v>
      </c>
    </row>
    <row r="18" spans="1:27" x14ac:dyDescent="0.25">
      <c r="A18" s="3" t="s">
        <v>35</v>
      </c>
      <c r="B18" s="270" t="s">
        <v>231</v>
      </c>
      <c r="C18" s="270" t="s">
        <v>232</v>
      </c>
      <c r="D18" s="53">
        <v>13377</v>
      </c>
      <c r="E18" s="53">
        <v>112</v>
      </c>
      <c r="F18" s="53">
        <v>349</v>
      </c>
      <c r="G18" s="261">
        <v>0</v>
      </c>
      <c r="H18" s="53">
        <v>65928</v>
      </c>
      <c r="I18" s="52">
        <v>6689</v>
      </c>
      <c r="J18" s="52">
        <v>0</v>
      </c>
      <c r="K18" s="261">
        <v>0</v>
      </c>
      <c r="L18" s="53">
        <v>0</v>
      </c>
      <c r="M18" s="53">
        <v>32461</v>
      </c>
      <c r="N18" s="52">
        <v>4682</v>
      </c>
      <c r="O18" s="261">
        <v>78</v>
      </c>
      <c r="P18" s="52">
        <v>0</v>
      </c>
      <c r="Q18" s="52">
        <v>0</v>
      </c>
      <c r="R18" s="52">
        <v>5049</v>
      </c>
      <c r="S18" s="261">
        <v>0</v>
      </c>
      <c r="T18" s="53">
        <v>0</v>
      </c>
      <c r="U18" s="53">
        <v>0</v>
      </c>
      <c r="V18" s="53">
        <v>0</v>
      </c>
      <c r="W18" s="261">
        <v>26029</v>
      </c>
      <c r="X18" s="52">
        <v>2006</v>
      </c>
      <c r="Y18" s="52">
        <v>34</v>
      </c>
      <c r="Z18" s="52">
        <v>349</v>
      </c>
      <c r="AA18" s="261">
        <v>0</v>
      </c>
    </row>
    <row r="19" spans="1:27" x14ac:dyDescent="0.25">
      <c r="A19" s="3" t="s">
        <v>35</v>
      </c>
      <c r="B19" s="270" t="s">
        <v>233</v>
      </c>
      <c r="C19" s="270" t="s">
        <v>234</v>
      </c>
      <c r="D19" s="53">
        <v>10249</v>
      </c>
      <c r="E19" s="53">
        <v>86</v>
      </c>
      <c r="F19" s="53">
        <v>268</v>
      </c>
      <c r="G19" s="261">
        <v>0</v>
      </c>
      <c r="H19" s="53">
        <v>50512</v>
      </c>
      <c r="I19" s="52">
        <v>5125</v>
      </c>
      <c r="J19" s="52">
        <v>0</v>
      </c>
      <c r="K19" s="261">
        <v>0</v>
      </c>
      <c r="L19" s="53">
        <v>0</v>
      </c>
      <c r="M19" s="53">
        <v>24871</v>
      </c>
      <c r="N19" s="52">
        <v>3587</v>
      </c>
      <c r="O19" s="261">
        <v>60</v>
      </c>
      <c r="P19" s="52">
        <v>0</v>
      </c>
      <c r="Q19" s="52">
        <v>0</v>
      </c>
      <c r="R19" s="52">
        <v>3868</v>
      </c>
      <c r="S19" s="261">
        <v>0</v>
      </c>
      <c r="T19" s="53">
        <v>0</v>
      </c>
      <c r="U19" s="53">
        <v>0</v>
      </c>
      <c r="V19" s="53">
        <v>0</v>
      </c>
      <c r="W19" s="261">
        <v>19942</v>
      </c>
      <c r="X19" s="52">
        <v>1537</v>
      </c>
      <c r="Y19" s="52">
        <v>26</v>
      </c>
      <c r="Z19" s="52">
        <v>268</v>
      </c>
      <c r="AA19" s="261">
        <v>0</v>
      </c>
    </row>
    <row r="20" spans="1:27" x14ac:dyDescent="0.25">
      <c r="A20" s="3" t="s">
        <v>37</v>
      </c>
      <c r="B20" s="270" t="s">
        <v>229</v>
      </c>
      <c r="C20" s="270" t="s">
        <v>230</v>
      </c>
      <c r="D20" s="53">
        <v>79163</v>
      </c>
      <c r="E20" s="53">
        <v>663</v>
      </c>
      <c r="F20" s="53">
        <v>2068</v>
      </c>
      <c r="G20" s="261">
        <v>0</v>
      </c>
      <c r="H20" s="53">
        <v>390158</v>
      </c>
      <c r="I20" s="52">
        <v>39582</v>
      </c>
      <c r="J20" s="52">
        <v>0</v>
      </c>
      <c r="K20" s="261">
        <v>0</v>
      </c>
      <c r="L20" s="53">
        <v>0</v>
      </c>
      <c r="M20" s="53">
        <v>192096</v>
      </c>
      <c r="N20" s="52">
        <v>27707</v>
      </c>
      <c r="O20" s="261">
        <v>464</v>
      </c>
      <c r="P20" s="52">
        <v>0</v>
      </c>
      <c r="Q20" s="52">
        <v>0</v>
      </c>
      <c r="R20" s="52">
        <v>29887</v>
      </c>
      <c r="S20" s="261">
        <v>0</v>
      </c>
      <c r="T20" s="53">
        <v>0</v>
      </c>
      <c r="U20" s="53">
        <v>0</v>
      </c>
      <c r="V20" s="53">
        <v>0</v>
      </c>
      <c r="W20" s="261">
        <v>154034</v>
      </c>
      <c r="X20" s="52">
        <v>11874</v>
      </c>
      <c r="Y20" s="52">
        <v>199</v>
      </c>
      <c r="Z20" s="52">
        <v>2068</v>
      </c>
      <c r="AA20" s="261">
        <v>0</v>
      </c>
    </row>
    <row r="21" spans="1:27" x14ac:dyDescent="0.25">
      <c r="A21" s="3" t="s">
        <v>37</v>
      </c>
      <c r="B21" s="270" t="s">
        <v>231</v>
      </c>
      <c r="C21" s="270" t="s">
        <v>232</v>
      </c>
      <c r="D21" s="53">
        <v>44087</v>
      </c>
      <c r="E21" s="53">
        <v>369</v>
      </c>
      <c r="F21" s="53">
        <v>1152</v>
      </c>
      <c r="G21" s="261">
        <v>0</v>
      </c>
      <c r="H21" s="53">
        <v>217286</v>
      </c>
      <c r="I21" s="52">
        <v>22044</v>
      </c>
      <c r="J21" s="52">
        <v>0</v>
      </c>
      <c r="K21" s="261">
        <v>0</v>
      </c>
      <c r="L21" s="53">
        <v>0</v>
      </c>
      <c r="M21" s="53">
        <v>106980</v>
      </c>
      <c r="N21" s="52">
        <v>15430</v>
      </c>
      <c r="O21" s="261">
        <v>258</v>
      </c>
      <c r="P21" s="52">
        <v>0</v>
      </c>
      <c r="Q21" s="52">
        <v>0</v>
      </c>
      <c r="R21" s="52">
        <v>16645</v>
      </c>
      <c r="S21" s="261">
        <v>0</v>
      </c>
      <c r="T21" s="53">
        <v>0</v>
      </c>
      <c r="U21" s="53">
        <v>0</v>
      </c>
      <c r="V21" s="53">
        <v>0</v>
      </c>
      <c r="W21" s="261">
        <v>85785</v>
      </c>
      <c r="X21" s="52">
        <v>6613</v>
      </c>
      <c r="Y21" s="52">
        <v>111</v>
      </c>
      <c r="Z21" s="52">
        <v>1152</v>
      </c>
      <c r="AA21" s="261">
        <v>0</v>
      </c>
    </row>
    <row r="22" spans="1:27" x14ac:dyDescent="0.25">
      <c r="A22" s="3" t="s">
        <v>37</v>
      </c>
      <c r="B22" s="270" t="s">
        <v>233</v>
      </c>
      <c r="C22" s="270" t="s">
        <v>234</v>
      </c>
      <c r="D22" s="53">
        <v>74028</v>
      </c>
      <c r="E22" s="53">
        <v>620</v>
      </c>
      <c r="F22" s="53">
        <v>1934</v>
      </c>
      <c r="G22" s="261">
        <v>0</v>
      </c>
      <c r="H22" s="53">
        <v>364852</v>
      </c>
      <c r="I22" s="52">
        <v>37014</v>
      </c>
      <c r="J22" s="52">
        <v>0</v>
      </c>
      <c r="K22" s="261">
        <v>0</v>
      </c>
      <c r="L22" s="53">
        <v>0</v>
      </c>
      <c r="M22" s="53">
        <v>179636</v>
      </c>
      <c r="N22" s="52">
        <v>25910</v>
      </c>
      <c r="O22" s="261">
        <v>434</v>
      </c>
      <c r="P22" s="52">
        <v>0</v>
      </c>
      <c r="Q22" s="52">
        <v>0</v>
      </c>
      <c r="R22" s="52">
        <v>27949</v>
      </c>
      <c r="S22" s="261">
        <v>0</v>
      </c>
      <c r="T22" s="53">
        <v>0</v>
      </c>
      <c r="U22" s="53">
        <v>0</v>
      </c>
      <c r="V22" s="53">
        <v>0</v>
      </c>
      <c r="W22" s="261">
        <v>144043</v>
      </c>
      <c r="X22" s="52">
        <v>11104</v>
      </c>
      <c r="Y22" s="52">
        <v>186</v>
      </c>
      <c r="Z22" s="52">
        <v>1934</v>
      </c>
      <c r="AA22" s="261">
        <v>0</v>
      </c>
    </row>
    <row r="23" spans="1:27" x14ac:dyDescent="0.25">
      <c r="A23" s="3" t="s">
        <v>40</v>
      </c>
      <c r="B23" s="270" t="s">
        <v>229</v>
      </c>
      <c r="C23" s="270" t="s">
        <v>230</v>
      </c>
      <c r="D23" s="53">
        <v>50665</v>
      </c>
      <c r="E23" s="53">
        <v>425</v>
      </c>
      <c r="F23" s="53">
        <v>1323</v>
      </c>
      <c r="G23" s="261">
        <v>0</v>
      </c>
      <c r="H23" s="53">
        <v>249706</v>
      </c>
      <c r="I23" s="52">
        <v>25333</v>
      </c>
      <c r="J23" s="52">
        <v>0</v>
      </c>
      <c r="K23" s="261">
        <v>0</v>
      </c>
      <c r="L23" s="53">
        <v>0</v>
      </c>
      <c r="M23" s="53">
        <v>122943</v>
      </c>
      <c r="N23" s="52">
        <v>17733</v>
      </c>
      <c r="O23" s="261">
        <v>298</v>
      </c>
      <c r="P23" s="52">
        <v>0</v>
      </c>
      <c r="Q23" s="52">
        <v>0</v>
      </c>
      <c r="R23" s="52">
        <v>19130</v>
      </c>
      <c r="S23" s="261">
        <v>0</v>
      </c>
      <c r="T23" s="53">
        <v>0</v>
      </c>
      <c r="U23" s="53">
        <v>0</v>
      </c>
      <c r="V23" s="53">
        <v>0</v>
      </c>
      <c r="W23" s="261">
        <v>98584</v>
      </c>
      <c r="X23" s="52">
        <v>7599</v>
      </c>
      <c r="Y23" s="52">
        <v>127</v>
      </c>
      <c r="Z23" s="52">
        <v>1323</v>
      </c>
      <c r="AA23" s="261">
        <v>0</v>
      </c>
    </row>
    <row r="24" spans="1:27" x14ac:dyDescent="0.25">
      <c r="A24" s="3" t="s">
        <v>40</v>
      </c>
      <c r="B24" s="270" t="s">
        <v>231</v>
      </c>
      <c r="C24" s="270" t="s">
        <v>232</v>
      </c>
      <c r="D24" s="53">
        <v>46309</v>
      </c>
      <c r="E24" s="53">
        <v>388</v>
      </c>
      <c r="F24" s="53">
        <v>1210</v>
      </c>
      <c r="G24" s="261">
        <v>0</v>
      </c>
      <c r="H24" s="53">
        <v>228237</v>
      </c>
      <c r="I24" s="52">
        <v>23155</v>
      </c>
      <c r="J24" s="52">
        <v>0</v>
      </c>
      <c r="K24" s="261">
        <v>0</v>
      </c>
      <c r="L24" s="53">
        <v>0</v>
      </c>
      <c r="M24" s="53">
        <v>112374</v>
      </c>
      <c r="N24" s="52">
        <v>16208</v>
      </c>
      <c r="O24" s="261">
        <v>272</v>
      </c>
      <c r="P24" s="52">
        <v>0</v>
      </c>
      <c r="Q24" s="52">
        <v>0</v>
      </c>
      <c r="R24" s="52">
        <v>17483</v>
      </c>
      <c r="S24" s="261">
        <v>0</v>
      </c>
      <c r="T24" s="53">
        <v>0</v>
      </c>
      <c r="U24" s="53">
        <v>0</v>
      </c>
      <c r="V24" s="53">
        <v>0</v>
      </c>
      <c r="W24" s="261">
        <v>90108</v>
      </c>
      <c r="X24" s="52">
        <v>6946</v>
      </c>
      <c r="Y24" s="52">
        <v>116</v>
      </c>
      <c r="Z24" s="52">
        <v>1210</v>
      </c>
      <c r="AA24" s="261">
        <v>0</v>
      </c>
    </row>
    <row r="25" spans="1:27" x14ac:dyDescent="0.25">
      <c r="A25" s="3" t="s">
        <v>40</v>
      </c>
      <c r="B25" s="270" t="s">
        <v>233</v>
      </c>
      <c r="C25" s="270" t="s">
        <v>230</v>
      </c>
      <c r="D25" s="52">
        <v>2216</v>
      </c>
      <c r="E25" s="52">
        <v>19</v>
      </c>
      <c r="F25" s="52">
        <v>58</v>
      </c>
      <c r="G25" s="261">
        <v>0</v>
      </c>
      <c r="H25" s="52">
        <v>10920</v>
      </c>
      <c r="I25" s="52">
        <v>1108</v>
      </c>
      <c r="J25" s="52">
        <v>0</v>
      </c>
      <c r="K25" s="261">
        <v>0</v>
      </c>
      <c r="L25" s="52">
        <v>0</v>
      </c>
      <c r="M25" s="52">
        <v>5376</v>
      </c>
      <c r="N25" s="52">
        <v>776</v>
      </c>
      <c r="O25" s="261">
        <v>13</v>
      </c>
      <c r="P25" s="52">
        <v>0</v>
      </c>
      <c r="Q25" s="52">
        <v>0</v>
      </c>
      <c r="R25" s="52">
        <v>837</v>
      </c>
      <c r="S25" s="261">
        <v>0</v>
      </c>
      <c r="T25" s="52">
        <v>0</v>
      </c>
      <c r="U25" s="52">
        <v>0</v>
      </c>
      <c r="V25" s="52">
        <v>0</v>
      </c>
      <c r="W25" s="261">
        <v>4311</v>
      </c>
      <c r="X25" s="52">
        <v>332</v>
      </c>
      <c r="Y25" s="52">
        <v>6</v>
      </c>
      <c r="Z25" s="52">
        <v>58</v>
      </c>
      <c r="AA25" s="261">
        <v>0</v>
      </c>
    </row>
    <row r="26" spans="1:27" x14ac:dyDescent="0.25">
      <c r="A26" s="3" t="s">
        <v>40</v>
      </c>
      <c r="B26" s="270" t="s">
        <v>233</v>
      </c>
      <c r="C26" s="270" t="s">
        <v>234</v>
      </c>
      <c r="D26" s="53">
        <v>57073</v>
      </c>
      <c r="E26" s="53">
        <v>478</v>
      </c>
      <c r="F26" s="53">
        <v>1491</v>
      </c>
      <c r="G26" s="261">
        <v>0</v>
      </c>
      <c r="H26" s="53">
        <v>281287</v>
      </c>
      <c r="I26" s="52">
        <v>28537</v>
      </c>
      <c r="J26" s="52">
        <v>0</v>
      </c>
      <c r="K26" s="261">
        <v>0</v>
      </c>
      <c r="L26" s="53">
        <v>0</v>
      </c>
      <c r="M26" s="53">
        <v>138492</v>
      </c>
      <c r="N26" s="52">
        <v>19976</v>
      </c>
      <c r="O26" s="261">
        <v>335</v>
      </c>
      <c r="P26" s="52">
        <v>0</v>
      </c>
      <c r="Q26" s="52">
        <v>0</v>
      </c>
      <c r="R26" s="52">
        <v>21548</v>
      </c>
      <c r="S26" s="261">
        <v>0</v>
      </c>
      <c r="T26" s="53">
        <v>0</v>
      </c>
      <c r="U26" s="53">
        <v>0</v>
      </c>
      <c r="V26" s="53">
        <v>0</v>
      </c>
      <c r="W26" s="261">
        <v>111053</v>
      </c>
      <c r="X26" s="52">
        <v>8560</v>
      </c>
      <c r="Y26" s="52">
        <v>143</v>
      </c>
      <c r="Z26" s="52">
        <v>1491</v>
      </c>
      <c r="AA26" s="261">
        <v>0</v>
      </c>
    </row>
    <row r="27" spans="1:27" x14ac:dyDescent="0.25">
      <c r="A27" s="3" t="s">
        <v>41</v>
      </c>
      <c r="B27" s="270" t="s">
        <v>229</v>
      </c>
      <c r="C27" s="270" t="s">
        <v>230</v>
      </c>
      <c r="D27" s="53">
        <v>2300</v>
      </c>
      <c r="E27" s="52">
        <v>19</v>
      </c>
      <c r="F27" s="53">
        <v>60</v>
      </c>
      <c r="G27" s="261">
        <v>0</v>
      </c>
      <c r="H27" s="53">
        <v>11336</v>
      </c>
      <c r="I27" s="52">
        <v>1150</v>
      </c>
      <c r="J27" s="52">
        <v>0</v>
      </c>
      <c r="K27" s="261">
        <v>0</v>
      </c>
      <c r="L27" s="53">
        <v>0</v>
      </c>
      <c r="M27" s="52">
        <v>5583</v>
      </c>
      <c r="N27" s="52">
        <v>805</v>
      </c>
      <c r="O27" s="261">
        <v>13</v>
      </c>
      <c r="P27" s="52">
        <v>0</v>
      </c>
      <c r="Q27" s="52">
        <v>0</v>
      </c>
      <c r="R27" s="52">
        <v>867</v>
      </c>
      <c r="S27" s="261">
        <v>0</v>
      </c>
      <c r="T27" s="53">
        <v>0</v>
      </c>
      <c r="U27" s="52">
        <v>0</v>
      </c>
      <c r="V27" s="53">
        <v>0</v>
      </c>
      <c r="W27" s="261">
        <v>4475</v>
      </c>
      <c r="X27" s="52">
        <v>345</v>
      </c>
      <c r="Y27" s="52">
        <v>6</v>
      </c>
      <c r="Z27" s="52">
        <v>60</v>
      </c>
      <c r="AA27" s="261">
        <v>0</v>
      </c>
    </row>
    <row r="28" spans="1:27" x14ac:dyDescent="0.25">
      <c r="A28" s="3" t="s">
        <v>41</v>
      </c>
      <c r="B28" s="270" t="s">
        <v>231</v>
      </c>
      <c r="C28" s="270" t="s">
        <v>232</v>
      </c>
      <c r="D28" s="53">
        <v>8487</v>
      </c>
      <c r="E28" s="52">
        <v>71</v>
      </c>
      <c r="F28" s="53">
        <v>222</v>
      </c>
      <c r="G28" s="261">
        <v>0</v>
      </c>
      <c r="H28" s="53">
        <v>41828</v>
      </c>
      <c r="I28" s="52">
        <v>4244</v>
      </c>
      <c r="J28" s="52">
        <v>0</v>
      </c>
      <c r="K28" s="261">
        <v>0</v>
      </c>
      <c r="L28" s="53">
        <v>0</v>
      </c>
      <c r="M28" s="52">
        <v>20593</v>
      </c>
      <c r="N28" s="52">
        <v>2970</v>
      </c>
      <c r="O28" s="261">
        <v>50</v>
      </c>
      <c r="P28" s="52">
        <v>0</v>
      </c>
      <c r="Q28" s="52">
        <v>0</v>
      </c>
      <c r="R28" s="52">
        <v>3205</v>
      </c>
      <c r="S28" s="261">
        <v>0</v>
      </c>
      <c r="T28" s="53">
        <v>0</v>
      </c>
      <c r="U28" s="52">
        <v>0</v>
      </c>
      <c r="V28" s="53">
        <v>0</v>
      </c>
      <c r="W28" s="261">
        <v>16514</v>
      </c>
      <c r="X28" s="52">
        <v>1273</v>
      </c>
      <c r="Y28" s="52">
        <v>21</v>
      </c>
      <c r="Z28" s="52">
        <v>222</v>
      </c>
      <c r="AA28" s="261">
        <v>0</v>
      </c>
    </row>
    <row r="29" spans="1:27" x14ac:dyDescent="0.25">
      <c r="A29" s="3" t="s">
        <v>41</v>
      </c>
      <c r="B29" s="270" t="s">
        <v>233</v>
      </c>
      <c r="C29" s="270" t="s">
        <v>234</v>
      </c>
      <c r="D29" s="53">
        <v>25</v>
      </c>
      <c r="E29" s="53">
        <v>0</v>
      </c>
      <c r="F29" s="53">
        <v>1</v>
      </c>
      <c r="G29" s="261">
        <v>0</v>
      </c>
      <c r="H29" s="53">
        <v>122</v>
      </c>
      <c r="I29" s="52">
        <v>13</v>
      </c>
      <c r="J29" s="52">
        <v>0</v>
      </c>
      <c r="K29" s="261">
        <v>0</v>
      </c>
      <c r="L29" s="53">
        <v>0</v>
      </c>
      <c r="M29" s="53">
        <v>61</v>
      </c>
      <c r="N29" s="52">
        <v>9</v>
      </c>
      <c r="O29" s="261">
        <v>0</v>
      </c>
      <c r="P29" s="52">
        <v>0</v>
      </c>
      <c r="Q29" s="52">
        <v>0</v>
      </c>
      <c r="R29" s="52">
        <v>9</v>
      </c>
      <c r="S29" s="261">
        <v>0</v>
      </c>
      <c r="T29" s="53">
        <v>0</v>
      </c>
      <c r="U29" s="52">
        <v>0</v>
      </c>
      <c r="V29" s="53">
        <v>0</v>
      </c>
      <c r="W29" s="261">
        <v>48</v>
      </c>
      <c r="X29" s="52">
        <v>3</v>
      </c>
      <c r="Y29" s="52">
        <v>0</v>
      </c>
      <c r="Z29" s="52">
        <v>1</v>
      </c>
      <c r="AA29" s="261">
        <v>0</v>
      </c>
    </row>
    <row r="30" spans="1:27" x14ac:dyDescent="0.25">
      <c r="A30" s="3" t="s">
        <v>42</v>
      </c>
      <c r="B30" s="270" t="s">
        <v>229</v>
      </c>
      <c r="C30" s="270" t="s">
        <v>230</v>
      </c>
      <c r="D30" s="53">
        <v>22067</v>
      </c>
      <c r="E30" s="53">
        <v>185</v>
      </c>
      <c r="F30" s="53">
        <v>576</v>
      </c>
      <c r="G30" s="261">
        <v>0</v>
      </c>
      <c r="H30" s="53">
        <v>108760</v>
      </c>
      <c r="I30" s="52">
        <v>11034</v>
      </c>
      <c r="J30" s="52">
        <v>0</v>
      </c>
      <c r="K30" s="261">
        <v>0</v>
      </c>
      <c r="L30" s="53">
        <v>0</v>
      </c>
      <c r="M30" s="53">
        <v>53548</v>
      </c>
      <c r="N30" s="52">
        <v>7723</v>
      </c>
      <c r="O30" s="261">
        <v>130</v>
      </c>
      <c r="P30" s="52">
        <v>0</v>
      </c>
      <c r="Q30" s="52">
        <v>0</v>
      </c>
      <c r="R30" s="52">
        <v>8332</v>
      </c>
      <c r="S30" s="261">
        <v>0</v>
      </c>
      <c r="T30" s="53">
        <v>0</v>
      </c>
      <c r="U30" s="52">
        <v>0</v>
      </c>
      <c r="V30" s="53">
        <v>0</v>
      </c>
      <c r="W30" s="261">
        <v>42939</v>
      </c>
      <c r="X30" s="52">
        <v>3310</v>
      </c>
      <c r="Y30" s="52">
        <v>55</v>
      </c>
      <c r="Z30" s="52">
        <v>576</v>
      </c>
      <c r="AA30" s="261">
        <v>0</v>
      </c>
    </row>
    <row r="31" spans="1:27" x14ac:dyDescent="0.25">
      <c r="A31" s="3" t="s">
        <v>42</v>
      </c>
      <c r="B31" s="270" t="s">
        <v>231</v>
      </c>
      <c r="C31" s="270" t="s">
        <v>232</v>
      </c>
      <c r="D31" s="53">
        <v>12809</v>
      </c>
      <c r="E31" s="53">
        <v>107</v>
      </c>
      <c r="F31" s="53">
        <v>335</v>
      </c>
      <c r="G31" s="261">
        <v>0</v>
      </c>
      <c r="H31" s="53">
        <v>63131</v>
      </c>
      <c r="I31" s="52">
        <v>6405</v>
      </c>
      <c r="J31" s="52">
        <v>0</v>
      </c>
      <c r="K31" s="261">
        <v>0</v>
      </c>
      <c r="L31" s="53">
        <v>0</v>
      </c>
      <c r="M31" s="53">
        <v>31083</v>
      </c>
      <c r="N31" s="52">
        <v>4483</v>
      </c>
      <c r="O31" s="261">
        <v>75</v>
      </c>
      <c r="P31" s="52">
        <v>0</v>
      </c>
      <c r="Q31" s="52">
        <v>0</v>
      </c>
      <c r="R31" s="52">
        <v>4836</v>
      </c>
      <c r="S31" s="261">
        <v>0</v>
      </c>
      <c r="T31" s="53">
        <v>0</v>
      </c>
      <c r="U31" s="52">
        <v>0</v>
      </c>
      <c r="V31" s="53">
        <v>0</v>
      </c>
      <c r="W31" s="261">
        <v>24924</v>
      </c>
      <c r="X31" s="52">
        <v>1921</v>
      </c>
      <c r="Y31" s="52">
        <v>32</v>
      </c>
      <c r="Z31" s="52">
        <v>335</v>
      </c>
      <c r="AA31" s="261">
        <v>0</v>
      </c>
    </row>
    <row r="32" spans="1:27" x14ac:dyDescent="0.25">
      <c r="A32" s="3" t="s">
        <v>42</v>
      </c>
      <c r="B32" s="270" t="s">
        <v>233</v>
      </c>
      <c r="C32" s="270" t="s">
        <v>234</v>
      </c>
      <c r="D32" s="53">
        <v>23386</v>
      </c>
      <c r="E32" s="53">
        <v>196</v>
      </c>
      <c r="F32" s="53">
        <v>611</v>
      </c>
      <c r="G32" s="261">
        <v>0</v>
      </c>
      <c r="H32" s="53">
        <v>115261</v>
      </c>
      <c r="I32" s="52">
        <v>11693</v>
      </c>
      <c r="J32" s="52">
        <v>0</v>
      </c>
      <c r="K32" s="261">
        <v>0</v>
      </c>
      <c r="L32" s="53">
        <v>0</v>
      </c>
      <c r="M32" s="53">
        <v>56748</v>
      </c>
      <c r="N32" s="52">
        <v>8185</v>
      </c>
      <c r="O32" s="261">
        <v>137</v>
      </c>
      <c r="P32" s="52">
        <v>0</v>
      </c>
      <c r="Q32" s="52">
        <v>0</v>
      </c>
      <c r="R32" s="52">
        <v>8830</v>
      </c>
      <c r="S32" s="261">
        <v>0</v>
      </c>
      <c r="T32" s="53">
        <v>0</v>
      </c>
      <c r="U32" s="53">
        <v>0</v>
      </c>
      <c r="V32" s="53">
        <v>0</v>
      </c>
      <c r="W32" s="261">
        <v>45505</v>
      </c>
      <c r="X32" s="52">
        <v>3508</v>
      </c>
      <c r="Y32" s="52">
        <v>59</v>
      </c>
      <c r="Z32" s="52">
        <v>611</v>
      </c>
      <c r="AA32" s="261">
        <v>0</v>
      </c>
    </row>
    <row r="33" spans="1:27" x14ac:dyDescent="0.25">
      <c r="A33" s="3" t="s">
        <v>43</v>
      </c>
      <c r="B33" s="270" t="s">
        <v>229</v>
      </c>
      <c r="C33" s="270" t="s">
        <v>230</v>
      </c>
      <c r="D33" s="53">
        <v>3717</v>
      </c>
      <c r="E33" s="53">
        <v>31</v>
      </c>
      <c r="F33" s="53">
        <v>97</v>
      </c>
      <c r="G33" s="261">
        <v>0</v>
      </c>
      <c r="H33" s="53">
        <v>18318</v>
      </c>
      <c r="I33" s="52">
        <v>1859</v>
      </c>
      <c r="J33" s="52">
        <v>0</v>
      </c>
      <c r="K33" s="261">
        <v>0</v>
      </c>
      <c r="L33" s="53">
        <v>0</v>
      </c>
      <c r="M33" s="53">
        <v>9020</v>
      </c>
      <c r="N33" s="52">
        <v>1301</v>
      </c>
      <c r="O33" s="261">
        <v>22</v>
      </c>
      <c r="P33" s="52">
        <v>0</v>
      </c>
      <c r="Q33" s="52">
        <v>0</v>
      </c>
      <c r="R33" s="52">
        <v>1403</v>
      </c>
      <c r="S33" s="261">
        <v>0</v>
      </c>
      <c r="T33" s="53">
        <v>0</v>
      </c>
      <c r="U33" s="53">
        <v>0</v>
      </c>
      <c r="V33" s="53">
        <v>0</v>
      </c>
      <c r="W33" s="261">
        <v>7232</v>
      </c>
      <c r="X33" s="52">
        <v>557</v>
      </c>
      <c r="Y33" s="52">
        <v>9</v>
      </c>
      <c r="Z33" s="52">
        <v>97</v>
      </c>
      <c r="AA33" s="261">
        <v>0</v>
      </c>
    </row>
    <row r="34" spans="1:27" x14ac:dyDescent="0.25">
      <c r="A34" s="3" t="s">
        <v>43</v>
      </c>
      <c r="B34" s="270" t="s">
        <v>231</v>
      </c>
      <c r="C34" s="270" t="s">
        <v>232</v>
      </c>
      <c r="D34" s="53">
        <v>18741</v>
      </c>
      <c r="E34" s="53">
        <v>157</v>
      </c>
      <c r="F34" s="53">
        <v>490</v>
      </c>
      <c r="G34" s="261">
        <v>0</v>
      </c>
      <c r="H34" s="53">
        <v>92367</v>
      </c>
      <c r="I34" s="52">
        <v>9371</v>
      </c>
      <c r="J34" s="52">
        <v>0</v>
      </c>
      <c r="K34" s="261">
        <v>0</v>
      </c>
      <c r="L34" s="53">
        <v>0</v>
      </c>
      <c r="M34" s="53">
        <v>45477</v>
      </c>
      <c r="N34" s="52">
        <v>6559</v>
      </c>
      <c r="O34" s="261">
        <v>110</v>
      </c>
      <c r="P34" s="52">
        <v>0</v>
      </c>
      <c r="Q34" s="52">
        <v>0</v>
      </c>
      <c r="R34" s="52">
        <v>7075</v>
      </c>
      <c r="S34" s="261">
        <v>0</v>
      </c>
      <c r="T34" s="53">
        <v>0</v>
      </c>
      <c r="U34" s="53">
        <v>0</v>
      </c>
      <c r="V34" s="53">
        <v>0</v>
      </c>
      <c r="W34" s="261">
        <v>36467</v>
      </c>
      <c r="X34" s="52">
        <v>2811</v>
      </c>
      <c r="Y34" s="52">
        <v>47</v>
      </c>
      <c r="Z34" s="52">
        <v>490</v>
      </c>
      <c r="AA34" s="261">
        <v>0</v>
      </c>
    </row>
    <row r="35" spans="1:27" x14ac:dyDescent="0.25">
      <c r="A35" s="3" t="s">
        <v>43</v>
      </c>
      <c r="B35" s="270" t="s">
        <v>233</v>
      </c>
      <c r="C35" s="270" t="s">
        <v>234</v>
      </c>
      <c r="D35" s="53">
        <v>10900</v>
      </c>
      <c r="E35" s="53">
        <v>91</v>
      </c>
      <c r="F35" s="53">
        <v>285</v>
      </c>
      <c r="G35" s="261">
        <v>0</v>
      </c>
      <c r="H35" s="53">
        <v>53723</v>
      </c>
      <c r="I35" s="52">
        <v>5450</v>
      </c>
      <c r="J35" s="52">
        <v>0</v>
      </c>
      <c r="K35" s="261">
        <v>0</v>
      </c>
      <c r="L35" s="53">
        <v>0</v>
      </c>
      <c r="M35" s="53">
        <v>26451</v>
      </c>
      <c r="N35" s="52">
        <v>3815</v>
      </c>
      <c r="O35" s="261">
        <v>64</v>
      </c>
      <c r="P35" s="52">
        <v>0</v>
      </c>
      <c r="Q35" s="52">
        <v>0</v>
      </c>
      <c r="R35" s="52">
        <v>4115</v>
      </c>
      <c r="S35" s="261">
        <v>0</v>
      </c>
      <c r="T35" s="53">
        <v>0</v>
      </c>
      <c r="U35" s="53">
        <v>0</v>
      </c>
      <c r="V35" s="53">
        <v>0</v>
      </c>
      <c r="W35" s="261">
        <v>21210</v>
      </c>
      <c r="X35" s="52">
        <v>1635</v>
      </c>
      <c r="Y35" s="52">
        <v>27</v>
      </c>
      <c r="Z35" s="52">
        <v>285</v>
      </c>
      <c r="AA35" s="261">
        <v>0</v>
      </c>
    </row>
    <row r="36" spans="1:27" x14ac:dyDescent="0.25">
      <c r="A36" s="3" t="s">
        <v>44</v>
      </c>
      <c r="B36" s="270" t="s">
        <v>229</v>
      </c>
      <c r="C36" s="270" t="s">
        <v>230</v>
      </c>
      <c r="D36" s="53">
        <v>35371</v>
      </c>
      <c r="E36" s="53">
        <v>296</v>
      </c>
      <c r="F36" s="53">
        <v>924</v>
      </c>
      <c r="G36" s="261">
        <v>0</v>
      </c>
      <c r="H36" s="53">
        <v>174328</v>
      </c>
      <c r="I36" s="52">
        <v>17686</v>
      </c>
      <c r="J36" s="52">
        <v>0</v>
      </c>
      <c r="K36" s="261">
        <v>0</v>
      </c>
      <c r="L36" s="53">
        <v>0</v>
      </c>
      <c r="M36" s="53">
        <v>85831</v>
      </c>
      <c r="N36" s="52">
        <v>12380</v>
      </c>
      <c r="O36" s="261">
        <v>207</v>
      </c>
      <c r="P36" s="52">
        <v>0</v>
      </c>
      <c r="Q36" s="52">
        <v>0</v>
      </c>
      <c r="R36" s="52">
        <v>13354</v>
      </c>
      <c r="S36" s="261">
        <v>0</v>
      </c>
      <c r="T36" s="53">
        <v>0</v>
      </c>
      <c r="U36" s="53">
        <v>0</v>
      </c>
      <c r="V36" s="53">
        <v>0</v>
      </c>
      <c r="W36" s="261">
        <v>68825</v>
      </c>
      <c r="X36" s="52">
        <v>5305</v>
      </c>
      <c r="Y36" s="52">
        <v>89</v>
      </c>
      <c r="Z36" s="52">
        <v>924</v>
      </c>
      <c r="AA36" s="261">
        <v>0</v>
      </c>
    </row>
    <row r="37" spans="1:27" x14ac:dyDescent="0.25">
      <c r="A37" s="3" t="s">
        <v>44</v>
      </c>
      <c r="B37" s="270" t="s">
        <v>231</v>
      </c>
      <c r="C37" s="270" t="s">
        <v>232</v>
      </c>
      <c r="D37" s="53">
        <v>12045</v>
      </c>
      <c r="E37" s="53">
        <v>101</v>
      </c>
      <c r="F37" s="53">
        <v>315</v>
      </c>
      <c r="G37" s="261">
        <v>0</v>
      </c>
      <c r="H37" s="53">
        <v>59363</v>
      </c>
      <c r="I37" s="52">
        <v>6023</v>
      </c>
      <c r="J37" s="52">
        <v>0</v>
      </c>
      <c r="K37" s="261">
        <v>0</v>
      </c>
      <c r="L37" s="53">
        <v>0</v>
      </c>
      <c r="M37" s="53">
        <v>29229</v>
      </c>
      <c r="N37" s="52">
        <v>4216</v>
      </c>
      <c r="O37" s="261">
        <v>71</v>
      </c>
      <c r="P37" s="52">
        <v>0</v>
      </c>
      <c r="Q37" s="52">
        <v>0</v>
      </c>
      <c r="R37" s="52">
        <v>4547</v>
      </c>
      <c r="S37" s="261">
        <v>0</v>
      </c>
      <c r="T37" s="53">
        <v>0</v>
      </c>
      <c r="U37" s="53">
        <v>0</v>
      </c>
      <c r="V37" s="53">
        <v>0</v>
      </c>
      <c r="W37" s="261">
        <v>23436</v>
      </c>
      <c r="X37" s="52">
        <v>1806</v>
      </c>
      <c r="Y37" s="52">
        <v>30</v>
      </c>
      <c r="Z37" s="52">
        <v>315</v>
      </c>
      <c r="AA37" s="261">
        <v>0</v>
      </c>
    </row>
    <row r="38" spans="1:27" x14ac:dyDescent="0.25">
      <c r="A38" s="3" t="s">
        <v>44</v>
      </c>
      <c r="B38" s="270" t="s">
        <v>233</v>
      </c>
      <c r="C38" s="270" t="s">
        <v>234</v>
      </c>
      <c r="D38" s="53">
        <v>23084</v>
      </c>
      <c r="E38" s="53">
        <v>193</v>
      </c>
      <c r="F38" s="53">
        <v>603</v>
      </c>
      <c r="G38" s="261">
        <v>0</v>
      </c>
      <c r="H38" s="53">
        <v>113771</v>
      </c>
      <c r="I38" s="52">
        <v>11542</v>
      </c>
      <c r="J38" s="52">
        <v>0</v>
      </c>
      <c r="K38" s="261">
        <v>0</v>
      </c>
      <c r="L38" s="53">
        <v>0</v>
      </c>
      <c r="M38" s="53">
        <v>56016</v>
      </c>
      <c r="N38" s="52">
        <v>8079</v>
      </c>
      <c r="O38" s="261">
        <v>135</v>
      </c>
      <c r="P38" s="52">
        <v>0</v>
      </c>
      <c r="Q38" s="52">
        <v>0</v>
      </c>
      <c r="R38" s="52">
        <v>8714</v>
      </c>
      <c r="S38" s="261">
        <v>0</v>
      </c>
      <c r="T38" s="53">
        <v>0</v>
      </c>
      <c r="U38" s="53">
        <v>0</v>
      </c>
      <c r="V38" s="53">
        <v>0</v>
      </c>
      <c r="W38" s="261">
        <v>44917</v>
      </c>
      <c r="X38" s="52">
        <v>3463</v>
      </c>
      <c r="Y38" s="52">
        <v>58</v>
      </c>
      <c r="Z38" s="52">
        <v>603</v>
      </c>
      <c r="AA38" s="261">
        <v>0</v>
      </c>
    </row>
    <row r="39" spans="1:27" x14ac:dyDescent="0.25">
      <c r="A39" s="3" t="s">
        <v>45</v>
      </c>
      <c r="B39" s="270" t="s">
        <v>229</v>
      </c>
      <c r="C39" s="270" t="s">
        <v>230</v>
      </c>
      <c r="D39" s="53">
        <v>2617</v>
      </c>
      <c r="E39" s="53">
        <v>22</v>
      </c>
      <c r="F39" s="53">
        <v>68</v>
      </c>
      <c r="G39" s="261">
        <v>0</v>
      </c>
      <c r="H39" s="53">
        <v>12898</v>
      </c>
      <c r="I39" s="52">
        <v>1309</v>
      </c>
      <c r="J39" s="52">
        <v>0</v>
      </c>
      <c r="K39" s="261">
        <v>0</v>
      </c>
      <c r="L39" s="53">
        <v>0</v>
      </c>
      <c r="M39" s="53">
        <v>6350</v>
      </c>
      <c r="N39" s="52">
        <v>916</v>
      </c>
      <c r="O39" s="261">
        <v>15</v>
      </c>
      <c r="P39" s="52">
        <v>0</v>
      </c>
      <c r="Q39" s="52">
        <v>0</v>
      </c>
      <c r="R39" s="52">
        <v>989</v>
      </c>
      <c r="S39" s="261">
        <v>0</v>
      </c>
      <c r="T39" s="53">
        <v>0</v>
      </c>
      <c r="U39" s="53">
        <v>0</v>
      </c>
      <c r="V39" s="53">
        <v>0</v>
      </c>
      <c r="W39" s="261">
        <v>5092</v>
      </c>
      <c r="X39" s="52">
        <v>392</v>
      </c>
      <c r="Y39" s="52">
        <v>7</v>
      </c>
      <c r="Z39" s="52">
        <v>68</v>
      </c>
      <c r="AA39" s="261">
        <v>0</v>
      </c>
    </row>
    <row r="40" spans="1:27" x14ac:dyDescent="0.25">
      <c r="A40" s="3" t="s">
        <v>45</v>
      </c>
      <c r="B40" s="270" t="s">
        <v>231</v>
      </c>
      <c r="C40" s="270" t="s">
        <v>232</v>
      </c>
      <c r="D40" s="53">
        <v>33199</v>
      </c>
      <c r="E40" s="53">
        <v>278</v>
      </c>
      <c r="F40" s="53">
        <v>867</v>
      </c>
      <c r="G40" s="261">
        <v>0</v>
      </c>
      <c r="H40" s="53">
        <v>163624</v>
      </c>
      <c r="I40" s="52">
        <v>16600</v>
      </c>
      <c r="J40" s="52">
        <v>0</v>
      </c>
      <c r="K40" s="261">
        <v>0</v>
      </c>
      <c r="L40" s="53">
        <v>0</v>
      </c>
      <c r="M40" s="53">
        <v>80562</v>
      </c>
      <c r="N40" s="52">
        <v>11620</v>
      </c>
      <c r="O40" s="261">
        <v>195</v>
      </c>
      <c r="P40" s="52">
        <v>0</v>
      </c>
      <c r="Q40" s="52">
        <v>0</v>
      </c>
      <c r="R40" s="52">
        <v>12534</v>
      </c>
      <c r="S40" s="261">
        <v>0</v>
      </c>
      <c r="T40" s="53">
        <v>0</v>
      </c>
      <c r="U40" s="53">
        <v>0</v>
      </c>
      <c r="V40" s="53">
        <v>0</v>
      </c>
      <c r="W40" s="261">
        <v>64599</v>
      </c>
      <c r="X40" s="52">
        <v>4979</v>
      </c>
      <c r="Y40" s="52">
        <v>83</v>
      </c>
      <c r="Z40" s="52">
        <v>867</v>
      </c>
      <c r="AA40" s="261">
        <v>0</v>
      </c>
    </row>
    <row r="41" spans="1:27" x14ac:dyDescent="0.25">
      <c r="A41" s="3" t="s">
        <v>45</v>
      </c>
      <c r="B41" s="270" t="s">
        <v>233</v>
      </c>
      <c r="C41" s="270" t="s">
        <v>113</v>
      </c>
      <c r="D41" s="53">
        <v>25165</v>
      </c>
      <c r="E41" s="53">
        <v>211</v>
      </c>
      <c r="F41" s="53">
        <v>657</v>
      </c>
      <c r="G41" s="261">
        <v>0</v>
      </c>
      <c r="H41" s="53">
        <v>124026</v>
      </c>
      <c r="I41" s="52">
        <v>12583</v>
      </c>
      <c r="J41" s="52">
        <v>0</v>
      </c>
      <c r="K41" s="261">
        <v>0</v>
      </c>
      <c r="L41" s="53">
        <v>0</v>
      </c>
      <c r="M41" s="53">
        <v>61065</v>
      </c>
      <c r="N41" s="52">
        <v>8808</v>
      </c>
      <c r="O41" s="261">
        <v>148</v>
      </c>
      <c r="P41" s="52">
        <v>0</v>
      </c>
      <c r="Q41" s="52">
        <v>0</v>
      </c>
      <c r="R41" s="52">
        <v>9502</v>
      </c>
      <c r="S41" s="261">
        <v>0</v>
      </c>
      <c r="T41" s="53">
        <v>0</v>
      </c>
      <c r="U41" s="53">
        <v>0</v>
      </c>
      <c r="V41" s="53">
        <v>0</v>
      </c>
      <c r="W41" s="261">
        <v>48965</v>
      </c>
      <c r="X41" s="52">
        <v>3774</v>
      </c>
      <c r="Y41" s="52">
        <v>63</v>
      </c>
      <c r="Z41" s="52">
        <v>657</v>
      </c>
      <c r="AA41" s="261">
        <v>0</v>
      </c>
    </row>
    <row r="42" spans="1:27" x14ac:dyDescent="0.25">
      <c r="A42" s="3" t="s">
        <v>45</v>
      </c>
      <c r="B42" s="270" t="s">
        <v>233</v>
      </c>
      <c r="C42" s="270" t="s">
        <v>114</v>
      </c>
      <c r="D42" s="53">
        <v>15021</v>
      </c>
      <c r="E42" s="53">
        <v>126</v>
      </c>
      <c r="F42" s="53">
        <v>392</v>
      </c>
      <c r="G42" s="261">
        <v>0</v>
      </c>
      <c r="H42" s="53">
        <v>74032</v>
      </c>
      <c r="I42" s="52">
        <v>7511</v>
      </c>
      <c r="J42" s="52">
        <v>0</v>
      </c>
      <c r="K42" s="261">
        <v>0</v>
      </c>
      <c r="L42" s="53">
        <v>0</v>
      </c>
      <c r="M42" s="53">
        <v>36450</v>
      </c>
      <c r="N42" s="52">
        <v>5257</v>
      </c>
      <c r="O42" s="261">
        <v>88</v>
      </c>
      <c r="P42" s="52">
        <v>0</v>
      </c>
      <c r="Q42" s="52">
        <v>0</v>
      </c>
      <c r="R42" s="52">
        <v>5671</v>
      </c>
      <c r="S42" s="261">
        <v>0</v>
      </c>
      <c r="T42" s="53">
        <v>0</v>
      </c>
      <c r="U42" s="53">
        <v>0</v>
      </c>
      <c r="V42" s="53">
        <v>0</v>
      </c>
      <c r="W42" s="261">
        <v>29228</v>
      </c>
      <c r="X42" s="52">
        <v>2253</v>
      </c>
      <c r="Y42" s="52">
        <v>38</v>
      </c>
      <c r="Z42" s="52">
        <v>392</v>
      </c>
      <c r="AA42" s="261">
        <v>0</v>
      </c>
    </row>
    <row r="43" spans="1:27" x14ac:dyDescent="0.25">
      <c r="A43" s="3" t="s">
        <v>45</v>
      </c>
      <c r="B43" s="270" t="s">
        <v>233</v>
      </c>
      <c r="C43" s="270" t="s">
        <v>230</v>
      </c>
      <c r="D43" s="53">
        <v>10685</v>
      </c>
      <c r="E43" s="53">
        <v>90</v>
      </c>
      <c r="F43" s="53">
        <v>279</v>
      </c>
      <c r="G43" s="261">
        <v>0</v>
      </c>
      <c r="H43" s="53">
        <v>52663</v>
      </c>
      <c r="I43" s="52">
        <v>5343</v>
      </c>
      <c r="J43" s="52">
        <v>0</v>
      </c>
      <c r="K43" s="261">
        <v>0</v>
      </c>
      <c r="L43" s="53">
        <v>0</v>
      </c>
      <c r="M43" s="53">
        <v>25930</v>
      </c>
      <c r="N43" s="52">
        <v>3740</v>
      </c>
      <c r="O43" s="261">
        <v>63</v>
      </c>
      <c r="P43" s="52">
        <v>0</v>
      </c>
      <c r="Q43" s="52">
        <v>0</v>
      </c>
      <c r="R43" s="52">
        <v>4034</v>
      </c>
      <c r="S43" s="261">
        <v>0</v>
      </c>
      <c r="T43" s="53">
        <v>0</v>
      </c>
      <c r="U43" s="53">
        <v>0</v>
      </c>
      <c r="V43" s="53">
        <v>0</v>
      </c>
      <c r="W43" s="261">
        <v>20791</v>
      </c>
      <c r="X43" s="52">
        <v>1602</v>
      </c>
      <c r="Y43" s="52">
        <v>27</v>
      </c>
      <c r="Z43" s="52">
        <v>279</v>
      </c>
      <c r="AA43" s="261">
        <v>0</v>
      </c>
    </row>
    <row r="44" spans="1:27" x14ac:dyDescent="0.25">
      <c r="A44" s="3" t="s">
        <v>45</v>
      </c>
      <c r="B44" s="270" t="s">
        <v>233</v>
      </c>
      <c r="C44" s="270" t="s">
        <v>234</v>
      </c>
      <c r="D44" s="53">
        <v>48556</v>
      </c>
      <c r="E44" s="53">
        <v>407</v>
      </c>
      <c r="F44" s="53">
        <v>1268</v>
      </c>
      <c r="G44" s="261">
        <v>0</v>
      </c>
      <c r="H44" s="53">
        <v>239312</v>
      </c>
      <c r="I44" s="52">
        <v>24278</v>
      </c>
      <c r="J44" s="52">
        <v>0</v>
      </c>
      <c r="K44" s="261">
        <v>0</v>
      </c>
      <c r="L44" s="53">
        <v>0</v>
      </c>
      <c r="M44" s="53">
        <v>117826</v>
      </c>
      <c r="N44" s="52">
        <v>16995</v>
      </c>
      <c r="O44" s="261">
        <v>285</v>
      </c>
      <c r="P44" s="52">
        <v>0</v>
      </c>
      <c r="Q44" s="52">
        <v>0</v>
      </c>
      <c r="R44" s="52">
        <v>18332</v>
      </c>
      <c r="S44" s="261">
        <v>0</v>
      </c>
      <c r="T44" s="53">
        <v>0</v>
      </c>
      <c r="U44" s="53">
        <v>0</v>
      </c>
      <c r="V44" s="53">
        <v>0</v>
      </c>
      <c r="W44" s="261">
        <v>94481</v>
      </c>
      <c r="X44" s="52">
        <v>7283</v>
      </c>
      <c r="Y44" s="52">
        <v>122</v>
      </c>
      <c r="Z44" s="52">
        <v>1268</v>
      </c>
      <c r="AA44" s="261">
        <v>0</v>
      </c>
    </row>
    <row r="45" spans="1:27" x14ac:dyDescent="0.25">
      <c r="A45" s="3" t="s">
        <v>46</v>
      </c>
      <c r="B45" s="270" t="s">
        <v>229</v>
      </c>
      <c r="C45" s="270" t="s">
        <v>230</v>
      </c>
      <c r="D45" s="53">
        <v>15840</v>
      </c>
      <c r="E45" s="53">
        <v>133</v>
      </c>
      <c r="F45" s="53">
        <v>414</v>
      </c>
      <c r="G45" s="261">
        <v>0</v>
      </c>
      <c r="H45" s="53">
        <v>78067</v>
      </c>
      <c r="I45" s="52">
        <v>7920</v>
      </c>
      <c r="J45" s="52">
        <v>0</v>
      </c>
      <c r="K45" s="261">
        <v>0</v>
      </c>
      <c r="L45" s="53">
        <v>0</v>
      </c>
      <c r="M45" s="53">
        <v>38436</v>
      </c>
      <c r="N45" s="52">
        <v>5544</v>
      </c>
      <c r="O45" s="261">
        <v>93</v>
      </c>
      <c r="P45" s="52">
        <v>0</v>
      </c>
      <c r="Q45" s="52">
        <v>0</v>
      </c>
      <c r="R45" s="52">
        <v>5980</v>
      </c>
      <c r="S45" s="261">
        <v>0</v>
      </c>
      <c r="T45" s="53">
        <v>0</v>
      </c>
      <c r="U45" s="53">
        <v>0</v>
      </c>
      <c r="V45" s="53">
        <v>0</v>
      </c>
      <c r="W45" s="261">
        <v>30821</v>
      </c>
      <c r="X45" s="52">
        <v>2376</v>
      </c>
      <c r="Y45" s="52">
        <v>40</v>
      </c>
      <c r="Z45" s="52">
        <v>414</v>
      </c>
      <c r="AA45" s="261">
        <v>0</v>
      </c>
    </row>
    <row r="46" spans="1:27" x14ac:dyDescent="0.25">
      <c r="A46" s="3" t="s">
        <v>46</v>
      </c>
      <c r="B46" s="270" t="s">
        <v>231</v>
      </c>
      <c r="C46" s="270" t="s">
        <v>232</v>
      </c>
      <c r="D46" s="53">
        <v>9202</v>
      </c>
      <c r="E46" s="53">
        <v>77</v>
      </c>
      <c r="F46" s="53">
        <v>240</v>
      </c>
      <c r="G46" s="261">
        <v>0</v>
      </c>
      <c r="H46" s="53">
        <v>45353</v>
      </c>
      <c r="I46" s="52">
        <v>4601</v>
      </c>
      <c r="J46" s="52">
        <v>0</v>
      </c>
      <c r="K46" s="261">
        <v>0</v>
      </c>
      <c r="L46" s="53">
        <v>0</v>
      </c>
      <c r="M46" s="53">
        <v>22330</v>
      </c>
      <c r="N46" s="52">
        <v>3221</v>
      </c>
      <c r="O46" s="261">
        <v>54</v>
      </c>
      <c r="P46" s="52">
        <v>0</v>
      </c>
      <c r="Q46" s="52">
        <v>0</v>
      </c>
      <c r="R46" s="52">
        <v>3475</v>
      </c>
      <c r="S46" s="261">
        <v>0</v>
      </c>
      <c r="T46" s="53">
        <v>0</v>
      </c>
      <c r="U46" s="53">
        <v>0</v>
      </c>
      <c r="V46" s="53">
        <v>0</v>
      </c>
      <c r="W46" s="261">
        <v>17905</v>
      </c>
      <c r="X46" s="52">
        <v>1380</v>
      </c>
      <c r="Y46" s="52">
        <v>23</v>
      </c>
      <c r="Z46" s="52">
        <v>240</v>
      </c>
      <c r="AA46" s="261">
        <v>0</v>
      </c>
    </row>
    <row r="47" spans="1:27" x14ac:dyDescent="0.25">
      <c r="A47" s="3" t="s">
        <v>46</v>
      </c>
      <c r="B47" s="270" t="s">
        <v>233</v>
      </c>
      <c r="C47" s="270" t="s">
        <v>234</v>
      </c>
      <c r="D47" s="53">
        <v>16456</v>
      </c>
      <c r="E47" s="53">
        <v>138</v>
      </c>
      <c r="F47" s="53">
        <v>430</v>
      </c>
      <c r="G47" s="261">
        <v>0</v>
      </c>
      <c r="H47" s="53">
        <v>81104</v>
      </c>
      <c r="I47" s="52">
        <v>8228</v>
      </c>
      <c r="J47" s="52">
        <v>0</v>
      </c>
      <c r="K47" s="261">
        <v>0</v>
      </c>
      <c r="L47" s="53">
        <v>0</v>
      </c>
      <c r="M47" s="53">
        <v>39931</v>
      </c>
      <c r="N47" s="52">
        <v>5760</v>
      </c>
      <c r="O47" s="261">
        <v>97</v>
      </c>
      <c r="P47" s="52">
        <v>0</v>
      </c>
      <c r="Q47" s="52">
        <v>0</v>
      </c>
      <c r="R47" s="52">
        <v>6214</v>
      </c>
      <c r="S47" s="261">
        <v>0</v>
      </c>
      <c r="T47" s="53">
        <v>0</v>
      </c>
      <c r="U47" s="53">
        <v>0</v>
      </c>
      <c r="V47" s="53">
        <v>0</v>
      </c>
      <c r="W47" s="261">
        <v>32020</v>
      </c>
      <c r="X47" s="52">
        <v>2468</v>
      </c>
      <c r="Y47" s="52">
        <v>41</v>
      </c>
      <c r="Z47" s="52">
        <v>430</v>
      </c>
      <c r="AA47" s="261">
        <v>0</v>
      </c>
    </row>
    <row r="48" spans="1:27" x14ac:dyDescent="0.25">
      <c r="A48" s="3" t="s">
        <v>49</v>
      </c>
      <c r="B48" s="270" t="s">
        <v>229</v>
      </c>
      <c r="C48" s="270" t="s">
        <v>230</v>
      </c>
      <c r="D48" s="53">
        <v>18620</v>
      </c>
      <c r="E48" s="53">
        <v>156</v>
      </c>
      <c r="F48" s="53">
        <v>486</v>
      </c>
      <c r="G48" s="261">
        <v>0</v>
      </c>
      <c r="H48" s="53">
        <v>91768</v>
      </c>
      <c r="I48" s="52">
        <v>9310</v>
      </c>
      <c r="J48" s="52">
        <v>0</v>
      </c>
      <c r="K48" s="261">
        <v>0</v>
      </c>
      <c r="L48" s="53">
        <v>0</v>
      </c>
      <c r="M48" s="53">
        <v>45181</v>
      </c>
      <c r="N48" s="52">
        <v>6517</v>
      </c>
      <c r="O48" s="261">
        <v>109</v>
      </c>
      <c r="P48" s="52">
        <v>0</v>
      </c>
      <c r="Q48" s="52">
        <v>0</v>
      </c>
      <c r="R48" s="52">
        <v>7031</v>
      </c>
      <c r="S48" s="261">
        <v>0</v>
      </c>
      <c r="T48" s="53">
        <v>0</v>
      </c>
      <c r="U48" s="53">
        <v>0</v>
      </c>
      <c r="V48" s="53">
        <v>0</v>
      </c>
      <c r="W48" s="261">
        <v>36230</v>
      </c>
      <c r="X48" s="52">
        <v>2793</v>
      </c>
      <c r="Y48" s="52">
        <v>47</v>
      </c>
      <c r="Z48" s="52">
        <v>486</v>
      </c>
      <c r="AA48" s="261">
        <v>0</v>
      </c>
    </row>
    <row r="49" spans="1:27" x14ac:dyDescent="0.25">
      <c r="A49" s="3" t="s">
        <v>49</v>
      </c>
      <c r="B49" s="270" t="s">
        <v>231</v>
      </c>
      <c r="C49" s="270" t="s">
        <v>232</v>
      </c>
      <c r="D49" s="53">
        <v>13165</v>
      </c>
      <c r="E49" s="53">
        <v>110</v>
      </c>
      <c r="F49" s="53">
        <v>344</v>
      </c>
      <c r="G49" s="261">
        <v>0</v>
      </c>
      <c r="H49" s="53">
        <v>64886</v>
      </c>
      <c r="I49" s="52">
        <v>6583</v>
      </c>
      <c r="J49" s="52">
        <v>0</v>
      </c>
      <c r="K49" s="261">
        <v>0</v>
      </c>
      <c r="L49" s="53">
        <v>0</v>
      </c>
      <c r="M49" s="53">
        <v>31947</v>
      </c>
      <c r="N49" s="52">
        <v>4608</v>
      </c>
      <c r="O49" s="261">
        <v>77</v>
      </c>
      <c r="P49" s="52">
        <v>0</v>
      </c>
      <c r="Q49" s="52">
        <v>0</v>
      </c>
      <c r="R49" s="52">
        <v>4970</v>
      </c>
      <c r="S49" s="261">
        <v>0</v>
      </c>
      <c r="T49" s="53">
        <v>0</v>
      </c>
      <c r="U49" s="53">
        <v>0</v>
      </c>
      <c r="V49" s="53">
        <v>0</v>
      </c>
      <c r="W49" s="261">
        <v>25618</v>
      </c>
      <c r="X49" s="52">
        <v>1974</v>
      </c>
      <c r="Y49" s="52">
        <v>33</v>
      </c>
      <c r="Z49" s="52">
        <v>344</v>
      </c>
      <c r="AA49" s="261">
        <v>0</v>
      </c>
    </row>
    <row r="50" spans="1:27" x14ac:dyDescent="0.25">
      <c r="A50" s="3" t="s">
        <v>49</v>
      </c>
      <c r="B50" s="270" t="s">
        <v>233</v>
      </c>
      <c r="C50" s="270" t="s">
        <v>234</v>
      </c>
      <c r="D50" s="53">
        <v>26692</v>
      </c>
      <c r="E50" s="53">
        <v>224</v>
      </c>
      <c r="F50" s="53">
        <v>697</v>
      </c>
      <c r="G50" s="261">
        <v>0</v>
      </c>
      <c r="H50" s="53">
        <v>131552</v>
      </c>
      <c r="I50" s="52">
        <v>13346</v>
      </c>
      <c r="J50" s="52">
        <v>0</v>
      </c>
      <c r="K50" s="261">
        <v>0</v>
      </c>
      <c r="L50" s="53">
        <v>0</v>
      </c>
      <c r="M50" s="53">
        <v>64770</v>
      </c>
      <c r="N50" s="52">
        <v>9342</v>
      </c>
      <c r="O50" s="261">
        <v>157</v>
      </c>
      <c r="P50" s="52">
        <v>0</v>
      </c>
      <c r="Q50" s="52">
        <v>0</v>
      </c>
      <c r="R50" s="52">
        <v>10077</v>
      </c>
      <c r="S50" s="261">
        <v>0</v>
      </c>
      <c r="T50" s="53">
        <v>0</v>
      </c>
      <c r="U50" s="53">
        <v>0</v>
      </c>
      <c r="V50" s="53">
        <v>0</v>
      </c>
      <c r="W50" s="261">
        <v>51937</v>
      </c>
      <c r="X50" s="52">
        <v>4004</v>
      </c>
      <c r="Y50" s="52">
        <v>67</v>
      </c>
      <c r="Z50" s="52">
        <v>697</v>
      </c>
      <c r="AA50" s="261">
        <v>0</v>
      </c>
    </row>
    <row r="51" spans="1:27" x14ac:dyDescent="0.25">
      <c r="A51" s="3" t="s">
        <v>50</v>
      </c>
      <c r="B51" s="270" t="s">
        <v>229</v>
      </c>
      <c r="C51" s="270" t="s">
        <v>112</v>
      </c>
      <c r="D51" s="53">
        <v>462</v>
      </c>
      <c r="E51" s="53">
        <v>4</v>
      </c>
      <c r="F51" s="53">
        <v>12</v>
      </c>
      <c r="G51" s="261">
        <v>0</v>
      </c>
      <c r="H51" s="53">
        <v>2276</v>
      </c>
      <c r="I51" s="52">
        <v>231</v>
      </c>
      <c r="J51" s="52">
        <v>0</v>
      </c>
      <c r="K51" s="261">
        <v>0</v>
      </c>
      <c r="L51" s="53">
        <v>0</v>
      </c>
      <c r="M51" s="53">
        <v>1120</v>
      </c>
      <c r="N51" s="52">
        <v>162</v>
      </c>
      <c r="O51" s="261">
        <v>3</v>
      </c>
      <c r="P51" s="52">
        <v>0</v>
      </c>
      <c r="Q51" s="52">
        <v>0</v>
      </c>
      <c r="R51" s="52">
        <v>175</v>
      </c>
      <c r="S51" s="261">
        <v>0</v>
      </c>
      <c r="T51" s="53">
        <v>0</v>
      </c>
      <c r="U51" s="53">
        <v>0</v>
      </c>
      <c r="V51" s="53">
        <v>0</v>
      </c>
      <c r="W51" s="261">
        <v>899</v>
      </c>
      <c r="X51" s="52">
        <v>69</v>
      </c>
      <c r="Y51" s="52">
        <v>1</v>
      </c>
      <c r="Z51" s="52">
        <v>12</v>
      </c>
      <c r="AA51" s="261">
        <v>0</v>
      </c>
    </row>
    <row r="52" spans="1:27" x14ac:dyDescent="0.25">
      <c r="A52" s="3" t="s">
        <v>50</v>
      </c>
      <c r="B52" s="270" t="s">
        <v>229</v>
      </c>
      <c r="C52" s="270" t="s">
        <v>113</v>
      </c>
      <c r="D52" s="53">
        <v>727</v>
      </c>
      <c r="E52" s="53">
        <v>6</v>
      </c>
      <c r="F52" s="53">
        <v>19</v>
      </c>
      <c r="G52" s="261">
        <v>0</v>
      </c>
      <c r="H52" s="53">
        <v>3582</v>
      </c>
      <c r="I52" s="52">
        <v>364</v>
      </c>
      <c r="J52" s="52">
        <v>0</v>
      </c>
      <c r="K52" s="261">
        <v>0</v>
      </c>
      <c r="L52" s="53">
        <v>0</v>
      </c>
      <c r="M52" s="53">
        <v>1765</v>
      </c>
      <c r="N52" s="52">
        <v>254</v>
      </c>
      <c r="O52" s="261">
        <v>4</v>
      </c>
      <c r="P52" s="52">
        <v>0</v>
      </c>
      <c r="Q52" s="52">
        <v>0</v>
      </c>
      <c r="R52" s="52">
        <v>273</v>
      </c>
      <c r="S52" s="261">
        <v>0</v>
      </c>
      <c r="T52" s="53">
        <v>0</v>
      </c>
      <c r="U52" s="53">
        <v>0</v>
      </c>
      <c r="V52" s="53">
        <v>0</v>
      </c>
      <c r="W52" s="261">
        <v>1414</v>
      </c>
      <c r="X52" s="52">
        <v>109</v>
      </c>
      <c r="Y52" s="52">
        <v>2</v>
      </c>
      <c r="Z52" s="52">
        <v>19</v>
      </c>
      <c r="AA52" s="261">
        <v>0</v>
      </c>
    </row>
    <row r="53" spans="1:27" x14ac:dyDescent="0.25">
      <c r="A53" s="3" t="s">
        <v>50</v>
      </c>
      <c r="B53" s="270" t="s">
        <v>229</v>
      </c>
      <c r="C53" s="270" t="s">
        <v>114</v>
      </c>
      <c r="D53" s="53">
        <v>1065</v>
      </c>
      <c r="E53" s="53">
        <v>9</v>
      </c>
      <c r="F53" s="53">
        <v>28</v>
      </c>
      <c r="G53" s="261">
        <v>0</v>
      </c>
      <c r="H53" s="53">
        <v>5249</v>
      </c>
      <c r="I53" s="52">
        <v>533</v>
      </c>
      <c r="J53" s="52">
        <v>0</v>
      </c>
      <c r="K53" s="261">
        <v>0</v>
      </c>
      <c r="L53" s="53">
        <v>0</v>
      </c>
      <c r="M53" s="53">
        <v>2583</v>
      </c>
      <c r="N53" s="52">
        <v>373</v>
      </c>
      <c r="O53" s="261">
        <v>6</v>
      </c>
      <c r="P53" s="52">
        <v>0</v>
      </c>
      <c r="Q53" s="52">
        <v>0</v>
      </c>
      <c r="R53" s="52">
        <v>403</v>
      </c>
      <c r="S53" s="261">
        <v>0</v>
      </c>
      <c r="T53" s="53">
        <v>0</v>
      </c>
      <c r="U53" s="53">
        <v>0</v>
      </c>
      <c r="V53" s="53">
        <v>0</v>
      </c>
      <c r="W53" s="261">
        <v>2073</v>
      </c>
      <c r="X53" s="52">
        <v>159</v>
      </c>
      <c r="Y53" s="52">
        <v>3</v>
      </c>
      <c r="Z53" s="52">
        <v>28</v>
      </c>
      <c r="AA53" s="261">
        <v>0</v>
      </c>
    </row>
    <row r="54" spans="1:27" x14ac:dyDescent="0.25">
      <c r="A54" s="3" t="s">
        <v>50</v>
      </c>
      <c r="B54" s="270" t="s">
        <v>229</v>
      </c>
      <c r="C54" s="270" t="s">
        <v>230</v>
      </c>
      <c r="D54" s="53">
        <v>17445</v>
      </c>
      <c r="E54" s="53">
        <v>146</v>
      </c>
      <c r="F54" s="53">
        <v>456</v>
      </c>
      <c r="G54" s="261">
        <v>0</v>
      </c>
      <c r="H54" s="53">
        <v>85976</v>
      </c>
      <c r="I54" s="52">
        <v>8723</v>
      </c>
      <c r="J54" s="52">
        <v>0</v>
      </c>
      <c r="K54" s="261">
        <v>0</v>
      </c>
      <c r="L54" s="53">
        <v>0</v>
      </c>
      <c r="M54" s="53">
        <v>42330</v>
      </c>
      <c r="N54" s="52">
        <v>6106</v>
      </c>
      <c r="O54" s="261">
        <v>102</v>
      </c>
      <c r="P54" s="52">
        <v>0</v>
      </c>
      <c r="Q54" s="52">
        <v>0</v>
      </c>
      <c r="R54" s="52">
        <v>6586</v>
      </c>
      <c r="S54" s="261">
        <v>0</v>
      </c>
      <c r="T54" s="53">
        <v>0</v>
      </c>
      <c r="U54" s="53">
        <v>0</v>
      </c>
      <c r="V54" s="53">
        <v>0</v>
      </c>
      <c r="W54" s="261">
        <v>33944</v>
      </c>
      <c r="X54" s="52">
        <v>2616</v>
      </c>
      <c r="Y54" s="52">
        <v>44</v>
      </c>
      <c r="Z54" s="52">
        <v>456</v>
      </c>
      <c r="AA54" s="261">
        <v>0</v>
      </c>
    </row>
    <row r="55" spans="1:27" x14ac:dyDescent="0.25">
      <c r="A55" s="3" t="s">
        <v>50</v>
      </c>
      <c r="B55" s="270" t="s">
        <v>231</v>
      </c>
      <c r="C55" s="270" t="s">
        <v>232</v>
      </c>
      <c r="D55" s="53">
        <v>11977</v>
      </c>
      <c r="E55" s="53">
        <v>100</v>
      </c>
      <c r="F55" s="53">
        <v>313</v>
      </c>
      <c r="G55" s="261">
        <v>0</v>
      </c>
      <c r="H55" s="53">
        <v>59028</v>
      </c>
      <c r="I55" s="52">
        <v>5989</v>
      </c>
      <c r="J55" s="52">
        <v>0</v>
      </c>
      <c r="K55" s="261">
        <v>0</v>
      </c>
      <c r="L55" s="53">
        <v>0</v>
      </c>
      <c r="M55" s="53">
        <v>29064</v>
      </c>
      <c r="N55" s="52">
        <v>4192</v>
      </c>
      <c r="O55" s="261">
        <v>70</v>
      </c>
      <c r="P55" s="52">
        <v>0</v>
      </c>
      <c r="Q55" s="52">
        <v>0</v>
      </c>
      <c r="R55" s="52">
        <v>4521</v>
      </c>
      <c r="S55" s="261">
        <v>0</v>
      </c>
      <c r="T55" s="53">
        <v>0</v>
      </c>
      <c r="U55" s="53">
        <v>0</v>
      </c>
      <c r="V55" s="53">
        <v>0</v>
      </c>
      <c r="W55" s="261">
        <v>23304</v>
      </c>
      <c r="X55" s="52">
        <v>1796</v>
      </c>
      <c r="Y55" s="52">
        <v>30</v>
      </c>
      <c r="Z55" s="52">
        <v>313</v>
      </c>
      <c r="AA55" s="261">
        <v>0</v>
      </c>
    </row>
    <row r="56" spans="1:27" x14ac:dyDescent="0.25">
      <c r="A56" s="3" t="s">
        <v>50</v>
      </c>
      <c r="B56" s="270" t="s">
        <v>233</v>
      </c>
      <c r="C56" s="270" t="s">
        <v>234</v>
      </c>
      <c r="D56" s="53">
        <v>9330</v>
      </c>
      <c r="E56" s="53">
        <v>78</v>
      </c>
      <c r="F56" s="53">
        <v>244</v>
      </c>
      <c r="G56" s="261">
        <v>0</v>
      </c>
      <c r="H56" s="53">
        <v>45981</v>
      </c>
      <c r="I56" s="52">
        <v>4665</v>
      </c>
      <c r="J56" s="52">
        <v>0</v>
      </c>
      <c r="K56" s="261">
        <v>0</v>
      </c>
      <c r="L56" s="53">
        <v>0</v>
      </c>
      <c r="M56" s="53">
        <v>22638</v>
      </c>
      <c r="N56" s="52">
        <v>3266</v>
      </c>
      <c r="O56" s="261">
        <v>55</v>
      </c>
      <c r="P56" s="52">
        <v>0</v>
      </c>
      <c r="Q56" s="52">
        <v>0</v>
      </c>
      <c r="R56" s="52">
        <v>3523</v>
      </c>
      <c r="S56" s="261">
        <v>0</v>
      </c>
      <c r="T56" s="53">
        <v>0</v>
      </c>
      <c r="U56" s="53">
        <v>0</v>
      </c>
      <c r="V56" s="53">
        <v>0</v>
      </c>
      <c r="W56" s="261">
        <v>18154</v>
      </c>
      <c r="X56" s="52">
        <v>1399</v>
      </c>
      <c r="Y56" s="52">
        <v>23</v>
      </c>
      <c r="Z56" s="52">
        <v>244</v>
      </c>
      <c r="AA56" s="261">
        <v>0</v>
      </c>
    </row>
    <row r="57" spans="1:27" x14ac:dyDescent="0.25">
      <c r="A57" s="3" t="s">
        <v>54</v>
      </c>
      <c r="B57" s="270" t="s">
        <v>229</v>
      </c>
      <c r="C57" s="270" t="s">
        <v>85</v>
      </c>
      <c r="D57" s="53">
        <v>-37</v>
      </c>
      <c r="E57" s="53">
        <v>0</v>
      </c>
      <c r="F57" s="53">
        <v>-1</v>
      </c>
      <c r="G57" s="261">
        <v>0</v>
      </c>
      <c r="H57" s="53">
        <v>-183</v>
      </c>
      <c r="I57" s="52">
        <v>-19</v>
      </c>
      <c r="J57" s="52">
        <v>0</v>
      </c>
      <c r="K57" s="261">
        <v>0</v>
      </c>
      <c r="L57" s="53">
        <v>0</v>
      </c>
      <c r="M57" s="53">
        <v>-92</v>
      </c>
      <c r="N57" s="52">
        <v>-13</v>
      </c>
      <c r="O57" s="261">
        <v>0</v>
      </c>
      <c r="P57" s="52">
        <v>0</v>
      </c>
      <c r="Q57" s="52">
        <v>0</v>
      </c>
      <c r="R57" s="52">
        <v>-13</v>
      </c>
      <c r="S57" s="261">
        <v>0</v>
      </c>
      <c r="T57" s="53">
        <v>0</v>
      </c>
      <c r="U57" s="53">
        <v>0</v>
      </c>
      <c r="V57" s="53">
        <v>0</v>
      </c>
      <c r="W57" s="261">
        <v>-72</v>
      </c>
      <c r="X57" s="52">
        <v>-5</v>
      </c>
      <c r="Y57" s="52">
        <v>0</v>
      </c>
      <c r="Z57" s="52">
        <v>-1</v>
      </c>
      <c r="AA57" s="261">
        <v>0</v>
      </c>
    </row>
    <row r="58" spans="1:27" x14ac:dyDescent="0.25">
      <c r="A58" s="3" t="s">
        <v>54</v>
      </c>
      <c r="B58" s="270" t="s">
        <v>229</v>
      </c>
      <c r="C58" s="270" t="s">
        <v>230</v>
      </c>
      <c r="D58" s="53">
        <v>46369</v>
      </c>
      <c r="E58" s="53">
        <v>389</v>
      </c>
      <c r="F58" s="53">
        <v>1211</v>
      </c>
      <c r="G58" s="261">
        <v>0</v>
      </c>
      <c r="H58" s="53">
        <v>228533</v>
      </c>
      <c r="I58" s="52">
        <v>23185</v>
      </c>
      <c r="J58" s="52">
        <v>0</v>
      </c>
      <c r="K58" s="261">
        <v>0</v>
      </c>
      <c r="L58" s="53">
        <v>0</v>
      </c>
      <c r="M58" s="53">
        <v>112518</v>
      </c>
      <c r="N58" s="52">
        <v>16229</v>
      </c>
      <c r="O58" s="261">
        <v>272</v>
      </c>
      <c r="P58" s="52">
        <v>0</v>
      </c>
      <c r="Q58" s="52">
        <v>0</v>
      </c>
      <c r="R58" s="52">
        <v>17507</v>
      </c>
      <c r="S58" s="261">
        <v>0</v>
      </c>
      <c r="T58" s="53">
        <v>0</v>
      </c>
      <c r="U58" s="53">
        <v>0</v>
      </c>
      <c r="V58" s="53">
        <v>0</v>
      </c>
      <c r="W58" s="261">
        <v>90225</v>
      </c>
      <c r="X58" s="52">
        <v>6955</v>
      </c>
      <c r="Y58" s="52">
        <v>117</v>
      </c>
      <c r="Z58" s="52">
        <v>1211</v>
      </c>
      <c r="AA58" s="261">
        <v>0</v>
      </c>
    </row>
    <row r="59" spans="1:27" x14ac:dyDescent="0.25">
      <c r="A59" s="3" t="s">
        <v>54</v>
      </c>
      <c r="B59" s="270" t="s">
        <v>231</v>
      </c>
      <c r="C59" s="270" t="s">
        <v>232</v>
      </c>
      <c r="D59" s="53">
        <v>18144</v>
      </c>
      <c r="E59" s="53">
        <v>152</v>
      </c>
      <c r="F59" s="53">
        <v>474</v>
      </c>
      <c r="G59" s="261">
        <v>0</v>
      </c>
      <c r="H59" s="53">
        <v>89421</v>
      </c>
      <c r="I59" s="52">
        <v>9072</v>
      </c>
      <c r="J59" s="52">
        <v>0</v>
      </c>
      <c r="K59" s="261">
        <v>0</v>
      </c>
      <c r="L59" s="53">
        <v>0</v>
      </c>
      <c r="M59" s="53">
        <v>44028</v>
      </c>
      <c r="N59" s="52">
        <v>6350</v>
      </c>
      <c r="O59" s="261">
        <v>106</v>
      </c>
      <c r="P59" s="52">
        <v>0</v>
      </c>
      <c r="Q59" s="52">
        <v>0</v>
      </c>
      <c r="R59" s="52">
        <v>6848</v>
      </c>
      <c r="S59" s="261">
        <v>0</v>
      </c>
      <c r="T59" s="53">
        <v>0</v>
      </c>
      <c r="U59" s="53">
        <v>0</v>
      </c>
      <c r="V59" s="53">
        <v>0</v>
      </c>
      <c r="W59" s="261">
        <v>35303</v>
      </c>
      <c r="X59" s="52">
        <v>2722</v>
      </c>
      <c r="Y59" s="52">
        <v>46</v>
      </c>
      <c r="Z59" s="52">
        <v>474</v>
      </c>
      <c r="AA59" s="261">
        <v>0</v>
      </c>
    </row>
    <row r="60" spans="1:27" x14ac:dyDescent="0.25">
      <c r="A60" s="3" t="s">
        <v>54</v>
      </c>
      <c r="B60" s="270" t="s">
        <v>233</v>
      </c>
      <c r="C60" s="270" t="s">
        <v>234</v>
      </c>
      <c r="D60" s="53">
        <v>11052</v>
      </c>
      <c r="E60" s="53">
        <v>93</v>
      </c>
      <c r="F60" s="53">
        <v>289</v>
      </c>
      <c r="G60" s="261">
        <v>0</v>
      </c>
      <c r="H60" s="53">
        <v>54472</v>
      </c>
      <c r="I60" s="52">
        <v>5526</v>
      </c>
      <c r="J60" s="52">
        <v>0</v>
      </c>
      <c r="K60" s="261">
        <v>0</v>
      </c>
      <c r="L60" s="53">
        <v>0</v>
      </c>
      <c r="M60" s="53">
        <v>26818</v>
      </c>
      <c r="N60" s="52">
        <v>3868</v>
      </c>
      <c r="O60" s="261">
        <v>65</v>
      </c>
      <c r="P60" s="52">
        <v>0</v>
      </c>
      <c r="Q60" s="52">
        <v>0</v>
      </c>
      <c r="R60" s="52">
        <v>4173</v>
      </c>
      <c r="S60" s="261">
        <v>0</v>
      </c>
      <c r="T60" s="53">
        <v>0</v>
      </c>
      <c r="U60" s="53">
        <v>0</v>
      </c>
      <c r="V60" s="53">
        <v>0</v>
      </c>
      <c r="W60" s="261">
        <v>21506</v>
      </c>
      <c r="X60" s="52">
        <v>1658</v>
      </c>
      <c r="Y60" s="52">
        <v>28</v>
      </c>
      <c r="Z60" s="52">
        <v>289</v>
      </c>
      <c r="AA60" s="261">
        <v>0</v>
      </c>
    </row>
    <row r="61" spans="1:27" x14ac:dyDescent="0.25">
      <c r="A61" s="3" t="s">
        <v>56</v>
      </c>
      <c r="B61" s="270" t="s">
        <v>229</v>
      </c>
      <c r="C61" s="270" t="s">
        <v>230</v>
      </c>
      <c r="D61" s="53">
        <v>21780</v>
      </c>
      <c r="E61" s="53">
        <v>182</v>
      </c>
      <c r="F61" s="53">
        <v>569</v>
      </c>
      <c r="G61" s="261">
        <v>0</v>
      </c>
      <c r="H61" s="53">
        <v>107343</v>
      </c>
      <c r="I61" s="52">
        <v>10890</v>
      </c>
      <c r="J61" s="52">
        <v>0</v>
      </c>
      <c r="K61" s="261">
        <v>0</v>
      </c>
      <c r="L61" s="53">
        <v>0</v>
      </c>
      <c r="M61" s="53">
        <v>52850</v>
      </c>
      <c r="N61" s="52">
        <v>7623</v>
      </c>
      <c r="O61" s="261">
        <v>127</v>
      </c>
      <c r="P61" s="52">
        <v>0</v>
      </c>
      <c r="Q61" s="52">
        <v>0</v>
      </c>
      <c r="R61" s="52">
        <v>8223</v>
      </c>
      <c r="S61" s="261">
        <v>0</v>
      </c>
      <c r="T61" s="53">
        <v>0</v>
      </c>
      <c r="U61" s="53">
        <v>0</v>
      </c>
      <c r="V61" s="53">
        <v>0</v>
      </c>
      <c r="W61" s="261">
        <v>42379</v>
      </c>
      <c r="X61" s="52">
        <v>3267</v>
      </c>
      <c r="Y61" s="52">
        <v>55</v>
      </c>
      <c r="Z61" s="52">
        <v>569</v>
      </c>
      <c r="AA61" s="261">
        <v>0</v>
      </c>
    </row>
    <row r="62" spans="1:27" s="139" customFormat="1" x14ac:dyDescent="0.25">
      <c r="A62" s="3" t="s">
        <v>56</v>
      </c>
      <c r="B62" s="270" t="s">
        <v>231</v>
      </c>
      <c r="C62" s="270" t="s">
        <v>232</v>
      </c>
      <c r="D62" s="53">
        <v>27037</v>
      </c>
      <c r="E62" s="53">
        <v>227</v>
      </c>
      <c r="F62" s="53">
        <v>706</v>
      </c>
      <c r="G62" s="261">
        <v>0</v>
      </c>
      <c r="H62" s="53">
        <v>133255</v>
      </c>
      <c r="I62" s="52">
        <v>13519</v>
      </c>
      <c r="J62" s="52">
        <v>0</v>
      </c>
      <c r="K62" s="261">
        <v>0</v>
      </c>
      <c r="L62" s="53">
        <v>0</v>
      </c>
      <c r="M62" s="53">
        <v>65609</v>
      </c>
      <c r="N62" s="52">
        <v>9463</v>
      </c>
      <c r="O62" s="261">
        <v>159</v>
      </c>
      <c r="P62" s="52">
        <v>0</v>
      </c>
      <c r="Q62" s="52">
        <v>0</v>
      </c>
      <c r="R62" s="52">
        <v>10208</v>
      </c>
      <c r="S62" s="261">
        <v>0</v>
      </c>
      <c r="T62" s="53">
        <v>0</v>
      </c>
      <c r="U62" s="53">
        <v>0</v>
      </c>
      <c r="V62" s="53">
        <v>0</v>
      </c>
      <c r="W62" s="261">
        <v>52609</v>
      </c>
      <c r="X62" s="52">
        <v>4055</v>
      </c>
      <c r="Y62" s="52">
        <v>68</v>
      </c>
      <c r="Z62" s="52">
        <v>706</v>
      </c>
      <c r="AA62" s="261">
        <v>0</v>
      </c>
    </row>
    <row r="63" spans="1:27" s="139" customFormat="1" x14ac:dyDescent="0.25">
      <c r="A63" s="3" t="s">
        <v>56</v>
      </c>
      <c r="B63" s="270" t="s">
        <v>233</v>
      </c>
      <c r="C63" s="270" t="s">
        <v>234</v>
      </c>
      <c r="D63" s="53">
        <v>24801</v>
      </c>
      <c r="E63" s="53">
        <v>208</v>
      </c>
      <c r="F63" s="53">
        <v>648</v>
      </c>
      <c r="G63" s="261">
        <v>0</v>
      </c>
      <c r="H63" s="53">
        <v>122235</v>
      </c>
      <c r="I63" s="52">
        <v>12401</v>
      </c>
      <c r="J63" s="52">
        <v>0</v>
      </c>
      <c r="K63" s="261">
        <v>0</v>
      </c>
      <c r="L63" s="53">
        <v>0</v>
      </c>
      <c r="M63" s="53">
        <v>60182</v>
      </c>
      <c r="N63" s="52">
        <v>8680</v>
      </c>
      <c r="O63" s="261">
        <v>146</v>
      </c>
      <c r="P63" s="52">
        <v>0</v>
      </c>
      <c r="Q63" s="52">
        <v>0</v>
      </c>
      <c r="R63" s="52">
        <v>9364</v>
      </c>
      <c r="S63" s="261">
        <v>0</v>
      </c>
      <c r="T63" s="53">
        <v>0</v>
      </c>
      <c r="U63" s="53">
        <v>0</v>
      </c>
      <c r="V63" s="53">
        <v>0</v>
      </c>
      <c r="W63" s="261">
        <v>48259</v>
      </c>
      <c r="X63" s="52">
        <v>3720</v>
      </c>
      <c r="Y63" s="52">
        <v>62</v>
      </c>
      <c r="Z63" s="52">
        <v>648</v>
      </c>
      <c r="AA63" s="261">
        <v>0</v>
      </c>
    </row>
    <row r="64" spans="1:27" s="139" customFormat="1" x14ac:dyDescent="0.25">
      <c r="A64" s="3" t="s">
        <v>57</v>
      </c>
      <c r="B64" s="270" t="s">
        <v>229</v>
      </c>
      <c r="C64" s="270" t="s">
        <v>230</v>
      </c>
      <c r="D64" s="53">
        <v>17442</v>
      </c>
      <c r="E64" s="53">
        <v>146</v>
      </c>
      <c r="F64" s="53">
        <v>456</v>
      </c>
      <c r="G64" s="261">
        <v>0</v>
      </c>
      <c r="H64" s="53">
        <v>85962</v>
      </c>
      <c r="I64" s="52">
        <v>8721</v>
      </c>
      <c r="J64" s="52">
        <v>0</v>
      </c>
      <c r="K64" s="261">
        <v>0</v>
      </c>
      <c r="L64" s="53">
        <v>0</v>
      </c>
      <c r="M64" s="53">
        <v>42323</v>
      </c>
      <c r="N64" s="52">
        <v>6105</v>
      </c>
      <c r="O64" s="261">
        <v>102</v>
      </c>
      <c r="P64" s="52">
        <v>0</v>
      </c>
      <c r="Q64" s="52">
        <v>0</v>
      </c>
      <c r="R64" s="52">
        <v>6585</v>
      </c>
      <c r="S64" s="261">
        <v>0</v>
      </c>
      <c r="T64" s="53">
        <v>0</v>
      </c>
      <c r="U64" s="53">
        <v>0</v>
      </c>
      <c r="V64" s="53">
        <v>0</v>
      </c>
      <c r="W64" s="261">
        <v>33938</v>
      </c>
      <c r="X64" s="52">
        <v>2616</v>
      </c>
      <c r="Y64" s="52">
        <v>44</v>
      </c>
      <c r="Z64" s="52">
        <v>456</v>
      </c>
      <c r="AA64" s="261">
        <v>0</v>
      </c>
    </row>
    <row r="65" spans="1:27" x14ac:dyDescent="0.25">
      <c r="A65" s="3" t="s">
        <v>57</v>
      </c>
      <c r="B65" s="270" t="s">
        <v>231</v>
      </c>
      <c r="C65" s="270" t="s">
        <v>232</v>
      </c>
      <c r="D65" s="53">
        <v>14273</v>
      </c>
      <c r="E65" s="53">
        <v>120</v>
      </c>
      <c r="F65" s="53">
        <v>373</v>
      </c>
      <c r="G65" s="261">
        <v>0</v>
      </c>
      <c r="H65" s="53">
        <v>70345</v>
      </c>
      <c r="I65" s="52">
        <v>7137</v>
      </c>
      <c r="J65" s="52">
        <v>0</v>
      </c>
      <c r="K65" s="261">
        <v>0</v>
      </c>
      <c r="L65" s="53">
        <v>0</v>
      </c>
      <c r="M65" s="53">
        <v>34634</v>
      </c>
      <c r="N65" s="52">
        <v>4996</v>
      </c>
      <c r="O65" s="261">
        <v>84</v>
      </c>
      <c r="P65" s="52">
        <v>0</v>
      </c>
      <c r="Q65" s="52">
        <v>0</v>
      </c>
      <c r="R65" s="52">
        <v>5389</v>
      </c>
      <c r="S65" s="261">
        <v>0</v>
      </c>
      <c r="T65" s="53">
        <v>0</v>
      </c>
      <c r="U65" s="53">
        <v>0</v>
      </c>
      <c r="V65" s="53">
        <v>0</v>
      </c>
      <c r="W65" s="261">
        <v>27773</v>
      </c>
      <c r="X65" s="52">
        <v>2140</v>
      </c>
      <c r="Y65" s="52">
        <v>36</v>
      </c>
      <c r="Z65" s="52">
        <v>373</v>
      </c>
      <c r="AA65" s="261">
        <v>0</v>
      </c>
    </row>
    <row r="66" spans="1:27" x14ac:dyDescent="0.25">
      <c r="A66" s="3" t="s">
        <v>57</v>
      </c>
      <c r="B66" s="270" t="s">
        <v>233</v>
      </c>
      <c r="C66" s="270" t="s">
        <v>234</v>
      </c>
      <c r="D66" s="53">
        <v>43864</v>
      </c>
      <c r="E66" s="53">
        <v>368</v>
      </c>
      <c r="F66" s="53">
        <v>1146</v>
      </c>
      <c r="G66" s="261">
        <v>0</v>
      </c>
      <c r="H66" s="53">
        <v>216185</v>
      </c>
      <c r="I66" s="52">
        <v>21932</v>
      </c>
      <c r="J66" s="52">
        <v>0</v>
      </c>
      <c r="K66" s="261">
        <v>0</v>
      </c>
      <c r="L66" s="53">
        <v>0</v>
      </c>
      <c r="M66" s="53">
        <v>106437</v>
      </c>
      <c r="N66" s="52">
        <v>15352</v>
      </c>
      <c r="O66" s="261">
        <v>258</v>
      </c>
      <c r="P66" s="52">
        <v>0</v>
      </c>
      <c r="Q66" s="52">
        <v>0</v>
      </c>
      <c r="R66" s="52">
        <v>16562</v>
      </c>
      <c r="S66" s="261">
        <v>0</v>
      </c>
      <c r="T66" s="53">
        <v>0</v>
      </c>
      <c r="U66" s="53">
        <v>0</v>
      </c>
      <c r="V66" s="53">
        <v>0</v>
      </c>
      <c r="W66" s="261">
        <v>85350</v>
      </c>
      <c r="X66" s="52">
        <v>6580</v>
      </c>
      <c r="Y66" s="52">
        <v>110</v>
      </c>
      <c r="Z66" s="52">
        <v>1146</v>
      </c>
      <c r="AA66" s="261">
        <v>0</v>
      </c>
    </row>
    <row r="67" spans="1:27" x14ac:dyDescent="0.25">
      <c r="A67" s="3" t="s">
        <v>39</v>
      </c>
      <c r="B67" s="270" t="s">
        <v>229</v>
      </c>
      <c r="C67" s="270" t="s">
        <v>230</v>
      </c>
      <c r="D67" s="53">
        <v>890020</v>
      </c>
      <c r="E67" s="53">
        <v>7457</v>
      </c>
      <c r="F67" s="53">
        <v>23248</v>
      </c>
      <c r="G67" s="261">
        <v>43285</v>
      </c>
      <c r="H67" s="53">
        <v>5218448</v>
      </c>
      <c r="I67" s="52">
        <v>445010</v>
      </c>
      <c r="J67" s="52">
        <v>0</v>
      </c>
      <c r="K67" s="261">
        <v>0</v>
      </c>
      <c r="L67" s="53">
        <v>0</v>
      </c>
      <c r="M67" s="53">
        <v>2742869</v>
      </c>
      <c r="N67" s="52">
        <v>311507</v>
      </c>
      <c r="O67" s="261">
        <v>5220</v>
      </c>
      <c r="P67" s="52">
        <v>0</v>
      </c>
      <c r="Q67" s="52">
        <v>0</v>
      </c>
      <c r="R67" s="52">
        <v>336028</v>
      </c>
      <c r="S67" s="261">
        <v>0</v>
      </c>
      <c r="T67" s="53">
        <v>0</v>
      </c>
      <c r="U67" s="53">
        <v>0</v>
      </c>
      <c r="V67" s="53">
        <v>0</v>
      </c>
      <c r="W67" s="261">
        <v>1937278</v>
      </c>
      <c r="X67" s="52">
        <v>133503</v>
      </c>
      <c r="Y67" s="52">
        <v>2237</v>
      </c>
      <c r="Z67" s="52">
        <v>23248</v>
      </c>
      <c r="AA67" s="261">
        <v>0</v>
      </c>
    </row>
    <row r="68" spans="1:27" x14ac:dyDescent="0.25">
      <c r="A68" s="3" t="s">
        <v>39</v>
      </c>
      <c r="B68" s="270" t="s">
        <v>231</v>
      </c>
      <c r="C68" s="270" t="s">
        <v>232</v>
      </c>
      <c r="D68" s="53">
        <v>879205</v>
      </c>
      <c r="E68" s="53">
        <v>7366</v>
      </c>
      <c r="F68" s="53">
        <v>22966</v>
      </c>
      <c r="G68" s="261">
        <v>12253</v>
      </c>
      <c r="H68" s="53">
        <v>4929032</v>
      </c>
      <c r="I68" s="52">
        <v>439603</v>
      </c>
      <c r="J68" s="52">
        <v>0</v>
      </c>
      <c r="K68" s="261">
        <v>0</v>
      </c>
      <c r="L68" s="53">
        <v>0</v>
      </c>
      <c r="M68" s="53">
        <v>2568781</v>
      </c>
      <c r="N68" s="52">
        <v>307722</v>
      </c>
      <c r="O68" s="261">
        <v>5156</v>
      </c>
      <c r="P68" s="52">
        <v>0</v>
      </c>
      <c r="Q68" s="52">
        <v>0</v>
      </c>
      <c r="R68" s="52">
        <v>331944</v>
      </c>
      <c r="S68" s="261">
        <v>0</v>
      </c>
      <c r="T68" s="53">
        <v>0</v>
      </c>
      <c r="U68" s="53">
        <v>0</v>
      </c>
      <c r="V68" s="53">
        <v>0</v>
      </c>
      <c r="W68" s="261">
        <v>1858998</v>
      </c>
      <c r="X68" s="52">
        <v>131880</v>
      </c>
      <c r="Y68" s="52">
        <v>2210</v>
      </c>
      <c r="Z68" s="52">
        <v>22966</v>
      </c>
      <c r="AA68" s="261">
        <v>0</v>
      </c>
    </row>
    <row r="69" spans="1:27" x14ac:dyDescent="0.25">
      <c r="A69" s="3" t="s">
        <v>39</v>
      </c>
      <c r="B69" s="270" t="s">
        <v>233</v>
      </c>
      <c r="C69" s="270" t="s">
        <v>234</v>
      </c>
      <c r="D69" s="53">
        <v>1521982</v>
      </c>
      <c r="E69" s="53">
        <v>12752</v>
      </c>
      <c r="F69" s="53">
        <v>39756</v>
      </c>
      <c r="G69" s="261">
        <v>98222</v>
      </c>
      <c r="H69" s="53">
        <v>8757931</v>
      </c>
      <c r="I69" s="52">
        <v>760991</v>
      </c>
      <c r="J69" s="52">
        <v>0</v>
      </c>
      <c r="K69" s="261">
        <v>0</v>
      </c>
      <c r="L69" s="53">
        <v>0</v>
      </c>
      <c r="M69" s="53">
        <v>4543229</v>
      </c>
      <c r="N69" s="52">
        <v>532694</v>
      </c>
      <c r="O69" s="261">
        <v>8926</v>
      </c>
      <c r="P69" s="52">
        <v>0</v>
      </c>
      <c r="Q69" s="52">
        <v>0</v>
      </c>
      <c r="R69" s="52">
        <v>574625</v>
      </c>
      <c r="S69" s="261">
        <v>0</v>
      </c>
      <c r="T69" s="53">
        <v>0</v>
      </c>
      <c r="U69" s="53">
        <v>0</v>
      </c>
      <c r="V69" s="53">
        <v>0</v>
      </c>
      <c r="W69" s="261">
        <v>3269976</v>
      </c>
      <c r="X69" s="52">
        <v>228297</v>
      </c>
      <c r="Y69" s="52">
        <v>3826</v>
      </c>
      <c r="Z69" s="52">
        <v>39756</v>
      </c>
      <c r="AA69" s="261">
        <v>0</v>
      </c>
    </row>
    <row r="70" spans="1:27" x14ac:dyDescent="0.25">
      <c r="A70" s="3"/>
      <c r="B70" s="270"/>
      <c r="C70" s="270"/>
      <c r="D70" s="53"/>
      <c r="E70" s="53"/>
      <c r="F70" s="53"/>
      <c r="G70" s="261"/>
      <c r="H70" s="53"/>
      <c r="I70" s="52"/>
      <c r="J70" s="52"/>
      <c r="K70" s="261"/>
      <c r="L70" s="53"/>
      <c r="M70" s="53"/>
      <c r="N70" s="52"/>
      <c r="O70" s="261"/>
      <c r="P70" s="52"/>
      <c r="Q70" s="52"/>
      <c r="R70" s="52"/>
      <c r="S70" s="261"/>
      <c r="T70" s="53"/>
      <c r="U70" s="53"/>
      <c r="V70" s="53"/>
      <c r="W70" s="261"/>
      <c r="X70" s="52"/>
      <c r="Y70" s="52"/>
      <c r="Z70" s="52"/>
      <c r="AA70" s="261"/>
    </row>
    <row r="71" spans="1:27" x14ac:dyDescent="0.25">
      <c r="A71" s="263"/>
      <c r="B71" s="271"/>
      <c r="C71" s="271"/>
      <c r="D71" s="264"/>
      <c r="E71" s="264"/>
      <c r="F71" s="264"/>
      <c r="G71" s="265"/>
      <c r="H71" s="264"/>
      <c r="I71" s="266"/>
      <c r="J71" s="266"/>
      <c r="K71" s="265"/>
      <c r="L71" s="264"/>
      <c r="M71" s="264"/>
      <c r="N71" s="266"/>
      <c r="O71" s="265"/>
      <c r="P71" s="266"/>
      <c r="Q71" s="266"/>
      <c r="R71" s="266"/>
      <c r="S71" s="265"/>
      <c r="T71" s="264"/>
      <c r="U71" s="264"/>
      <c r="V71" s="264"/>
      <c r="W71" s="265"/>
      <c r="X71" s="266"/>
      <c r="Y71" s="266"/>
      <c r="Z71" s="266"/>
      <c r="AA71" s="265"/>
    </row>
    <row r="72" spans="1:27" x14ac:dyDescent="0.25">
      <c r="A72" s="263"/>
      <c r="B72" s="271"/>
      <c r="C72" s="271"/>
      <c r="D72" s="264"/>
      <c r="E72" s="264"/>
      <c r="F72" s="264"/>
      <c r="G72" s="265"/>
      <c r="H72" s="264"/>
      <c r="I72" s="266"/>
      <c r="J72" s="266"/>
      <c r="K72" s="265"/>
      <c r="L72" s="264"/>
      <c r="M72" s="264"/>
      <c r="N72" s="266"/>
      <c r="O72" s="265"/>
      <c r="P72" s="266"/>
      <c r="Q72" s="266"/>
      <c r="R72" s="266"/>
      <c r="S72" s="265"/>
      <c r="T72" s="264"/>
      <c r="U72" s="264"/>
      <c r="V72" s="264"/>
      <c r="W72" s="265"/>
      <c r="X72" s="266"/>
      <c r="Y72" s="266"/>
      <c r="Z72" s="266"/>
      <c r="AA72" s="265"/>
    </row>
    <row r="73" spans="1:27" x14ac:dyDescent="0.25">
      <c r="A73" s="263"/>
      <c r="B73" s="271"/>
      <c r="C73" s="271"/>
      <c r="D73" s="264"/>
      <c r="E73" s="264"/>
      <c r="F73" s="264"/>
      <c r="G73" s="265"/>
      <c r="H73" s="264"/>
      <c r="I73" s="266"/>
      <c r="J73" s="266"/>
      <c r="K73" s="265"/>
      <c r="L73" s="264"/>
      <c r="M73" s="264"/>
      <c r="N73" s="266"/>
      <c r="O73" s="265"/>
      <c r="P73" s="266"/>
      <c r="Q73" s="266"/>
      <c r="R73" s="266"/>
      <c r="S73" s="265"/>
      <c r="T73" s="264"/>
      <c r="U73" s="264"/>
      <c r="V73" s="264"/>
      <c r="W73" s="265"/>
      <c r="X73" s="266"/>
      <c r="Y73" s="266"/>
      <c r="Z73" s="266"/>
      <c r="AA73" s="26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1515-E88E-4870-8A27-AC325F1664B6}">
  <sheetPr>
    <tabColor theme="0" tint="-0.249977111117893"/>
  </sheetPr>
  <dimension ref="A1:AX83"/>
  <sheetViews>
    <sheetView zoomScale="80" zoomScaleNormal="80" workbookViewId="0">
      <pane xSplit="2" ySplit="2" topLeftCell="C6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.75" outlineLevelCol="1" x14ac:dyDescent="0.25"/>
  <cols>
    <col min="1" max="1" width="9.140625" style="161"/>
    <col min="2" max="2" width="26.7109375" style="161" customWidth="1"/>
    <col min="3" max="14" width="13.7109375" style="221" customWidth="1" outlineLevel="1"/>
    <col min="15" max="15" width="13.7109375" style="221" customWidth="1"/>
    <col min="16" max="16" width="9.140625" style="161"/>
    <col min="17" max="17" width="12.140625" style="161" bestFit="1" customWidth="1"/>
    <col min="18" max="18" width="12.140625" style="161" customWidth="1"/>
    <col min="19" max="19" width="12.140625" style="161" bestFit="1" customWidth="1"/>
    <col min="20" max="20" width="10.5703125" style="161" bestFit="1" customWidth="1"/>
    <col min="21" max="21" width="9.140625" style="161"/>
    <col min="22" max="22" width="12.140625" style="161" bestFit="1" customWidth="1"/>
    <col min="23" max="23" width="12.140625" style="161" customWidth="1"/>
    <col min="24" max="24" width="11.7109375" style="161" customWidth="1"/>
    <col min="25" max="25" width="11.5703125" style="161" customWidth="1"/>
    <col min="26" max="26" width="13.7109375" style="161" customWidth="1"/>
    <col min="27" max="27" width="11.5703125" style="161" customWidth="1"/>
    <col min="28" max="28" width="9.140625" style="161"/>
    <col min="29" max="29" width="12.7109375" style="161" bestFit="1" customWidth="1"/>
    <col min="30" max="30" width="12.140625" style="161" customWidth="1"/>
    <col min="31" max="31" width="12.140625" style="161" bestFit="1" customWidth="1"/>
    <col min="32" max="32" width="10.5703125" style="161" bestFit="1" customWidth="1"/>
    <col min="33" max="33" width="9.140625" style="161"/>
    <col min="34" max="34" width="15.42578125" style="161" customWidth="1"/>
    <col min="35" max="35" width="14.28515625" style="161" customWidth="1"/>
    <col min="36" max="36" width="12.7109375" style="161" bestFit="1" customWidth="1"/>
    <col min="37" max="37" width="12.140625" style="161" customWidth="1"/>
    <col min="38" max="38" width="12.140625" style="161" bestFit="1" customWidth="1"/>
    <col min="39" max="39" width="10.28515625" style="161" bestFit="1" customWidth="1"/>
    <col min="40" max="40" width="8.42578125" style="161" customWidth="1"/>
    <col min="41" max="41" width="13.5703125" style="161" customWidth="1"/>
    <col min="42" max="42" width="11.5703125" style="161" customWidth="1"/>
    <col min="43" max="43" width="8" style="161" customWidth="1"/>
    <col min="44" max="44" width="12.7109375" style="161" bestFit="1" customWidth="1"/>
    <col min="45" max="45" width="12.140625" style="161" customWidth="1"/>
    <col min="46" max="46" width="13.28515625" style="161" customWidth="1"/>
    <col min="47" max="47" width="10.28515625" style="161" bestFit="1" customWidth="1"/>
    <col min="48" max="48" width="9.140625" style="161"/>
    <col min="49" max="49" width="10.7109375" style="161" bestFit="1" customWidth="1"/>
    <col min="50" max="16384" width="9.140625" style="161"/>
  </cols>
  <sheetData>
    <row r="1" spans="1:50" ht="17.25" x14ac:dyDescent="0.3">
      <c r="B1" s="173" t="s">
        <v>134</v>
      </c>
      <c r="C1" s="173"/>
      <c r="D1" s="173"/>
      <c r="E1" s="328" t="s">
        <v>3</v>
      </c>
      <c r="F1" s="329"/>
      <c r="G1" s="173"/>
      <c r="H1" s="173"/>
      <c r="I1" s="173"/>
      <c r="J1" s="173"/>
      <c r="K1" s="173"/>
      <c r="L1" s="173"/>
      <c r="M1" s="173"/>
      <c r="N1" s="173"/>
      <c r="O1" s="173"/>
      <c r="P1" s="174"/>
      <c r="Q1" s="174" t="s">
        <v>135</v>
      </c>
      <c r="R1" s="174"/>
      <c r="S1" s="174" t="s">
        <v>135</v>
      </c>
      <c r="T1" s="174"/>
      <c r="U1" s="174"/>
      <c r="V1" s="174" t="s">
        <v>136</v>
      </c>
      <c r="W1" s="174"/>
      <c r="X1" s="174" t="s">
        <v>136</v>
      </c>
      <c r="Y1" s="174"/>
      <c r="Z1" s="174" t="s">
        <v>136</v>
      </c>
      <c r="AA1" s="174"/>
      <c r="AB1" s="174"/>
      <c r="AC1" s="174" t="s">
        <v>137</v>
      </c>
      <c r="AD1" s="174"/>
      <c r="AE1" s="174" t="s">
        <v>137</v>
      </c>
      <c r="AF1" s="174"/>
      <c r="AG1" s="174"/>
      <c r="AH1" s="174" t="s">
        <v>138</v>
      </c>
      <c r="AI1" s="174"/>
      <c r="AJ1" s="174" t="s">
        <v>138</v>
      </c>
      <c r="AK1" s="174"/>
      <c r="AL1" s="174" t="s">
        <v>138</v>
      </c>
      <c r="AM1" s="174"/>
      <c r="AN1" s="174"/>
      <c r="AO1" s="174" t="s">
        <v>139</v>
      </c>
      <c r="AP1" s="174"/>
      <c r="AQ1" s="174"/>
      <c r="AR1" s="174" t="s">
        <v>140</v>
      </c>
      <c r="AS1" s="174"/>
      <c r="AT1" s="174" t="s">
        <v>140</v>
      </c>
      <c r="AU1" s="174"/>
    </row>
    <row r="2" spans="1:50" ht="72.75" customHeight="1" x14ac:dyDescent="0.3">
      <c r="B2" s="175" t="s">
        <v>63</v>
      </c>
      <c r="C2" s="176" t="s">
        <v>2</v>
      </c>
      <c r="D2" s="176" t="s">
        <v>141</v>
      </c>
      <c r="E2" s="176" t="s">
        <v>142</v>
      </c>
      <c r="F2" s="176" t="s">
        <v>143</v>
      </c>
      <c r="G2" s="176" t="s">
        <v>4</v>
      </c>
      <c r="H2" s="176" t="s">
        <v>5</v>
      </c>
      <c r="I2" s="177" t="s">
        <v>144</v>
      </c>
      <c r="J2" s="176" t="s">
        <v>145</v>
      </c>
      <c r="K2" s="176" t="s">
        <v>9</v>
      </c>
      <c r="L2" s="176" t="s">
        <v>10</v>
      </c>
      <c r="M2" s="176" t="s">
        <v>11</v>
      </c>
      <c r="N2" s="176" t="s">
        <v>13</v>
      </c>
      <c r="O2" s="176" t="s">
        <v>81</v>
      </c>
      <c r="P2" s="174"/>
      <c r="Q2" s="330" t="s">
        <v>146</v>
      </c>
      <c r="R2" s="331"/>
      <c r="S2" s="330" t="s">
        <v>147</v>
      </c>
      <c r="T2" s="331"/>
      <c r="U2" s="174"/>
      <c r="V2" s="330" t="s">
        <v>148</v>
      </c>
      <c r="W2" s="331"/>
      <c r="X2" s="332" t="s">
        <v>149</v>
      </c>
      <c r="Y2" s="333"/>
      <c r="Z2" s="332" t="s">
        <v>150</v>
      </c>
      <c r="AA2" s="333"/>
      <c r="AB2" s="174"/>
      <c r="AC2" s="330" t="s">
        <v>146</v>
      </c>
      <c r="AD2" s="331"/>
      <c r="AE2" s="330" t="s">
        <v>147</v>
      </c>
      <c r="AF2" s="331"/>
      <c r="AG2" s="174"/>
      <c r="AH2" s="338" t="s">
        <v>151</v>
      </c>
      <c r="AI2" s="339"/>
      <c r="AJ2" s="338" t="s">
        <v>150</v>
      </c>
      <c r="AK2" s="339"/>
      <c r="AL2" s="338" t="s">
        <v>149</v>
      </c>
      <c r="AM2" s="339"/>
      <c r="AN2" s="178"/>
      <c r="AO2" s="340" t="s">
        <v>152</v>
      </c>
      <c r="AP2" s="341"/>
      <c r="AQ2" s="174"/>
      <c r="AR2" s="330" t="s">
        <v>153</v>
      </c>
      <c r="AS2" s="331"/>
      <c r="AT2" s="332" t="s">
        <v>154</v>
      </c>
      <c r="AU2" s="334"/>
      <c r="AW2" s="335" t="s">
        <v>155</v>
      </c>
      <c r="AX2" s="335"/>
    </row>
    <row r="3" spans="1:50" ht="17.25" x14ac:dyDescent="0.3">
      <c r="A3" s="179" t="s">
        <v>156</v>
      </c>
      <c r="B3" s="180" t="s">
        <v>15</v>
      </c>
      <c r="C3" s="181">
        <v>12132</v>
      </c>
      <c r="D3" s="181">
        <v>727</v>
      </c>
      <c r="E3" s="181">
        <v>78329</v>
      </c>
      <c r="F3" s="181">
        <v>9089</v>
      </c>
      <c r="G3" s="181">
        <v>2239</v>
      </c>
      <c r="H3" s="181">
        <v>388985</v>
      </c>
      <c r="I3" s="181">
        <v>18249</v>
      </c>
      <c r="J3" s="181">
        <v>98</v>
      </c>
      <c r="K3" s="181">
        <v>1081</v>
      </c>
      <c r="L3" s="181">
        <v>898</v>
      </c>
      <c r="M3" s="181">
        <v>0</v>
      </c>
      <c r="N3" s="181">
        <v>9123</v>
      </c>
      <c r="O3" s="181">
        <f>SUM(C3:N3)</f>
        <v>520950</v>
      </c>
      <c r="P3" s="174"/>
      <c r="Q3" s="182">
        <v>0</v>
      </c>
      <c r="R3" s="183">
        <f>ROUND(Q3/Q$61,4)</f>
        <v>0</v>
      </c>
      <c r="S3" s="182">
        <v>0</v>
      </c>
      <c r="T3" s="183">
        <f>ROUND(S3/S$61,4)</f>
        <v>0</v>
      </c>
      <c r="U3" s="174"/>
      <c r="V3" s="182">
        <f>SUMIF($A3,"CW",C3)+SUMIF($A3,"CW",D3)+SUMIF($A3,"CW",E3)+SUMIF($A3,"CW",F3)+SUMIF($A3,"CW",G3)+SUMIF($A3,"CW",H3)+SUMIF($A3,"CW",I3)+SUMIF($A3,"CW",J3)+SUMIF($A3,"CW",K3)+SUMIF($A3,"CW",L3)+SUMIF($A3,"CW",M3)+SUMIF($A3,"CW",N3)</f>
        <v>520950</v>
      </c>
      <c r="W3" s="183">
        <v>9.2799999999999994E-2</v>
      </c>
      <c r="X3" s="182">
        <f t="shared" ref="X3:X60" si="0">SUMIF($A3,"CW",E3)+SUMIF($A3,"CW",F3)</f>
        <v>87418</v>
      </c>
      <c r="Y3" s="183">
        <f>ROUND(X3/X$61,4)</f>
        <v>6.3200000000000006E-2</v>
      </c>
      <c r="Z3" s="182">
        <f t="shared" ref="Z3:Z60" si="1">SUMIF($A3,"CW",C3)+SUMIF($A3,"CW",E3)+SUMIF($A3,"CW",F3)+SUMIF($A3,"CW",K3)+SUMIF($A3,"CW",H3)+SUMIF($A3,"CW",I3)+SUMIF($A3,"CW",J3)+SUMIF($A3,"CW",N3)</f>
        <v>517086</v>
      </c>
      <c r="AA3" s="183">
        <f>ROUND(Z3/Z$61,4)</f>
        <v>7.6300000000000007E-2</v>
      </c>
      <c r="AB3" s="174"/>
      <c r="AC3" s="182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83">
        <f>ROUND(AC3/AC$61,4)</f>
        <v>0</v>
      </c>
      <c r="AE3" s="182">
        <f t="shared" ref="AE3:AE10" si="3">SUMIF($A3,"CA",N3)</f>
        <v>0</v>
      </c>
      <c r="AF3" s="183">
        <f>ROUND(AE3/AE$61,4)</f>
        <v>0</v>
      </c>
      <c r="AG3" s="174"/>
      <c r="AH3" s="182">
        <f>SUMIF($A3,"CA",O3)</f>
        <v>0</v>
      </c>
      <c r="AI3" s="183">
        <f>ROUND(AH3/AH$61,4)</f>
        <v>0</v>
      </c>
      <c r="AJ3" s="182">
        <f t="shared" ref="AJ3:AJ60" si="4">SUMIF($A3,"CA",C3)+SUMIF($A3,"CA",E3)+SUMIF($A3,"CA",F3)+SUMIF($A3,"CA",H3)+SUMIF($A3,"CA",I3)+SUMIF($A3,"CA",J3)+SUMIF($A3,"CA",K3)+SUMIF($A3,"CA",N3)</f>
        <v>0</v>
      </c>
      <c r="AK3" s="183">
        <f>ROUND(AJ3/AJ$61,4)</f>
        <v>0</v>
      </c>
      <c r="AL3" s="182">
        <f t="shared" ref="AL3:AL60" si="5">SUMIF($A3,"CA",E3)+SUMIF($A3,"CA",F3)</f>
        <v>0</v>
      </c>
      <c r="AM3" s="183">
        <f>ROUND(AL3/AL$61,4)</f>
        <v>0</v>
      </c>
      <c r="AN3" s="184"/>
      <c r="AO3" s="182">
        <f>AR3</f>
        <v>520950</v>
      </c>
      <c r="AP3" s="183">
        <f>ROUND(AO3/AO$61,4)</f>
        <v>4.3400000000000001E-2</v>
      </c>
      <c r="AQ3" s="185"/>
      <c r="AR3" s="182">
        <f t="shared" ref="AR3:AR60" si="6">O3</f>
        <v>520950</v>
      </c>
      <c r="AS3" s="186">
        <f>ROUNDDOWN(AR3/AR$61,4)</f>
        <v>3.0499999999999999E-2</v>
      </c>
      <c r="AT3" s="182">
        <f t="shared" ref="AT3:AT60" si="7">SUM(C3:M3)</f>
        <v>511827</v>
      </c>
      <c r="AU3" s="183">
        <f>ROUND(AT3/AT$61,4)</f>
        <v>3.0200000000000001E-2</v>
      </c>
      <c r="AW3" s="187">
        <v>520950</v>
      </c>
      <c r="AX3" s="187">
        <f t="shared" ref="AX3:AX60" si="8">AW3-O3</f>
        <v>0</v>
      </c>
    </row>
    <row r="4" spans="1:50" ht="17.25" x14ac:dyDescent="0.3">
      <c r="A4" s="179" t="s">
        <v>157</v>
      </c>
      <c r="B4" s="180" t="s">
        <v>66</v>
      </c>
      <c r="C4" s="181">
        <v>1</v>
      </c>
      <c r="D4" s="181">
        <v>0</v>
      </c>
      <c r="E4" s="181">
        <v>110</v>
      </c>
      <c r="F4" s="181">
        <v>1</v>
      </c>
      <c r="G4" s="181">
        <v>0</v>
      </c>
      <c r="H4" s="181">
        <v>287</v>
      </c>
      <c r="I4" s="181">
        <v>13</v>
      </c>
      <c r="J4" s="181">
        <v>0</v>
      </c>
      <c r="K4" s="181">
        <v>0</v>
      </c>
      <c r="L4" s="181">
        <v>0</v>
      </c>
      <c r="M4" s="181">
        <v>0</v>
      </c>
      <c r="N4" s="181">
        <v>0</v>
      </c>
      <c r="O4" s="181">
        <f t="shared" ref="O4:O60" si="9">SUM(C4:N4)</f>
        <v>412</v>
      </c>
      <c r="P4" s="174"/>
      <c r="Q4" s="182">
        <v>0</v>
      </c>
      <c r="R4" s="183">
        <f t="shared" ref="R4:R60" si="10">ROUND(Q4/Q$61,4)</f>
        <v>0</v>
      </c>
      <c r="S4" s="182">
        <v>0</v>
      </c>
      <c r="T4" s="183">
        <f t="shared" ref="T4:T60" si="11">ROUND(S4/S$61,4)</f>
        <v>0</v>
      </c>
      <c r="U4" s="174"/>
      <c r="V4" s="182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83">
        <v>0</v>
      </c>
      <c r="X4" s="182">
        <f t="shared" si="0"/>
        <v>0</v>
      </c>
      <c r="Y4" s="183">
        <f t="shared" ref="Y4:Y60" si="13">ROUND(X4/X$61,4)</f>
        <v>0</v>
      </c>
      <c r="Z4" s="182">
        <f t="shared" si="1"/>
        <v>0</v>
      </c>
      <c r="AA4" s="183">
        <f t="shared" ref="AA4:AA60" si="14">ROUND(Z4/Z$61,4)</f>
        <v>0</v>
      </c>
      <c r="AB4" s="174"/>
      <c r="AC4" s="182">
        <f t="shared" si="2"/>
        <v>412</v>
      </c>
      <c r="AD4" s="183">
        <f t="shared" ref="AD4:AD60" si="15">ROUND(AC4/AC$61,4)</f>
        <v>1E-4</v>
      </c>
      <c r="AE4" s="182">
        <f t="shared" si="3"/>
        <v>0</v>
      </c>
      <c r="AF4" s="183">
        <f t="shared" ref="AF4:AF60" si="16">ROUND(AE4/AE$61,4)</f>
        <v>0</v>
      </c>
      <c r="AG4" s="174"/>
      <c r="AH4" s="182">
        <f t="shared" ref="AH4:AH60" si="17">SUMIF($A4,"CA",O4)</f>
        <v>412</v>
      </c>
      <c r="AI4" s="183">
        <f t="shared" ref="AI4:AI60" si="18">ROUND(AH4/AH$61,4)</f>
        <v>0</v>
      </c>
      <c r="AJ4" s="182">
        <f t="shared" si="4"/>
        <v>412</v>
      </c>
      <c r="AK4" s="183">
        <f t="shared" ref="AK4:AK60" si="19">ROUND(AJ4/AJ$61,4)</f>
        <v>0</v>
      </c>
      <c r="AL4" s="182">
        <f t="shared" si="5"/>
        <v>111</v>
      </c>
      <c r="AM4" s="183">
        <f>ROUND(AL4/AL$61,4)</f>
        <v>1E-4</v>
      </c>
      <c r="AN4" s="184"/>
      <c r="AO4" s="182">
        <f t="shared" ref="AO4:AO60" si="20">AR4</f>
        <v>412</v>
      </c>
      <c r="AP4" s="183">
        <f t="shared" ref="AP4:AP60" si="21">ROUND(AO4/AO$61,4)</f>
        <v>0</v>
      </c>
      <c r="AQ4" s="185"/>
      <c r="AR4" s="182">
        <f t="shared" si="6"/>
        <v>412</v>
      </c>
      <c r="AS4" s="183">
        <f t="shared" ref="AS4:AS60" si="22">ROUND(AR4/AR$61,4)</f>
        <v>0</v>
      </c>
      <c r="AT4" s="182">
        <f t="shared" si="7"/>
        <v>412</v>
      </c>
      <c r="AU4" s="183">
        <f t="shared" ref="AU4:AU60" si="23">ROUND(AT4/AT$61,4)</f>
        <v>0</v>
      </c>
      <c r="AW4" s="187">
        <v>412</v>
      </c>
      <c r="AX4" s="187">
        <f t="shared" si="8"/>
        <v>0</v>
      </c>
    </row>
    <row r="5" spans="1:50" ht="17.25" x14ac:dyDescent="0.3">
      <c r="A5" s="179" t="s">
        <v>157</v>
      </c>
      <c r="B5" s="180" t="s">
        <v>67</v>
      </c>
      <c r="C5" s="181">
        <v>266</v>
      </c>
      <c r="D5" s="181">
        <v>40</v>
      </c>
      <c r="E5" s="181">
        <v>2187</v>
      </c>
      <c r="F5" s="181">
        <v>211</v>
      </c>
      <c r="G5" s="181">
        <v>1</v>
      </c>
      <c r="H5" s="181">
        <v>7368</v>
      </c>
      <c r="I5" s="181">
        <v>345</v>
      </c>
      <c r="J5" s="181">
        <v>0</v>
      </c>
      <c r="K5" s="181">
        <v>0</v>
      </c>
      <c r="L5" s="181">
        <v>15</v>
      </c>
      <c r="M5" s="181">
        <v>2</v>
      </c>
      <c r="N5" s="181">
        <v>0</v>
      </c>
      <c r="O5" s="181">
        <f t="shared" si="9"/>
        <v>10435</v>
      </c>
      <c r="P5" s="174"/>
      <c r="Q5" s="182">
        <v>0</v>
      </c>
      <c r="R5" s="183">
        <f t="shared" si="10"/>
        <v>0</v>
      </c>
      <c r="S5" s="182">
        <v>0</v>
      </c>
      <c r="T5" s="183">
        <f t="shared" si="11"/>
        <v>0</v>
      </c>
      <c r="U5" s="174"/>
      <c r="V5" s="182">
        <f t="shared" si="12"/>
        <v>0</v>
      </c>
      <c r="W5" s="183">
        <v>0</v>
      </c>
      <c r="X5" s="182">
        <f t="shared" si="0"/>
        <v>0</v>
      </c>
      <c r="Y5" s="183">
        <f t="shared" si="13"/>
        <v>0</v>
      </c>
      <c r="Z5" s="182">
        <f t="shared" si="1"/>
        <v>0</v>
      </c>
      <c r="AA5" s="183">
        <f t="shared" si="14"/>
        <v>0</v>
      </c>
      <c r="AB5" s="174"/>
      <c r="AC5" s="182">
        <f t="shared" si="2"/>
        <v>10435</v>
      </c>
      <c r="AD5" s="183">
        <f t="shared" si="15"/>
        <v>2E-3</v>
      </c>
      <c r="AE5" s="182">
        <f t="shared" si="3"/>
        <v>0</v>
      </c>
      <c r="AF5" s="183">
        <f t="shared" si="16"/>
        <v>0</v>
      </c>
      <c r="AG5" s="174"/>
      <c r="AH5" s="182">
        <f t="shared" si="17"/>
        <v>10435</v>
      </c>
      <c r="AI5" s="183">
        <f t="shared" si="18"/>
        <v>1E-3</v>
      </c>
      <c r="AJ5" s="182">
        <f t="shared" si="4"/>
        <v>10377</v>
      </c>
      <c r="AK5" s="183">
        <f t="shared" si="19"/>
        <v>1E-3</v>
      </c>
      <c r="AL5" s="182">
        <f t="shared" si="5"/>
        <v>2398</v>
      </c>
      <c r="AM5" s="183">
        <f t="shared" ref="AM5:AM60" si="24">ROUND(AL5/AL$61,4)</f>
        <v>1.1000000000000001E-3</v>
      </c>
      <c r="AN5" s="184"/>
      <c r="AO5" s="182">
        <f t="shared" si="20"/>
        <v>10435</v>
      </c>
      <c r="AP5" s="183">
        <f t="shared" si="21"/>
        <v>8.9999999999999998E-4</v>
      </c>
      <c r="AQ5" s="185"/>
      <c r="AR5" s="182">
        <f t="shared" si="6"/>
        <v>10435</v>
      </c>
      <c r="AS5" s="183">
        <f t="shared" si="22"/>
        <v>5.9999999999999995E-4</v>
      </c>
      <c r="AT5" s="182">
        <f t="shared" si="7"/>
        <v>10435</v>
      </c>
      <c r="AU5" s="183">
        <f t="shared" si="23"/>
        <v>5.9999999999999995E-4</v>
      </c>
      <c r="AW5" s="187">
        <v>10435</v>
      </c>
      <c r="AX5" s="187">
        <f t="shared" si="8"/>
        <v>0</v>
      </c>
    </row>
    <row r="6" spans="1:50" ht="17.25" x14ac:dyDescent="0.3">
      <c r="A6" s="179" t="s">
        <v>157</v>
      </c>
      <c r="B6" s="180" t="s">
        <v>16</v>
      </c>
      <c r="C6" s="181">
        <v>3340</v>
      </c>
      <c r="D6" s="181">
        <v>378</v>
      </c>
      <c r="E6" s="181">
        <v>24054</v>
      </c>
      <c r="F6" s="181">
        <v>3183</v>
      </c>
      <c r="G6" s="181">
        <v>76</v>
      </c>
      <c r="H6" s="181">
        <v>73602</v>
      </c>
      <c r="I6" s="181">
        <v>3452</v>
      </c>
      <c r="J6" s="181">
        <v>0</v>
      </c>
      <c r="K6" s="181">
        <v>3</v>
      </c>
      <c r="L6" s="181">
        <v>107</v>
      </c>
      <c r="M6" s="181">
        <v>38</v>
      </c>
      <c r="N6" s="181">
        <v>406</v>
      </c>
      <c r="O6" s="181">
        <f t="shared" si="9"/>
        <v>108639</v>
      </c>
      <c r="P6" s="174"/>
      <c r="Q6" s="182">
        <v>0</v>
      </c>
      <c r="R6" s="183">
        <f>ROUND(Q6/Q$61,4)</f>
        <v>0</v>
      </c>
      <c r="S6" s="182">
        <v>0</v>
      </c>
      <c r="T6" s="183">
        <f t="shared" si="11"/>
        <v>0</v>
      </c>
      <c r="U6" s="174"/>
      <c r="V6" s="182">
        <f t="shared" si="12"/>
        <v>0</v>
      </c>
      <c r="W6" s="183">
        <v>0</v>
      </c>
      <c r="X6" s="182">
        <f t="shared" si="0"/>
        <v>0</v>
      </c>
      <c r="Y6" s="183">
        <f t="shared" si="13"/>
        <v>0</v>
      </c>
      <c r="Z6" s="182">
        <f t="shared" si="1"/>
        <v>0</v>
      </c>
      <c r="AA6" s="183">
        <f t="shared" si="14"/>
        <v>0</v>
      </c>
      <c r="AB6" s="174"/>
      <c r="AC6" s="182">
        <f t="shared" si="2"/>
        <v>108233</v>
      </c>
      <c r="AD6" s="186">
        <f>ROUNDDOWN(AC6/AC$61,4)</f>
        <v>2.0799999999999999E-2</v>
      </c>
      <c r="AE6" s="182">
        <f t="shared" si="3"/>
        <v>406</v>
      </c>
      <c r="AF6" s="186">
        <f>ROUNDDOWN(AE6/AE$61,4)</f>
        <v>3.3599999999999998E-2</v>
      </c>
      <c r="AG6" s="174"/>
      <c r="AH6" s="182">
        <f t="shared" si="17"/>
        <v>108639</v>
      </c>
      <c r="AI6" s="183">
        <f t="shared" si="18"/>
        <v>1.06E-2</v>
      </c>
      <c r="AJ6" s="182">
        <f t="shared" si="4"/>
        <v>108040</v>
      </c>
      <c r="AK6" s="183">
        <f t="shared" si="19"/>
        <v>1.06E-2</v>
      </c>
      <c r="AL6" s="182">
        <f t="shared" si="5"/>
        <v>27237</v>
      </c>
      <c r="AM6" s="183">
        <f t="shared" si="24"/>
        <v>1.2800000000000001E-2</v>
      </c>
      <c r="AN6" s="184"/>
      <c r="AO6" s="182">
        <f t="shared" si="20"/>
        <v>108639</v>
      </c>
      <c r="AP6" s="183">
        <f t="shared" si="21"/>
        <v>8.9999999999999993E-3</v>
      </c>
      <c r="AQ6" s="185"/>
      <c r="AR6" s="182">
        <f t="shared" si="6"/>
        <v>108639</v>
      </c>
      <c r="AS6" s="183">
        <f t="shared" si="22"/>
        <v>6.4000000000000003E-3</v>
      </c>
      <c r="AT6" s="182">
        <f t="shared" si="7"/>
        <v>108233</v>
      </c>
      <c r="AU6" s="183">
        <f t="shared" si="23"/>
        <v>6.4000000000000003E-3</v>
      </c>
      <c r="AW6" s="187">
        <v>108639</v>
      </c>
      <c r="AX6" s="187">
        <f t="shared" si="8"/>
        <v>0</v>
      </c>
    </row>
    <row r="7" spans="1:50" ht="17.25" x14ac:dyDescent="0.3">
      <c r="A7" s="179" t="s">
        <v>157</v>
      </c>
      <c r="B7" s="180" t="s">
        <v>68</v>
      </c>
      <c r="C7" s="181">
        <v>480</v>
      </c>
      <c r="D7" s="181">
        <v>44</v>
      </c>
      <c r="E7" s="181">
        <v>3943</v>
      </c>
      <c r="F7" s="181">
        <v>366</v>
      </c>
      <c r="G7" s="181">
        <v>7</v>
      </c>
      <c r="H7" s="181">
        <v>11329</v>
      </c>
      <c r="I7" s="181">
        <v>531</v>
      </c>
      <c r="J7" s="181">
        <v>0</v>
      </c>
      <c r="K7" s="181">
        <v>0</v>
      </c>
      <c r="L7" s="181">
        <v>8</v>
      </c>
      <c r="M7" s="181">
        <v>3</v>
      </c>
      <c r="N7" s="181">
        <v>7</v>
      </c>
      <c r="O7" s="181">
        <f t="shared" si="9"/>
        <v>16718</v>
      </c>
      <c r="P7" s="174"/>
      <c r="Q7" s="182">
        <v>0</v>
      </c>
      <c r="R7" s="183">
        <f t="shared" si="10"/>
        <v>0</v>
      </c>
      <c r="S7" s="182">
        <v>0</v>
      </c>
      <c r="T7" s="183">
        <f t="shared" si="11"/>
        <v>0</v>
      </c>
      <c r="U7" s="174"/>
      <c r="V7" s="182">
        <f t="shared" si="12"/>
        <v>0</v>
      </c>
      <c r="W7" s="183">
        <v>0</v>
      </c>
      <c r="X7" s="182">
        <f t="shared" si="0"/>
        <v>0</v>
      </c>
      <c r="Y7" s="183">
        <f t="shared" si="13"/>
        <v>0</v>
      </c>
      <c r="Z7" s="182">
        <f t="shared" si="1"/>
        <v>0</v>
      </c>
      <c r="AA7" s="183">
        <f t="shared" si="14"/>
        <v>0</v>
      </c>
      <c r="AB7" s="174"/>
      <c r="AC7" s="182">
        <f t="shared" si="2"/>
        <v>16711</v>
      </c>
      <c r="AD7" s="183">
        <f t="shared" si="15"/>
        <v>3.2000000000000002E-3</v>
      </c>
      <c r="AE7" s="182">
        <f t="shared" si="3"/>
        <v>7</v>
      </c>
      <c r="AF7" s="183">
        <f t="shared" si="16"/>
        <v>5.9999999999999995E-4</v>
      </c>
      <c r="AG7" s="174"/>
      <c r="AH7" s="182">
        <f t="shared" si="17"/>
        <v>16718</v>
      </c>
      <c r="AI7" s="183">
        <f t="shared" si="18"/>
        <v>1.6000000000000001E-3</v>
      </c>
      <c r="AJ7" s="182">
        <f t="shared" si="4"/>
        <v>16656</v>
      </c>
      <c r="AK7" s="183">
        <f t="shared" si="19"/>
        <v>1.6000000000000001E-3</v>
      </c>
      <c r="AL7" s="182">
        <f t="shared" si="5"/>
        <v>4309</v>
      </c>
      <c r="AM7" s="183">
        <f t="shared" si="24"/>
        <v>2E-3</v>
      </c>
      <c r="AN7" s="184"/>
      <c r="AO7" s="182">
        <f t="shared" si="20"/>
        <v>16718</v>
      </c>
      <c r="AP7" s="183">
        <f t="shared" si="21"/>
        <v>1.4E-3</v>
      </c>
      <c r="AQ7" s="185"/>
      <c r="AR7" s="182">
        <f t="shared" si="6"/>
        <v>16718</v>
      </c>
      <c r="AS7" s="183">
        <f t="shared" si="22"/>
        <v>1E-3</v>
      </c>
      <c r="AT7" s="182">
        <f t="shared" si="7"/>
        <v>16711</v>
      </c>
      <c r="AU7" s="183">
        <f t="shared" si="23"/>
        <v>1E-3</v>
      </c>
      <c r="AW7" s="187">
        <v>16718</v>
      </c>
      <c r="AX7" s="187">
        <f t="shared" si="8"/>
        <v>0</v>
      </c>
    </row>
    <row r="8" spans="1:50" ht="17.25" x14ac:dyDescent="0.3">
      <c r="A8" s="179" t="s">
        <v>157</v>
      </c>
      <c r="B8" s="180" t="s">
        <v>69</v>
      </c>
      <c r="C8" s="181">
        <v>187</v>
      </c>
      <c r="D8" s="181">
        <v>33</v>
      </c>
      <c r="E8" s="181">
        <v>1124</v>
      </c>
      <c r="F8" s="181">
        <v>142</v>
      </c>
      <c r="G8" s="181">
        <v>5</v>
      </c>
      <c r="H8" s="181">
        <v>9334</v>
      </c>
      <c r="I8" s="181">
        <v>437</v>
      </c>
      <c r="J8" s="181">
        <v>0</v>
      </c>
      <c r="K8" s="181">
        <v>4</v>
      </c>
      <c r="L8" s="181">
        <v>7</v>
      </c>
      <c r="M8" s="181">
        <v>29</v>
      </c>
      <c r="N8" s="181">
        <v>4</v>
      </c>
      <c r="O8" s="181">
        <f t="shared" si="9"/>
        <v>11306</v>
      </c>
      <c r="P8" s="174"/>
      <c r="Q8" s="182">
        <v>0</v>
      </c>
      <c r="R8" s="188">
        <f>ROUND(Q8/Q$61,4)</f>
        <v>0</v>
      </c>
      <c r="S8" s="182">
        <v>0</v>
      </c>
      <c r="T8" s="183">
        <f t="shared" si="11"/>
        <v>0</v>
      </c>
      <c r="U8" s="174"/>
      <c r="V8" s="182">
        <f t="shared" si="12"/>
        <v>0</v>
      </c>
      <c r="W8" s="188">
        <v>0</v>
      </c>
      <c r="X8" s="182">
        <f t="shared" si="0"/>
        <v>0</v>
      </c>
      <c r="Y8" s="183">
        <f t="shared" si="13"/>
        <v>0</v>
      </c>
      <c r="Z8" s="182">
        <f t="shared" si="1"/>
        <v>0</v>
      </c>
      <c r="AA8" s="183">
        <f t="shared" si="14"/>
        <v>0</v>
      </c>
      <c r="AB8" s="174"/>
      <c r="AC8" s="182">
        <f t="shared" si="2"/>
        <v>11302</v>
      </c>
      <c r="AD8" s="188">
        <f>ROUND(AC8/AC$61,4)</f>
        <v>2.2000000000000001E-3</v>
      </c>
      <c r="AE8" s="182">
        <f t="shared" si="3"/>
        <v>4</v>
      </c>
      <c r="AF8" s="183">
        <f t="shared" si="16"/>
        <v>2.9999999999999997E-4</v>
      </c>
      <c r="AG8" s="174"/>
      <c r="AH8" s="182">
        <f t="shared" si="17"/>
        <v>11306</v>
      </c>
      <c r="AI8" s="183">
        <f t="shared" si="18"/>
        <v>1.1000000000000001E-3</v>
      </c>
      <c r="AJ8" s="182">
        <f t="shared" si="4"/>
        <v>11232</v>
      </c>
      <c r="AK8" s="183">
        <f t="shared" si="19"/>
        <v>1.1000000000000001E-3</v>
      </c>
      <c r="AL8" s="182">
        <f t="shared" si="5"/>
        <v>1266</v>
      </c>
      <c r="AM8" s="183">
        <f t="shared" si="24"/>
        <v>5.9999999999999995E-4</v>
      </c>
      <c r="AN8" s="184"/>
      <c r="AO8" s="182">
        <f t="shared" si="20"/>
        <v>11306</v>
      </c>
      <c r="AP8" s="183">
        <f t="shared" si="21"/>
        <v>8.9999999999999998E-4</v>
      </c>
      <c r="AQ8" s="185"/>
      <c r="AR8" s="182">
        <f t="shared" si="6"/>
        <v>11306</v>
      </c>
      <c r="AS8" s="183">
        <f t="shared" si="22"/>
        <v>6.9999999999999999E-4</v>
      </c>
      <c r="AT8" s="182">
        <f t="shared" si="7"/>
        <v>11302</v>
      </c>
      <c r="AU8" s="183">
        <f t="shared" si="23"/>
        <v>6.9999999999999999E-4</v>
      </c>
      <c r="AW8" s="187">
        <v>11306</v>
      </c>
      <c r="AX8" s="187">
        <f t="shared" si="8"/>
        <v>0</v>
      </c>
    </row>
    <row r="9" spans="1:50" ht="17.25" x14ac:dyDescent="0.3">
      <c r="A9" s="179" t="s">
        <v>156</v>
      </c>
      <c r="B9" s="180" t="s">
        <v>17</v>
      </c>
      <c r="C9" s="181">
        <v>9067</v>
      </c>
      <c r="D9" s="181">
        <v>612</v>
      </c>
      <c r="E9" s="181">
        <v>46079</v>
      </c>
      <c r="F9" s="181">
        <v>6565</v>
      </c>
      <c r="G9" s="181">
        <v>682</v>
      </c>
      <c r="H9" s="181">
        <v>247343</v>
      </c>
      <c r="I9" s="181">
        <v>11604</v>
      </c>
      <c r="J9" s="181">
        <v>24</v>
      </c>
      <c r="K9" s="181">
        <v>377</v>
      </c>
      <c r="L9" s="181">
        <v>304</v>
      </c>
      <c r="M9" s="181">
        <v>0</v>
      </c>
      <c r="N9" s="181">
        <v>795</v>
      </c>
      <c r="O9" s="181">
        <f t="shared" si="9"/>
        <v>323452</v>
      </c>
      <c r="P9" s="174"/>
      <c r="Q9" s="182">
        <v>0</v>
      </c>
      <c r="R9" s="183">
        <f t="shared" si="10"/>
        <v>0</v>
      </c>
      <c r="S9" s="182">
        <v>0</v>
      </c>
      <c r="T9" s="183">
        <f t="shared" si="11"/>
        <v>0</v>
      </c>
      <c r="U9" s="174"/>
      <c r="V9" s="182">
        <f t="shared" si="12"/>
        <v>323452</v>
      </c>
      <c r="W9" s="183">
        <v>4.5999999999999999E-2</v>
      </c>
      <c r="X9" s="182">
        <f t="shared" si="0"/>
        <v>52644</v>
      </c>
      <c r="Y9" s="183">
        <f t="shared" si="13"/>
        <v>3.8100000000000002E-2</v>
      </c>
      <c r="Z9" s="182">
        <f t="shared" si="1"/>
        <v>321854</v>
      </c>
      <c r="AA9" s="183">
        <f t="shared" si="14"/>
        <v>4.7500000000000001E-2</v>
      </c>
      <c r="AB9" s="174"/>
      <c r="AC9" s="182">
        <f t="shared" si="2"/>
        <v>0</v>
      </c>
      <c r="AD9" s="183">
        <f t="shared" si="15"/>
        <v>0</v>
      </c>
      <c r="AE9" s="182">
        <f t="shared" si="3"/>
        <v>0</v>
      </c>
      <c r="AF9" s="183">
        <f t="shared" si="16"/>
        <v>0</v>
      </c>
      <c r="AG9" s="174"/>
      <c r="AH9" s="182">
        <f t="shared" si="17"/>
        <v>0</v>
      </c>
      <c r="AI9" s="183">
        <f t="shared" si="18"/>
        <v>0</v>
      </c>
      <c r="AJ9" s="182">
        <f t="shared" si="4"/>
        <v>0</v>
      </c>
      <c r="AK9" s="183">
        <f t="shared" si="19"/>
        <v>0</v>
      </c>
      <c r="AL9" s="182">
        <f t="shared" si="5"/>
        <v>0</v>
      </c>
      <c r="AM9" s="183">
        <f t="shared" si="24"/>
        <v>0</v>
      </c>
      <c r="AN9" s="184"/>
      <c r="AO9" s="182">
        <f t="shared" si="20"/>
        <v>323452</v>
      </c>
      <c r="AP9" s="186">
        <f>ROUNDUP(AO9/AO$61,4)</f>
        <v>2.7E-2</v>
      </c>
      <c r="AQ9" s="185"/>
      <c r="AR9" s="182">
        <f t="shared" si="6"/>
        <v>323452</v>
      </c>
      <c r="AS9" s="183">
        <f t="shared" si="22"/>
        <v>1.89E-2</v>
      </c>
      <c r="AT9" s="182">
        <f t="shared" si="7"/>
        <v>322657</v>
      </c>
      <c r="AU9" s="183">
        <f>ROUND(AT9/AT$61,4)</f>
        <v>1.9099999999999999E-2</v>
      </c>
      <c r="AW9" s="187">
        <v>323452</v>
      </c>
      <c r="AX9" s="187">
        <f t="shared" si="8"/>
        <v>0</v>
      </c>
    </row>
    <row r="10" spans="1:50" ht="17.25" x14ac:dyDescent="0.3">
      <c r="A10" s="179" t="s">
        <v>157</v>
      </c>
      <c r="B10" s="180" t="s">
        <v>70</v>
      </c>
      <c r="C10" s="181">
        <v>918</v>
      </c>
      <c r="D10" s="181">
        <v>111</v>
      </c>
      <c r="E10" s="181">
        <v>3707</v>
      </c>
      <c r="F10" s="181">
        <v>815</v>
      </c>
      <c r="G10" s="181">
        <v>2</v>
      </c>
      <c r="H10" s="181">
        <v>11145</v>
      </c>
      <c r="I10" s="181">
        <v>522</v>
      </c>
      <c r="J10" s="181">
        <v>0</v>
      </c>
      <c r="K10" s="181">
        <v>1</v>
      </c>
      <c r="L10" s="181">
        <v>27</v>
      </c>
      <c r="M10" s="181">
        <v>6</v>
      </c>
      <c r="N10" s="181">
        <v>76</v>
      </c>
      <c r="O10" s="181">
        <f t="shared" si="9"/>
        <v>17330</v>
      </c>
      <c r="P10" s="174"/>
      <c r="Q10" s="182">
        <v>0</v>
      </c>
      <c r="R10" s="183">
        <f t="shared" si="10"/>
        <v>0</v>
      </c>
      <c r="S10" s="182">
        <v>0</v>
      </c>
      <c r="T10" s="183">
        <f t="shared" si="11"/>
        <v>0</v>
      </c>
      <c r="U10" s="174"/>
      <c r="V10" s="182">
        <f t="shared" si="12"/>
        <v>0</v>
      </c>
      <c r="W10" s="183">
        <v>0</v>
      </c>
      <c r="X10" s="182">
        <f t="shared" si="0"/>
        <v>0</v>
      </c>
      <c r="Y10" s="183">
        <f t="shared" si="13"/>
        <v>0</v>
      </c>
      <c r="Z10" s="182">
        <f t="shared" si="1"/>
        <v>0</v>
      </c>
      <c r="AA10" s="183">
        <f t="shared" si="14"/>
        <v>0</v>
      </c>
      <c r="AB10" s="174"/>
      <c r="AC10" s="182">
        <f t="shared" si="2"/>
        <v>17254</v>
      </c>
      <c r="AD10" s="183">
        <f t="shared" si="15"/>
        <v>3.3E-3</v>
      </c>
      <c r="AE10" s="182">
        <f t="shared" si="3"/>
        <v>76</v>
      </c>
      <c r="AF10" s="183">
        <f t="shared" si="16"/>
        <v>6.3E-3</v>
      </c>
      <c r="AG10" s="174"/>
      <c r="AH10" s="182">
        <f t="shared" si="17"/>
        <v>17330</v>
      </c>
      <c r="AI10" s="183">
        <f t="shared" si="18"/>
        <v>1.6999999999999999E-3</v>
      </c>
      <c r="AJ10" s="182">
        <f t="shared" si="4"/>
        <v>17184</v>
      </c>
      <c r="AK10" s="183">
        <f t="shared" si="19"/>
        <v>1.6999999999999999E-3</v>
      </c>
      <c r="AL10" s="182">
        <f t="shared" si="5"/>
        <v>4522</v>
      </c>
      <c r="AM10" s="183">
        <f t="shared" si="24"/>
        <v>2.0999999999999999E-3</v>
      </c>
      <c r="AN10" s="184"/>
      <c r="AO10" s="182">
        <f t="shared" si="20"/>
        <v>17330</v>
      </c>
      <c r="AP10" s="183">
        <f t="shared" si="21"/>
        <v>1.4E-3</v>
      </c>
      <c r="AQ10" s="185"/>
      <c r="AR10" s="182">
        <f t="shared" si="6"/>
        <v>17330</v>
      </c>
      <c r="AS10" s="183">
        <f t="shared" si="22"/>
        <v>1E-3</v>
      </c>
      <c r="AT10" s="182">
        <f t="shared" si="7"/>
        <v>17254</v>
      </c>
      <c r="AU10" s="183">
        <f t="shared" si="23"/>
        <v>1E-3</v>
      </c>
      <c r="AW10" s="187">
        <v>17330</v>
      </c>
      <c r="AX10" s="187">
        <f t="shared" si="8"/>
        <v>0</v>
      </c>
    </row>
    <row r="11" spans="1:50" ht="17.25" x14ac:dyDescent="0.3">
      <c r="A11" s="179" t="s">
        <v>157</v>
      </c>
      <c r="B11" s="180" t="s">
        <v>18</v>
      </c>
      <c r="C11" s="181">
        <v>1355</v>
      </c>
      <c r="D11" s="181">
        <v>164</v>
      </c>
      <c r="E11" s="181">
        <v>8913</v>
      </c>
      <c r="F11" s="181">
        <v>1000</v>
      </c>
      <c r="G11" s="181">
        <v>28</v>
      </c>
      <c r="H11" s="181">
        <v>34766</v>
      </c>
      <c r="I11" s="181">
        <v>1630</v>
      </c>
      <c r="J11" s="181">
        <v>0</v>
      </c>
      <c r="K11" s="181">
        <v>3</v>
      </c>
      <c r="L11" s="181">
        <v>52</v>
      </c>
      <c r="M11" s="181">
        <v>32</v>
      </c>
      <c r="N11" s="181">
        <v>94</v>
      </c>
      <c r="O11" s="181">
        <f t="shared" si="9"/>
        <v>48037</v>
      </c>
      <c r="P11" s="174"/>
      <c r="Q11" s="182">
        <v>0</v>
      </c>
      <c r="R11" s="183">
        <f t="shared" si="10"/>
        <v>0</v>
      </c>
      <c r="S11" s="182">
        <v>0</v>
      </c>
      <c r="T11" s="183">
        <f t="shared" si="11"/>
        <v>0</v>
      </c>
      <c r="U11" s="174"/>
      <c r="V11" s="182">
        <f t="shared" si="12"/>
        <v>0</v>
      </c>
      <c r="W11" s="183">
        <v>0</v>
      </c>
      <c r="X11" s="182">
        <f t="shared" si="0"/>
        <v>0</v>
      </c>
      <c r="Y11" s="183">
        <f t="shared" si="13"/>
        <v>0</v>
      </c>
      <c r="Z11" s="182">
        <f t="shared" si="1"/>
        <v>0</v>
      </c>
      <c r="AA11" s="183">
        <f t="shared" si="14"/>
        <v>0</v>
      </c>
      <c r="AB11" s="174"/>
      <c r="AC11" s="182">
        <f t="shared" si="2"/>
        <v>47943</v>
      </c>
      <c r="AD11" s="183">
        <f t="shared" si="15"/>
        <v>9.1999999999999998E-3</v>
      </c>
      <c r="AE11" s="182">
        <v>0</v>
      </c>
      <c r="AF11" s="189">
        <f t="shared" si="16"/>
        <v>0</v>
      </c>
      <c r="AG11" s="174"/>
      <c r="AH11" s="182">
        <f t="shared" si="17"/>
        <v>48037</v>
      </c>
      <c r="AI11" s="183">
        <f t="shared" si="18"/>
        <v>4.7000000000000002E-3</v>
      </c>
      <c r="AJ11" s="182">
        <f t="shared" si="4"/>
        <v>47761</v>
      </c>
      <c r="AK11" s="183">
        <f t="shared" si="19"/>
        <v>4.7000000000000002E-3</v>
      </c>
      <c r="AL11" s="182">
        <f t="shared" si="5"/>
        <v>9913</v>
      </c>
      <c r="AM11" s="183">
        <f t="shared" si="24"/>
        <v>4.5999999999999999E-3</v>
      </c>
      <c r="AN11" s="184"/>
      <c r="AO11" s="182">
        <f t="shared" si="20"/>
        <v>48037</v>
      </c>
      <c r="AP11" s="183">
        <f t="shared" si="21"/>
        <v>4.0000000000000001E-3</v>
      </c>
      <c r="AQ11" s="185"/>
      <c r="AR11" s="182">
        <f t="shared" si="6"/>
        <v>48037</v>
      </c>
      <c r="AS11" s="183">
        <f t="shared" si="22"/>
        <v>2.8E-3</v>
      </c>
      <c r="AT11" s="182">
        <f t="shared" si="7"/>
        <v>47943</v>
      </c>
      <c r="AU11" s="183">
        <f t="shared" si="23"/>
        <v>2.8E-3</v>
      </c>
      <c r="AW11" s="187">
        <v>48037</v>
      </c>
      <c r="AX11" s="187">
        <f t="shared" si="8"/>
        <v>0</v>
      </c>
    </row>
    <row r="12" spans="1:50" ht="17.25" x14ac:dyDescent="0.3">
      <c r="A12" s="179" t="s">
        <v>156</v>
      </c>
      <c r="B12" s="180" t="s">
        <v>19</v>
      </c>
      <c r="C12" s="181">
        <v>32328</v>
      </c>
      <c r="D12" s="181">
        <v>1501</v>
      </c>
      <c r="E12" s="181">
        <v>173504</v>
      </c>
      <c r="F12" s="181">
        <v>29549</v>
      </c>
      <c r="G12" s="181">
        <v>1227</v>
      </c>
      <c r="H12" s="181">
        <v>450234</v>
      </c>
      <c r="I12" s="181">
        <v>21122</v>
      </c>
      <c r="J12" s="181">
        <v>6</v>
      </c>
      <c r="K12" s="181">
        <v>97</v>
      </c>
      <c r="L12" s="181">
        <v>569</v>
      </c>
      <c r="M12" s="181">
        <v>0</v>
      </c>
      <c r="N12" s="181">
        <v>2804</v>
      </c>
      <c r="O12" s="181">
        <f t="shared" si="9"/>
        <v>712941</v>
      </c>
      <c r="P12" s="174"/>
      <c r="Q12" s="182">
        <v>0</v>
      </c>
      <c r="R12" s="183">
        <f t="shared" si="10"/>
        <v>0</v>
      </c>
      <c r="S12" s="182">
        <v>0</v>
      </c>
      <c r="T12" s="183">
        <f t="shared" si="11"/>
        <v>0</v>
      </c>
      <c r="U12" s="174"/>
      <c r="V12" s="182">
        <f t="shared" si="12"/>
        <v>712941</v>
      </c>
      <c r="W12" s="183">
        <v>8.8499999999999995E-2</v>
      </c>
      <c r="X12" s="182">
        <f t="shared" si="0"/>
        <v>203053</v>
      </c>
      <c r="Y12" s="183">
        <f t="shared" si="13"/>
        <v>0.14680000000000001</v>
      </c>
      <c r="Z12" s="182">
        <f t="shared" si="1"/>
        <v>709644</v>
      </c>
      <c r="AA12" s="183">
        <f t="shared" si="14"/>
        <v>0.1047</v>
      </c>
      <c r="AB12" s="174"/>
      <c r="AC12" s="182">
        <f t="shared" si="2"/>
        <v>0</v>
      </c>
      <c r="AD12" s="183">
        <f t="shared" si="15"/>
        <v>0</v>
      </c>
      <c r="AE12" s="182">
        <f t="shared" ref="AE12:AE20" si="25">SUMIF($A12,"CA",N12)</f>
        <v>0</v>
      </c>
      <c r="AF12" s="183">
        <f t="shared" si="16"/>
        <v>0</v>
      </c>
      <c r="AG12" s="174"/>
      <c r="AH12" s="182">
        <f t="shared" si="17"/>
        <v>0</v>
      </c>
      <c r="AI12" s="183">
        <f t="shared" si="18"/>
        <v>0</v>
      </c>
      <c r="AJ12" s="182">
        <f t="shared" si="4"/>
        <v>0</v>
      </c>
      <c r="AK12" s="183">
        <f t="shared" si="19"/>
        <v>0</v>
      </c>
      <c r="AL12" s="182">
        <f t="shared" si="5"/>
        <v>0</v>
      </c>
      <c r="AM12" s="183">
        <f t="shared" si="24"/>
        <v>0</v>
      </c>
      <c r="AN12" s="184"/>
      <c r="AO12" s="182">
        <f t="shared" si="20"/>
        <v>712941</v>
      </c>
      <c r="AP12" s="183">
        <f t="shared" si="21"/>
        <v>5.9299999999999999E-2</v>
      </c>
      <c r="AQ12" s="185"/>
      <c r="AR12" s="182">
        <f t="shared" si="6"/>
        <v>712941</v>
      </c>
      <c r="AS12" s="183">
        <f t="shared" si="22"/>
        <v>4.1799999999999997E-2</v>
      </c>
      <c r="AT12" s="182">
        <f t="shared" si="7"/>
        <v>710137</v>
      </c>
      <c r="AU12" s="183">
        <f t="shared" si="23"/>
        <v>4.19E-2</v>
      </c>
      <c r="AW12" s="187">
        <v>712941</v>
      </c>
      <c r="AX12" s="187">
        <f t="shared" si="8"/>
        <v>0</v>
      </c>
    </row>
    <row r="13" spans="1:50" ht="17.25" x14ac:dyDescent="0.3">
      <c r="A13" s="179" t="s">
        <v>157</v>
      </c>
      <c r="B13" s="180" t="s">
        <v>71</v>
      </c>
      <c r="C13" s="181">
        <v>586</v>
      </c>
      <c r="D13" s="181">
        <v>48</v>
      </c>
      <c r="E13" s="181">
        <v>2492</v>
      </c>
      <c r="F13" s="181">
        <v>481</v>
      </c>
      <c r="G13" s="181">
        <v>11</v>
      </c>
      <c r="H13" s="181">
        <v>11896</v>
      </c>
      <c r="I13" s="181">
        <v>558</v>
      </c>
      <c r="J13" s="181">
        <v>0</v>
      </c>
      <c r="K13" s="181">
        <v>3</v>
      </c>
      <c r="L13" s="181">
        <v>5</v>
      </c>
      <c r="M13" s="181">
        <v>12</v>
      </c>
      <c r="N13" s="181">
        <v>37</v>
      </c>
      <c r="O13" s="181">
        <f t="shared" si="9"/>
        <v>16129</v>
      </c>
      <c r="P13" s="174"/>
      <c r="Q13" s="182">
        <v>0</v>
      </c>
      <c r="R13" s="183">
        <f t="shared" si="10"/>
        <v>0</v>
      </c>
      <c r="S13" s="182">
        <v>0</v>
      </c>
      <c r="T13" s="183">
        <f t="shared" si="11"/>
        <v>0</v>
      </c>
      <c r="U13" s="174"/>
      <c r="V13" s="182">
        <f t="shared" si="12"/>
        <v>0</v>
      </c>
      <c r="W13" s="183">
        <v>0</v>
      </c>
      <c r="X13" s="182">
        <f t="shared" si="0"/>
        <v>0</v>
      </c>
      <c r="Y13" s="183">
        <f t="shared" si="13"/>
        <v>0</v>
      </c>
      <c r="Z13" s="182">
        <f t="shared" si="1"/>
        <v>0</v>
      </c>
      <c r="AA13" s="183">
        <f t="shared" si="14"/>
        <v>0</v>
      </c>
      <c r="AB13" s="174"/>
      <c r="AC13" s="182">
        <f t="shared" si="2"/>
        <v>16092</v>
      </c>
      <c r="AD13" s="183">
        <f t="shared" si="15"/>
        <v>3.0999999999999999E-3</v>
      </c>
      <c r="AE13" s="182">
        <f t="shared" si="25"/>
        <v>37</v>
      </c>
      <c r="AF13" s="183">
        <f t="shared" si="16"/>
        <v>3.0999999999999999E-3</v>
      </c>
      <c r="AG13" s="174"/>
      <c r="AH13" s="182">
        <f t="shared" si="17"/>
        <v>16129</v>
      </c>
      <c r="AI13" s="183">
        <f t="shared" si="18"/>
        <v>1.6000000000000001E-3</v>
      </c>
      <c r="AJ13" s="182">
        <f t="shared" si="4"/>
        <v>16053</v>
      </c>
      <c r="AK13" s="183">
        <f t="shared" si="19"/>
        <v>1.6000000000000001E-3</v>
      </c>
      <c r="AL13" s="182">
        <f t="shared" si="5"/>
        <v>2973</v>
      </c>
      <c r="AM13" s="183">
        <f t="shared" si="24"/>
        <v>1.4E-3</v>
      </c>
      <c r="AN13" s="184"/>
      <c r="AO13" s="182">
        <f t="shared" si="20"/>
        <v>16129</v>
      </c>
      <c r="AP13" s="183">
        <f t="shared" si="21"/>
        <v>1.2999999999999999E-3</v>
      </c>
      <c r="AQ13" s="185"/>
      <c r="AR13" s="182">
        <f t="shared" si="6"/>
        <v>16129</v>
      </c>
      <c r="AS13" s="183">
        <f t="shared" si="22"/>
        <v>8.9999999999999998E-4</v>
      </c>
      <c r="AT13" s="182">
        <f t="shared" si="7"/>
        <v>16092</v>
      </c>
      <c r="AU13" s="183">
        <f t="shared" si="23"/>
        <v>1E-3</v>
      </c>
      <c r="AW13" s="187">
        <v>16129</v>
      </c>
      <c r="AX13" s="187">
        <f t="shared" si="8"/>
        <v>0</v>
      </c>
    </row>
    <row r="14" spans="1:50" ht="17.25" x14ac:dyDescent="0.3">
      <c r="A14" s="179" t="s">
        <v>157</v>
      </c>
      <c r="B14" s="180" t="s">
        <v>20</v>
      </c>
      <c r="C14" s="181">
        <v>2104</v>
      </c>
      <c r="D14" s="181">
        <v>360</v>
      </c>
      <c r="E14" s="181">
        <v>16313</v>
      </c>
      <c r="F14" s="181">
        <v>1953</v>
      </c>
      <c r="G14" s="181">
        <v>38</v>
      </c>
      <c r="H14" s="181">
        <v>52801</v>
      </c>
      <c r="I14" s="181">
        <v>2477</v>
      </c>
      <c r="J14" s="181">
        <v>2</v>
      </c>
      <c r="K14" s="181">
        <v>3</v>
      </c>
      <c r="L14" s="181">
        <v>128</v>
      </c>
      <c r="M14" s="181">
        <v>24</v>
      </c>
      <c r="N14" s="181">
        <v>221</v>
      </c>
      <c r="O14" s="181">
        <f t="shared" si="9"/>
        <v>76424</v>
      </c>
      <c r="P14" s="174"/>
      <c r="Q14" s="182">
        <v>0</v>
      </c>
      <c r="R14" s="183">
        <f t="shared" si="10"/>
        <v>0</v>
      </c>
      <c r="S14" s="182">
        <v>0</v>
      </c>
      <c r="T14" s="183">
        <f>ROUND(S14/S$61,4)</f>
        <v>0</v>
      </c>
      <c r="U14" s="174"/>
      <c r="V14" s="182">
        <f t="shared" si="12"/>
        <v>0</v>
      </c>
      <c r="W14" s="183">
        <v>0</v>
      </c>
      <c r="X14" s="182">
        <f t="shared" si="0"/>
        <v>0</v>
      </c>
      <c r="Y14" s="183">
        <f t="shared" si="13"/>
        <v>0</v>
      </c>
      <c r="Z14" s="182">
        <f t="shared" si="1"/>
        <v>0</v>
      </c>
      <c r="AA14" s="183">
        <f t="shared" si="14"/>
        <v>0</v>
      </c>
      <c r="AB14" s="174"/>
      <c r="AC14" s="182">
        <f t="shared" si="2"/>
        <v>76203</v>
      </c>
      <c r="AD14" s="183">
        <f t="shared" si="15"/>
        <v>1.47E-2</v>
      </c>
      <c r="AE14" s="182">
        <f t="shared" si="25"/>
        <v>221</v>
      </c>
      <c r="AF14" s="186">
        <f>ROUNDDOWN(AE14/AE$61,4)</f>
        <v>1.83E-2</v>
      </c>
      <c r="AG14" s="174"/>
      <c r="AH14" s="182">
        <f t="shared" si="17"/>
        <v>76424</v>
      </c>
      <c r="AI14" s="183">
        <f t="shared" si="18"/>
        <v>7.4999999999999997E-3</v>
      </c>
      <c r="AJ14" s="182">
        <f t="shared" si="4"/>
        <v>75874</v>
      </c>
      <c r="AK14" s="183">
        <f t="shared" si="19"/>
        <v>7.4000000000000003E-3</v>
      </c>
      <c r="AL14" s="182">
        <f t="shared" si="5"/>
        <v>18266</v>
      </c>
      <c r="AM14" s="183">
        <f t="shared" si="24"/>
        <v>8.6E-3</v>
      </c>
      <c r="AN14" s="184"/>
      <c r="AO14" s="182">
        <f t="shared" si="20"/>
        <v>76424</v>
      </c>
      <c r="AP14" s="183">
        <f t="shared" si="21"/>
        <v>6.4000000000000003E-3</v>
      </c>
      <c r="AQ14" s="185"/>
      <c r="AR14" s="182">
        <f t="shared" si="6"/>
        <v>76424</v>
      </c>
      <c r="AS14" s="183">
        <f t="shared" si="22"/>
        <v>4.4999999999999997E-3</v>
      </c>
      <c r="AT14" s="182">
        <f t="shared" si="7"/>
        <v>76203</v>
      </c>
      <c r="AU14" s="183">
        <f t="shared" si="23"/>
        <v>4.4999999999999997E-3</v>
      </c>
      <c r="AW14" s="187">
        <v>76424</v>
      </c>
      <c r="AX14" s="187">
        <f t="shared" si="8"/>
        <v>0</v>
      </c>
    </row>
    <row r="15" spans="1:50" ht="17.25" x14ac:dyDescent="0.3">
      <c r="A15" s="179" t="s">
        <v>157</v>
      </c>
      <c r="B15" s="180" t="s">
        <v>21</v>
      </c>
      <c r="C15" s="181">
        <v>6262</v>
      </c>
      <c r="D15" s="181">
        <v>251</v>
      </c>
      <c r="E15" s="181">
        <v>30850</v>
      </c>
      <c r="F15" s="181">
        <v>5282</v>
      </c>
      <c r="G15" s="181">
        <v>288</v>
      </c>
      <c r="H15" s="181">
        <v>88146</v>
      </c>
      <c r="I15" s="181">
        <v>4135</v>
      </c>
      <c r="J15" s="181">
        <v>1</v>
      </c>
      <c r="K15" s="181">
        <v>23</v>
      </c>
      <c r="L15" s="181">
        <v>147</v>
      </c>
      <c r="M15" s="181">
        <v>30</v>
      </c>
      <c r="N15" s="181">
        <v>100</v>
      </c>
      <c r="O15" s="181">
        <f t="shared" si="9"/>
        <v>135515</v>
      </c>
      <c r="P15" s="174"/>
      <c r="Q15" s="182">
        <v>0</v>
      </c>
      <c r="R15" s="183">
        <f>ROUND(Q15/Q$61,4)</f>
        <v>0</v>
      </c>
      <c r="S15" s="182">
        <v>0</v>
      </c>
      <c r="T15" s="183">
        <f t="shared" si="11"/>
        <v>0</v>
      </c>
      <c r="U15" s="174"/>
      <c r="V15" s="182">
        <f t="shared" si="12"/>
        <v>0</v>
      </c>
      <c r="W15" s="183">
        <v>0</v>
      </c>
      <c r="X15" s="182">
        <f t="shared" si="0"/>
        <v>0</v>
      </c>
      <c r="Y15" s="183">
        <f t="shared" si="13"/>
        <v>0</v>
      </c>
      <c r="Z15" s="182">
        <f t="shared" si="1"/>
        <v>0</v>
      </c>
      <c r="AA15" s="183">
        <f t="shared" si="14"/>
        <v>0</v>
      </c>
      <c r="AB15" s="174"/>
      <c r="AC15" s="182">
        <f t="shared" si="2"/>
        <v>135415</v>
      </c>
      <c r="AD15" s="183">
        <f>ROUND(AC15/AC$61,4)</f>
        <v>2.6100000000000002E-2</v>
      </c>
      <c r="AE15" s="182">
        <f t="shared" si="25"/>
        <v>100</v>
      </c>
      <c r="AF15" s="183">
        <f t="shared" si="16"/>
        <v>8.3000000000000001E-3</v>
      </c>
      <c r="AG15" s="174"/>
      <c r="AH15" s="182">
        <f t="shared" si="17"/>
        <v>135515</v>
      </c>
      <c r="AI15" s="183">
        <f t="shared" si="18"/>
        <v>1.32E-2</v>
      </c>
      <c r="AJ15" s="182">
        <f t="shared" si="4"/>
        <v>134799</v>
      </c>
      <c r="AK15" s="183">
        <f t="shared" si="19"/>
        <v>1.32E-2</v>
      </c>
      <c r="AL15" s="182">
        <f t="shared" si="5"/>
        <v>36132</v>
      </c>
      <c r="AM15" s="183">
        <f t="shared" si="24"/>
        <v>1.6899999999999998E-2</v>
      </c>
      <c r="AN15" s="184"/>
      <c r="AO15" s="182">
        <f t="shared" si="20"/>
        <v>135515</v>
      </c>
      <c r="AP15" s="183">
        <f t="shared" si="21"/>
        <v>1.1299999999999999E-2</v>
      </c>
      <c r="AQ15" s="185"/>
      <c r="AR15" s="182">
        <f t="shared" si="6"/>
        <v>135515</v>
      </c>
      <c r="AS15" s="183">
        <f t="shared" si="22"/>
        <v>7.9000000000000008E-3</v>
      </c>
      <c r="AT15" s="182">
        <f t="shared" si="7"/>
        <v>135415</v>
      </c>
      <c r="AU15" s="183">
        <f>ROUND(AT15/AT$61,4)</f>
        <v>8.0000000000000002E-3</v>
      </c>
      <c r="AW15" s="187">
        <v>135515</v>
      </c>
      <c r="AX15" s="187">
        <f t="shared" si="8"/>
        <v>0</v>
      </c>
    </row>
    <row r="16" spans="1:50" ht="17.25" x14ac:dyDescent="0.3">
      <c r="A16" s="179" t="s">
        <v>157</v>
      </c>
      <c r="B16" s="180" t="s">
        <v>22</v>
      </c>
      <c r="C16" s="181">
        <v>135</v>
      </c>
      <c r="D16" s="181">
        <v>9</v>
      </c>
      <c r="E16" s="181">
        <v>1484</v>
      </c>
      <c r="F16" s="181">
        <v>193</v>
      </c>
      <c r="G16" s="181">
        <v>1</v>
      </c>
      <c r="H16" s="181">
        <v>5086</v>
      </c>
      <c r="I16" s="181">
        <v>238</v>
      </c>
      <c r="J16" s="181">
        <v>0</v>
      </c>
      <c r="K16" s="181">
        <v>1</v>
      </c>
      <c r="L16" s="181">
        <v>4</v>
      </c>
      <c r="M16" s="181">
        <v>2</v>
      </c>
      <c r="N16" s="181">
        <v>26</v>
      </c>
      <c r="O16" s="181">
        <f t="shared" si="9"/>
        <v>7179</v>
      </c>
      <c r="P16" s="174"/>
      <c r="Q16" s="182">
        <v>0</v>
      </c>
      <c r="R16" s="183">
        <f t="shared" si="10"/>
        <v>0</v>
      </c>
      <c r="S16" s="182">
        <v>0</v>
      </c>
      <c r="T16" s="183">
        <f t="shared" si="11"/>
        <v>0</v>
      </c>
      <c r="U16" s="174"/>
      <c r="V16" s="182">
        <f t="shared" si="12"/>
        <v>0</v>
      </c>
      <c r="W16" s="183">
        <v>0</v>
      </c>
      <c r="X16" s="182">
        <f t="shared" si="0"/>
        <v>0</v>
      </c>
      <c r="Y16" s="183">
        <f t="shared" si="13"/>
        <v>0</v>
      </c>
      <c r="Z16" s="182">
        <f t="shared" si="1"/>
        <v>0</v>
      </c>
      <c r="AA16" s="183">
        <f t="shared" si="14"/>
        <v>0</v>
      </c>
      <c r="AB16" s="174"/>
      <c r="AC16" s="182">
        <f t="shared" si="2"/>
        <v>7153</v>
      </c>
      <c r="AD16" s="183">
        <f t="shared" si="15"/>
        <v>1.4E-3</v>
      </c>
      <c r="AE16" s="182">
        <f t="shared" si="25"/>
        <v>26</v>
      </c>
      <c r="AF16" s="183">
        <f t="shared" si="16"/>
        <v>2.2000000000000001E-3</v>
      </c>
      <c r="AG16" s="174"/>
      <c r="AH16" s="182">
        <f t="shared" si="17"/>
        <v>7179</v>
      </c>
      <c r="AI16" s="183">
        <f t="shared" si="18"/>
        <v>6.9999999999999999E-4</v>
      </c>
      <c r="AJ16" s="182">
        <f t="shared" si="4"/>
        <v>7163</v>
      </c>
      <c r="AK16" s="183">
        <f t="shared" si="19"/>
        <v>6.9999999999999999E-4</v>
      </c>
      <c r="AL16" s="182">
        <f t="shared" si="5"/>
        <v>1677</v>
      </c>
      <c r="AM16" s="183">
        <f t="shared" si="24"/>
        <v>8.0000000000000004E-4</v>
      </c>
      <c r="AN16" s="184"/>
      <c r="AO16" s="182">
        <f t="shared" si="20"/>
        <v>7179</v>
      </c>
      <c r="AP16" s="183">
        <f t="shared" si="21"/>
        <v>5.9999999999999995E-4</v>
      </c>
      <c r="AQ16" s="185"/>
      <c r="AR16" s="182">
        <f t="shared" si="6"/>
        <v>7179</v>
      </c>
      <c r="AS16" s="183">
        <f t="shared" si="22"/>
        <v>4.0000000000000002E-4</v>
      </c>
      <c r="AT16" s="182">
        <f t="shared" si="7"/>
        <v>7153</v>
      </c>
      <c r="AU16" s="183">
        <f t="shared" si="23"/>
        <v>4.0000000000000002E-4</v>
      </c>
      <c r="AW16" s="187">
        <v>7179</v>
      </c>
      <c r="AX16" s="187">
        <f t="shared" si="8"/>
        <v>0</v>
      </c>
    </row>
    <row r="17" spans="1:50" ht="17.25" x14ac:dyDescent="0.3">
      <c r="A17" s="179" t="s">
        <v>157</v>
      </c>
      <c r="B17" s="180" t="s">
        <v>23</v>
      </c>
      <c r="C17" s="181">
        <v>28917</v>
      </c>
      <c r="D17" s="181">
        <v>1157</v>
      </c>
      <c r="E17" s="181">
        <v>116279</v>
      </c>
      <c r="F17" s="181">
        <v>22318</v>
      </c>
      <c r="G17" s="181">
        <v>806</v>
      </c>
      <c r="H17" s="181">
        <v>391746</v>
      </c>
      <c r="I17" s="181">
        <v>18378</v>
      </c>
      <c r="J17" s="181">
        <v>0</v>
      </c>
      <c r="K17" s="181">
        <v>60</v>
      </c>
      <c r="L17" s="181">
        <v>495</v>
      </c>
      <c r="M17" s="181">
        <v>0</v>
      </c>
      <c r="N17" s="181">
        <v>1572</v>
      </c>
      <c r="O17" s="181">
        <f t="shared" si="9"/>
        <v>581728</v>
      </c>
      <c r="P17" s="174"/>
      <c r="Q17" s="182">
        <v>0</v>
      </c>
      <c r="R17" s="188">
        <f>ROUND(Q17/Q$61,4)</f>
        <v>0</v>
      </c>
      <c r="S17" s="182">
        <v>0</v>
      </c>
      <c r="T17" s="183">
        <f t="shared" si="11"/>
        <v>0</v>
      </c>
      <c r="U17" s="174"/>
      <c r="V17" s="182">
        <f t="shared" si="12"/>
        <v>0</v>
      </c>
      <c r="W17" s="183">
        <v>0</v>
      </c>
      <c r="X17" s="182">
        <f t="shared" si="0"/>
        <v>0</v>
      </c>
      <c r="Y17" s="183">
        <f t="shared" si="13"/>
        <v>0</v>
      </c>
      <c r="Z17" s="182">
        <f t="shared" si="1"/>
        <v>0</v>
      </c>
      <c r="AA17" s="183">
        <f t="shared" si="14"/>
        <v>0</v>
      </c>
      <c r="AB17" s="174"/>
      <c r="AC17" s="182">
        <f t="shared" si="2"/>
        <v>580156</v>
      </c>
      <c r="AD17" s="188">
        <f>ROUND(AC17/AC$61,4)</f>
        <v>0.1119</v>
      </c>
      <c r="AE17" s="182">
        <f t="shared" si="25"/>
        <v>1572</v>
      </c>
      <c r="AF17" s="186">
        <f>ROUNDDOWN(AE17/AE$61,4)</f>
        <v>0.13020000000000001</v>
      </c>
      <c r="AG17" s="174"/>
      <c r="AH17" s="182">
        <f t="shared" si="17"/>
        <v>581728</v>
      </c>
      <c r="AI17" s="183">
        <f t="shared" si="18"/>
        <v>5.67E-2</v>
      </c>
      <c r="AJ17" s="182">
        <f t="shared" si="4"/>
        <v>579270</v>
      </c>
      <c r="AK17" s="186">
        <f>ROUNDUP(AJ17/AJ$61,4)</f>
        <v>5.6900000000000006E-2</v>
      </c>
      <c r="AL17" s="182">
        <f t="shared" si="5"/>
        <v>138597</v>
      </c>
      <c r="AM17" s="183">
        <f t="shared" si="24"/>
        <v>6.4899999999999999E-2</v>
      </c>
      <c r="AN17" s="184"/>
      <c r="AO17" s="182">
        <f t="shared" si="20"/>
        <v>581728</v>
      </c>
      <c r="AP17" s="183">
        <f t="shared" si="21"/>
        <v>4.8399999999999999E-2</v>
      </c>
      <c r="AQ17" s="185"/>
      <c r="AR17" s="182">
        <f t="shared" si="6"/>
        <v>581728</v>
      </c>
      <c r="AS17" s="183">
        <f>ROUND(AR17/AR$61,4)</f>
        <v>3.4099999999999998E-2</v>
      </c>
      <c r="AT17" s="182">
        <f t="shared" si="7"/>
        <v>580156</v>
      </c>
      <c r="AU17" s="183">
        <f t="shared" si="23"/>
        <v>3.4299999999999997E-2</v>
      </c>
      <c r="AW17" s="187">
        <v>581728</v>
      </c>
      <c r="AX17" s="187">
        <f t="shared" si="8"/>
        <v>0</v>
      </c>
    </row>
    <row r="18" spans="1:50" ht="17.25" x14ac:dyDescent="0.3">
      <c r="A18" s="179" t="s">
        <v>157</v>
      </c>
      <c r="B18" s="180" t="s">
        <v>24</v>
      </c>
      <c r="C18" s="181">
        <v>5082</v>
      </c>
      <c r="D18" s="181">
        <v>228</v>
      </c>
      <c r="E18" s="181">
        <v>17474</v>
      </c>
      <c r="F18" s="181">
        <v>3682</v>
      </c>
      <c r="G18" s="181">
        <v>164</v>
      </c>
      <c r="H18" s="181">
        <v>56182</v>
      </c>
      <c r="I18" s="181">
        <v>2635</v>
      </c>
      <c r="J18" s="181">
        <v>0</v>
      </c>
      <c r="K18" s="181">
        <v>10</v>
      </c>
      <c r="L18" s="181">
        <v>193</v>
      </c>
      <c r="M18" s="181">
        <v>10</v>
      </c>
      <c r="N18" s="181">
        <v>47</v>
      </c>
      <c r="O18" s="181">
        <f t="shared" si="9"/>
        <v>85707</v>
      </c>
      <c r="P18" s="174"/>
      <c r="Q18" s="182">
        <v>0</v>
      </c>
      <c r="R18" s="183">
        <f t="shared" si="10"/>
        <v>0</v>
      </c>
      <c r="S18" s="182">
        <v>0</v>
      </c>
      <c r="T18" s="183">
        <f t="shared" si="11"/>
        <v>0</v>
      </c>
      <c r="U18" s="174"/>
      <c r="V18" s="182">
        <f t="shared" si="12"/>
        <v>0</v>
      </c>
      <c r="W18" s="183">
        <v>0</v>
      </c>
      <c r="X18" s="182">
        <f t="shared" si="0"/>
        <v>0</v>
      </c>
      <c r="Y18" s="183">
        <f t="shared" si="13"/>
        <v>0</v>
      </c>
      <c r="Z18" s="182">
        <f t="shared" si="1"/>
        <v>0</v>
      </c>
      <c r="AA18" s="183">
        <f t="shared" si="14"/>
        <v>0</v>
      </c>
      <c r="AB18" s="174"/>
      <c r="AC18" s="182">
        <f t="shared" si="2"/>
        <v>85660</v>
      </c>
      <c r="AD18" s="183">
        <f t="shared" si="15"/>
        <v>1.6500000000000001E-2</v>
      </c>
      <c r="AE18" s="182">
        <f t="shared" si="25"/>
        <v>47</v>
      </c>
      <c r="AF18" s="183">
        <f t="shared" si="16"/>
        <v>3.8999999999999998E-3</v>
      </c>
      <c r="AG18" s="174"/>
      <c r="AH18" s="182">
        <f t="shared" si="17"/>
        <v>85707</v>
      </c>
      <c r="AI18" s="183">
        <f t="shared" si="18"/>
        <v>8.3999999999999995E-3</v>
      </c>
      <c r="AJ18" s="182">
        <f t="shared" si="4"/>
        <v>85112</v>
      </c>
      <c r="AK18" s="183">
        <f t="shared" si="19"/>
        <v>8.3000000000000001E-3</v>
      </c>
      <c r="AL18" s="182">
        <f t="shared" si="5"/>
        <v>21156</v>
      </c>
      <c r="AM18" s="183">
        <f t="shared" si="24"/>
        <v>9.9000000000000008E-3</v>
      </c>
      <c r="AN18" s="184"/>
      <c r="AO18" s="182">
        <f t="shared" si="20"/>
        <v>85707</v>
      </c>
      <c r="AP18" s="183">
        <f t="shared" si="21"/>
        <v>7.1000000000000004E-3</v>
      </c>
      <c r="AQ18" s="185"/>
      <c r="AR18" s="182">
        <f t="shared" si="6"/>
        <v>85707</v>
      </c>
      <c r="AS18" s="183">
        <f t="shared" si="22"/>
        <v>5.0000000000000001E-3</v>
      </c>
      <c r="AT18" s="182">
        <f t="shared" si="7"/>
        <v>85660</v>
      </c>
      <c r="AU18" s="183">
        <f t="shared" si="23"/>
        <v>5.1000000000000004E-3</v>
      </c>
      <c r="AW18" s="187">
        <v>85707</v>
      </c>
      <c r="AX18" s="187">
        <f t="shared" si="8"/>
        <v>0</v>
      </c>
    </row>
    <row r="19" spans="1:50" ht="17.25" x14ac:dyDescent="0.3">
      <c r="A19" s="179" t="s">
        <v>157</v>
      </c>
      <c r="B19" s="180" t="s">
        <v>25</v>
      </c>
      <c r="C19" s="181">
        <v>1497</v>
      </c>
      <c r="D19" s="181">
        <v>119</v>
      </c>
      <c r="E19" s="181">
        <v>9250</v>
      </c>
      <c r="F19" s="181">
        <v>1158</v>
      </c>
      <c r="G19" s="181">
        <v>24</v>
      </c>
      <c r="H19" s="181">
        <v>30464</v>
      </c>
      <c r="I19" s="181">
        <v>1429</v>
      </c>
      <c r="J19" s="181">
        <v>0</v>
      </c>
      <c r="K19" s="181">
        <v>2</v>
      </c>
      <c r="L19" s="181">
        <v>9</v>
      </c>
      <c r="M19" s="181">
        <v>15</v>
      </c>
      <c r="N19" s="181">
        <v>0</v>
      </c>
      <c r="O19" s="181">
        <f t="shared" si="9"/>
        <v>43967</v>
      </c>
      <c r="P19" s="174"/>
      <c r="Q19" s="182">
        <v>0</v>
      </c>
      <c r="R19" s="183">
        <f t="shared" si="10"/>
        <v>0</v>
      </c>
      <c r="S19" s="182">
        <v>0</v>
      </c>
      <c r="T19" s="183">
        <f t="shared" si="11"/>
        <v>0</v>
      </c>
      <c r="U19" s="174"/>
      <c r="V19" s="182">
        <f t="shared" si="12"/>
        <v>0</v>
      </c>
      <c r="W19" s="183">
        <v>0</v>
      </c>
      <c r="X19" s="182">
        <f t="shared" si="0"/>
        <v>0</v>
      </c>
      <c r="Y19" s="183">
        <f t="shared" si="13"/>
        <v>0</v>
      </c>
      <c r="Z19" s="182">
        <f t="shared" si="1"/>
        <v>0</v>
      </c>
      <c r="AA19" s="183">
        <f t="shared" si="14"/>
        <v>0</v>
      </c>
      <c r="AB19" s="174"/>
      <c r="AC19" s="182">
        <f t="shared" si="2"/>
        <v>43967</v>
      </c>
      <c r="AD19" s="183">
        <f t="shared" si="15"/>
        <v>8.5000000000000006E-3</v>
      </c>
      <c r="AE19" s="182">
        <f t="shared" si="25"/>
        <v>0</v>
      </c>
      <c r="AF19" s="183">
        <f t="shared" si="16"/>
        <v>0</v>
      </c>
      <c r="AG19" s="174"/>
      <c r="AH19" s="182">
        <f t="shared" si="17"/>
        <v>43967</v>
      </c>
      <c r="AI19" s="183">
        <f t="shared" si="18"/>
        <v>4.3E-3</v>
      </c>
      <c r="AJ19" s="182">
        <f t="shared" si="4"/>
        <v>43800</v>
      </c>
      <c r="AK19" s="183">
        <f t="shared" si="19"/>
        <v>4.3E-3</v>
      </c>
      <c r="AL19" s="182">
        <f t="shared" si="5"/>
        <v>10408</v>
      </c>
      <c r="AM19" s="183">
        <f t="shared" si="24"/>
        <v>4.8999999999999998E-3</v>
      </c>
      <c r="AN19" s="184"/>
      <c r="AO19" s="182">
        <f t="shared" si="20"/>
        <v>43967</v>
      </c>
      <c r="AP19" s="183">
        <f t="shared" si="21"/>
        <v>3.7000000000000002E-3</v>
      </c>
      <c r="AQ19" s="185"/>
      <c r="AR19" s="182">
        <f t="shared" si="6"/>
        <v>43967</v>
      </c>
      <c r="AS19" s="183">
        <f t="shared" si="22"/>
        <v>2.5999999999999999E-3</v>
      </c>
      <c r="AT19" s="182">
        <f t="shared" si="7"/>
        <v>43967</v>
      </c>
      <c r="AU19" s="183">
        <f t="shared" si="23"/>
        <v>2.5999999999999999E-3</v>
      </c>
      <c r="AW19" s="187">
        <v>43967</v>
      </c>
      <c r="AX19" s="187">
        <f t="shared" si="8"/>
        <v>0</v>
      </c>
    </row>
    <row r="20" spans="1:50" ht="17.25" x14ac:dyDescent="0.3">
      <c r="A20" s="179" t="s">
        <v>157</v>
      </c>
      <c r="B20" s="180" t="s">
        <v>26</v>
      </c>
      <c r="C20" s="181">
        <v>604</v>
      </c>
      <c r="D20" s="181">
        <v>46</v>
      </c>
      <c r="E20" s="181">
        <v>2175</v>
      </c>
      <c r="F20" s="181">
        <v>483</v>
      </c>
      <c r="G20" s="181">
        <v>4</v>
      </c>
      <c r="H20" s="181">
        <v>7335</v>
      </c>
      <c r="I20" s="181">
        <v>344</v>
      </c>
      <c r="J20" s="181">
        <v>0</v>
      </c>
      <c r="K20" s="181">
        <v>0</v>
      </c>
      <c r="L20" s="181">
        <v>24</v>
      </c>
      <c r="M20" s="181">
        <v>1</v>
      </c>
      <c r="N20" s="181">
        <v>2139</v>
      </c>
      <c r="O20" s="181">
        <f t="shared" si="9"/>
        <v>13155</v>
      </c>
      <c r="P20" s="174"/>
      <c r="Q20" s="182">
        <v>0</v>
      </c>
      <c r="R20" s="183">
        <f t="shared" si="10"/>
        <v>0</v>
      </c>
      <c r="S20" s="182">
        <v>0</v>
      </c>
      <c r="T20" s="183">
        <f t="shared" si="11"/>
        <v>0</v>
      </c>
      <c r="U20" s="174"/>
      <c r="V20" s="182">
        <f t="shared" si="12"/>
        <v>0</v>
      </c>
      <c r="W20" s="183">
        <v>0</v>
      </c>
      <c r="X20" s="182">
        <f t="shared" si="0"/>
        <v>0</v>
      </c>
      <c r="Y20" s="183">
        <f t="shared" si="13"/>
        <v>0</v>
      </c>
      <c r="Z20" s="182">
        <f t="shared" si="1"/>
        <v>0</v>
      </c>
      <c r="AA20" s="183">
        <f t="shared" si="14"/>
        <v>0</v>
      </c>
      <c r="AB20" s="174"/>
      <c r="AC20" s="182">
        <f t="shared" si="2"/>
        <v>11016</v>
      </c>
      <c r="AD20" s="183">
        <f t="shared" si="15"/>
        <v>2.0999999999999999E-3</v>
      </c>
      <c r="AE20" s="182">
        <f t="shared" si="25"/>
        <v>2139</v>
      </c>
      <c r="AF20" s="183">
        <f t="shared" si="16"/>
        <v>0.1772</v>
      </c>
      <c r="AG20" s="174"/>
      <c r="AH20" s="182">
        <f t="shared" si="17"/>
        <v>13155</v>
      </c>
      <c r="AI20" s="183">
        <f t="shared" si="18"/>
        <v>1.2999999999999999E-3</v>
      </c>
      <c r="AJ20" s="182">
        <f t="shared" si="4"/>
        <v>13080</v>
      </c>
      <c r="AK20" s="183">
        <f t="shared" si="19"/>
        <v>1.2999999999999999E-3</v>
      </c>
      <c r="AL20" s="182">
        <f t="shared" si="5"/>
        <v>2658</v>
      </c>
      <c r="AM20" s="183">
        <f t="shared" si="24"/>
        <v>1.1999999999999999E-3</v>
      </c>
      <c r="AN20" s="184"/>
      <c r="AO20" s="182">
        <f t="shared" si="20"/>
        <v>13155</v>
      </c>
      <c r="AP20" s="183">
        <f t="shared" si="21"/>
        <v>1.1000000000000001E-3</v>
      </c>
      <c r="AQ20" s="185"/>
      <c r="AR20" s="182">
        <f t="shared" si="6"/>
        <v>13155</v>
      </c>
      <c r="AS20" s="183">
        <f t="shared" si="22"/>
        <v>8.0000000000000004E-4</v>
      </c>
      <c r="AT20" s="182">
        <f t="shared" si="7"/>
        <v>11016</v>
      </c>
      <c r="AU20" s="183">
        <f t="shared" si="23"/>
        <v>6.9999999999999999E-4</v>
      </c>
      <c r="AW20" s="187">
        <v>13155</v>
      </c>
      <c r="AX20" s="187">
        <f t="shared" si="8"/>
        <v>0</v>
      </c>
    </row>
    <row r="21" spans="1:50" ht="17.25" x14ac:dyDescent="0.3">
      <c r="A21" s="179" t="s">
        <v>157</v>
      </c>
      <c r="B21" s="180" t="s">
        <v>27</v>
      </c>
      <c r="C21" s="181">
        <v>184988</v>
      </c>
      <c r="D21" s="181">
        <v>10983</v>
      </c>
      <c r="E21" s="181">
        <v>803814</v>
      </c>
      <c r="F21" s="181">
        <v>159723</v>
      </c>
      <c r="G21" s="181">
        <v>12721</v>
      </c>
      <c r="H21" s="181">
        <v>3606761</v>
      </c>
      <c r="I21" s="181">
        <v>169210</v>
      </c>
      <c r="J21" s="181">
        <v>139</v>
      </c>
      <c r="K21" s="181">
        <v>6651</v>
      </c>
      <c r="L21" s="181">
        <v>12451</v>
      </c>
      <c r="M21" s="181">
        <v>0</v>
      </c>
      <c r="N21" s="181">
        <v>91857</v>
      </c>
      <c r="O21" s="181">
        <f t="shared" si="9"/>
        <v>5059298</v>
      </c>
      <c r="P21" s="174"/>
      <c r="Q21" s="182">
        <f>SUM(C21:M21)</f>
        <v>4967441</v>
      </c>
      <c r="R21" s="183">
        <f t="shared" si="10"/>
        <v>1</v>
      </c>
      <c r="S21" s="182">
        <f>N21</f>
        <v>91857</v>
      </c>
      <c r="T21" s="183">
        <f t="shared" si="11"/>
        <v>1</v>
      </c>
      <c r="U21" s="174"/>
      <c r="V21" s="182">
        <f t="shared" si="12"/>
        <v>0</v>
      </c>
      <c r="W21" s="183">
        <v>0</v>
      </c>
      <c r="X21" s="182">
        <f t="shared" si="0"/>
        <v>0</v>
      </c>
      <c r="Y21" s="183">
        <f t="shared" si="13"/>
        <v>0</v>
      </c>
      <c r="Z21" s="182">
        <f t="shared" si="1"/>
        <v>0</v>
      </c>
      <c r="AA21" s="183">
        <f t="shared" si="14"/>
        <v>0</v>
      </c>
      <c r="AB21" s="174"/>
      <c r="AC21" s="182">
        <v>0</v>
      </c>
      <c r="AD21" s="183">
        <f t="shared" si="15"/>
        <v>0</v>
      </c>
      <c r="AE21" s="182">
        <v>0</v>
      </c>
      <c r="AF21" s="183">
        <f t="shared" si="16"/>
        <v>0</v>
      </c>
      <c r="AG21" s="174"/>
      <c r="AH21" s="182">
        <f t="shared" si="17"/>
        <v>5059298</v>
      </c>
      <c r="AI21" s="183">
        <f t="shared" si="18"/>
        <v>0.49320000000000003</v>
      </c>
      <c r="AJ21" s="182">
        <f t="shared" si="4"/>
        <v>5023143</v>
      </c>
      <c r="AK21" s="183">
        <f t="shared" si="19"/>
        <v>0.49259999999999998</v>
      </c>
      <c r="AL21" s="182">
        <f t="shared" si="5"/>
        <v>963537</v>
      </c>
      <c r="AM21" s="183">
        <f t="shared" si="24"/>
        <v>0.45150000000000001</v>
      </c>
      <c r="AN21" s="184"/>
      <c r="AO21" s="182">
        <v>0</v>
      </c>
      <c r="AP21" s="183">
        <f t="shared" si="21"/>
        <v>0</v>
      </c>
      <c r="AQ21" s="185"/>
      <c r="AR21" s="182">
        <f t="shared" si="6"/>
        <v>5059298</v>
      </c>
      <c r="AS21" s="183">
        <f t="shared" si="22"/>
        <v>0.2964</v>
      </c>
      <c r="AT21" s="182">
        <f t="shared" si="7"/>
        <v>4967441</v>
      </c>
      <c r="AU21" s="183">
        <f t="shared" si="23"/>
        <v>0.29339999999999999</v>
      </c>
      <c r="AW21" s="187">
        <v>5059298</v>
      </c>
      <c r="AX21" s="187">
        <f t="shared" si="8"/>
        <v>0</v>
      </c>
    </row>
    <row r="22" spans="1:50" ht="17.25" x14ac:dyDescent="0.3">
      <c r="A22" s="179" t="s">
        <v>157</v>
      </c>
      <c r="B22" s="180" t="s">
        <v>28</v>
      </c>
      <c r="C22" s="181">
        <v>4987</v>
      </c>
      <c r="D22" s="181">
        <v>222</v>
      </c>
      <c r="E22" s="181">
        <v>20008</v>
      </c>
      <c r="F22" s="181">
        <v>3845</v>
      </c>
      <c r="G22" s="181">
        <v>113</v>
      </c>
      <c r="H22" s="181">
        <v>67926</v>
      </c>
      <c r="I22" s="181">
        <v>3186</v>
      </c>
      <c r="J22" s="181">
        <v>0</v>
      </c>
      <c r="K22" s="181">
        <v>3</v>
      </c>
      <c r="L22" s="181">
        <v>67</v>
      </c>
      <c r="M22" s="181">
        <v>7</v>
      </c>
      <c r="N22" s="181">
        <v>72</v>
      </c>
      <c r="O22" s="181">
        <f t="shared" si="9"/>
        <v>100436</v>
      </c>
      <c r="P22" s="174"/>
      <c r="Q22" s="182">
        <v>0</v>
      </c>
      <c r="R22" s="183">
        <f t="shared" si="10"/>
        <v>0</v>
      </c>
      <c r="S22" s="182">
        <v>0</v>
      </c>
      <c r="T22" s="183">
        <f t="shared" si="11"/>
        <v>0</v>
      </c>
      <c r="U22" s="174"/>
      <c r="V22" s="182">
        <f t="shared" si="12"/>
        <v>0</v>
      </c>
      <c r="W22" s="183">
        <v>0</v>
      </c>
      <c r="X22" s="182">
        <f t="shared" si="0"/>
        <v>0</v>
      </c>
      <c r="Y22" s="183">
        <f t="shared" si="13"/>
        <v>0</v>
      </c>
      <c r="Z22" s="182">
        <f t="shared" si="1"/>
        <v>0</v>
      </c>
      <c r="AA22" s="183">
        <f t="shared" si="14"/>
        <v>0</v>
      </c>
      <c r="AB22" s="174"/>
      <c r="AC22" s="182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100364</v>
      </c>
      <c r="AD22" s="183">
        <f t="shared" si="15"/>
        <v>1.9400000000000001E-2</v>
      </c>
      <c r="AE22" s="182">
        <f t="shared" ref="AE22:AE37" si="27">SUMIF($A22,"CA",N22)</f>
        <v>72</v>
      </c>
      <c r="AF22" s="183">
        <f t="shared" si="16"/>
        <v>6.0000000000000001E-3</v>
      </c>
      <c r="AG22" s="174"/>
      <c r="AH22" s="182">
        <f t="shared" si="17"/>
        <v>100436</v>
      </c>
      <c r="AI22" s="183">
        <f t="shared" si="18"/>
        <v>9.7999999999999997E-3</v>
      </c>
      <c r="AJ22" s="182">
        <f t="shared" si="4"/>
        <v>100027</v>
      </c>
      <c r="AK22" s="183">
        <f t="shared" si="19"/>
        <v>9.7999999999999997E-3</v>
      </c>
      <c r="AL22" s="182">
        <f t="shared" si="5"/>
        <v>23853</v>
      </c>
      <c r="AM22" s="186">
        <f>ROUNDDOWN(AL22/AL$61,4)</f>
        <v>1.11E-2</v>
      </c>
      <c r="AN22" s="190"/>
      <c r="AO22" s="182">
        <f t="shared" si="20"/>
        <v>100436</v>
      </c>
      <c r="AP22" s="183">
        <f t="shared" si="21"/>
        <v>8.3999999999999995E-3</v>
      </c>
      <c r="AQ22" s="185"/>
      <c r="AR22" s="182">
        <f t="shared" si="6"/>
        <v>100436</v>
      </c>
      <c r="AS22" s="183">
        <f t="shared" si="22"/>
        <v>5.8999999999999999E-3</v>
      </c>
      <c r="AT22" s="182">
        <f t="shared" si="7"/>
        <v>100364</v>
      </c>
      <c r="AU22" s="183">
        <f t="shared" si="23"/>
        <v>5.8999999999999999E-3</v>
      </c>
      <c r="AW22" s="187">
        <v>100436</v>
      </c>
      <c r="AX22" s="187">
        <f t="shared" si="8"/>
        <v>0</v>
      </c>
    </row>
    <row r="23" spans="1:50" ht="17.25" x14ac:dyDescent="0.3">
      <c r="A23" s="179" t="s">
        <v>157</v>
      </c>
      <c r="B23" s="180" t="s">
        <v>72</v>
      </c>
      <c r="C23" s="181">
        <v>1041</v>
      </c>
      <c r="D23" s="181">
        <v>56</v>
      </c>
      <c r="E23" s="181">
        <v>7524</v>
      </c>
      <c r="F23" s="181">
        <v>936</v>
      </c>
      <c r="G23" s="181">
        <v>322</v>
      </c>
      <c r="H23" s="181">
        <v>42629</v>
      </c>
      <c r="I23" s="181">
        <v>1999</v>
      </c>
      <c r="J23" s="181">
        <v>0</v>
      </c>
      <c r="K23" s="181">
        <v>47</v>
      </c>
      <c r="L23" s="181">
        <v>14</v>
      </c>
      <c r="M23" s="181">
        <v>59</v>
      </c>
      <c r="N23" s="181">
        <v>606</v>
      </c>
      <c r="O23" s="181">
        <f t="shared" si="9"/>
        <v>55233</v>
      </c>
      <c r="P23" s="174"/>
      <c r="Q23" s="182">
        <v>0</v>
      </c>
      <c r="R23" s="183">
        <f t="shared" si="10"/>
        <v>0</v>
      </c>
      <c r="S23" s="182">
        <v>0</v>
      </c>
      <c r="T23" s="183">
        <f t="shared" si="11"/>
        <v>0</v>
      </c>
      <c r="U23" s="174"/>
      <c r="V23" s="182">
        <f t="shared" si="12"/>
        <v>0</v>
      </c>
      <c r="W23" s="183">
        <v>0</v>
      </c>
      <c r="X23" s="182">
        <f t="shared" si="0"/>
        <v>0</v>
      </c>
      <c r="Y23" s="183">
        <f t="shared" si="13"/>
        <v>0</v>
      </c>
      <c r="Z23" s="182">
        <f t="shared" si="1"/>
        <v>0</v>
      </c>
      <c r="AA23" s="183">
        <f t="shared" si="14"/>
        <v>0</v>
      </c>
      <c r="AB23" s="174"/>
      <c r="AC23" s="182">
        <f t="shared" si="26"/>
        <v>54627</v>
      </c>
      <c r="AD23" s="183">
        <f t="shared" si="15"/>
        <v>1.0500000000000001E-2</v>
      </c>
      <c r="AE23" s="182">
        <f t="shared" si="27"/>
        <v>606</v>
      </c>
      <c r="AF23" s="183">
        <f t="shared" si="16"/>
        <v>5.0200000000000002E-2</v>
      </c>
      <c r="AG23" s="174"/>
      <c r="AH23" s="182">
        <f t="shared" si="17"/>
        <v>55233</v>
      </c>
      <c r="AI23" s="183">
        <f t="shared" si="18"/>
        <v>5.4000000000000003E-3</v>
      </c>
      <c r="AJ23" s="182">
        <f t="shared" si="4"/>
        <v>54782</v>
      </c>
      <c r="AK23" s="183">
        <f t="shared" si="19"/>
        <v>5.4000000000000003E-3</v>
      </c>
      <c r="AL23" s="182">
        <f t="shared" si="5"/>
        <v>8460</v>
      </c>
      <c r="AM23" s="183">
        <f t="shared" si="24"/>
        <v>4.0000000000000001E-3</v>
      </c>
      <c r="AN23" s="184"/>
      <c r="AO23" s="182">
        <f t="shared" si="20"/>
        <v>55233</v>
      </c>
      <c r="AP23" s="183">
        <f t="shared" si="21"/>
        <v>4.5999999999999999E-3</v>
      </c>
      <c r="AQ23" s="185"/>
      <c r="AR23" s="182">
        <f t="shared" si="6"/>
        <v>55233</v>
      </c>
      <c r="AS23" s="183">
        <f t="shared" si="22"/>
        <v>3.2000000000000002E-3</v>
      </c>
      <c r="AT23" s="182">
        <f t="shared" si="7"/>
        <v>54627</v>
      </c>
      <c r="AU23" s="183">
        <f t="shared" si="23"/>
        <v>3.2000000000000002E-3</v>
      </c>
      <c r="AW23" s="187">
        <v>55233</v>
      </c>
      <c r="AX23" s="187">
        <f t="shared" si="8"/>
        <v>0</v>
      </c>
    </row>
    <row r="24" spans="1:50" ht="17.25" x14ac:dyDescent="0.3">
      <c r="A24" s="179" t="s">
        <v>157</v>
      </c>
      <c r="B24" s="180" t="s">
        <v>29</v>
      </c>
      <c r="C24" s="181">
        <v>250</v>
      </c>
      <c r="D24" s="181">
        <v>16</v>
      </c>
      <c r="E24" s="181">
        <v>1524</v>
      </c>
      <c r="F24" s="181">
        <v>201</v>
      </c>
      <c r="G24" s="181">
        <v>4</v>
      </c>
      <c r="H24" s="181">
        <v>4612</v>
      </c>
      <c r="I24" s="181">
        <v>216</v>
      </c>
      <c r="J24" s="181">
        <v>0</v>
      </c>
      <c r="K24" s="181">
        <v>0</v>
      </c>
      <c r="L24" s="181">
        <v>12</v>
      </c>
      <c r="M24" s="181">
        <v>2</v>
      </c>
      <c r="N24" s="181">
        <v>38</v>
      </c>
      <c r="O24" s="181">
        <f t="shared" si="9"/>
        <v>6875</v>
      </c>
      <c r="P24" s="174"/>
      <c r="Q24" s="182">
        <v>0</v>
      </c>
      <c r="R24" s="188">
        <f>ROUND(Q24/Q$61,4)</f>
        <v>0</v>
      </c>
      <c r="S24" s="182">
        <v>0</v>
      </c>
      <c r="T24" s="183">
        <f t="shared" si="11"/>
        <v>0</v>
      </c>
      <c r="U24" s="174"/>
      <c r="V24" s="182">
        <f t="shared" si="12"/>
        <v>0</v>
      </c>
      <c r="W24" s="183">
        <v>0</v>
      </c>
      <c r="X24" s="182">
        <f t="shared" si="0"/>
        <v>0</v>
      </c>
      <c r="Y24" s="183">
        <f t="shared" si="13"/>
        <v>0</v>
      </c>
      <c r="Z24" s="182">
        <f t="shared" si="1"/>
        <v>0</v>
      </c>
      <c r="AA24" s="183">
        <f t="shared" si="14"/>
        <v>0</v>
      </c>
      <c r="AB24" s="174"/>
      <c r="AC24" s="182">
        <f t="shared" si="26"/>
        <v>6837</v>
      </c>
      <c r="AD24" s="188">
        <f>ROUND(AC24/AC$61,4)</f>
        <v>1.2999999999999999E-3</v>
      </c>
      <c r="AE24" s="182">
        <f t="shared" si="27"/>
        <v>38</v>
      </c>
      <c r="AF24" s="183">
        <f t="shared" si="16"/>
        <v>3.0999999999999999E-3</v>
      </c>
      <c r="AG24" s="174"/>
      <c r="AH24" s="182">
        <f t="shared" si="17"/>
        <v>6875</v>
      </c>
      <c r="AI24" s="183">
        <f t="shared" si="18"/>
        <v>6.9999999999999999E-4</v>
      </c>
      <c r="AJ24" s="182">
        <f t="shared" si="4"/>
        <v>6841</v>
      </c>
      <c r="AK24" s="183">
        <f t="shared" si="19"/>
        <v>6.9999999999999999E-4</v>
      </c>
      <c r="AL24" s="182">
        <f t="shared" si="5"/>
        <v>1725</v>
      </c>
      <c r="AM24" s="183">
        <f t="shared" si="24"/>
        <v>8.0000000000000004E-4</v>
      </c>
      <c r="AN24" s="184"/>
      <c r="AO24" s="182">
        <f t="shared" si="20"/>
        <v>6875</v>
      </c>
      <c r="AP24" s="183">
        <f t="shared" si="21"/>
        <v>5.9999999999999995E-4</v>
      </c>
      <c r="AQ24" s="185"/>
      <c r="AR24" s="182">
        <f t="shared" si="6"/>
        <v>6875</v>
      </c>
      <c r="AS24" s="183">
        <f t="shared" si="22"/>
        <v>4.0000000000000002E-4</v>
      </c>
      <c r="AT24" s="182">
        <f t="shared" si="7"/>
        <v>6837</v>
      </c>
      <c r="AU24" s="183">
        <f t="shared" si="23"/>
        <v>4.0000000000000002E-4</v>
      </c>
      <c r="AW24" s="187">
        <v>6875</v>
      </c>
      <c r="AX24" s="187">
        <f t="shared" si="8"/>
        <v>0</v>
      </c>
    </row>
    <row r="25" spans="1:50" ht="17.25" x14ac:dyDescent="0.3">
      <c r="A25" s="179" t="s">
        <v>157</v>
      </c>
      <c r="B25" s="180" t="s">
        <v>73</v>
      </c>
      <c r="C25" s="181">
        <v>1169</v>
      </c>
      <c r="D25" s="181">
        <v>185</v>
      </c>
      <c r="E25" s="181">
        <v>9226</v>
      </c>
      <c r="F25" s="181">
        <v>934</v>
      </c>
      <c r="G25" s="181">
        <v>55</v>
      </c>
      <c r="H25" s="181">
        <v>38079</v>
      </c>
      <c r="I25" s="181">
        <v>1786</v>
      </c>
      <c r="J25" s="181">
        <v>0</v>
      </c>
      <c r="K25" s="181">
        <v>3</v>
      </c>
      <c r="L25" s="181">
        <v>48</v>
      </c>
      <c r="M25" s="181">
        <v>14</v>
      </c>
      <c r="N25" s="181">
        <v>41</v>
      </c>
      <c r="O25" s="181">
        <f t="shared" si="9"/>
        <v>51540</v>
      </c>
      <c r="P25" s="174"/>
      <c r="Q25" s="182">
        <v>0</v>
      </c>
      <c r="R25" s="183">
        <f t="shared" si="10"/>
        <v>0</v>
      </c>
      <c r="S25" s="182">
        <v>0</v>
      </c>
      <c r="T25" s="183">
        <f t="shared" si="11"/>
        <v>0</v>
      </c>
      <c r="U25" s="174"/>
      <c r="V25" s="182">
        <f t="shared" si="12"/>
        <v>0</v>
      </c>
      <c r="W25" s="183">
        <v>0</v>
      </c>
      <c r="X25" s="182">
        <f t="shared" si="0"/>
        <v>0</v>
      </c>
      <c r="Y25" s="183">
        <f t="shared" si="13"/>
        <v>0</v>
      </c>
      <c r="Z25" s="182">
        <f t="shared" si="1"/>
        <v>0</v>
      </c>
      <c r="AA25" s="183">
        <f t="shared" si="14"/>
        <v>0</v>
      </c>
      <c r="AB25" s="174"/>
      <c r="AC25" s="182">
        <f t="shared" si="26"/>
        <v>51499</v>
      </c>
      <c r="AD25" s="183">
        <f t="shared" si="15"/>
        <v>9.9000000000000008E-3</v>
      </c>
      <c r="AE25" s="182">
        <f t="shared" si="27"/>
        <v>41</v>
      </c>
      <c r="AF25" s="183">
        <f t="shared" si="16"/>
        <v>3.3999999999999998E-3</v>
      </c>
      <c r="AG25" s="174"/>
      <c r="AH25" s="182">
        <f t="shared" si="17"/>
        <v>51540</v>
      </c>
      <c r="AI25" s="183">
        <f t="shared" si="18"/>
        <v>5.0000000000000001E-3</v>
      </c>
      <c r="AJ25" s="182">
        <f t="shared" si="4"/>
        <v>51238</v>
      </c>
      <c r="AK25" s="183">
        <f t="shared" si="19"/>
        <v>5.0000000000000001E-3</v>
      </c>
      <c r="AL25" s="182">
        <f t="shared" si="5"/>
        <v>10160</v>
      </c>
      <c r="AM25" s="183">
        <f>ROUND(AL25/AL$61,4)</f>
        <v>4.7999999999999996E-3</v>
      </c>
      <c r="AN25" s="190"/>
      <c r="AO25" s="182">
        <f t="shared" si="20"/>
        <v>51540</v>
      </c>
      <c r="AP25" s="183">
        <f t="shared" si="21"/>
        <v>4.3E-3</v>
      </c>
      <c r="AQ25" s="185"/>
      <c r="AR25" s="182">
        <f t="shared" si="6"/>
        <v>51540</v>
      </c>
      <c r="AS25" s="183">
        <f t="shared" si="22"/>
        <v>3.0000000000000001E-3</v>
      </c>
      <c r="AT25" s="182">
        <f t="shared" si="7"/>
        <v>51499</v>
      </c>
      <c r="AU25" s="183">
        <f t="shared" si="23"/>
        <v>3.0000000000000001E-3</v>
      </c>
      <c r="AW25" s="187">
        <v>51540</v>
      </c>
      <c r="AX25" s="187">
        <f t="shared" si="8"/>
        <v>0</v>
      </c>
    </row>
    <row r="26" spans="1:50" ht="17.25" x14ac:dyDescent="0.3">
      <c r="A26" s="179" t="s">
        <v>157</v>
      </c>
      <c r="B26" s="180" t="s">
        <v>30</v>
      </c>
      <c r="C26" s="181">
        <v>9683</v>
      </c>
      <c r="D26" s="181">
        <v>371</v>
      </c>
      <c r="E26" s="181">
        <v>39433</v>
      </c>
      <c r="F26" s="181">
        <v>7223</v>
      </c>
      <c r="G26" s="181">
        <v>112</v>
      </c>
      <c r="H26" s="181">
        <v>125365</v>
      </c>
      <c r="I26" s="181">
        <v>5881</v>
      </c>
      <c r="J26" s="181">
        <v>0</v>
      </c>
      <c r="K26" s="181">
        <v>43</v>
      </c>
      <c r="L26" s="181">
        <v>183</v>
      </c>
      <c r="M26" s="181">
        <v>0</v>
      </c>
      <c r="N26" s="181">
        <v>90</v>
      </c>
      <c r="O26" s="181">
        <f t="shared" si="9"/>
        <v>188384</v>
      </c>
      <c r="P26" s="174"/>
      <c r="Q26" s="182">
        <v>0</v>
      </c>
      <c r="R26" s="183">
        <f>ROUND(Q26/Q$61,4)</f>
        <v>0</v>
      </c>
      <c r="S26" s="182">
        <v>0</v>
      </c>
      <c r="T26" s="183">
        <f t="shared" si="11"/>
        <v>0</v>
      </c>
      <c r="U26" s="174"/>
      <c r="V26" s="182">
        <f t="shared" si="12"/>
        <v>0</v>
      </c>
      <c r="W26" s="183">
        <v>0</v>
      </c>
      <c r="X26" s="182">
        <f t="shared" si="0"/>
        <v>0</v>
      </c>
      <c r="Y26" s="183">
        <f t="shared" si="13"/>
        <v>0</v>
      </c>
      <c r="Z26" s="182">
        <f t="shared" si="1"/>
        <v>0</v>
      </c>
      <c r="AA26" s="183">
        <f t="shared" si="14"/>
        <v>0</v>
      </c>
      <c r="AB26" s="174"/>
      <c r="AC26" s="182">
        <f t="shared" si="26"/>
        <v>188294</v>
      </c>
      <c r="AD26" s="186">
        <f>ROUNDUP(AC26/AC$61,4)</f>
        <v>3.6400000000000002E-2</v>
      </c>
      <c r="AE26" s="182">
        <f t="shared" si="27"/>
        <v>90</v>
      </c>
      <c r="AF26" s="183">
        <f t="shared" si="16"/>
        <v>7.4999999999999997E-3</v>
      </c>
      <c r="AG26" s="174"/>
      <c r="AH26" s="182">
        <f t="shared" si="17"/>
        <v>188384</v>
      </c>
      <c r="AI26" s="183">
        <f t="shared" si="18"/>
        <v>1.84E-2</v>
      </c>
      <c r="AJ26" s="182">
        <f t="shared" si="4"/>
        <v>187718</v>
      </c>
      <c r="AK26" s="186">
        <f>ROUNDUP(AJ26/AJ$61,4)</f>
        <v>1.8499999999999999E-2</v>
      </c>
      <c r="AL26" s="182">
        <f t="shared" si="5"/>
        <v>46656</v>
      </c>
      <c r="AM26" s="183">
        <f t="shared" si="24"/>
        <v>2.1899999999999999E-2</v>
      </c>
      <c r="AN26" s="184"/>
      <c r="AO26" s="182">
        <f t="shared" si="20"/>
        <v>188384</v>
      </c>
      <c r="AP26" s="183">
        <f t="shared" si="21"/>
        <v>1.5699999999999999E-2</v>
      </c>
      <c r="AQ26" s="185"/>
      <c r="AR26" s="182">
        <f t="shared" si="6"/>
        <v>188384</v>
      </c>
      <c r="AS26" s="186">
        <f>ROUNDDOWN(AR26/AR$61,4)</f>
        <v>1.0999999999999999E-2</v>
      </c>
      <c r="AT26" s="182">
        <f t="shared" si="7"/>
        <v>188294</v>
      </c>
      <c r="AU26" s="183">
        <f t="shared" si="23"/>
        <v>1.11E-2</v>
      </c>
      <c r="AW26" s="187">
        <v>188384</v>
      </c>
      <c r="AX26" s="187">
        <f t="shared" si="8"/>
        <v>0</v>
      </c>
    </row>
    <row r="27" spans="1:50" ht="17.25" x14ac:dyDescent="0.3">
      <c r="A27" s="179" t="s">
        <v>157</v>
      </c>
      <c r="B27" s="180" t="s">
        <v>74</v>
      </c>
      <c r="C27" s="181">
        <v>217</v>
      </c>
      <c r="D27" s="181">
        <v>12</v>
      </c>
      <c r="E27" s="181">
        <v>972</v>
      </c>
      <c r="F27" s="181">
        <v>181</v>
      </c>
      <c r="G27" s="181">
        <v>0</v>
      </c>
      <c r="H27" s="181">
        <v>3167</v>
      </c>
      <c r="I27" s="181">
        <v>148</v>
      </c>
      <c r="J27" s="181">
        <v>0</v>
      </c>
      <c r="K27" s="181">
        <v>0</v>
      </c>
      <c r="L27" s="181">
        <v>9</v>
      </c>
      <c r="M27" s="181">
        <v>0</v>
      </c>
      <c r="N27" s="181">
        <v>41</v>
      </c>
      <c r="O27" s="181">
        <f t="shared" si="9"/>
        <v>4747</v>
      </c>
      <c r="P27" s="174"/>
      <c r="Q27" s="182">
        <v>0</v>
      </c>
      <c r="R27" s="183">
        <f t="shared" si="10"/>
        <v>0</v>
      </c>
      <c r="S27" s="182">
        <v>0</v>
      </c>
      <c r="T27" s="183">
        <f t="shared" si="11"/>
        <v>0</v>
      </c>
      <c r="U27" s="174"/>
      <c r="V27" s="182">
        <f t="shared" si="12"/>
        <v>0</v>
      </c>
      <c r="W27" s="183">
        <v>0</v>
      </c>
      <c r="X27" s="182">
        <f t="shared" si="0"/>
        <v>0</v>
      </c>
      <c r="Y27" s="183">
        <f t="shared" si="13"/>
        <v>0</v>
      </c>
      <c r="Z27" s="182">
        <f t="shared" si="1"/>
        <v>0</v>
      </c>
      <c r="AA27" s="183">
        <f t="shared" si="14"/>
        <v>0</v>
      </c>
      <c r="AB27" s="174"/>
      <c r="AC27" s="182">
        <f t="shared" si="26"/>
        <v>4706</v>
      </c>
      <c r="AD27" s="183">
        <f t="shared" si="15"/>
        <v>8.9999999999999998E-4</v>
      </c>
      <c r="AE27" s="182">
        <f t="shared" si="27"/>
        <v>41</v>
      </c>
      <c r="AF27" s="183">
        <f t="shared" si="16"/>
        <v>3.3999999999999998E-3</v>
      </c>
      <c r="AG27" s="174"/>
      <c r="AH27" s="182">
        <f t="shared" si="17"/>
        <v>4747</v>
      </c>
      <c r="AI27" s="183">
        <f t="shared" si="18"/>
        <v>5.0000000000000001E-4</v>
      </c>
      <c r="AJ27" s="182">
        <f t="shared" si="4"/>
        <v>4726</v>
      </c>
      <c r="AK27" s="183">
        <f t="shared" si="19"/>
        <v>5.0000000000000001E-4</v>
      </c>
      <c r="AL27" s="182">
        <f t="shared" si="5"/>
        <v>1153</v>
      </c>
      <c r="AM27" s="183">
        <f t="shared" si="24"/>
        <v>5.0000000000000001E-4</v>
      </c>
      <c r="AN27" s="184"/>
      <c r="AO27" s="182">
        <f t="shared" si="20"/>
        <v>4747</v>
      </c>
      <c r="AP27" s="183">
        <f t="shared" si="21"/>
        <v>4.0000000000000002E-4</v>
      </c>
      <c r="AQ27" s="185"/>
      <c r="AR27" s="182">
        <f t="shared" si="6"/>
        <v>4747</v>
      </c>
      <c r="AS27" s="183">
        <f t="shared" si="22"/>
        <v>2.9999999999999997E-4</v>
      </c>
      <c r="AT27" s="182">
        <f t="shared" si="7"/>
        <v>4706</v>
      </c>
      <c r="AU27" s="183">
        <f t="shared" si="23"/>
        <v>2.9999999999999997E-4</v>
      </c>
      <c r="AW27" s="187">
        <v>4747</v>
      </c>
      <c r="AX27" s="187">
        <f t="shared" si="8"/>
        <v>0</v>
      </c>
    </row>
    <row r="28" spans="1:50" ht="17.25" x14ac:dyDescent="0.3">
      <c r="A28" s="179" t="s">
        <v>157</v>
      </c>
      <c r="B28" s="180" t="s">
        <v>75</v>
      </c>
      <c r="C28" s="181">
        <v>33</v>
      </c>
      <c r="D28" s="181">
        <v>5</v>
      </c>
      <c r="E28" s="181">
        <v>573</v>
      </c>
      <c r="F28" s="181">
        <v>28</v>
      </c>
      <c r="G28" s="181">
        <v>1</v>
      </c>
      <c r="H28" s="181">
        <v>3168</v>
      </c>
      <c r="I28" s="181">
        <v>148</v>
      </c>
      <c r="J28" s="181">
        <v>0</v>
      </c>
      <c r="K28" s="181">
        <v>1</v>
      </c>
      <c r="L28" s="181">
        <v>0</v>
      </c>
      <c r="M28" s="181">
        <v>2</v>
      </c>
      <c r="N28" s="181">
        <v>1</v>
      </c>
      <c r="O28" s="181">
        <f t="shared" si="9"/>
        <v>3960</v>
      </c>
      <c r="P28" s="174"/>
      <c r="Q28" s="182">
        <v>0</v>
      </c>
      <c r="R28" s="183">
        <f t="shared" si="10"/>
        <v>0</v>
      </c>
      <c r="S28" s="182">
        <v>0</v>
      </c>
      <c r="T28" s="183">
        <f t="shared" si="11"/>
        <v>0</v>
      </c>
      <c r="U28" s="174"/>
      <c r="V28" s="182">
        <f t="shared" si="12"/>
        <v>0</v>
      </c>
      <c r="W28" s="183">
        <v>0</v>
      </c>
      <c r="X28" s="182">
        <f t="shared" si="0"/>
        <v>0</v>
      </c>
      <c r="Y28" s="183">
        <f t="shared" si="13"/>
        <v>0</v>
      </c>
      <c r="Z28" s="182">
        <f t="shared" si="1"/>
        <v>0</v>
      </c>
      <c r="AA28" s="183">
        <f t="shared" si="14"/>
        <v>0</v>
      </c>
      <c r="AB28" s="174"/>
      <c r="AC28" s="182">
        <f t="shared" si="26"/>
        <v>3959</v>
      </c>
      <c r="AD28" s="183">
        <f t="shared" si="15"/>
        <v>8.0000000000000004E-4</v>
      </c>
      <c r="AE28" s="182">
        <f t="shared" si="27"/>
        <v>1</v>
      </c>
      <c r="AF28" s="183">
        <f t="shared" si="16"/>
        <v>1E-4</v>
      </c>
      <c r="AG28" s="174"/>
      <c r="AH28" s="182">
        <f t="shared" si="17"/>
        <v>3960</v>
      </c>
      <c r="AI28" s="183">
        <f t="shared" si="18"/>
        <v>4.0000000000000002E-4</v>
      </c>
      <c r="AJ28" s="182">
        <f t="shared" si="4"/>
        <v>3952</v>
      </c>
      <c r="AK28" s="183">
        <f t="shared" si="19"/>
        <v>4.0000000000000002E-4</v>
      </c>
      <c r="AL28" s="182">
        <f t="shared" si="5"/>
        <v>601</v>
      </c>
      <c r="AM28" s="183">
        <f t="shared" si="24"/>
        <v>2.9999999999999997E-4</v>
      </c>
      <c r="AN28" s="184"/>
      <c r="AO28" s="182">
        <f t="shared" si="20"/>
        <v>3960</v>
      </c>
      <c r="AP28" s="183">
        <f t="shared" si="21"/>
        <v>2.9999999999999997E-4</v>
      </c>
      <c r="AQ28" s="185"/>
      <c r="AR28" s="182">
        <f t="shared" si="6"/>
        <v>3960</v>
      </c>
      <c r="AS28" s="183">
        <f t="shared" si="22"/>
        <v>2.0000000000000001E-4</v>
      </c>
      <c r="AT28" s="182">
        <f t="shared" si="7"/>
        <v>3959</v>
      </c>
      <c r="AU28" s="183">
        <f t="shared" si="23"/>
        <v>2.0000000000000001E-4</v>
      </c>
      <c r="AW28" s="187">
        <v>3960</v>
      </c>
      <c r="AX28" s="187">
        <f t="shared" si="8"/>
        <v>0</v>
      </c>
    </row>
    <row r="29" spans="1:50" ht="17.25" x14ac:dyDescent="0.3">
      <c r="A29" s="179" t="s">
        <v>157</v>
      </c>
      <c r="B29" s="180" t="s">
        <v>31</v>
      </c>
      <c r="C29" s="181">
        <v>5810</v>
      </c>
      <c r="D29" s="181">
        <v>272</v>
      </c>
      <c r="E29" s="181">
        <v>32053</v>
      </c>
      <c r="F29" s="181">
        <v>4418</v>
      </c>
      <c r="G29" s="181">
        <v>211</v>
      </c>
      <c r="H29" s="181">
        <v>170422</v>
      </c>
      <c r="I29" s="181">
        <v>7995</v>
      </c>
      <c r="J29" s="181">
        <v>1</v>
      </c>
      <c r="K29" s="181">
        <v>26</v>
      </c>
      <c r="L29" s="181">
        <v>60</v>
      </c>
      <c r="M29" s="181">
        <v>0</v>
      </c>
      <c r="N29" s="181">
        <v>393</v>
      </c>
      <c r="O29" s="181">
        <f t="shared" si="9"/>
        <v>221661</v>
      </c>
      <c r="P29" s="174"/>
      <c r="Q29" s="182">
        <v>0</v>
      </c>
      <c r="R29" s="183">
        <f t="shared" si="10"/>
        <v>0</v>
      </c>
      <c r="S29" s="182">
        <v>0</v>
      </c>
      <c r="T29" s="183">
        <f t="shared" si="11"/>
        <v>0</v>
      </c>
      <c r="U29" s="174"/>
      <c r="V29" s="182">
        <f t="shared" si="12"/>
        <v>0</v>
      </c>
      <c r="W29" s="183">
        <v>0</v>
      </c>
      <c r="X29" s="182">
        <f t="shared" si="0"/>
        <v>0</v>
      </c>
      <c r="Y29" s="183">
        <f t="shared" si="13"/>
        <v>0</v>
      </c>
      <c r="Z29" s="182">
        <f t="shared" si="1"/>
        <v>0</v>
      </c>
      <c r="AA29" s="183">
        <f t="shared" si="14"/>
        <v>0</v>
      </c>
      <c r="AB29" s="174"/>
      <c r="AC29" s="182">
        <f t="shared" si="26"/>
        <v>221268</v>
      </c>
      <c r="AD29" s="183">
        <f t="shared" si="15"/>
        <v>4.2700000000000002E-2</v>
      </c>
      <c r="AE29" s="182">
        <f t="shared" si="27"/>
        <v>393</v>
      </c>
      <c r="AF29" s="186">
        <f>ROUNDDOWN(AE29/AE$61,4)</f>
        <v>3.2500000000000001E-2</v>
      </c>
      <c r="AG29" s="174"/>
      <c r="AH29" s="182">
        <f t="shared" si="17"/>
        <v>221661</v>
      </c>
      <c r="AI29" s="183">
        <f t="shared" si="18"/>
        <v>2.1600000000000001E-2</v>
      </c>
      <c r="AJ29" s="182">
        <f t="shared" si="4"/>
        <v>221118</v>
      </c>
      <c r="AK29" s="183">
        <f t="shared" si="19"/>
        <v>2.1700000000000001E-2</v>
      </c>
      <c r="AL29" s="182">
        <f t="shared" si="5"/>
        <v>36471</v>
      </c>
      <c r="AM29" s="183">
        <f>ROUND(AL29/AL$61,4)</f>
        <v>1.7100000000000001E-2</v>
      </c>
      <c r="AN29" s="190"/>
      <c r="AO29" s="182">
        <f t="shared" si="20"/>
        <v>221661</v>
      </c>
      <c r="AP29" s="183">
        <f t="shared" si="21"/>
        <v>1.8499999999999999E-2</v>
      </c>
      <c r="AQ29" s="185"/>
      <c r="AR29" s="182">
        <f t="shared" si="6"/>
        <v>221661</v>
      </c>
      <c r="AS29" s="183">
        <f t="shared" si="22"/>
        <v>1.2999999999999999E-2</v>
      </c>
      <c r="AT29" s="182">
        <f t="shared" si="7"/>
        <v>221268</v>
      </c>
      <c r="AU29" s="183">
        <f>ROUND(AT29/AT$61,4)</f>
        <v>1.3100000000000001E-2</v>
      </c>
      <c r="AW29" s="187">
        <v>221661</v>
      </c>
      <c r="AX29" s="187">
        <f t="shared" si="8"/>
        <v>0</v>
      </c>
    </row>
    <row r="30" spans="1:50" ht="17.25" x14ac:dyDescent="0.3">
      <c r="A30" s="179" t="s">
        <v>157</v>
      </c>
      <c r="B30" s="180" t="s">
        <v>32</v>
      </c>
      <c r="C30" s="181">
        <v>552</v>
      </c>
      <c r="D30" s="181">
        <v>85</v>
      </c>
      <c r="E30" s="181">
        <v>4484</v>
      </c>
      <c r="F30" s="181">
        <v>456</v>
      </c>
      <c r="G30" s="181">
        <v>42</v>
      </c>
      <c r="H30" s="181">
        <v>29888</v>
      </c>
      <c r="I30" s="181">
        <v>1402</v>
      </c>
      <c r="J30" s="181">
        <v>0</v>
      </c>
      <c r="K30" s="181">
        <v>15</v>
      </c>
      <c r="L30" s="181">
        <v>9</v>
      </c>
      <c r="M30" s="181">
        <v>26</v>
      </c>
      <c r="N30" s="181">
        <v>10</v>
      </c>
      <c r="O30" s="181">
        <f t="shared" si="9"/>
        <v>36969</v>
      </c>
      <c r="P30" s="174"/>
      <c r="Q30" s="182">
        <v>0</v>
      </c>
      <c r="R30" s="183">
        <f t="shared" si="10"/>
        <v>0</v>
      </c>
      <c r="S30" s="182">
        <v>0</v>
      </c>
      <c r="T30" s="183">
        <f t="shared" si="11"/>
        <v>0</v>
      </c>
      <c r="U30" s="174"/>
      <c r="V30" s="182">
        <f t="shared" si="12"/>
        <v>0</v>
      </c>
      <c r="W30" s="183">
        <v>0</v>
      </c>
      <c r="X30" s="182">
        <f t="shared" si="0"/>
        <v>0</v>
      </c>
      <c r="Y30" s="183">
        <f t="shared" si="13"/>
        <v>0</v>
      </c>
      <c r="Z30" s="182">
        <f t="shared" si="1"/>
        <v>0</v>
      </c>
      <c r="AA30" s="183">
        <f t="shared" si="14"/>
        <v>0</v>
      </c>
      <c r="AB30" s="174"/>
      <c r="AC30" s="182">
        <f t="shared" si="26"/>
        <v>36959</v>
      </c>
      <c r="AD30" s="183">
        <f t="shared" si="15"/>
        <v>7.1000000000000004E-3</v>
      </c>
      <c r="AE30" s="182">
        <f t="shared" si="27"/>
        <v>10</v>
      </c>
      <c r="AF30" s="183">
        <f t="shared" si="16"/>
        <v>8.0000000000000004E-4</v>
      </c>
      <c r="AG30" s="174"/>
      <c r="AH30" s="182">
        <f t="shared" si="17"/>
        <v>36969</v>
      </c>
      <c r="AI30" s="183">
        <f t="shared" si="18"/>
        <v>3.5999999999999999E-3</v>
      </c>
      <c r="AJ30" s="182">
        <f t="shared" si="4"/>
        <v>36807</v>
      </c>
      <c r="AK30" s="183">
        <f t="shared" si="19"/>
        <v>3.5999999999999999E-3</v>
      </c>
      <c r="AL30" s="182">
        <f t="shared" si="5"/>
        <v>4940</v>
      </c>
      <c r="AM30" s="183">
        <f t="shared" si="24"/>
        <v>2.3E-3</v>
      </c>
      <c r="AN30" s="184"/>
      <c r="AO30" s="182">
        <f t="shared" si="20"/>
        <v>36969</v>
      </c>
      <c r="AP30" s="183">
        <f t="shared" si="21"/>
        <v>3.0999999999999999E-3</v>
      </c>
      <c r="AQ30" s="185"/>
      <c r="AR30" s="182">
        <f t="shared" si="6"/>
        <v>36969</v>
      </c>
      <c r="AS30" s="183">
        <f t="shared" si="22"/>
        <v>2.2000000000000001E-3</v>
      </c>
      <c r="AT30" s="182">
        <f t="shared" si="7"/>
        <v>36959</v>
      </c>
      <c r="AU30" s="183">
        <f t="shared" si="23"/>
        <v>2.2000000000000001E-3</v>
      </c>
      <c r="AW30" s="187">
        <v>36969</v>
      </c>
      <c r="AX30" s="187">
        <f t="shared" si="8"/>
        <v>0</v>
      </c>
    </row>
    <row r="31" spans="1:50" ht="17.25" x14ac:dyDescent="0.3">
      <c r="A31" s="179" t="s">
        <v>157</v>
      </c>
      <c r="B31" s="180" t="s">
        <v>33</v>
      </c>
      <c r="C31" s="181">
        <v>736</v>
      </c>
      <c r="D31" s="181">
        <v>50</v>
      </c>
      <c r="E31" s="181">
        <v>6184</v>
      </c>
      <c r="F31" s="181">
        <v>533</v>
      </c>
      <c r="G31" s="181">
        <v>17</v>
      </c>
      <c r="H31" s="181">
        <v>23579</v>
      </c>
      <c r="I31" s="181">
        <v>1106</v>
      </c>
      <c r="J31" s="181">
        <v>0</v>
      </c>
      <c r="K31" s="181">
        <v>0</v>
      </c>
      <c r="L31" s="181">
        <v>17</v>
      </c>
      <c r="M31" s="181">
        <v>5</v>
      </c>
      <c r="N31" s="181">
        <v>102</v>
      </c>
      <c r="O31" s="181">
        <f t="shared" si="9"/>
        <v>32329</v>
      </c>
      <c r="P31" s="174"/>
      <c r="Q31" s="182">
        <v>0</v>
      </c>
      <c r="R31" s="183">
        <f t="shared" si="10"/>
        <v>0</v>
      </c>
      <c r="S31" s="182">
        <v>0</v>
      </c>
      <c r="T31" s="183">
        <f t="shared" si="11"/>
        <v>0</v>
      </c>
      <c r="U31" s="174"/>
      <c r="V31" s="182">
        <f t="shared" si="12"/>
        <v>0</v>
      </c>
      <c r="W31" s="183">
        <v>0</v>
      </c>
      <c r="X31" s="182">
        <f t="shared" si="0"/>
        <v>0</v>
      </c>
      <c r="Y31" s="183">
        <f t="shared" si="13"/>
        <v>0</v>
      </c>
      <c r="Z31" s="182">
        <f t="shared" si="1"/>
        <v>0</v>
      </c>
      <c r="AA31" s="183">
        <f t="shared" si="14"/>
        <v>0</v>
      </c>
      <c r="AB31" s="174"/>
      <c r="AC31" s="182">
        <f t="shared" si="26"/>
        <v>32227</v>
      </c>
      <c r="AD31" s="183">
        <f t="shared" si="15"/>
        <v>6.1999999999999998E-3</v>
      </c>
      <c r="AE31" s="182">
        <f t="shared" si="27"/>
        <v>102</v>
      </c>
      <c r="AF31" s="183">
        <f t="shared" si="16"/>
        <v>8.5000000000000006E-3</v>
      </c>
      <c r="AG31" s="174"/>
      <c r="AH31" s="182">
        <f t="shared" si="17"/>
        <v>32329</v>
      </c>
      <c r="AI31" s="183">
        <f t="shared" si="18"/>
        <v>3.2000000000000002E-3</v>
      </c>
      <c r="AJ31" s="182">
        <f t="shared" si="4"/>
        <v>32240</v>
      </c>
      <c r="AK31" s="183">
        <f t="shared" si="19"/>
        <v>3.2000000000000002E-3</v>
      </c>
      <c r="AL31" s="182">
        <f t="shared" si="5"/>
        <v>6717</v>
      </c>
      <c r="AM31" s="183">
        <f t="shared" si="24"/>
        <v>3.0999999999999999E-3</v>
      </c>
      <c r="AN31" s="184"/>
      <c r="AO31" s="182">
        <f t="shared" si="20"/>
        <v>32329</v>
      </c>
      <c r="AP31" s="183">
        <f t="shared" si="21"/>
        <v>2.7000000000000001E-3</v>
      </c>
      <c r="AQ31" s="185"/>
      <c r="AR31" s="182">
        <f t="shared" si="6"/>
        <v>32329</v>
      </c>
      <c r="AS31" s="183">
        <f t="shared" si="22"/>
        <v>1.9E-3</v>
      </c>
      <c r="AT31" s="182">
        <f t="shared" si="7"/>
        <v>32227</v>
      </c>
      <c r="AU31" s="183">
        <f t="shared" si="23"/>
        <v>1.9E-3</v>
      </c>
      <c r="AW31" s="187">
        <v>32329</v>
      </c>
      <c r="AX31" s="187">
        <f t="shared" si="8"/>
        <v>0</v>
      </c>
    </row>
    <row r="32" spans="1:50" ht="17.25" x14ac:dyDescent="0.3">
      <c r="A32" s="179" t="s">
        <v>156</v>
      </c>
      <c r="B32" s="180" t="s">
        <v>34</v>
      </c>
      <c r="C32" s="181">
        <v>24422</v>
      </c>
      <c r="D32" s="181">
        <v>1479</v>
      </c>
      <c r="E32" s="181">
        <v>165973</v>
      </c>
      <c r="F32" s="181">
        <v>18769</v>
      </c>
      <c r="G32" s="181">
        <v>2955</v>
      </c>
      <c r="H32" s="181">
        <v>797740</v>
      </c>
      <c r="I32" s="181">
        <v>37425</v>
      </c>
      <c r="J32" s="181">
        <v>41</v>
      </c>
      <c r="K32" s="181">
        <v>974</v>
      </c>
      <c r="L32" s="181">
        <v>386</v>
      </c>
      <c r="M32" s="181">
        <v>0</v>
      </c>
      <c r="N32" s="181">
        <v>4362</v>
      </c>
      <c r="O32" s="181">
        <f t="shared" si="9"/>
        <v>1054526</v>
      </c>
      <c r="P32" s="174"/>
      <c r="Q32" s="182">
        <v>0</v>
      </c>
      <c r="R32" s="183">
        <f t="shared" si="10"/>
        <v>0</v>
      </c>
      <c r="S32" s="182">
        <v>0</v>
      </c>
      <c r="T32" s="183">
        <f t="shared" si="11"/>
        <v>0</v>
      </c>
      <c r="U32" s="174"/>
      <c r="V32" s="182">
        <f t="shared" si="12"/>
        <v>1054526</v>
      </c>
      <c r="W32" s="183">
        <v>0.12609999999999999</v>
      </c>
      <c r="X32" s="182">
        <f t="shared" si="0"/>
        <v>184742</v>
      </c>
      <c r="Y32" s="183">
        <f t="shared" si="13"/>
        <v>0.1336</v>
      </c>
      <c r="Z32" s="182">
        <f t="shared" si="1"/>
        <v>1049706</v>
      </c>
      <c r="AA32" s="183">
        <f t="shared" si="14"/>
        <v>0.15479999999999999</v>
      </c>
      <c r="AB32" s="174"/>
      <c r="AC32" s="182">
        <f t="shared" si="26"/>
        <v>0</v>
      </c>
      <c r="AD32" s="183">
        <f t="shared" si="15"/>
        <v>0</v>
      </c>
      <c r="AE32" s="182">
        <f t="shared" si="27"/>
        <v>0</v>
      </c>
      <c r="AF32" s="183">
        <f t="shared" si="16"/>
        <v>0</v>
      </c>
      <c r="AG32" s="174"/>
      <c r="AH32" s="182">
        <f t="shared" si="17"/>
        <v>0</v>
      </c>
      <c r="AI32" s="183">
        <f t="shared" si="18"/>
        <v>0</v>
      </c>
      <c r="AJ32" s="182">
        <f t="shared" si="4"/>
        <v>0</v>
      </c>
      <c r="AK32" s="183">
        <f t="shared" si="19"/>
        <v>0</v>
      </c>
      <c r="AL32" s="182">
        <f t="shared" si="5"/>
        <v>0</v>
      </c>
      <c r="AM32" s="183">
        <f t="shared" si="24"/>
        <v>0</v>
      </c>
      <c r="AN32" s="184"/>
      <c r="AO32" s="182">
        <f t="shared" si="20"/>
        <v>1054526</v>
      </c>
      <c r="AP32" s="183">
        <f t="shared" si="21"/>
        <v>8.7800000000000003E-2</v>
      </c>
      <c r="AQ32" s="185"/>
      <c r="AR32" s="182">
        <f t="shared" si="6"/>
        <v>1054526</v>
      </c>
      <c r="AS32" s="183">
        <f t="shared" si="22"/>
        <v>6.1800000000000001E-2</v>
      </c>
      <c r="AT32" s="182">
        <f t="shared" si="7"/>
        <v>1050164</v>
      </c>
      <c r="AU32" s="183">
        <f t="shared" si="23"/>
        <v>6.2E-2</v>
      </c>
      <c r="AW32" s="187">
        <v>1054526</v>
      </c>
      <c r="AX32" s="187">
        <f t="shared" si="8"/>
        <v>0</v>
      </c>
    </row>
    <row r="33" spans="1:50" ht="17.25" x14ac:dyDescent="0.3">
      <c r="A33" s="179" t="s">
        <v>156</v>
      </c>
      <c r="B33" s="180" t="s">
        <v>35</v>
      </c>
      <c r="C33" s="181">
        <v>1581</v>
      </c>
      <c r="D33" s="181">
        <v>142</v>
      </c>
      <c r="E33" s="181">
        <v>12678</v>
      </c>
      <c r="F33" s="181">
        <v>1327</v>
      </c>
      <c r="G33" s="181">
        <v>98</v>
      </c>
      <c r="H33" s="181">
        <v>56122</v>
      </c>
      <c r="I33" s="181">
        <v>2632</v>
      </c>
      <c r="J33" s="181">
        <v>8</v>
      </c>
      <c r="K33" s="181">
        <v>37</v>
      </c>
      <c r="L33" s="181">
        <v>35</v>
      </c>
      <c r="M33" s="181">
        <v>0</v>
      </c>
      <c r="N33" s="181">
        <v>223</v>
      </c>
      <c r="O33" s="181">
        <f t="shared" si="9"/>
        <v>74883</v>
      </c>
      <c r="P33" s="174"/>
      <c r="Q33" s="182">
        <v>0</v>
      </c>
      <c r="R33" s="183">
        <f t="shared" si="10"/>
        <v>0</v>
      </c>
      <c r="S33" s="182">
        <v>0</v>
      </c>
      <c r="T33" s="183">
        <f t="shared" si="11"/>
        <v>0</v>
      </c>
      <c r="U33" s="174"/>
      <c r="V33" s="182">
        <f t="shared" si="12"/>
        <v>74883</v>
      </c>
      <c r="W33" s="183">
        <v>9.1000000000000004E-3</v>
      </c>
      <c r="X33" s="182">
        <f t="shared" si="0"/>
        <v>14005</v>
      </c>
      <c r="Y33" s="183">
        <f t="shared" si="13"/>
        <v>1.01E-2</v>
      </c>
      <c r="Z33" s="182">
        <f t="shared" si="1"/>
        <v>74608</v>
      </c>
      <c r="AA33" s="183">
        <f t="shared" si="14"/>
        <v>1.0999999999999999E-2</v>
      </c>
      <c r="AB33" s="174"/>
      <c r="AC33" s="182">
        <f t="shared" si="26"/>
        <v>0</v>
      </c>
      <c r="AD33" s="183">
        <f t="shared" si="15"/>
        <v>0</v>
      </c>
      <c r="AE33" s="182">
        <f t="shared" si="27"/>
        <v>0</v>
      </c>
      <c r="AF33" s="183">
        <f t="shared" si="16"/>
        <v>0</v>
      </c>
      <c r="AG33" s="174"/>
      <c r="AH33" s="182">
        <f t="shared" si="17"/>
        <v>0</v>
      </c>
      <c r="AI33" s="183">
        <f t="shared" si="18"/>
        <v>0</v>
      </c>
      <c r="AJ33" s="182">
        <f t="shared" si="4"/>
        <v>0</v>
      </c>
      <c r="AK33" s="183">
        <f t="shared" si="19"/>
        <v>0</v>
      </c>
      <c r="AL33" s="182">
        <f t="shared" si="5"/>
        <v>0</v>
      </c>
      <c r="AM33" s="183">
        <f t="shared" si="24"/>
        <v>0</v>
      </c>
      <c r="AN33" s="184"/>
      <c r="AO33" s="182">
        <f t="shared" si="20"/>
        <v>74883</v>
      </c>
      <c r="AP33" s="183">
        <f t="shared" si="21"/>
        <v>6.1999999999999998E-3</v>
      </c>
      <c r="AQ33" s="185"/>
      <c r="AR33" s="182">
        <f t="shared" si="6"/>
        <v>74883</v>
      </c>
      <c r="AS33" s="183">
        <f t="shared" si="22"/>
        <v>4.4000000000000003E-3</v>
      </c>
      <c r="AT33" s="182">
        <f t="shared" si="7"/>
        <v>74660</v>
      </c>
      <c r="AU33" s="183">
        <f t="shared" si="23"/>
        <v>4.4000000000000003E-3</v>
      </c>
      <c r="AW33" s="187">
        <v>74883</v>
      </c>
      <c r="AX33" s="187">
        <f t="shared" si="8"/>
        <v>0</v>
      </c>
    </row>
    <row r="34" spans="1:50" ht="17.25" x14ac:dyDescent="0.3">
      <c r="A34" s="179" t="s">
        <v>157</v>
      </c>
      <c r="B34" s="180" t="s">
        <v>76</v>
      </c>
      <c r="C34" s="181">
        <v>213</v>
      </c>
      <c r="D34" s="181">
        <v>38</v>
      </c>
      <c r="E34" s="181">
        <v>1714</v>
      </c>
      <c r="F34" s="181">
        <v>141</v>
      </c>
      <c r="G34" s="181">
        <v>0</v>
      </c>
      <c r="H34" s="181">
        <v>6161</v>
      </c>
      <c r="I34" s="181">
        <v>288</v>
      </c>
      <c r="J34" s="181">
        <v>0</v>
      </c>
      <c r="K34" s="181">
        <v>1</v>
      </c>
      <c r="L34" s="181">
        <v>11</v>
      </c>
      <c r="M34" s="181">
        <v>3</v>
      </c>
      <c r="N34" s="181">
        <v>21</v>
      </c>
      <c r="O34" s="181">
        <f t="shared" si="9"/>
        <v>8591</v>
      </c>
      <c r="P34" s="174"/>
      <c r="Q34" s="182">
        <v>0</v>
      </c>
      <c r="R34" s="183">
        <f t="shared" si="10"/>
        <v>0</v>
      </c>
      <c r="S34" s="182">
        <v>0</v>
      </c>
      <c r="T34" s="183">
        <f t="shared" si="11"/>
        <v>0</v>
      </c>
      <c r="U34" s="174"/>
      <c r="V34" s="182">
        <f t="shared" si="12"/>
        <v>0</v>
      </c>
      <c r="W34" s="183"/>
      <c r="X34" s="182">
        <f t="shared" si="0"/>
        <v>0</v>
      </c>
      <c r="Y34" s="183">
        <f t="shared" si="13"/>
        <v>0</v>
      </c>
      <c r="Z34" s="182">
        <f t="shared" si="1"/>
        <v>0</v>
      </c>
      <c r="AA34" s="183">
        <f t="shared" si="14"/>
        <v>0</v>
      </c>
      <c r="AB34" s="174"/>
      <c r="AC34" s="182">
        <f t="shared" si="26"/>
        <v>8570</v>
      </c>
      <c r="AD34" s="183">
        <f t="shared" si="15"/>
        <v>1.6999999999999999E-3</v>
      </c>
      <c r="AE34" s="182">
        <f t="shared" si="27"/>
        <v>21</v>
      </c>
      <c r="AF34" s="183">
        <f t="shared" si="16"/>
        <v>1.6999999999999999E-3</v>
      </c>
      <c r="AG34" s="174"/>
      <c r="AH34" s="182">
        <f t="shared" si="17"/>
        <v>8591</v>
      </c>
      <c r="AI34" s="183">
        <f t="shared" si="18"/>
        <v>8.0000000000000004E-4</v>
      </c>
      <c r="AJ34" s="182">
        <f t="shared" si="4"/>
        <v>8539</v>
      </c>
      <c r="AK34" s="183">
        <f t="shared" si="19"/>
        <v>8.0000000000000004E-4</v>
      </c>
      <c r="AL34" s="182">
        <f t="shared" si="5"/>
        <v>1855</v>
      </c>
      <c r="AM34" s="183">
        <f t="shared" si="24"/>
        <v>8.9999999999999998E-4</v>
      </c>
      <c r="AN34" s="184"/>
      <c r="AO34" s="182">
        <f t="shared" si="20"/>
        <v>8591</v>
      </c>
      <c r="AP34" s="183">
        <f t="shared" si="21"/>
        <v>6.9999999999999999E-4</v>
      </c>
      <c r="AQ34" s="185"/>
      <c r="AR34" s="182">
        <f t="shared" si="6"/>
        <v>8591</v>
      </c>
      <c r="AS34" s="183">
        <f t="shared" si="22"/>
        <v>5.0000000000000001E-4</v>
      </c>
      <c r="AT34" s="182">
        <f t="shared" si="7"/>
        <v>8570</v>
      </c>
      <c r="AU34" s="183">
        <f t="shared" si="23"/>
        <v>5.0000000000000001E-4</v>
      </c>
      <c r="AW34" s="187">
        <v>8591</v>
      </c>
      <c r="AX34" s="187">
        <f t="shared" si="8"/>
        <v>0</v>
      </c>
    </row>
    <row r="35" spans="1:50" ht="17.25" x14ac:dyDescent="0.3">
      <c r="A35" s="179" t="s">
        <v>157</v>
      </c>
      <c r="B35" s="180" t="s">
        <v>36</v>
      </c>
      <c r="C35" s="181">
        <v>36483</v>
      </c>
      <c r="D35" s="181">
        <v>2354</v>
      </c>
      <c r="E35" s="181">
        <v>192230</v>
      </c>
      <c r="F35" s="181">
        <v>31226</v>
      </c>
      <c r="G35" s="181">
        <v>784</v>
      </c>
      <c r="H35" s="181">
        <v>794617</v>
      </c>
      <c r="I35" s="181">
        <v>37279</v>
      </c>
      <c r="J35" s="181">
        <v>15</v>
      </c>
      <c r="K35" s="181">
        <v>624</v>
      </c>
      <c r="L35" s="181">
        <v>993</v>
      </c>
      <c r="M35" s="181">
        <v>0</v>
      </c>
      <c r="N35" s="181">
        <v>4809</v>
      </c>
      <c r="O35" s="181">
        <f t="shared" si="9"/>
        <v>1101414</v>
      </c>
      <c r="P35" s="174"/>
      <c r="Q35" s="182">
        <v>0</v>
      </c>
      <c r="R35" s="183">
        <f t="shared" si="10"/>
        <v>0</v>
      </c>
      <c r="S35" s="182">
        <v>0</v>
      </c>
      <c r="T35" s="183">
        <f t="shared" si="11"/>
        <v>0</v>
      </c>
      <c r="U35" s="174"/>
      <c r="V35" s="182">
        <f t="shared" si="12"/>
        <v>0</v>
      </c>
      <c r="W35" s="183"/>
      <c r="X35" s="182">
        <f t="shared" si="0"/>
        <v>0</v>
      </c>
      <c r="Y35" s="183">
        <f t="shared" si="13"/>
        <v>0</v>
      </c>
      <c r="Z35" s="182">
        <f t="shared" si="1"/>
        <v>0</v>
      </c>
      <c r="AA35" s="183">
        <f t="shared" si="14"/>
        <v>0</v>
      </c>
      <c r="AB35" s="174"/>
      <c r="AC35" s="182">
        <f t="shared" si="26"/>
        <v>1096605</v>
      </c>
      <c r="AD35" s="183">
        <f t="shared" si="15"/>
        <v>0.21149999999999999</v>
      </c>
      <c r="AE35" s="182">
        <f t="shared" si="27"/>
        <v>4809</v>
      </c>
      <c r="AF35" s="183">
        <f>ROUND(AE35/AE$61,4)</f>
        <v>0.39839999999999998</v>
      </c>
      <c r="AG35" s="174"/>
      <c r="AH35" s="182">
        <f t="shared" si="17"/>
        <v>1101414</v>
      </c>
      <c r="AI35" s="186">
        <f>ROUNDDOWN(AH35/AH$61,4)</f>
        <v>0.10730000000000001</v>
      </c>
      <c r="AJ35" s="182">
        <f t="shared" si="4"/>
        <v>1097283</v>
      </c>
      <c r="AK35" s="186">
        <f>ROUNDUP(AJ35/AJ$61,4)</f>
        <v>0.1077</v>
      </c>
      <c r="AL35" s="182">
        <f t="shared" si="5"/>
        <v>223456</v>
      </c>
      <c r="AM35" s="183">
        <f t="shared" si="24"/>
        <v>0.1047</v>
      </c>
      <c r="AN35" s="184"/>
      <c r="AO35" s="182">
        <f t="shared" si="20"/>
        <v>1101414</v>
      </c>
      <c r="AP35" s="183">
        <f t="shared" si="21"/>
        <v>9.1700000000000004E-2</v>
      </c>
      <c r="AQ35" s="185"/>
      <c r="AR35" s="182">
        <f t="shared" si="6"/>
        <v>1101414</v>
      </c>
      <c r="AS35" s="183">
        <f t="shared" si="22"/>
        <v>6.4500000000000002E-2</v>
      </c>
      <c r="AT35" s="182">
        <f t="shared" si="7"/>
        <v>1096605</v>
      </c>
      <c r="AU35" s="183">
        <f t="shared" si="23"/>
        <v>6.4799999999999996E-2</v>
      </c>
      <c r="AW35" s="187">
        <v>1101414</v>
      </c>
      <c r="AX35" s="187">
        <f t="shared" si="8"/>
        <v>0</v>
      </c>
    </row>
    <row r="36" spans="1:50" ht="17.25" x14ac:dyDescent="0.3">
      <c r="A36" s="179" t="s">
        <v>156</v>
      </c>
      <c r="B36" s="180" t="s">
        <v>37</v>
      </c>
      <c r="C36" s="181">
        <v>36230</v>
      </c>
      <c r="D36" s="181">
        <v>1312</v>
      </c>
      <c r="E36" s="181">
        <v>147262</v>
      </c>
      <c r="F36" s="181">
        <v>28182</v>
      </c>
      <c r="G36" s="181">
        <v>2536</v>
      </c>
      <c r="H36" s="181">
        <v>508946</v>
      </c>
      <c r="I36" s="181">
        <v>23877</v>
      </c>
      <c r="J36" s="181">
        <v>398</v>
      </c>
      <c r="K36" s="181">
        <v>961</v>
      </c>
      <c r="L36" s="181">
        <v>643</v>
      </c>
      <c r="M36" s="181">
        <v>0</v>
      </c>
      <c r="N36" s="181">
        <v>3967</v>
      </c>
      <c r="O36" s="181">
        <f t="shared" si="9"/>
        <v>754314</v>
      </c>
      <c r="P36" s="174"/>
      <c r="Q36" s="182">
        <v>0</v>
      </c>
      <c r="R36" s="183">
        <f t="shared" si="10"/>
        <v>0</v>
      </c>
      <c r="S36" s="182">
        <v>0</v>
      </c>
      <c r="T36" s="183">
        <f t="shared" si="11"/>
        <v>0</v>
      </c>
      <c r="U36" s="174"/>
      <c r="V36" s="182">
        <f t="shared" si="12"/>
        <v>754314</v>
      </c>
      <c r="W36" s="183">
        <v>0.1096</v>
      </c>
      <c r="X36" s="182">
        <f t="shared" si="0"/>
        <v>175444</v>
      </c>
      <c r="Y36" s="183">
        <f t="shared" si="13"/>
        <v>0.1268</v>
      </c>
      <c r="Z36" s="182">
        <f t="shared" si="1"/>
        <v>749823</v>
      </c>
      <c r="AA36" s="183">
        <f t="shared" si="14"/>
        <v>0.1106</v>
      </c>
      <c r="AB36" s="174"/>
      <c r="AC36" s="182">
        <f t="shared" si="26"/>
        <v>0</v>
      </c>
      <c r="AD36" s="183">
        <f t="shared" si="15"/>
        <v>0</v>
      </c>
      <c r="AE36" s="182">
        <f t="shared" si="27"/>
        <v>0</v>
      </c>
      <c r="AF36" s="183">
        <f t="shared" si="16"/>
        <v>0</v>
      </c>
      <c r="AG36" s="174"/>
      <c r="AH36" s="182">
        <f t="shared" si="17"/>
        <v>0</v>
      </c>
      <c r="AI36" s="183">
        <f t="shared" si="18"/>
        <v>0</v>
      </c>
      <c r="AJ36" s="182">
        <f t="shared" si="4"/>
        <v>0</v>
      </c>
      <c r="AK36" s="183">
        <f t="shared" si="19"/>
        <v>0</v>
      </c>
      <c r="AL36" s="182">
        <f t="shared" si="5"/>
        <v>0</v>
      </c>
      <c r="AM36" s="183">
        <f t="shared" si="24"/>
        <v>0</v>
      </c>
      <c r="AN36" s="184"/>
      <c r="AO36" s="182">
        <f t="shared" si="20"/>
        <v>754314</v>
      </c>
      <c r="AP36" s="183">
        <f t="shared" si="21"/>
        <v>6.2799999999999995E-2</v>
      </c>
      <c r="AQ36" s="185"/>
      <c r="AR36" s="182">
        <f t="shared" si="6"/>
        <v>754314</v>
      </c>
      <c r="AS36" s="183">
        <f t="shared" si="22"/>
        <v>4.4200000000000003E-2</v>
      </c>
      <c r="AT36" s="182">
        <f t="shared" si="7"/>
        <v>750347</v>
      </c>
      <c r="AU36" s="183">
        <f t="shared" si="23"/>
        <v>4.4299999999999999E-2</v>
      </c>
      <c r="AW36" s="187">
        <v>754314</v>
      </c>
      <c r="AX36" s="187">
        <f t="shared" si="8"/>
        <v>0</v>
      </c>
    </row>
    <row r="37" spans="1:50" ht="17.25" x14ac:dyDescent="0.3">
      <c r="A37" s="179" t="s">
        <v>157</v>
      </c>
      <c r="B37" s="180" t="s">
        <v>38</v>
      </c>
      <c r="C37" s="181">
        <v>702</v>
      </c>
      <c r="D37" s="181">
        <v>31</v>
      </c>
      <c r="E37" s="181">
        <v>3511</v>
      </c>
      <c r="F37" s="181">
        <v>581</v>
      </c>
      <c r="G37" s="181">
        <v>19</v>
      </c>
      <c r="H37" s="181">
        <v>16729</v>
      </c>
      <c r="I37" s="181">
        <v>784</v>
      </c>
      <c r="J37" s="181">
        <v>0</v>
      </c>
      <c r="K37" s="181">
        <v>15</v>
      </c>
      <c r="L37" s="181">
        <v>10</v>
      </c>
      <c r="M37" s="181">
        <v>3</v>
      </c>
      <c r="N37" s="181">
        <v>108</v>
      </c>
      <c r="O37" s="181">
        <f t="shared" si="9"/>
        <v>22493</v>
      </c>
      <c r="P37" s="174"/>
      <c r="Q37" s="182">
        <v>0</v>
      </c>
      <c r="R37" s="183">
        <f t="shared" si="10"/>
        <v>0</v>
      </c>
      <c r="S37" s="182">
        <v>0</v>
      </c>
      <c r="T37" s="183">
        <f t="shared" si="11"/>
        <v>0</v>
      </c>
      <c r="U37" s="174"/>
      <c r="V37" s="182">
        <f t="shared" si="12"/>
        <v>0</v>
      </c>
      <c r="W37" s="183">
        <v>0</v>
      </c>
      <c r="X37" s="182">
        <f t="shared" si="0"/>
        <v>0</v>
      </c>
      <c r="Y37" s="183">
        <f t="shared" si="13"/>
        <v>0</v>
      </c>
      <c r="Z37" s="182">
        <f t="shared" si="1"/>
        <v>0</v>
      </c>
      <c r="AA37" s="183">
        <f t="shared" si="14"/>
        <v>0</v>
      </c>
      <c r="AB37" s="174"/>
      <c r="AC37" s="182">
        <f t="shared" si="26"/>
        <v>22385</v>
      </c>
      <c r="AD37" s="183">
        <f t="shared" si="15"/>
        <v>4.3E-3</v>
      </c>
      <c r="AE37" s="182">
        <f t="shared" si="27"/>
        <v>108</v>
      </c>
      <c r="AF37" s="183">
        <f t="shared" si="16"/>
        <v>8.8999999999999999E-3</v>
      </c>
      <c r="AG37" s="174"/>
      <c r="AH37" s="182">
        <f t="shared" si="17"/>
        <v>22493</v>
      </c>
      <c r="AI37" s="183">
        <f t="shared" si="18"/>
        <v>2.2000000000000001E-3</v>
      </c>
      <c r="AJ37" s="182">
        <f t="shared" si="4"/>
        <v>22430</v>
      </c>
      <c r="AK37" s="183">
        <f t="shared" si="19"/>
        <v>2.2000000000000001E-3</v>
      </c>
      <c r="AL37" s="182">
        <f t="shared" si="5"/>
        <v>4092</v>
      </c>
      <c r="AM37" s="183">
        <f t="shared" si="24"/>
        <v>1.9E-3</v>
      </c>
      <c r="AN37" s="184"/>
      <c r="AO37" s="182">
        <f t="shared" si="20"/>
        <v>22493</v>
      </c>
      <c r="AP37" s="183">
        <f t="shared" si="21"/>
        <v>1.9E-3</v>
      </c>
      <c r="AQ37" s="185"/>
      <c r="AR37" s="182">
        <f t="shared" si="6"/>
        <v>22493</v>
      </c>
      <c r="AS37" s="183">
        <f t="shared" si="22"/>
        <v>1.2999999999999999E-3</v>
      </c>
      <c r="AT37" s="182">
        <f t="shared" si="7"/>
        <v>22385</v>
      </c>
      <c r="AU37" s="183">
        <f t="shared" si="23"/>
        <v>1.2999999999999999E-3</v>
      </c>
      <c r="AW37" s="187">
        <v>22493</v>
      </c>
      <c r="AX37" s="187">
        <f t="shared" si="8"/>
        <v>0</v>
      </c>
    </row>
    <row r="38" spans="1:50" ht="17.25" x14ac:dyDescent="0.3">
      <c r="A38" s="179" t="s">
        <v>157</v>
      </c>
      <c r="B38" s="180" t="s">
        <v>39</v>
      </c>
      <c r="C38" s="181">
        <v>54489</v>
      </c>
      <c r="D38" s="181">
        <v>4637</v>
      </c>
      <c r="E38" s="181">
        <v>253695</v>
      </c>
      <c r="F38" s="181">
        <v>46823</v>
      </c>
      <c r="G38" s="181">
        <v>1162</v>
      </c>
      <c r="H38" s="181">
        <v>814304</v>
      </c>
      <c r="I38" s="181">
        <v>38203</v>
      </c>
      <c r="J38" s="181">
        <v>16</v>
      </c>
      <c r="K38" s="181">
        <v>298</v>
      </c>
      <c r="L38" s="181">
        <v>1798</v>
      </c>
      <c r="M38" s="181">
        <v>0</v>
      </c>
      <c r="N38" s="181">
        <v>158</v>
      </c>
      <c r="O38" s="181">
        <f t="shared" si="9"/>
        <v>1215583</v>
      </c>
      <c r="P38" s="174"/>
      <c r="Q38" s="182">
        <v>0</v>
      </c>
      <c r="R38" s="183">
        <f t="shared" si="10"/>
        <v>0</v>
      </c>
      <c r="S38" s="182">
        <v>0</v>
      </c>
      <c r="T38" s="183">
        <f>ROUND(S38/S$61,4)</f>
        <v>0</v>
      </c>
      <c r="U38" s="174"/>
      <c r="V38" s="182">
        <f t="shared" si="12"/>
        <v>0</v>
      </c>
      <c r="W38" s="183">
        <v>0</v>
      </c>
      <c r="X38" s="182">
        <f t="shared" si="0"/>
        <v>0</v>
      </c>
      <c r="Y38" s="183">
        <f t="shared" si="13"/>
        <v>0</v>
      </c>
      <c r="Z38" s="182">
        <f t="shared" si="1"/>
        <v>0</v>
      </c>
      <c r="AA38" s="183">
        <f t="shared" si="14"/>
        <v>0</v>
      </c>
      <c r="AB38" s="174"/>
      <c r="AC38" s="182">
        <f t="shared" si="26"/>
        <v>1215425</v>
      </c>
      <c r="AD38" s="183">
        <f t="shared" si="15"/>
        <v>0.2344</v>
      </c>
      <c r="AE38" s="182">
        <v>0</v>
      </c>
      <c r="AF38" s="189">
        <f>ROUND(AE38/AE$61,4)</f>
        <v>0</v>
      </c>
      <c r="AG38" s="174"/>
      <c r="AH38" s="182">
        <f t="shared" si="17"/>
        <v>1215583</v>
      </c>
      <c r="AI38" s="183">
        <f t="shared" si="18"/>
        <v>0.11849999999999999</v>
      </c>
      <c r="AJ38" s="182">
        <f t="shared" si="4"/>
        <v>1207986</v>
      </c>
      <c r="AK38" s="183">
        <f t="shared" si="19"/>
        <v>0.11849999999999999</v>
      </c>
      <c r="AL38" s="182">
        <f t="shared" si="5"/>
        <v>300518</v>
      </c>
      <c r="AM38" s="183">
        <f t="shared" si="24"/>
        <v>0.14080000000000001</v>
      </c>
      <c r="AN38" s="184"/>
      <c r="AO38" s="182">
        <f t="shared" si="20"/>
        <v>1215583</v>
      </c>
      <c r="AP38" s="183">
        <f t="shared" si="21"/>
        <v>0.1012</v>
      </c>
      <c r="AQ38" s="185"/>
      <c r="AR38" s="182">
        <f t="shared" si="6"/>
        <v>1215583</v>
      </c>
      <c r="AS38" s="183">
        <f t="shared" si="22"/>
        <v>7.1199999999999999E-2</v>
      </c>
      <c r="AT38" s="182">
        <f t="shared" si="7"/>
        <v>1215425</v>
      </c>
      <c r="AU38" s="183">
        <f t="shared" si="23"/>
        <v>7.1800000000000003E-2</v>
      </c>
      <c r="AW38" s="187">
        <v>1215583</v>
      </c>
      <c r="AX38" s="187">
        <f t="shared" si="8"/>
        <v>0</v>
      </c>
    </row>
    <row r="39" spans="1:50" ht="17.25" x14ac:dyDescent="0.3">
      <c r="A39" s="179" t="s">
        <v>156</v>
      </c>
      <c r="B39" s="180" t="s">
        <v>40</v>
      </c>
      <c r="C39" s="181">
        <v>27987</v>
      </c>
      <c r="D39" s="181">
        <v>1446</v>
      </c>
      <c r="E39" s="181">
        <v>209233</v>
      </c>
      <c r="F39" s="181">
        <v>23640</v>
      </c>
      <c r="G39" s="181">
        <v>2608</v>
      </c>
      <c r="H39" s="181">
        <v>789299</v>
      </c>
      <c r="I39" s="181">
        <v>37029</v>
      </c>
      <c r="J39" s="181">
        <v>110</v>
      </c>
      <c r="K39" s="181">
        <v>409</v>
      </c>
      <c r="L39" s="181">
        <v>697</v>
      </c>
      <c r="M39" s="181">
        <v>0</v>
      </c>
      <c r="N39" s="181">
        <v>3901</v>
      </c>
      <c r="O39" s="181">
        <f t="shared" si="9"/>
        <v>1096359</v>
      </c>
      <c r="P39" s="174"/>
      <c r="Q39" s="182">
        <v>0</v>
      </c>
      <c r="R39" s="183">
        <f t="shared" si="10"/>
        <v>0</v>
      </c>
      <c r="S39" s="182">
        <v>0</v>
      </c>
      <c r="T39" s="183">
        <f t="shared" si="11"/>
        <v>0</v>
      </c>
      <c r="U39" s="174"/>
      <c r="V39" s="182">
        <f t="shared" si="12"/>
        <v>1096359</v>
      </c>
      <c r="W39" s="183">
        <v>0.1603</v>
      </c>
      <c r="X39" s="182">
        <f t="shared" si="0"/>
        <v>232873</v>
      </c>
      <c r="Y39" s="183">
        <f t="shared" si="13"/>
        <v>0.16839999999999999</v>
      </c>
      <c r="Z39" s="182">
        <f t="shared" si="1"/>
        <v>1091608</v>
      </c>
      <c r="AA39" s="183">
        <f t="shared" si="14"/>
        <v>0.161</v>
      </c>
      <c r="AB39" s="174"/>
      <c r="AC39" s="182">
        <f t="shared" si="26"/>
        <v>0</v>
      </c>
      <c r="AD39" s="183">
        <f t="shared" si="15"/>
        <v>0</v>
      </c>
      <c r="AE39" s="182">
        <f t="shared" ref="AE39:AE60" si="28">SUMIF($A39,"CA",N39)</f>
        <v>0</v>
      </c>
      <c r="AF39" s="183">
        <f t="shared" si="16"/>
        <v>0</v>
      </c>
      <c r="AG39" s="174"/>
      <c r="AH39" s="182">
        <f t="shared" si="17"/>
        <v>0</v>
      </c>
      <c r="AI39" s="183">
        <f t="shared" si="18"/>
        <v>0</v>
      </c>
      <c r="AJ39" s="182">
        <f t="shared" si="4"/>
        <v>0</v>
      </c>
      <c r="AK39" s="183">
        <f t="shared" si="19"/>
        <v>0</v>
      </c>
      <c r="AL39" s="182">
        <f t="shared" si="5"/>
        <v>0</v>
      </c>
      <c r="AM39" s="183">
        <f t="shared" si="24"/>
        <v>0</v>
      </c>
      <c r="AN39" s="184"/>
      <c r="AO39" s="182">
        <f t="shared" si="20"/>
        <v>1096359</v>
      </c>
      <c r="AP39" s="183">
        <f t="shared" si="21"/>
        <v>9.1300000000000006E-2</v>
      </c>
      <c r="AQ39" s="185"/>
      <c r="AR39" s="182">
        <f t="shared" si="6"/>
        <v>1096359</v>
      </c>
      <c r="AS39" s="183">
        <f t="shared" si="22"/>
        <v>6.4199999999999993E-2</v>
      </c>
      <c r="AT39" s="182">
        <f t="shared" si="7"/>
        <v>1092458</v>
      </c>
      <c r="AU39" s="183">
        <f t="shared" si="23"/>
        <v>6.4500000000000002E-2</v>
      </c>
      <c r="AW39" s="187">
        <v>1096359</v>
      </c>
      <c r="AX39" s="187">
        <f t="shared" si="8"/>
        <v>0</v>
      </c>
    </row>
    <row r="40" spans="1:50" ht="17.25" x14ac:dyDescent="0.3">
      <c r="A40" s="179" t="s">
        <v>156</v>
      </c>
      <c r="B40" s="180" t="s">
        <v>41</v>
      </c>
      <c r="C40" s="181">
        <v>4115</v>
      </c>
      <c r="D40" s="181">
        <v>449</v>
      </c>
      <c r="E40" s="181">
        <v>38619</v>
      </c>
      <c r="F40" s="181">
        <v>3794</v>
      </c>
      <c r="G40" s="181">
        <v>1542</v>
      </c>
      <c r="H40" s="181">
        <v>195038</v>
      </c>
      <c r="I40" s="181">
        <v>9150</v>
      </c>
      <c r="J40" s="181">
        <v>29</v>
      </c>
      <c r="K40" s="181">
        <v>452</v>
      </c>
      <c r="L40" s="181">
        <v>409</v>
      </c>
      <c r="M40" s="181">
        <v>0</v>
      </c>
      <c r="N40" s="181">
        <v>4809</v>
      </c>
      <c r="O40" s="181">
        <f t="shared" si="9"/>
        <v>258406</v>
      </c>
      <c r="P40" s="174"/>
      <c r="Q40" s="182">
        <v>0</v>
      </c>
      <c r="R40" s="183">
        <f t="shared" si="10"/>
        <v>0</v>
      </c>
      <c r="S40" s="182">
        <v>0</v>
      </c>
      <c r="T40" s="183">
        <f t="shared" si="11"/>
        <v>0</v>
      </c>
      <c r="U40" s="174"/>
      <c r="V40" s="182">
        <f t="shared" si="12"/>
        <v>258406</v>
      </c>
      <c r="W40" s="183">
        <v>5.8500000000000003E-2</v>
      </c>
      <c r="X40" s="182">
        <f t="shared" si="0"/>
        <v>42413</v>
      </c>
      <c r="Y40" s="183">
        <f t="shared" si="13"/>
        <v>3.0700000000000002E-2</v>
      </c>
      <c r="Z40" s="182">
        <f t="shared" si="1"/>
        <v>256006</v>
      </c>
      <c r="AA40" s="183">
        <f t="shared" si="14"/>
        <v>3.78E-2</v>
      </c>
      <c r="AB40" s="174"/>
      <c r="AC40" s="182">
        <f t="shared" si="26"/>
        <v>0</v>
      </c>
      <c r="AD40" s="183">
        <f t="shared" si="15"/>
        <v>0</v>
      </c>
      <c r="AE40" s="182">
        <f t="shared" si="28"/>
        <v>0</v>
      </c>
      <c r="AF40" s="183">
        <f t="shared" si="16"/>
        <v>0</v>
      </c>
      <c r="AG40" s="174"/>
      <c r="AH40" s="182">
        <f t="shared" si="17"/>
        <v>0</v>
      </c>
      <c r="AI40" s="183">
        <f t="shared" si="18"/>
        <v>0</v>
      </c>
      <c r="AJ40" s="182">
        <f t="shared" si="4"/>
        <v>0</v>
      </c>
      <c r="AK40" s="183">
        <f t="shared" si="19"/>
        <v>0</v>
      </c>
      <c r="AL40" s="182">
        <f t="shared" si="5"/>
        <v>0</v>
      </c>
      <c r="AM40" s="183">
        <f t="shared" si="24"/>
        <v>0</v>
      </c>
      <c r="AN40" s="184"/>
      <c r="AO40" s="182">
        <f t="shared" si="20"/>
        <v>258406</v>
      </c>
      <c r="AP40" s="183">
        <f t="shared" si="21"/>
        <v>2.1499999999999998E-2</v>
      </c>
      <c r="AQ40" s="185"/>
      <c r="AR40" s="182">
        <f t="shared" si="6"/>
        <v>258406</v>
      </c>
      <c r="AS40" s="183">
        <f t="shared" si="22"/>
        <v>1.5100000000000001E-2</v>
      </c>
      <c r="AT40" s="182">
        <f t="shared" si="7"/>
        <v>253597</v>
      </c>
      <c r="AU40" s="183">
        <f t="shared" si="23"/>
        <v>1.4999999999999999E-2</v>
      </c>
      <c r="AW40" s="187">
        <v>258406</v>
      </c>
      <c r="AX40" s="187">
        <f t="shared" si="8"/>
        <v>0</v>
      </c>
    </row>
    <row r="41" spans="1:50" ht="17.25" x14ac:dyDescent="0.3">
      <c r="A41" s="179" t="s">
        <v>157</v>
      </c>
      <c r="B41" s="180" t="s">
        <v>77</v>
      </c>
      <c r="C41" s="181">
        <v>14547</v>
      </c>
      <c r="D41" s="181">
        <v>889</v>
      </c>
      <c r="E41" s="181">
        <v>75068</v>
      </c>
      <c r="F41" s="181">
        <v>12276</v>
      </c>
      <c r="G41" s="181">
        <v>607</v>
      </c>
      <c r="H41" s="181">
        <v>270369</v>
      </c>
      <c r="I41" s="181">
        <v>12684</v>
      </c>
      <c r="J41" s="181">
        <v>16</v>
      </c>
      <c r="K41" s="181">
        <v>101</v>
      </c>
      <c r="L41" s="181">
        <v>290</v>
      </c>
      <c r="M41" s="181">
        <v>0</v>
      </c>
      <c r="N41" s="181">
        <v>493</v>
      </c>
      <c r="O41" s="181">
        <f t="shared" si="9"/>
        <v>387340</v>
      </c>
      <c r="P41" s="174"/>
      <c r="Q41" s="182">
        <v>0</v>
      </c>
      <c r="R41" s="183">
        <f t="shared" si="10"/>
        <v>0</v>
      </c>
      <c r="S41" s="182">
        <v>0</v>
      </c>
      <c r="T41" s="183">
        <f t="shared" si="11"/>
        <v>0</v>
      </c>
      <c r="U41" s="174"/>
      <c r="V41" s="182">
        <f t="shared" si="12"/>
        <v>0</v>
      </c>
      <c r="W41" s="183">
        <v>0</v>
      </c>
      <c r="X41" s="182">
        <f t="shared" si="0"/>
        <v>0</v>
      </c>
      <c r="Y41" s="183">
        <f t="shared" si="13"/>
        <v>0</v>
      </c>
      <c r="Z41" s="182">
        <f t="shared" si="1"/>
        <v>0</v>
      </c>
      <c r="AA41" s="183">
        <f t="shared" si="14"/>
        <v>0</v>
      </c>
      <c r="AB41" s="174"/>
      <c r="AC41" s="182">
        <f t="shared" si="26"/>
        <v>386847</v>
      </c>
      <c r="AD41" s="183">
        <f t="shared" si="15"/>
        <v>7.46E-2</v>
      </c>
      <c r="AE41" s="182">
        <f t="shared" si="28"/>
        <v>493</v>
      </c>
      <c r="AF41" s="183">
        <f t="shared" si="16"/>
        <v>4.0800000000000003E-2</v>
      </c>
      <c r="AG41" s="174"/>
      <c r="AH41" s="182">
        <f t="shared" si="17"/>
        <v>387340</v>
      </c>
      <c r="AI41" s="183">
        <f t="shared" si="18"/>
        <v>3.78E-2</v>
      </c>
      <c r="AJ41" s="182">
        <f t="shared" si="4"/>
        <v>385554</v>
      </c>
      <c r="AK41" s="186">
        <f>ROUNDDOWN(AJ41/AJ$61,4)</f>
        <v>3.78E-2</v>
      </c>
      <c r="AL41" s="182">
        <f t="shared" si="5"/>
        <v>87344</v>
      </c>
      <c r="AM41" s="183">
        <f t="shared" si="24"/>
        <v>4.0899999999999999E-2</v>
      </c>
      <c r="AN41" s="184"/>
      <c r="AO41" s="182">
        <f t="shared" si="20"/>
        <v>387340</v>
      </c>
      <c r="AP41" s="183">
        <f t="shared" si="21"/>
        <v>3.2199999999999999E-2</v>
      </c>
      <c r="AQ41" s="185"/>
      <c r="AR41" s="182">
        <f t="shared" si="6"/>
        <v>387340</v>
      </c>
      <c r="AS41" s="183">
        <f>ROUND(AR41/AR$61,4)</f>
        <v>2.2700000000000001E-2</v>
      </c>
      <c r="AT41" s="182">
        <f t="shared" si="7"/>
        <v>386847</v>
      </c>
      <c r="AU41" s="186">
        <f>ROUNDUP(AT41/AT$61,4)</f>
        <v>2.29E-2</v>
      </c>
      <c r="AW41" s="187">
        <v>387340</v>
      </c>
      <c r="AX41" s="187">
        <f t="shared" si="8"/>
        <v>0</v>
      </c>
    </row>
    <row r="42" spans="1:50" ht="17.25" x14ac:dyDescent="0.3">
      <c r="A42" s="179" t="s">
        <v>156</v>
      </c>
      <c r="B42" s="180" t="s">
        <v>42</v>
      </c>
      <c r="C42" s="181">
        <v>1859</v>
      </c>
      <c r="D42" s="181">
        <v>228</v>
      </c>
      <c r="E42" s="181">
        <v>12477</v>
      </c>
      <c r="F42" s="181">
        <v>1535</v>
      </c>
      <c r="G42" s="181">
        <v>47</v>
      </c>
      <c r="H42" s="181">
        <v>53863</v>
      </c>
      <c r="I42" s="181">
        <v>2526</v>
      </c>
      <c r="J42" s="181">
        <v>0</v>
      </c>
      <c r="K42" s="181">
        <v>12</v>
      </c>
      <c r="L42" s="181">
        <v>61</v>
      </c>
      <c r="M42" s="181">
        <v>0</v>
      </c>
      <c r="N42" s="181">
        <v>384</v>
      </c>
      <c r="O42" s="181">
        <f t="shared" si="9"/>
        <v>72992</v>
      </c>
      <c r="P42" s="174"/>
      <c r="Q42" s="182">
        <v>0</v>
      </c>
      <c r="R42" s="183">
        <f t="shared" si="10"/>
        <v>0</v>
      </c>
      <c r="S42" s="182">
        <v>0</v>
      </c>
      <c r="T42" s="183">
        <f t="shared" si="11"/>
        <v>0</v>
      </c>
      <c r="U42" s="174"/>
      <c r="V42" s="182">
        <f t="shared" si="12"/>
        <v>72992</v>
      </c>
      <c r="W42" s="183">
        <v>1.34E-2</v>
      </c>
      <c r="X42" s="182">
        <f t="shared" si="0"/>
        <v>14012</v>
      </c>
      <c r="Y42" s="183">
        <f t="shared" si="13"/>
        <v>1.01E-2</v>
      </c>
      <c r="Z42" s="182">
        <f t="shared" si="1"/>
        <v>72656</v>
      </c>
      <c r="AA42" s="183">
        <f t="shared" si="14"/>
        <v>1.0699999999999999E-2</v>
      </c>
      <c r="AB42" s="174"/>
      <c r="AC42" s="182">
        <f t="shared" si="26"/>
        <v>0</v>
      </c>
      <c r="AD42" s="183">
        <f t="shared" si="15"/>
        <v>0</v>
      </c>
      <c r="AE42" s="182">
        <f t="shared" si="28"/>
        <v>0</v>
      </c>
      <c r="AF42" s="183">
        <f t="shared" si="16"/>
        <v>0</v>
      </c>
      <c r="AG42" s="174"/>
      <c r="AH42" s="182">
        <f t="shared" si="17"/>
        <v>0</v>
      </c>
      <c r="AI42" s="183">
        <f t="shared" si="18"/>
        <v>0</v>
      </c>
      <c r="AJ42" s="182">
        <f t="shared" si="4"/>
        <v>0</v>
      </c>
      <c r="AK42" s="183">
        <f t="shared" si="19"/>
        <v>0</v>
      </c>
      <c r="AL42" s="182">
        <f t="shared" si="5"/>
        <v>0</v>
      </c>
      <c r="AM42" s="183">
        <f t="shared" si="24"/>
        <v>0</v>
      </c>
      <c r="AN42" s="184"/>
      <c r="AO42" s="182">
        <f t="shared" si="20"/>
        <v>72992</v>
      </c>
      <c r="AP42" s="183">
        <f t="shared" si="21"/>
        <v>6.1000000000000004E-3</v>
      </c>
      <c r="AQ42" s="185"/>
      <c r="AR42" s="182">
        <f t="shared" si="6"/>
        <v>72992</v>
      </c>
      <c r="AS42" s="183">
        <f t="shared" si="22"/>
        <v>4.3E-3</v>
      </c>
      <c r="AT42" s="182">
        <f t="shared" si="7"/>
        <v>72608</v>
      </c>
      <c r="AU42" s="183">
        <f t="shared" si="23"/>
        <v>4.3E-3</v>
      </c>
      <c r="AW42" s="187">
        <v>72992</v>
      </c>
      <c r="AX42" s="187">
        <f t="shared" si="8"/>
        <v>0</v>
      </c>
    </row>
    <row r="43" spans="1:50" ht="17.25" x14ac:dyDescent="0.3">
      <c r="A43" s="179" t="s">
        <v>156</v>
      </c>
      <c r="B43" s="180" t="s">
        <v>43</v>
      </c>
      <c r="C43" s="181">
        <v>1328</v>
      </c>
      <c r="D43" s="181">
        <v>135</v>
      </c>
      <c r="E43" s="181">
        <v>18325</v>
      </c>
      <c r="F43" s="181">
        <v>1182</v>
      </c>
      <c r="G43" s="181">
        <v>447</v>
      </c>
      <c r="H43" s="181">
        <v>131322</v>
      </c>
      <c r="I43" s="181">
        <v>6160</v>
      </c>
      <c r="J43" s="181">
        <v>1</v>
      </c>
      <c r="K43" s="181">
        <v>363</v>
      </c>
      <c r="L43" s="181">
        <v>103</v>
      </c>
      <c r="M43" s="181">
        <v>0</v>
      </c>
      <c r="N43" s="181">
        <v>283</v>
      </c>
      <c r="O43" s="181">
        <f t="shared" si="9"/>
        <v>159649</v>
      </c>
      <c r="P43" s="174"/>
      <c r="Q43" s="182">
        <v>0</v>
      </c>
      <c r="R43" s="183">
        <f t="shared" si="10"/>
        <v>0</v>
      </c>
      <c r="S43" s="182">
        <v>0</v>
      </c>
      <c r="T43" s="183">
        <f t="shared" si="11"/>
        <v>0</v>
      </c>
      <c r="U43" s="174"/>
      <c r="V43" s="182">
        <f t="shared" si="12"/>
        <v>159649</v>
      </c>
      <c r="W43" s="183">
        <v>2.3599999999999999E-2</v>
      </c>
      <c r="X43" s="182">
        <f t="shared" si="0"/>
        <v>19507</v>
      </c>
      <c r="Y43" s="183">
        <f t="shared" si="13"/>
        <v>1.41E-2</v>
      </c>
      <c r="Z43" s="182">
        <f t="shared" si="1"/>
        <v>158964</v>
      </c>
      <c r="AA43" s="186">
        <f>ROUNDUP(Z43/Z$61,4)</f>
        <v>2.35E-2</v>
      </c>
      <c r="AB43" s="174"/>
      <c r="AC43" s="182">
        <f t="shared" si="26"/>
        <v>0</v>
      </c>
      <c r="AD43" s="183">
        <f t="shared" si="15"/>
        <v>0</v>
      </c>
      <c r="AE43" s="182">
        <f t="shared" si="28"/>
        <v>0</v>
      </c>
      <c r="AF43" s="183">
        <f t="shared" si="16"/>
        <v>0</v>
      </c>
      <c r="AG43" s="174"/>
      <c r="AH43" s="182">
        <f t="shared" si="17"/>
        <v>0</v>
      </c>
      <c r="AI43" s="183">
        <f t="shared" si="18"/>
        <v>0</v>
      </c>
      <c r="AJ43" s="182">
        <f t="shared" si="4"/>
        <v>0</v>
      </c>
      <c r="AK43" s="183">
        <f t="shared" si="19"/>
        <v>0</v>
      </c>
      <c r="AL43" s="182">
        <f t="shared" si="5"/>
        <v>0</v>
      </c>
      <c r="AM43" s="183">
        <f t="shared" si="24"/>
        <v>0</v>
      </c>
      <c r="AN43" s="184"/>
      <c r="AO43" s="182">
        <f t="shared" si="20"/>
        <v>159649</v>
      </c>
      <c r="AP43" s="183">
        <f t="shared" si="21"/>
        <v>1.3299999999999999E-2</v>
      </c>
      <c r="AQ43" s="185"/>
      <c r="AR43" s="182">
        <f t="shared" si="6"/>
        <v>159649</v>
      </c>
      <c r="AS43" s="183">
        <f t="shared" si="22"/>
        <v>9.4000000000000004E-3</v>
      </c>
      <c r="AT43" s="182">
        <f t="shared" si="7"/>
        <v>159366</v>
      </c>
      <c r="AU43" s="183">
        <f t="shared" si="23"/>
        <v>9.4000000000000004E-3</v>
      </c>
      <c r="AW43" s="187">
        <v>159649</v>
      </c>
      <c r="AX43" s="187">
        <f t="shared" si="8"/>
        <v>0</v>
      </c>
    </row>
    <row r="44" spans="1:50" ht="17.25" x14ac:dyDescent="0.3">
      <c r="A44" s="179" t="s">
        <v>156</v>
      </c>
      <c r="B44" s="180" t="s">
        <v>44</v>
      </c>
      <c r="C44" s="181">
        <v>5438</v>
      </c>
      <c r="D44" s="181">
        <v>286</v>
      </c>
      <c r="E44" s="181">
        <v>30464</v>
      </c>
      <c r="F44" s="181">
        <v>4357</v>
      </c>
      <c r="G44" s="181">
        <v>201</v>
      </c>
      <c r="H44" s="181">
        <v>138815</v>
      </c>
      <c r="I44" s="181">
        <v>6512</v>
      </c>
      <c r="J44" s="181">
        <v>2</v>
      </c>
      <c r="K44" s="181">
        <v>20</v>
      </c>
      <c r="L44" s="181">
        <v>92</v>
      </c>
      <c r="M44" s="181">
        <v>0</v>
      </c>
      <c r="N44" s="181">
        <v>404</v>
      </c>
      <c r="O44" s="181">
        <f t="shared" si="9"/>
        <v>186591</v>
      </c>
      <c r="P44" s="174"/>
      <c r="Q44" s="182">
        <v>0</v>
      </c>
      <c r="R44" s="183">
        <f t="shared" si="10"/>
        <v>0</v>
      </c>
      <c r="S44" s="182">
        <v>0</v>
      </c>
      <c r="T44" s="183">
        <f t="shared" si="11"/>
        <v>0</v>
      </c>
      <c r="U44" s="174"/>
      <c r="V44" s="182">
        <f t="shared" si="12"/>
        <v>186591</v>
      </c>
      <c r="W44" s="183">
        <v>2.4199999999999999E-2</v>
      </c>
      <c r="X44" s="182">
        <f t="shared" si="0"/>
        <v>34821</v>
      </c>
      <c r="Y44" s="183">
        <f t="shared" si="13"/>
        <v>2.52E-2</v>
      </c>
      <c r="Z44" s="182">
        <f t="shared" si="1"/>
        <v>186012</v>
      </c>
      <c r="AA44" s="183">
        <f t="shared" si="14"/>
        <v>2.7400000000000001E-2</v>
      </c>
      <c r="AB44" s="174"/>
      <c r="AC44" s="182">
        <f t="shared" si="26"/>
        <v>0</v>
      </c>
      <c r="AD44" s="183">
        <f t="shared" si="15"/>
        <v>0</v>
      </c>
      <c r="AE44" s="182">
        <f t="shared" si="28"/>
        <v>0</v>
      </c>
      <c r="AF44" s="183">
        <f t="shared" si="16"/>
        <v>0</v>
      </c>
      <c r="AG44" s="174"/>
      <c r="AH44" s="182">
        <f t="shared" si="17"/>
        <v>0</v>
      </c>
      <c r="AI44" s="183">
        <f t="shared" si="18"/>
        <v>0</v>
      </c>
      <c r="AJ44" s="182">
        <f t="shared" si="4"/>
        <v>0</v>
      </c>
      <c r="AK44" s="183">
        <f t="shared" si="19"/>
        <v>0</v>
      </c>
      <c r="AL44" s="182">
        <f t="shared" si="5"/>
        <v>0</v>
      </c>
      <c r="AM44" s="183">
        <f t="shared" si="24"/>
        <v>0</v>
      </c>
      <c r="AN44" s="184"/>
      <c r="AO44" s="182">
        <f t="shared" si="20"/>
        <v>186591</v>
      </c>
      <c r="AP44" s="183">
        <f t="shared" si="21"/>
        <v>1.55E-2</v>
      </c>
      <c r="AQ44" s="185"/>
      <c r="AR44" s="182">
        <f t="shared" si="6"/>
        <v>186591</v>
      </c>
      <c r="AS44" s="183">
        <f t="shared" si="22"/>
        <v>1.09E-2</v>
      </c>
      <c r="AT44" s="182">
        <f t="shared" si="7"/>
        <v>186187</v>
      </c>
      <c r="AU44" s="183">
        <f>ROUND(AT44/AT$61,4)</f>
        <v>1.0999999999999999E-2</v>
      </c>
      <c r="AW44" s="187">
        <v>186591</v>
      </c>
      <c r="AX44" s="187">
        <f t="shared" si="8"/>
        <v>0</v>
      </c>
    </row>
    <row r="45" spans="1:50" ht="17.25" x14ac:dyDescent="0.3">
      <c r="A45" s="179" t="s">
        <v>156</v>
      </c>
      <c r="B45" s="180" t="s">
        <v>45</v>
      </c>
      <c r="C45" s="181">
        <v>8319</v>
      </c>
      <c r="D45" s="181">
        <v>755</v>
      </c>
      <c r="E45" s="181">
        <v>61889</v>
      </c>
      <c r="F45" s="181">
        <v>6887</v>
      </c>
      <c r="G45" s="181">
        <v>1094</v>
      </c>
      <c r="H45" s="181">
        <v>367655</v>
      </c>
      <c r="I45" s="181">
        <v>17248</v>
      </c>
      <c r="J45" s="181">
        <v>22</v>
      </c>
      <c r="K45" s="181">
        <v>938</v>
      </c>
      <c r="L45" s="181">
        <v>326</v>
      </c>
      <c r="M45" s="181">
        <v>0</v>
      </c>
      <c r="N45" s="181">
        <v>3598</v>
      </c>
      <c r="O45" s="181">
        <f t="shared" si="9"/>
        <v>468731</v>
      </c>
      <c r="P45" s="174"/>
      <c r="Q45" s="182">
        <v>0</v>
      </c>
      <c r="R45" s="183">
        <f t="shared" si="10"/>
        <v>0</v>
      </c>
      <c r="S45" s="182">
        <v>0</v>
      </c>
      <c r="T45" s="183">
        <f t="shared" si="11"/>
        <v>0</v>
      </c>
      <c r="U45" s="174"/>
      <c r="V45" s="182">
        <f t="shared" si="12"/>
        <v>468731</v>
      </c>
      <c r="W45" s="183">
        <v>8.0600000000000005E-2</v>
      </c>
      <c r="X45" s="182">
        <f t="shared" si="0"/>
        <v>68776</v>
      </c>
      <c r="Y45" s="183">
        <f t="shared" si="13"/>
        <v>4.9700000000000001E-2</v>
      </c>
      <c r="Z45" s="182">
        <f t="shared" si="1"/>
        <v>466556</v>
      </c>
      <c r="AA45" s="183">
        <f t="shared" si="14"/>
        <v>6.88E-2</v>
      </c>
      <c r="AB45" s="174"/>
      <c r="AC45" s="182">
        <f t="shared" si="26"/>
        <v>0</v>
      </c>
      <c r="AD45" s="183">
        <f t="shared" si="15"/>
        <v>0</v>
      </c>
      <c r="AE45" s="182">
        <f t="shared" si="28"/>
        <v>0</v>
      </c>
      <c r="AF45" s="183">
        <f t="shared" si="16"/>
        <v>0</v>
      </c>
      <c r="AG45" s="174"/>
      <c r="AH45" s="182">
        <f t="shared" si="17"/>
        <v>0</v>
      </c>
      <c r="AI45" s="183">
        <f t="shared" si="18"/>
        <v>0</v>
      </c>
      <c r="AJ45" s="182">
        <f t="shared" si="4"/>
        <v>0</v>
      </c>
      <c r="AK45" s="183">
        <f t="shared" si="19"/>
        <v>0</v>
      </c>
      <c r="AL45" s="182">
        <f t="shared" si="5"/>
        <v>0</v>
      </c>
      <c r="AM45" s="183">
        <f t="shared" si="24"/>
        <v>0</v>
      </c>
      <c r="AN45" s="184"/>
      <c r="AO45" s="182">
        <f t="shared" si="20"/>
        <v>468731</v>
      </c>
      <c r="AP45" s="183">
        <f t="shared" si="21"/>
        <v>3.9E-2</v>
      </c>
      <c r="AQ45" s="185"/>
      <c r="AR45" s="182">
        <f t="shared" si="6"/>
        <v>468731</v>
      </c>
      <c r="AS45" s="183">
        <f t="shared" si="22"/>
        <v>2.75E-2</v>
      </c>
      <c r="AT45" s="182">
        <f t="shared" si="7"/>
        <v>465133</v>
      </c>
      <c r="AU45" s="183">
        <f t="shared" si="23"/>
        <v>2.75E-2</v>
      </c>
      <c r="AW45" s="187">
        <v>468731</v>
      </c>
      <c r="AX45" s="187">
        <f t="shared" si="8"/>
        <v>0</v>
      </c>
    </row>
    <row r="46" spans="1:50" ht="17.25" x14ac:dyDescent="0.3">
      <c r="A46" s="179" t="s">
        <v>156</v>
      </c>
      <c r="B46" s="180" t="s">
        <v>46</v>
      </c>
      <c r="C46" s="181">
        <v>2224</v>
      </c>
      <c r="D46" s="181">
        <v>102</v>
      </c>
      <c r="E46" s="181">
        <v>19802</v>
      </c>
      <c r="F46" s="181">
        <v>1956</v>
      </c>
      <c r="G46" s="181">
        <v>66</v>
      </c>
      <c r="H46" s="181">
        <v>69963</v>
      </c>
      <c r="I46" s="181">
        <v>3282</v>
      </c>
      <c r="J46" s="181">
        <v>0</v>
      </c>
      <c r="K46" s="181">
        <v>7</v>
      </c>
      <c r="L46" s="181">
        <v>48</v>
      </c>
      <c r="M46" s="181">
        <v>0</v>
      </c>
      <c r="N46" s="181">
        <v>246</v>
      </c>
      <c r="O46" s="181">
        <f t="shared" si="9"/>
        <v>97696</v>
      </c>
      <c r="P46" s="174"/>
      <c r="Q46" s="182">
        <v>0</v>
      </c>
      <c r="R46" s="183">
        <f t="shared" si="10"/>
        <v>0</v>
      </c>
      <c r="S46" s="182">
        <v>0</v>
      </c>
      <c r="T46" s="183">
        <f t="shared" si="11"/>
        <v>0</v>
      </c>
      <c r="U46" s="174"/>
      <c r="V46" s="182">
        <f t="shared" si="12"/>
        <v>97696</v>
      </c>
      <c r="W46" s="183">
        <v>1.3599999999999999E-2</v>
      </c>
      <c r="X46" s="182">
        <f t="shared" si="0"/>
        <v>21758</v>
      </c>
      <c r="Y46" s="183">
        <f t="shared" si="13"/>
        <v>1.5699999999999999E-2</v>
      </c>
      <c r="Z46" s="182">
        <f t="shared" si="1"/>
        <v>97480</v>
      </c>
      <c r="AA46" s="183">
        <f t="shared" si="14"/>
        <v>1.44E-2</v>
      </c>
      <c r="AB46" s="174"/>
      <c r="AC46" s="182">
        <f t="shared" si="26"/>
        <v>0</v>
      </c>
      <c r="AD46" s="183">
        <f t="shared" si="15"/>
        <v>0</v>
      </c>
      <c r="AE46" s="182">
        <f t="shared" si="28"/>
        <v>0</v>
      </c>
      <c r="AF46" s="183">
        <f t="shared" si="16"/>
        <v>0</v>
      </c>
      <c r="AG46" s="174"/>
      <c r="AH46" s="182">
        <f t="shared" si="17"/>
        <v>0</v>
      </c>
      <c r="AI46" s="183">
        <f t="shared" si="18"/>
        <v>0</v>
      </c>
      <c r="AJ46" s="182">
        <f t="shared" si="4"/>
        <v>0</v>
      </c>
      <c r="AK46" s="183">
        <f t="shared" si="19"/>
        <v>0</v>
      </c>
      <c r="AL46" s="182">
        <f t="shared" si="5"/>
        <v>0</v>
      </c>
      <c r="AM46" s="183">
        <f t="shared" si="24"/>
        <v>0</v>
      </c>
      <c r="AN46" s="184"/>
      <c r="AO46" s="182">
        <f t="shared" si="20"/>
        <v>97696</v>
      </c>
      <c r="AP46" s="183">
        <f t="shared" si="21"/>
        <v>8.0999999999999996E-3</v>
      </c>
      <c r="AQ46" s="185"/>
      <c r="AR46" s="182">
        <f t="shared" si="6"/>
        <v>97696</v>
      </c>
      <c r="AS46" s="183">
        <f t="shared" si="22"/>
        <v>5.7000000000000002E-3</v>
      </c>
      <c r="AT46" s="182">
        <f t="shared" si="7"/>
        <v>97450</v>
      </c>
      <c r="AU46" s="183">
        <f t="shared" si="23"/>
        <v>5.7999999999999996E-3</v>
      </c>
      <c r="AW46" s="187">
        <v>97696</v>
      </c>
      <c r="AX46" s="187">
        <f t="shared" si="8"/>
        <v>0</v>
      </c>
    </row>
    <row r="47" spans="1:50" ht="17.25" x14ac:dyDescent="0.3">
      <c r="A47" s="179" t="s">
        <v>157</v>
      </c>
      <c r="B47" s="180" t="s">
        <v>47</v>
      </c>
      <c r="C47" s="181">
        <v>3258</v>
      </c>
      <c r="D47" s="181">
        <v>324</v>
      </c>
      <c r="E47" s="181">
        <v>18868</v>
      </c>
      <c r="F47" s="181">
        <v>2442</v>
      </c>
      <c r="G47" s="181">
        <v>47</v>
      </c>
      <c r="H47" s="181">
        <v>59129</v>
      </c>
      <c r="I47" s="181">
        <v>2774</v>
      </c>
      <c r="J47" s="181">
        <v>0</v>
      </c>
      <c r="K47" s="181">
        <v>1</v>
      </c>
      <c r="L47" s="181">
        <v>118</v>
      </c>
      <c r="M47" s="181">
        <v>27</v>
      </c>
      <c r="N47" s="181">
        <v>309</v>
      </c>
      <c r="O47" s="181">
        <f t="shared" si="9"/>
        <v>87297</v>
      </c>
      <c r="P47" s="174"/>
      <c r="Q47" s="182">
        <v>0</v>
      </c>
      <c r="R47" s="183">
        <f>ROUND(Q47/Q$61,4)</f>
        <v>0</v>
      </c>
      <c r="S47" s="182">
        <v>0</v>
      </c>
      <c r="T47" s="183">
        <f t="shared" si="11"/>
        <v>0</v>
      </c>
      <c r="U47" s="174"/>
      <c r="V47" s="182">
        <f t="shared" si="12"/>
        <v>0</v>
      </c>
      <c r="W47" s="183">
        <v>0</v>
      </c>
      <c r="X47" s="182">
        <f t="shared" si="0"/>
        <v>0</v>
      </c>
      <c r="Y47" s="183">
        <f t="shared" si="13"/>
        <v>0</v>
      </c>
      <c r="Z47" s="182">
        <f t="shared" si="1"/>
        <v>0</v>
      </c>
      <c r="AA47" s="183">
        <f t="shared" si="14"/>
        <v>0</v>
      </c>
      <c r="AB47" s="174"/>
      <c r="AC47" s="182">
        <f t="shared" si="26"/>
        <v>86988</v>
      </c>
      <c r="AD47" s="183">
        <f>ROUND(AC47/AC$61,4)</f>
        <v>1.6799999999999999E-2</v>
      </c>
      <c r="AE47" s="182">
        <f t="shared" si="28"/>
        <v>309</v>
      </c>
      <c r="AF47" s="183">
        <f>ROUND(AE47/AE$61,4)</f>
        <v>2.5600000000000001E-2</v>
      </c>
      <c r="AG47" s="174"/>
      <c r="AH47" s="182">
        <f t="shared" si="17"/>
        <v>87297</v>
      </c>
      <c r="AI47" s="183">
        <f t="shared" si="18"/>
        <v>8.5000000000000006E-3</v>
      </c>
      <c r="AJ47" s="182">
        <f t="shared" si="4"/>
        <v>86781</v>
      </c>
      <c r="AK47" s="183">
        <f t="shared" si="19"/>
        <v>8.5000000000000006E-3</v>
      </c>
      <c r="AL47" s="182">
        <f t="shared" si="5"/>
        <v>21310</v>
      </c>
      <c r="AM47" s="183">
        <f t="shared" si="24"/>
        <v>0.01</v>
      </c>
      <c r="AN47" s="184"/>
      <c r="AO47" s="182">
        <f t="shared" si="20"/>
        <v>87297</v>
      </c>
      <c r="AP47" s="183">
        <f t="shared" si="21"/>
        <v>7.3000000000000001E-3</v>
      </c>
      <c r="AQ47" s="185"/>
      <c r="AR47" s="182">
        <f t="shared" si="6"/>
        <v>87297</v>
      </c>
      <c r="AS47" s="183">
        <f t="shared" si="22"/>
        <v>5.1000000000000004E-3</v>
      </c>
      <c r="AT47" s="182">
        <f t="shared" si="7"/>
        <v>86988</v>
      </c>
      <c r="AU47" s="183">
        <f t="shared" si="23"/>
        <v>5.1000000000000004E-3</v>
      </c>
      <c r="AW47" s="187">
        <v>87297</v>
      </c>
      <c r="AX47" s="187">
        <f t="shared" si="8"/>
        <v>0</v>
      </c>
    </row>
    <row r="48" spans="1:50" ht="17.25" x14ac:dyDescent="0.3">
      <c r="A48" s="179" t="s">
        <v>157</v>
      </c>
      <c r="B48" s="180" t="s">
        <v>78</v>
      </c>
      <c r="C48" s="181">
        <v>33</v>
      </c>
      <c r="D48" s="181">
        <v>4</v>
      </c>
      <c r="E48" s="181">
        <v>188</v>
      </c>
      <c r="F48" s="181">
        <v>15</v>
      </c>
      <c r="G48" s="181">
        <v>0</v>
      </c>
      <c r="H48" s="181">
        <v>740</v>
      </c>
      <c r="I48" s="181">
        <v>34</v>
      </c>
      <c r="J48" s="181">
        <v>0</v>
      </c>
      <c r="K48" s="181">
        <v>0</v>
      </c>
      <c r="L48" s="181">
        <v>0</v>
      </c>
      <c r="M48" s="181">
        <v>0</v>
      </c>
      <c r="N48" s="181">
        <v>4</v>
      </c>
      <c r="O48" s="181">
        <f t="shared" si="9"/>
        <v>1018</v>
      </c>
      <c r="P48" s="174"/>
      <c r="Q48" s="182">
        <v>0</v>
      </c>
      <c r="R48" s="183">
        <f t="shared" si="10"/>
        <v>0</v>
      </c>
      <c r="S48" s="182">
        <v>0</v>
      </c>
      <c r="T48" s="183">
        <f t="shared" si="11"/>
        <v>0</v>
      </c>
      <c r="U48" s="174"/>
      <c r="V48" s="182">
        <f t="shared" si="12"/>
        <v>0</v>
      </c>
      <c r="W48" s="183">
        <v>0</v>
      </c>
      <c r="X48" s="182">
        <f t="shared" si="0"/>
        <v>0</v>
      </c>
      <c r="Y48" s="183">
        <f t="shared" si="13"/>
        <v>0</v>
      </c>
      <c r="Z48" s="182">
        <f t="shared" si="1"/>
        <v>0</v>
      </c>
      <c r="AA48" s="183">
        <f t="shared" si="14"/>
        <v>0</v>
      </c>
      <c r="AB48" s="174"/>
      <c r="AC48" s="182">
        <f t="shared" si="26"/>
        <v>1014</v>
      </c>
      <c r="AD48" s="183">
        <f t="shared" si="15"/>
        <v>2.0000000000000001E-4</v>
      </c>
      <c r="AE48" s="182">
        <f t="shared" si="28"/>
        <v>4</v>
      </c>
      <c r="AF48" s="183">
        <f t="shared" si="16"/>
        <v>2.9999999999999997E-4</v>
      </c>
      <c r="AG48" s="174"/>
      <c r="AH48" s="182">
        <f t="shared" si="17"/>
        <v>1018</v>
      </c>
      <c r="AI48" s="183">
        <f t="shared" si="18"/>
        <v>1E-4</v>
      </c>
      <c r="AJ48" s="182">
        <f t="shared" si="4"/>
        <v>1014</v>
      </c>
      <c r="AK48" s="183">
        <f t="shared" si="19"/>
        <v>1E-4</v>
      </c>
      <c r="AL48" s="182">
        <f t="shared" si="5"/>
        <v>203</v>
      </c>
      <c r="AM48" s="183">
        <f t="shared" si="24"/>
        <v>1E-4</v>
      </c>
      <c r="AN48" s="184"/>
      <c r="AO48" s="182">
        <f t="shared" si="20"/>
        <v>1018</v>
      </c>
      <c r="AP48" s="183">
        <f t="shared" si="21"/>
        <v>1E-4</v>
      </c>
      <c r="AQ48" s="185"/>
      <c r="AR48" s="182">
        <f t="shared" si="6"/>
        <v>1018</v>
      </c>
      <c r="AS48" s="183">
        <f t="shared" si="22"/>
        <v>1E-4</v>
      </c>
      <c r="AT48" s="182">
        <f t="shared" si="7"/>
        <v>1014</v>
      </c>
      <c r="AU48" s="183">
        <f t="shared" si="23"/>
        <v>1E-4</v>
      </c>
      <c r="AW48" s="187">
        <v>1018</v>
      </c>
      <c r="AX48" s="187">
        <f t="shared" si="8"/>
        <v>0</v>
      </c>
    </row>
    <row r="49" spans="1:50" ht="17.25" x14ac:dyDescent="0.3">
      <c r="A49" s="179" t="s">
        <v>157</v>
      </c>
      <c r="B49" s="180" t="s">
        <v>48</v>
      </c>
      <c r="C49" s="181">
        <v>918</v>
      </c>
      <c r="D49" s="181">
        <v>83</v>
      </c>
      <c r="E49" s="181">
        <v>5088</v>
      </c>
      <c r="F49" s="181">
        <v>840</v>
      </c>
      <c r="G49" s="181">
        <v>8</v>
      </c>
      <c r="H49" s="181">
        <v>17261</v>
      </c>
      <c r="I49" s="181">
        <v>809</v>
      </c>
      <c r="J49" s="181">
        <v>0</v>
      </c>
      <c r="K49" s="181">
        <v>1</v>
      </c>
      <c r="L49" s="181">
        <v>35</v>
      </c>
      <c r="M49" s="181">
        <v>4</v>
      </c>
      <c r="N49" s="181">
        <v>40</v>
      </c>
      <c r="O49" s="181">
        <f t="shared" si="9"/>
        <v>25087</v>
      </c>
      <c r="P49" s="174"/>
      <c r="Q49" s="182">
        <v>0</v>
      </c>
      <c r="R49" s="183">
        <f t="shared" si="10"/>
        <v>0</v>
      </c>
      <c r="S49" s="182">
        <v>0</v>
      </c>
      <c r="T49" s="183">
        <f t="shared" si="11"/>
        <v>0</v>
      </c>
      <c r="U49" s="174"/>
      <c r="V49" s="182">
        <f t="shared" si="12"/>
        <v>0</v>
      </c>
      <c r="W49" s="183">
        <v>0</v>
      </c>
      <c r="X49" s="182">
        <f t="shared" si="0"/>
        <v>0</v>
      </c>
      <c r="Y49" s="183">
        <f t="shared" si="13"/>
        <v>0</v>
      </c>
      <c r="Z49" s="182">
        <f t="shared" si="1"/>
        <v>0</v>
      </c>
      <c r="AA49" s="183">
        <f t="shared" si="14"/>
        <v>0</v>
      </c>
      <c r="AB49" s="174"/>
      <c r="AC49" s="182">
        <f t="shared" si="26"/>
        <v>25047</v>
      </c>
      <c r="AD49" s="183">
        <f t="shared" si="15"/>
        <v>4.7999999999999996E-3</v>
      </c>
      <c r="AE49" s="182">
        <f t="shared" si="28"/>
        <v>40</v>
      </c>
      <c r="AF49" s="183">
        <f t="shared" si="16"/>
        <v>3.3E-3</v>
      </c>
      <c r="AG49" s="174"/>
      <c r="AH49" s="182">
        <f t="shared" si="17"/>
        <v>25087</v>
      </c>
      <c r="AI49" s="183">
        <f t="shared" si="18"/>
        <v>2.3999999999999998E-3</v>
      </c>
      <c r="AJ49" s="182">
        <f t="shared" si="4"/>
        <v>24957</v>
      </c>
      <c r="AK49" s="183">
        <f t="shared" si="19"/>
        <v>2.3999999999999998E-3</v>
      </c>
      <c r="AL49" s="182">
        <f t="shared" si="5"/>
        <v>5928</v>
      </c>
      <c r="AM49" s="183">
        <f t="shared" si="24"/>
        <v>2.8E-3</v>
      </c>
      <c r="AN49" s="184"/>
      <c r="AO49" s="182">
        <f t="shared" si="20"/>
        <v>25087</v>
      </c>
      <c r="AP49" s="183">
        <f t="shared" si="21"/>
        <v>2.0999999999999999E-3</v>
      </c>
      <c r="AQ49" s="185"/>
      <c r="AR49" s="182">
        <f t="shared" si="6"/>
        <v>25087</v>
      </c>
      <c r="AS49" s="183">
        <f t="shared" si="22"/>
        <v>1.5E-3</v>
      </c>
      <c r="AT49" s="182">
        <f t="shared" si="7"/>
        <v>25047</v>
      </c>
      <c r="AU49" s="183">
        <f t="shared" si="23"/>
        <v>1.5E-3</v>
      </c>
      <c r="AW49" s="187">
        <v>25087</v>
      </c>
      <c r="AX49" s="187">
        <f t="shared" si="8"/>
        <v>0</v>
      </c>
    </row>
    <row r="50" spans="1:50" ht="17.25" x14ac:dyDescent="0.3">
      <c r="A50" s="179" t="s">
        <v>156</v>
      </c>
      <c r="B50" s="180" t="s">
        <v>49</v>
      </c>
      <c r="C50" s="181">
        <v>5557</v>
      </c>
      <c r="D50" s="181">
        <v>302</v>
      </c>
      <c r="E50" s="181">
        <v>28643</v>
      </c>
      <c r="F50" s="181">
        <v>4426</v>
      </c>
      <c r="G50" s="181">
        <v>233</v>
      </c>
      <c r="H50" s="181">
        <v>109859</v>
      </c>
      <c r="I50" s="181">
        <v>5153</v>
      </c>
      <c r="J50" s="181">
        <v>0</v>
      </c>
      <c r="K50" s="181">
        <v>102</v>
      </c>
      <c r="L50" s="181">
        <v>108</v>
      </c>
      <c r="M50" s="181">
        <v>36</v>
      </c>
      <c r="N50" s="181">
        <v>459</v>
      </c>
      <c r="O50" s="181">
        <f t="shared" si="9"/>
        <v>154878</v>
      </c>
      <c r="P50" s="174"/>
      <c r="Q50" s="182">
        <v>0</v>
      </c>
      <c r="R50" s="183">
        <f t="shared" si="10"/>
        <v>0</v>
      </c>
      <c r="S50" s="182">
        <v>0</v>
      </c>
      <c r="T50" s="183">
        <f t="shared" si="11"/>
        <v>0</v>
      </c>
      <c r="U50" s="174"/>
      <c r="V50" s="182">
        <f t="shared" si="12"/>
        <v>154878</v>
      </c>
      <c r="W50" s="183">
        <v>2.58E-2</v>
      </c>
      <c r="X50" s="182">
        <f t="shared" si="0"/>
        <v>33069</v>
      </c>
      <c r="Y50" s="183">
        <f t="shared" si="13"/>
        <v>2.3900000000000001E-2</v>
      </c>
      <c r="Z50" s="182">
        <f t="shared" si="1"/>
        <v>154199</v>
      </c>
      <c r="AA50" s="183">
        <f t="shared" si="14"/>
        <v>2.2700000000000001E-2</v>
      </c>
      <c r="AB50" s="174"/>
      <c r="AC50" s="182">
        <f t="shared" si="26"/>
        <v>0</v>
      </c>
      <c r="AD50" s="183">
        <f t="shared" si="15"/>
        <v>0</v>
      </c>
      <c r="AE50" s="182">
        <f t="shared" si="28"/>
        <v>0</v>
      </c>
      <c r="AF50" s="183">
        <f t="shared" si="16"/>
        <v>0</v>
      </c>
      <c r="AG50" s="174"/>
      <c r="AH50" s="182">
        <f t="shared" si="17"/>
        <v>0</v>
      </c>
      <c r="AI50" s="183">
        <f t="shared" si="18"/>
        <v>0</v>
      </c>
      <c r="AJ50" s="182">
        <f t="shared" si="4"/>
        <v>0</v>
      </c>
      <c r="AK50" s="183">
        <f t="shared" si="19"/>
        <v>0</v>
      </c>
      <c r="AL50" s="182">
        <f t="shared" si="5"/>
        <v>0</v>
      </c>
      <c r="AM50" s="183">
        <f t="shared" si="24"/>
        <v>0</v>
      </c>
      <c r="AN50" s="184"/>
      <c r="AO50" s="182">
        <f t="shared" si="20"/>
        <v>154878</v>
      </c>
      <c r="AP50" s="183">
        <f t="shared" si="21"/>
        <v>1.29E-2</v>
      </c>
      <c r="AQ50" s="185"/>
      <c r="AR50" s="182">
        <f t="shared" si="6"/>
        <v>154878</v>
      </c>
      <c r="AS50" s="183">
        <f t="shared" si="22"/>
        <v>9.1000000000000004E-3</v>
      </c>
      <c r="AT50" s="182">
        <f t="shared" si="7"/>
        <v>154419</v>
      </c>
      <c r="AU50" s="183">
        <f t="shared" si="23"/>
        <v>9.1000000000000004E-3</v>
      </c>
      <c r="AW50" s="187">
        <v>154878</v>
      </c>
      <c r="AX50" s="187">
        <f t="shared" si="8"/>
        <v>0</v>
      </c>
    </row>
    <row r="51" spans="1:50" ht="17.25" x14ac:dyDescent="0.3">
      <c r="A51" s="179" t="s">
        <v>156</v>
      </c>
      <c r="B51" s="180" t="s">
        <v>50</v>
      </c>
      <c r="C51" s="181">
        <v>2585</v>
      </c>
      <c r="D51" s="181">
        <v>256</v>
      </c>
      <c r="E51" s="181">
        <v>20227</v>
      </c>
      <c r="F51" s="181">
        <v>2073</v>
      </c>
      <c r="G51" s="181">
        <v>226</v>
      </c>
      <c r="H51" s="181">
        <v>111420</v>
      </c>
      <c r="I51" s="181">
        <v>5227</v>
      </c>
      <c r="J51" s="181">
        <v>0</v>
      </c>
      <c r="K51" s="181">
        <v>67</v>
      </c>
      <c r="L51" s="181">
        <v>62</v>
      </c>
      <c r="M51" s="181">
        <v>50</v>
      </c>
      <c r="N51" s="181">
        <v>245</v>
      </c>
      <c r="O51" s="181">
        <f t="shared" si="9"/>
        <v>142438</v>
      </c>
      <c r="P51" s="174"/>
      <c r="Q51" s="182">
        <v>0</v>
      </c>
      <c r="R51" s="183">
        <f t="shared" si="10"/>
        <v>0</v>
      </c>
      <c r="S51" s="182">
        <v>0</v>
      </c>
      <c r="T51" s="183">
        <f t="shared" si="11"/>
        <v>0</v>
      </c>
      <c r="U51" s="174"/>
      <c r="V51" s="182">
        <f t="shared" si="12"/>
        <v>142438</v>
      </c>
      <c r="W51" s="183">
        <v>2.1100000000000001E-2</v>
      </c>
      <c r="X51" s="182">
        <f t="shared" si="0"/>
        <v>22300</v>
      </c>
      <c r="Y51" s="183">
        <f t="shared" si="13"/>
        <v>1.61E-2</v>
      </c>
      <c r="Z51" s="182">
        <f t="shared" si="1"/>
        <v>141844</v>
      </c>
      <c r="AA51" s="183">
        <f t="shared" si="14"/>
        <v>2.0899999999999998E-2</v>
      </c>
      <c r="AB51" s="174"/>
      <c r="AC51" s="182">
        <f t="shared" si="26"/>
        <v>0</v>
      </c>
      <c r="AD51" s="183">
        <f t="shared" si="15"/>
        <v>0</v>
      </c>
      <c r="AE51" s="182">
        <f t="shared" si="28"/>
        <v>0</v>
      </c>
      <c r="AF51" s="183">
        <f t="shared" si="16"/>
        <v>0</v>
      </c>
      <c r="AG51" s="174"/>
      <c r="AH51" s="182">
        <f t="shared" si="17"/>
        <v>0</v>
      </c>
      <c r="AI51" s="183">
        <f t="shared" si="18"/>
        <v>0</v>
      </c>
      <c r="AJ51" s="182">
        <f t="shared" si="4"/>
        <v>0</v>
      </c>
      <c r="AK51" s="183">
        <f t="shared" si="19"/>
        <v>0</v>
      </c>
      <c r="AL51" s="182">
        <f t="shared" si="5"/>
        <v>0</v>
      </c>
      <c r="AM51" s="183">
        <f t="shared" si="24"/>
        <v>0</v>
      </c>
      <c r="AN51" s="184"/>
      <c r="AO51" s="182">
        <f t="shared" si="20"/>
        <v>142438</v>
      </c>
      <c r="AP51" s="183">
        <f t="shared" si="21"/>
        <v>1.1900000000000001E-2</v>
      </c>
      <c r="AQ51" s="185"/>
      <c r="AR51" s="182">
        <f t="shared" si="6"/>
        <v>142438</v>
      </c>
      <c r="AS51" s="183">
        <f t="shared" si="22"/>
        <v>8.3000000000000001E-3</v>
      </c>
      <c r="AT51" s="182">
        <f t="shared" si="7"/>
        <v>142193</v>
      </c>
      <c r="AU51" s="183">
        <f t="shared" si="23"/>
        <v>8.3999999999999995E-3</v>
      </c>
      <c r="AW51" s="187">
        <v>142438</v>
      </c>
      <c r="AX51" s="187">
        <f t="shared" si="8"/>
        <v>0</v>
      </c>
    </row>
    <row r="52" spans="1:50" ht="17.25" x14ac:dyDescent="0.3">
      <c r="A52" s="179" t="s">
        <v>157</v>
      </c>
      <c r="B52" s="180" t="s">
        <v>51</v>
      </c>
      <c r="C52" s="181">
        <v>12371</v>
      </c>
      <c r="D52" s="181">
        <v>619</v>
      </c>
      <c r="E52" s="181">
        <v>57640</v>
      </c>
      <c r="F52" s="181">
        <v>9952</v>
      </c>
      <c r="G52" s="181">
        <v>241</v>
      </c>
      <c r="H52" s="181">
        <v>223281</v>
      </c>
      <c r="I52" s="181">
        <v>10475</v>
      </c>
      <c r="J52" s="181">
        <v>32</v>
      </c>
      <c r="K52" s="181">
        <v>127</v>
      </c>
      <c r="L52" s="181">
        <v>101</v>
      </c>
      <c r="M52" s="181">
        <v>0</v>
      </c>
      <c r="N52" s="181">
        <v>165</v>
      </c>
      <c r="O52" s="181">
        <f t="shared" si="9"/>
        <v>315004</v>
      </c>
      <c r="P52" s="174"/>
      <c r="Q52" s="182">
        <v>0</v>
      </c>
      <c r="R52" s="188">
        <f>ROUND(Q52/Q$61,4)</f>
        <v>0</v>
      </c>
      <c r="S52" s="182">
        <v>0</v>
      </c>
      <c r="T52" s="183">
        <f t="shared" si="11"/>
        <v>0</v>
      </c>
      <c r="U52" s="174"/>
      <c r="V52" s="182">
        <f t="shared" si="12"/>
        <v>0</v>
      </c>
      <c r="W52" s="188">
        <v>0</v>
      </c>
      <c r="X52" s="182">
        <f t="shared" si="0"/>
        <v>0</v>
      </c>
      <c r="Y52" s="183">
        <f t="shared" si="13"/>
        <v>0</v>
      </c>
      <c r="Z52" s="182">
        <f t="shared" si="1"/>
        <v>0</v>
      </c>
      <c r="AA52" s="183">
        <f t="shared" si="14"/>
        <v>0</v>
      </c>
      <c r="AB52" s="174"/>
      <c r="AC52" s="182">
        <f t="shared" si="26"/>
        <v>314839</v>
      </c>
      <c r="AD52" s="188">
        <f>ROUND(AC52/AC$61,4)</f>
        <v>6.0699999999999997E-2</v>
      </c>
      <c r="AE52" s="182">
        <f t="shared" si="28"/>
        <v>165</v>
      </c>
      <c r="AF52" s="183">
        <f>ROUND(AE52/AE$61,4)</f>
        <v>1.37E-2</v>
      </c>
      <c r="AG52" s="174"/>
      <c r="AH52" s="182">
        <f t="shared" si="17"/>
        <v>315004</v>
      </c>
      <c r="AI52" s="183">
        <f t="shared" si="18"/>
        <v>3.0700000000000002E-2</v>
      </c>
      <c r="AJ52" s="182">
        <f t="shared" si="4"/>
        <v>314043</v>
      </c>
      <c r="AK52" s="186">
        <f>ROUNDDOWN(AJ52/AJ$61,4)</f>
        <v>3.0700000000000002E-2</v>
      </c>
      <c r="AL52" s="182">
        <f t="shared" si="5"/>
        <v>67592</v>
      </c>
      <c r="AM52" s="183">
        <f t="shared" si="24"/>
        <v>3.1699999999999999E-2</v>
      </c>
      <c r="AN52" s="184"/>
      <c r="AO52" s="182">
        <f t="shared" si="20"/>
        <v>315004</v>
      </c>
      <c r="AP52" s="183">
        <f t="shared" si="21"/>
        <v>2.6200000000000001E-2</v>
      </c>
      <c r="AQ52" s="185"/>
      <c r="AR52" s="182">
        <f t="shared" si="6"/>
        <v>315004</v>
      </c>
      <c r="AS52" s="183">
        <f t="shared" si="22"/>
        <v>1.8499999999999999E-2</v>
      </c>
      <c r="AT52" s="182">
        <f t="shared" si="7"/>
        <v>314839</v>
      </c>
      <c r="AU52" s="183">
        <f>ROUND(AT52/AT$61,4)</f>
        <v>1.8599999999999998E-2</v>
      </c>
      <c r="AW52" s="187">
        <v>315004</v>
      </c>
      <c r="AX52" s="187">
        <f t="shared" si="8"/>
        <v>0</v>
      </c>
    </row>
    <row r="53" spans="1:50" ht="17.25" x14ac:dyDescent="0.3">
      <c r="A53" s="179" t="s">
        <v>157</v>
      </c>
      <c r="B53" s="180" t="s">
        <v>79</v>
      </c>
      <c r="C53" s="181">
        <v>2195</v>
      </c>
      <c r="D53" s="181">
        <v>116</v>
      </c>
      <c r="E53" s="181">
        <v>8723</v>
      </c>
      <c r="F53" s="181">
        <v>1621</v>
      </c>
      <c r="G53" s="181">
        <v>67</v>
      </c>
      <c r="H53" s="181">
        <v>38539</v>
      </c>
      <c r="I53" s="181">
        <v>1808</v>
      </c>
      <c r="J53" s="181">
        <v>8</v>
      </c>
      <c r="K53" s="181">
        <v>16</v>
      </c>
      <c r="L53" s="181">
        <v>8</v>
      </c>
      <c r="M53" s="181">
        <v>40</v>
      </c>
      <c r="N53" s="181">
        <v>11</v>
      </c>
      <c r="O53" s="181">
        <f t="shared" si="9"/>
        <v>53152</v>
      </c>
      <c r="P53" s="174"/>
      <c r="Q53" s="182">
        <v>0</v>
      </c>
      <c r="R53" s="183">
        <f t="shared" si="10"/>
        <v>0</v>
      </c>
      <c r="S53" s="182">
        <v>0</v>
      </c>
      <c r="T53" s="183">
        <f t="shared" si="11"/>
        <v>0</v>
      </c>
      <c r="U53" s="174"/>
      <c r="V53" s="182">
        <f t="shared" si="12"/>
        <v>0</v>
      </c>
      <c r="W53" s="183">
        <v>0</v>
      </c>
      <c r="X53" s="182">
        <f t="shared" si="0"/>
        <v>0</v>
      </c>
      <c r="Y53" s="183">
        <f t="shared" si="13"/>
        <v>0</v>
      </c>
      <c r="Z53" s="182">
        <f t="shared" si="1"/>
        <v>0</v>
      </c>
      <c r="AA53" s="183">
        <f t="shared" si="14"/>
        <v>0</v>
      </c>
      <c r="AB53" s="174"/>
      <c r="AC53" s="182">
        <f t="shared" si="26"/>
        <v>53141</v>
      </c>
      <c r="AD53" s="183">
        <f t="shared" si="15"/>
        <v>1.0200000000000001E-2</v>
      </c>
      <c r="AE53" s="182">
        <f t="shared" si="28"/>
        <v>11</v>
      </c>
      <c r="AF53" s="183">
        <f t="shared" si="16"/>
        <v>8.9999999999999998E-4</v>
      </c>
      <c r="AG53" s="174"/>
      <c r="AH53" s="182">
        <f t="shared" si="17"/>
        <v>53152</v>
      </c>
      <c r="AI53" s="183">
        <f t="shared" si="18"/>
        <v>5.1999999999999998E-3</v>
      </c>
      <c r="AJ53" s="182">
        <f t="shared" si="4"/>
        <v>52921</v>
      </c>
      <c r="AK53" s="183">
        <f t="shared" si="19"/>
        <v>5.1999999999999998E-3</v>
      </c>
      <c r="AL53" s="182">
        <f t="shared" si="5"/>
        <v>10344</v>
      </c>
      <c r="AM53" s="183">
        <f t="shared" si="24"/>
        <v>4.7999999999999996E-3</v>
      </c>
      <c r="AN53" s="184"/>
      <c r="AO53" s="182">
        <f t="shared" si="20"/>
        <v>53152</v>
      </c>
      <c r="AP53" s="183">
        <f t="shared" si="21"/>
        <v>4.4000000000000003E-3</v>
      </c>
      <c r="AQ53" s="185"/>
      <c r="AR53" s="182">
        <f t="shared" si="6"/>
        <v>53152</v>
      </c>
      <c r="AS53" s="183">
        <f t="shared" si="22"/>
        <v>3.0999999999999999E-3</v>
      </c>
      <c r="AT53" s="182">
        <f t="shared" si="7"/>
        <v>53141</v>
      </c>
      <c r="AU53" s="183">
        <f t="shared" si="23"/>
        <v>3.0999999999999999E-3</v>
      </c>
      <c r="AW53" s="187">
        <v>53152</v>
      </c>
      <c r="AX53" s="187">
        <f t="shared" si="8"/>
        <v>0</v>
      </c>
    </row>
    <row r="54" spans="1:50" ht="17.25" x14ac:dyDescent="0.3">
      <c r="A54" s="179" t="s">
        <v>157</v>
      </c>
      <c r="B54" s="180" t="s">
        <v>52</v>
      </c>
      <c r="C54" s="181">
        <v>1461</v>
      </c>
      <c r="D54" s="181">
        <v>129</v>
      </c>
      <c r="E54" s="181">
        <v>7144</v>
      </c>
      <c r="F54" s="181">
        <v>1007</v>
      </c>
      <c r="G54" s="181">
        <v>6</v>
      </c>
      <c r="H54" s="181">
        <v>25291</v>
      </c>
      <c r="I54" s="181">
        <v>1186</v>
      </c>
      <c r="J54" s="181">
        <v>0</v>
      </c>
      <c r="K54" s="181">
        <v>0</v>
      </c>
      <c r="L54" s="181">
        <v>10</v>
      </c>
      <c r="M54" s="181">
        <v>6</v>
      </c>
      <c r="N54" s="181">
        <v>40</v>
      </c>
      <c r="O54" s="181">
        <f t="shared" si="9"/>
        <v>36280</v>
      </c>
      <c r="P54" s="174"/>
      <c r="Q54" s="182">
        <v>0</v>
      </c>
      <c r="R54" s="183">
        <f t="shared" si="10"/>
        <v>0</v>
      </c>
      <c r="S54" s="182">
        <v>0</v>
      </c>
      <c r="T54" s="183">
        <f t="shared" si="11"/>
        <v>0</v>
      </c>
      <c r="U54" s="174"/>
      <c r="V54" s="182">
        <f t="shared" si="12"/>
        <v>0</v>
      </c>
      <c r="W54" s="183">
        <v>0</v>
      </c>
      <c r="X54" s="182">
        <f t="shared" si="0"/>
        <v>0</v>
      </c>
      <c r="Y54" s="183">
        <f t="shared" si="13"/>
        <v>0</v>
      </c>
      <c r="Z54" s="182">
        <f t="shared" si="1"/>
        <v>0</v>
      </c>
      <c r="AA54" s="183">
        <f t="shared" si="14"/>
        <v>0</v>
      </c>
      <c r="AB54" s="174"/>
      <c r="AC54" s="182">
        <f t="shared" si="26"/>
        <v>36240</v>
      </c>
      <c r="AD54" s="183">
        <f t="shared" si="15"/>
        <v>7.0000000000000001E-3</v>
      </c>
      <c r="AE54" s="182">
        <f t="shared" si="28"/>
        <v>40</v>
      </c>
      <c r="AF54" s="183">
        <f t="shared" si="16"/>
        <v>3.3E-3</v>
      </c>
      <c r="AG54" s="174"/>
      <c r="AH54" s="182">
        <f t="shared" si="17"/>
        <v>36280</v>
      </c>
      <c r="AI54" s="183">
        <f t="shared" si="18"/>
        <v>3.5000000000000001E-3</v>
      </c>
      <c r="AJ54" s="182">
        <f t="shared" si="4"/>
        <v>36129</v>
      </c>
      <c r="AK54" s="183">
        <f t="shared" si="19"/>
        <v>3.5000000000000001E-3</v>
      </c>
      <c r="AL54" s="182">
        <f t="shared" si="5"/>
        <v>8151</v>
      </c>
      <c r="AM54" s="183">
        <f t="shared" si="24"/>
        <v>3.8E-3</v>
      </c>
      <c r="AN54" s="184"/>
      <c r="AO54" s="182">
        <f t="shared" si="20"/>
        <v>36280</v>
      </c>
      <c r="AP54" s="183">
        <f t="shared" si="21"/>
        <v>3.0000000000000001E-3</v>
      </c>
      <c r="AQ54" s="185"/>
      <c r="AR54" s="182">
        <f t="shared" si="6"/>
        <v>36280</v>
      </c>
      <c r="AS54" s="183">
        <f t="shared" si="22"/>
        <v>2.0999999999999999E-3</v>
      </c>
      <c r="AT54" s="182">
        <f t="shared" si="7"/>
        <v>36240</v>
      </c>
      <c r="AU54" s="183">
        <f t="shared" si="23"/>
        <v>2.0999999999999999E-3</v>
      </c>
      <c r="AW54" s="187">
        <v>36280</v>
      </c>
      <c r="AX54" s="187">
        <f t="shared" si="8"/>
        <v>0</v>
      </c>
    </row>
    <row r="55" spans="1:50" ht="17.25" x14ac:dyDescent="0.3">
      <c r="A55" s="179" t="s">
        <v>157</v>
      </c>
      <c r="B55" s="180" t="s">
        <v>53</v>
      </c>
      <c r="C55" s="181">
        <v>172</v>
      </c>
      <c r="D55" s="181">
        <v>26</v>
      </c>
      <c r="E55" s="181">
        <v>1352</v>
      </c>
      <c r="F55" s="181">
        <v>158</v>
      </c>
      <c r="G55" s="181">
        <v>0</v>
      </c>
      <c r="H55" s="181">
        <v>4356</v>
      </c>
      <c r="I55" s="181">
        <v>204</v>
      </c>
      <c r="J55" s="181">
        <v>0</v>
      </c>
      <c r="K55" s="181">
        <v>0</v>
      </c>
      <c r="L55" s="181">
        <v>4</v>
      </c>
      <c r="M55" s="181">
        <v>2</v>
      </c>
      <c r="N55" s="181">
        <v>8</v>
      </c>
      <c r="O55" s="181">
        <f t="shared" si="9"/>
        <v>6282</v>
      </c>
      <c r="P55" s="174"/>
      <c r="Q55" s="182">
        <v>0</v>
      </c>
      <c r="R55" s="183">
        <f t="shared" si="10"/>
        <v>0</v>
      </c>
      <c r="S55" s="182">
        <v>0</v>
      </c>
      <c r="T55" s="183">
        <f t="shared" si="11"/>
        <v>0</v>
      </c>
      <c r="U55" s="174"/>
      <c r="V55" s="182">
        <f t="shared" si="12"/>
        <v>0</v>
      </c>
      <c r="W55" s="183">
        <v>0</v>
      </c>
      <c r="X55" s="182">
        <f t="shared" si="0"/>
        <v>0</v>
      </c>
      <c r="Y55" s="183">
        <f t="shared" si="13"/>
        <v>0</v>
      </c>
      <c r="Z55" s="182">
        <f t="shared" si="1"/>
        <v>0</v>
      </c>
      <c r="AA55" s="183">
        <f t="shared" si="14"/>
        <v>0</v>
      </c>
      <c r="AB55" s="174"/>
      <c r="AC55" s="182">
        <f t="shared" si="26"/>
        <v>6274</v>
      </c>
      <c r="AD55" s="183">
        <f t="shared" si="15"/>
        <v>1.1999999999999999E-3</v>
      </c>
      <c r="AE55" s="182">
        <f t="shared" si="28"/>
        <v>8</v>
      </c>
      <c r="AF55" s="183">
        <f t="shared" si="16"/>
        <v>6.9999999999999999E-4</v>
      </c>
      <c r="AG55" s="174"/>
      <c r="AH55" s="182">
        <f t="shared" si="17"/>
        <v>6282</v>
      </c>
      <c r="AI55" s="183">
        <f t="shared" si="18"/>
        <v>5.9999999999999995E-4</v>
      </c>
      <c r="AJ55" s="182">
        <f t="shared" si="4"/>
        <v>6250</v>
      </c>
      <c r="AK55" s="183">
        <f t="shared" si="19"/>
        <v>5.9999999999999995E-4</v>
      </c>
      <c r="AL55" s="182">
        <f t="shared" si="5"/>
        <v>1510</v>
      </c>
      <c r="AM55" s="183">
        <f t="shared" si="24"/>
        <v>6.9999999999999999E-4</v>
      </c>
      <c r="AN55" s="184"/>
      <c r="AO55" s="182">
        <f t="shared" si="20"/>
        <v>6282</v>
      </c>
      <c r="AP55" s="183">
        <f t="shared" si="21"/>
        <v>5.0000000000000001E-4</v>
      </c>
      <c r="AQ55" s="185"/>
      <c r="AR55" s="182">
        <f t="shared" si="6"/>
        <v>6282</v>
      </c>
      <c r="AS55" s="183">
        <f t="shared" si="22"/>
        <v>4.0000000000000002E-4</v>
      </c>
      <c r="AT55" s="182">
        <f t="shared" si="7"/>
        <v>6274</v>
      </c>
      <c r="AU55" s="183">
        <f t="shared" si="23"/>
        <v>4.0000000000000002E-4</v>
      </c>
      <c r="AW55" s="187">
        <v>6282</v>
      </c>
      <c r="AX55" s="187">
        <f t="shared" si="8"/>
        <v>0</v>
      </c>
    </row>
    <row r="56" spans="1:50" ht="17.25" x14ac:dyDescent="0.3">
      <c r="A56" s="179" t="s">
        <v>156</v>
      </c>
      <c r="B56" s="180" t="s">
        <v>54</v>
      </c>
      <c r="C56" s="181">
        <v>20006</v>
      </c>
      <c r="D56" s="181">
        <v>864</v>
      </c>
      <c r="E56" s="181">
        <v>85333</v>
      </c>
      <c r="F56" s="181">
        <v>17113</v>
      </c>
      <c r="G56" s="181">
        <v>827</v>
      </c>
      <c r="H56" s="181">
        <v>238782</v>
      </c>
      <c r="I56" s="181">
        <v>11202</v>
      </c>
      <c r="J56" s="181">
        <v>0</v>
      </c>
      <c r="K56" s="181">
        <v>155</v>
      </c>
      <c r="L56" s="181">
        <v>418</v>
      </c>
      <c r="M56" s="181">
        <v>0</v>
      </c>
      <c r="N56" s="181">
        <v>461</v>
      </c>
      <c r="O56" s="181">
        <f t="shared" si="9"/>
        <v>375161</v>
      </c>
      <c r="P56" s="174"/>
      <c r="Q56" s="182">
        <v>0</v>
      </c>
      <c r="R56" s="183">
        <f t="shared" si="10"/>
        <v>0</v>
      </c>
      <c r="S56" s="182">
        <v>0</v>
      </c>
      <c r="T56" s="183">
        <f t="shared" si="11"/>
        <v>0</v>
      </c>
      <c r="U56" s="174"/>
      <c r="V56" s="182">
        <f t="shared" si="12"/>
        <v>375161</v>
      </c>
      <c r="W56" s="183">
        <v>5.3699999999999998E-2</v>
      </c>
      <c r="X56" s="182">
        <f t="shared" si="0"/>
        <v>102446</v>
      </c>
      <c r="Y56" s="183">
        <f t="shared" si="13"/>
        <v>7.4099999999999999E-2</v>
      </c>
      <c r="Z56" s="182">
        <f t="shared" si="1"/>
        <v>373052</v>
      </c>
      <c r="AA56" s="183">
        <f t="shared" si="14"/>
        <v>5.5E-2</v>
      </c>
      <c r="AB56" s="174"/>
      <c r="AC56" s="182">
        <f t="shared" si="26"/>
        <v>0</v>
      </c>
      <c r="AD56" s="183">
        <f t="shared" si="15"/>
        <v>0</v>
      </c>
      <c r="AE56" s="182">
        <f t="shared" si="28"/>
        <v>0</v>
      </c>
      <c r="AF56" s="183">
        <f t="shared" si="16"/>
        <v>0</v>
      </c>
      <c r="AG56" s="174"/>
      <c r="AH56" s="182">
        <f t="shared" si="17"/>
        <v>0</v>
      </c>
      <c r="AI56" s="183">
        <f t="shared" si="18"/>
        <v>0</v>
      </c>
      <c r="AJ56" s="182">
        <f t="shared" si="4"/>
        <v>0</v>
      </c>
      <c r="AK56" s="183">
        <f t="shared" si="19"/>
        <v>0</v>
      </c>
      <c r="AL56" s="182">
        <f t="shared" si="5"/>
        <v>0</v>
      </c>
      <c r="AM56" s="183">
        <f t="shared" si="24"/>
        <v>0</v>
      </c>
      <c r="AN56" s="184"/>
      <c r="AO56" s="182">
        <f t="shared" si="20"/>
        <v>375161</v>
      </c>
      <c r="AP56" s="183">
        <f t="shared" si="21"/>
        <v>3.1199999999999999E-2</v>
      </c>
      <c r="AQ56" s="185"/>
      <c r="AR56" s="182">
        <f t="shared" si="6"/>
        <v>375161</v>
      </c>
      <c r="AS56" s="186">
        <f>ROUNDDOWN(AR56/AR$61,4)</f>
        <v>2.1899999999999999E-2</v>
      </c>
      <c r="AT56" s="182">
        <f t="shared" si="7"/>
        <v>374700</v>
      </c>
      <c r="AU56" s="183">
        <f t="shared" si="23"/>
        <v>2.2100000000000002E-2</v>
      </c>
      <c r="AW56" s="187">
        <v>375161</v>
      </c>
      <c r="AX56" s="187">
        <f t="shared" si="8"/>
        <v>0</v>
      </c>
    </row>
    <row r="57" spans="1:50" ht="17.25" x14ac:dyDescent="0.3">
      <c r="A57" s="179" t="s">
        <v>157</v>
      </c>
      <c r="B57" s="180" t="s">
        <v>55</v>
      </c>
      <c r="C57" s="181">
        <v>516</v>
      </c>
      <c r="D57" s="181">
        <v>61</v>
      </c>
      <c r="E57" s="181">
        <v>3772</v>
      </c>
      <c r="F57" s="181">
        <v>458</v>
      </c>
      <c r="G57" s="181">
        <v>5</v>
      </c>
      <c r="H57" s="181">
        <v>12398</v>
      </c>
      <c r="I57" s="181">
        <v>581</v>
      </c>
      <c r="J57" s="181">
        <v>0</v>
      </c>
      <c r="K57" s="181">
        <v>0</v>
      </c>
      <c r="L57" s="181">
        <v>11</v>
      </c>
      <c r="M57" s="181">
        <v>3</v>
      </c>
      <c r="N57" s="181">
        <v>2</v>
      </c>
      <c r="O57" s="181">
        <f t="shared" si="9"/>
        <v>17807</v>
      </c>
      <c r="P57" s="174"/>
      <c r="Q57" s="182">
        <v>0</v>
      </c>
      <c r="R57" s="183">
        <f t="shared" si="10"/>
        <v>0</v>
      </c>
      <c r="S57" s="182">
        <v>0</v>
      </c>
      <c r="T57" s="183">
        <f t="shared" si="11"/>
        <v>0</v>
      </c>
      <c r="U57" s="174"/>
      <c r="V57" s="182">
        <f t="shared" si="12"/>
        <v>0</v>
      </c>
      <c r="W57" s="183">
        <v>0</v>
      </c>
      <c r="X57" s="182">
        <f t="shared" si="0"/>
        <v>0</v>
      </c>
      <c r="Y57" s="183">
        <f t="shared" si="13"/>
        <v>0</v>
      </c>
      <c r="Z57" s="182">
        <f t="shared" si="1"/>
        <v>0</v>
      </c>
      <c r="AA57" s="183">
        <f t="shared" si="14"/>
        <v>0</v>
      </c>
      <c r="AB57" s="174"/>
      <c r="AC57" s="182">
        <f t="shared" si="26"/>
        <v>17805</v>
      </c>
      <c r="AD57" s="183">
        <f t="shared" si="15"/>
        <v>3.3999999999999998E-3</v>
      </c>
      <c r="AE57" s="182">
        <f t="shared" si="28"/>
        <v>2</v>
      </c>
      <c r="AF57" s="183">
        <f t="shared" si="16"/>
        <v>2.0000000000000001E-4</v>
      </c>
      <c r="AG57" s="174"/>
      <c r="AH57" s="182">
        <f t="shared" si="17"/>
        <v>17807</v>
      </c>
      <c r="AI57" s="183">
        <f t="shared" si="18"/>
        <v>1.6999999999999999E-3</v>
      </c>
      <c r="AJ57" s="182">
        <f t="shared" si="4"/>
        <v>17727</v>
      </c>
      <c r="AK57" s="183">
        <f t="shared" si="19"/>
        <v>1.6999999999999999E-3</v>
      </c>
      <c r="AL57" s="182">
        <f t="shared" si="5"/>
        <v>4230</v>
      </c>
      <c r="AM57" s="183">
        <f t="shared" si="24"/>
        <v>2E-3</v>
      </c>
      <c r="AN57" s="184"/>
      <c r="AO57" s="182">
        <f t="shared" si="20"/>
        <v>17807</v>
      </c>
      <c r="AP57" s="183">
        <f t="shared" si="21"/>
        <v>1.5E-3</v>
      </c>
      <c r="AQ57" s="185"/>
      <c r="AR57" s="182">
        <f t="shared" si="6"/>
        <v>17807</v>
      </c>
      <c r="AS57" s="183">
        <f t="shared" si="22"/>
        <v>1E-3</v>
      </c>
      <c r="AT57" s="182">
        <f t="shared" si="7"/>
        <v>17805</v>
      </c>
      <c r="AU57" s="183">
        <f t="shared" si="23"/>
        <v>1.1000000000000001E-3</v>
      </c>
      <c r="AW57" s="187">
        <v>17807</v>
      </c>
      <c r="AX57" s="187">
        <f t="shared" si="8"/>
        <v>0</v>
      </c>
    </row>
    <row r="58" spans="1:50" ht="17.25" x14ac:dyDescent="0.3">
      <c r="A58" s="179" t="s">
        <v>156</v>
      </c>
      <c r="B58" s="180" t="s">
        <v>56</v>
      </c>
      <c r="C58" s="181">
        <v>6731</v>
      </c>
      <c r="D58" s="181">
        <v>384</v>
      </c>
      <c r="E58" s="181">
        <v>52713</v>
      </c>
      <c r="F58" s="181">
        <v>5257</v>
      </c>
      <c r="G58" s="181">
        <v>454</v>
      </c>
      <c r="H58" s="181">
        <v>210500</v>
      </c>
      <c r="I58" s="181">
        <v>9875</v>
      </c>
      <c r="J58" s="181">
        <v>3</v>
      </c>
      <c r="K58" s="181">
        <v>130</v>
      </c>
      <c r="L58" s="181">
        <v>743</v>
      </c>
      <c r="M58" s="181">
        <v>0</v>
      </c>
      <c r="N58" s="181">
        <v>283</v>
      </c>
      <c r="O58" s="181">
        <f t="shared" si="9"/>
        <v>287073</v>
      </c>
      <c r="P58" s="174"/>
      <c r="Q58" s="182">
        <v>0</v>
      </c>
      <c r="R58" s="183">
        <f t="shared" si="10"/>
        <v>0</v>
      </c>
      <c r="S58" s="182">
        <v>0</v>
      </c>
      <c r="T58" s="183">
        <f t="shared" si="11"/>
        <v>0</v>
      </c>
      <c r="U58" s="174"/>
      <c r="V58" s="182">
        <f t="shared" si="12"/>
        <v>287073</v>
      </c>
      <c r="W58" s="183">
        <v>4.1300000000000003E-2</v>
      </c>
      <c r="X58" s="182">
        <f t="shared" si="0"/>
        <v>57970</v>
      </c>
      <c r="Y58" s="183">
        <f t="shared" si="13"/>
        <v>4.19E-2</v>
      </c>
      <c r="Z58" s="182">
        <f t="shared" si="1"/>
        <v>285492</v>
      </c>
      <c r="AA58" s="186">
        <f>ROUNDUP(Z58/Z$61,4)</f>
        <v>4.2200000000000001E-2</v>
      </c>
      <c r="AB58" s="174"/>
      <c r="AC58" s="182">
        <f t="shared" si="26"/>
        <v>0</v>
      </c>
      <c r="AD58" s="183">
        <f t="shared" si="15"/>
        <v>0</v>
      </c>
      <c r="AE58" s="182">
        <f t="shared" si="28"/>
        <v>0</v>
      </c>
      <c r="AF58" s="183">
        <f t="shared" si="16"/>
        <v>0</v>
      </c>
      <c r="AG58" s="174"/>
      <c r="AH58" s="182">
        <f t="shared" si="17"/>
        <v>0</v>
      </c>
      <c r="AI58" s="183">
        <f t="shared" si="18"/>
        <v>0</v>
      </c>
      <c r="AJ58" s="182">
        <f t="shared" si="4"/>
        <v>0</v>
      </c>
      <c r="AK58" s="183">
        <f t="shared" si="19"/>
        <v>0</v>
      </c>
      <c r="AL58" s="182">
        <f t="shared" si="5"/>
        <v>0</v>
      </c>
      <c r="AM58" s="183">
        <f t="shared" si="24"/>
        <v>0</v>
      </c>
      <c r="AN58" s="184"/>
      <c r="AO58" s="182">
        <f t="shared" si="20"/>
        <v>287073</v>
      </c>
      <c r="AP58" s="183">
        <f t="shared" si="21"/>
        <v>2.3900000000000001E-2</v>
      </c>
      <c r="AQ58" s="185"/>
      <c r="AR58" s="182">
        <f t="shared" si="6"/>
        <v>287073</v>
      </c>
      <c r="AS58" s="183">
        <f t="shared" si="22"/>
        <v>1.6799999999999999E-2</v>
      </c>
      <c r="AT58" s="182">
        <f t="shared" si="7"/>
        <v>286790</v>
      </c>
      <c r="AU58" s="183">
        <f t="shared" si="23"/>
        <v>1.6899999999999998E-2</v>
      </c>
      <c r="AW58" s="187">
        <v>287073</v>
      </c>
      <c r="AX58" s="187">
        <f t="shared" si="8"/>
        <v>0</v>
      </c>
    </row>
    <row r="59" spans="1:50" ht="17.25" x14ac:dyDescent="0.3">
      <c r="A59" s="179" t="s">
        <v>156</v>
      </c>
      <c r="B59" s="180" t="s">
        <v>57</v>
      </c>
      <c r="C59" s="181">
        <v>2020</v>
      </c>
      <c r="D59" s="181">
        <v>284</v>
      </c>
      <c r="E59" s="181">
        <v>14346</v>
      </c>
      <c r="F59" s="181">
        <v>1527</v>
      </c>
      <c r="G59" s="181">
        <v>289</v>
      </c>
      <c r="H59" s="181">
        <v>52142</v>
      </c>
      <c r="I59" s="181">
        <v>2446</v>
      </c>
      <c r="J59" s="181">
        <v>13</v>
      </c>
      <c r="K59" s="181">
        <v>84</v>
      </c>
      <c r="L59" s="181">
        <v>37</v>
      </c>
      <c r="M59" s="181">
        <v>1</v>
      </c>
      <c r="N59" s="181">
        <v>52</v>
      </c>
      <c r="O59" s="181">
        <f t="shared" si="9"/>
        <v>73241</v>
      </c>
      <c r="P59" s="174"/>
      <c r="Q59" s="182">
        <v>0</v>
      </c>
      <c r="R59" s="183">
        <f t="shared" si="10"/>
        <v>0</v>
      </c>
      <c r="S59" s="182">
        <v>0</v>
      </c>
      <c r="T59" s="183">
        <f t="shared" si="11"/>
        <v>0</v>
      </c>
      <c r="U59" s="174"/>
      <c r="V59" s="182">
        <f t="shared" si="12"/>
        <v>73241</v>
      </c>
      <c r="W59" s="183">
        <v>1.18E-2</v>
      </c>
      <c r="X59" s="182">
        <f t="shared" si="0"/>
        <v>15873</v>
      </c>
      <c r="Y59" s="183">
        <f t="shared" si="13"/>
        <v>1.15E-2</v>
      </c>
      <c r="Z59" s="182">
        <f t="shared" si="1"/>
        <v>72630</v>
      </c>
      <c r="AA59" s="183">
        <f t="shared" si="14"/>
        <v>1.0699999999999999E-2</v>
      </c>
      <c r="AB59" s="174"/>
      <c r="AC59" s="182">
        <f t="shared" si="26"/>
        <v>0</v>
      </c>
      <c r="AD59" s="183">
        <f t="shared" si="15"/>
        <v>0</v>
      </c>
      <c r="AE59" s="182">
        <f t="shared" si="28"/>
        <v>0</v>
      </c>
      <c r="AF59" s="183">
        <f t="shared" si="16"/>
        <v>0</v>
      </c>
      <c r="AG59" s="174"/>
      <c r="AH59" s="182">
        <f t="shared" si="17"/>
        <v>0</v>
      </c>
      <c r="AI59" s="183">
        <f t="shared" si="18"/>
        <v>0</v>
      </c>
      <c r="AJ59" s="182">
        <f t="shared" si="4"/>
        <v>0</v>
      </c>
      <c r="AK59" s="183">
        <f t="shared" si="19"/>
        <v>0</v>
      </c>
      <c r="AL59" s="182">
        <f t="shared" si="5"/>
        <v>0</v>
      </c>
      <c r="AM59" s="183">
        <f t="shared" si="24"/>
        <v>0</v>
      </c>
      <c r="AN59" s="184"/>
      <c r="AO59" s="182">
        <f t="shared" si="20"/>
        <v>73241</v>
      </c>
      <c r="AP59" s="183">
        <f t="shared" si="21"/>
        <v>6.1000000000000004E-3</v>
      </c>
      <c r="AQ59" s="185"/>
      <c r="AR59" s="182">
        <f t="shared" si="6"/>
        <v>73241</v>
      </c>
      <c r="AS59" s="183">
        <f t="shared" si="22"/>
        <v>4.3E-3</v>
      </c>
      <c r="AT59" s="182">
        <f t="shared" si="7"/>
        <v>73189</v>
      </c>
      <c r="AU59" s="183">
        <f t="shared" si="23"/>
        <v>4.3E-3</v>
      </c>
      <c r="AW59" s="187">
        <v>73241</v>
      </c>
      <c r="AX59" s="187">
        <f t="shared" si="8"/>
        <v>0</v>
      </c>
    </row>
    <row r="60" spans="1:50" ht="17.25" x14ac:dyDescent="0.3">
      <c r="A60" s="179" t="s">
        <v>157</v>
      </c>
      <c r="B60" s="180" t="s">
        <v>58</v>
      </c>
      <c r="C60" s="181">
        <v>2320</v>
      </c>
      <c r="D60" s="181">
        <v>142</v>
      </c>
      <c r="E60" s="181">
        <v>10008</v>
      </c>
      <c r="F60" s="181">
        <v>1849</v>
      </c>
      <c r="G60" s="181">
        <v>42</v>
      </c>
      <c r="H60" s="181">
        <v>30356</v>
      </c>
      <c r="I60" s="181">
        <v>1424</v>
      </c>
      <c r="J60" s="181">
        <v>0</v>
      </c>
      <c r="K60" s="181">
        <v>6</v>
      </c>
      <c r="L60" s="181">
        <v>8</v>
      </c>
      <c r="M60" s="181">
        <v>16</v>
      </c>
      <c r="N60" s="181">
        <v>32</v>
      </c>
      <c r="O60" s="181">
        <f t="shared" si="9"/>
        <v>46203</v>
      </c>
      <c r="P60" s="174"/>
      <c r="Q60" s="182">
        <v>0</v>
      </c>
      <c r="R60" s="183">
        <f t="shared" si="10"/>
        <v>0</v>
      </c>
      <c r="S60" s="182">
        <v>0</v>
      </c>
      <c r="T60" s="183">
        <f t="shared" si="11"/>
        <v>0</v>
      </c>
      <c r="U60" s="174"/>
      <c r="V60" s="182">
        <f t="shared" si="12"/>
        <v>0</v>
      </c>
      <c r="W60" s="183">
        <v>0</v>
      </c>
      <c r="X60" s="182">
        <f t="shared" si="0"/>
        <v>0</v>
      </c>
      <c r="Y60" s="183">
        <f t="shared" si="13"/>
        <v>0</v>
      </c>
      <c r="Z60" s="182">
        <f t="shared" si="1"/>
        <v>0</v>
      </c>
      <c r="AA60" s="183">
        <f t="shared" si="14"/>
        <v>0</v>
      </c>
      <c r="AB60" s="174"/>
      <c r="AC60" s="182">
        <f t="shared" si="26"/>
        <v>46171</v>
      </c>
      <c r="AD60" s="183">
        <f t="shared" si="15"/>
        <v>8.8999999999999999E-3</v>
      </c>
      <c r="AE60" s="182">
        <f t="shared" si="28"/>
        <v>32</v>
      </c>
      <c r="AF60" s="183">
        <f t="shared" si="16"/>
        <v>2.7000000000000001E-3</v>
      </c>
      <c r="AG60" s="174"/>
      <c r="AH60" s="182">
        <f t="shared" si="17"/>
        <v>46203</v>
      </c>
      <c r="AI60" s="183">
        <f t="shared" si="18"/>
        <v>4.4999999999999997E-3</v>
      </c>
      <c r="AJ60" s="182">
        <f t="shared" si="4"/>
        <v>45995</v>
      </c>
      <c r="AK60" s="183">
        <f t="shared" si="19"/>
        <v>4.4999999999999997E-3</v>
      </c>
      <c r="AL60" s="182">
        <f t="shared" si="5"/>
        <v>11857</v>
      </c>
      <c r="AM60" s="183">
        <f t="shared" si="24"/>
        <v>5.5999999999999999E-3</v>
      </c>
      <c r="AN60" s="184"/>
      <c r="AO60" s="182">
        <f t="shared" si="20"/>
        <v>46203</v>
      </c>
      <c r="AP60" s="183">
        <f t="shared" si="21"/>
        <v>3.8E-3</v>
      </c>
      <c r="AQ60" s="185"/>
      <c r="AR60" s="182">
        <f t="shared" si="6"/>
        <v>46203</v>
      </c>
      <c r="AS60" s="183">
        <f t="shared" si="22"/>
        <v>2.7000000000000001E-3</v>
      </c>
      <c r="AT60" s="182">
        <f t="shared" si="7"/>
        <v>46171</v>
      </c>
      <c r="AU60" s="183">
        <f t="shared" si="23"/>
        <v>2.7000000000000001E-3</v>
      </c>
      <c r="AW60" s="187">
        <v>46203</v>
      </c>
      <c r="AX60" s="187">
        <f t="shared" si="8"/>
        <v>0</v>
      </c>
    </row>
    <row r="61" spans="1:50" x14ac:dyDescent="0.25">
      <c r="B61" s="174"/>
      <c r="C61" s="191">
        <f>SUM(C3:C60)</f>
        <v>594807</v>
      </c>
      <c r="D61" s="191">
        <f t="shared" ref="D61:O61" si="29">SUM(D3:D60)</f>
        <v>35962</v>
      </c>
      <c r="E61" s="191">
        <f t="shared" si="29"/>
        <v>3021047</v>
      </c>
      <c r="F61" s="191">
        <f t="shared" si="29"/>
        <v>496363</v>
      </c>
      <c r="G61" s="191">
        <f t="shared" si="29"/>
        <v>35812</v>
      </c>
      <c r="H61" s="191">
        <f t="shared" si="29"/>
        <v>12138642</v>
      </c>
      <c r="I61" s="191">
        <f t="shared" si="29"/>
        <v>569453</v>
      </c>
      <c r="J61" s="191">
        <f t="shared" si="29"/>
        <v>985</v>
      </c>
      <c r="K61" s="191">
        <f t="shared" si="29"/>
        <v>14358</v>
      </c>
      <c r="L61" s="191">
        <f t="shared" si="29"/>
        <v>23427</v>
      </c>
      <c r="M61" s="191">
        <f t="shared" si="29"/>
        <v>510</v>
      </c>
      <c r="N61" s="191">
        <f t="shared" si="29"/>
        <v>140579</v>
      </c>
      <c r="O61" s="191">
        <f t="shared" si="29"/>
        <v>17071945</v>
      </c>
      <c r="P61" s="174"/>
      <c r="Q61" s="192">
        <f t="shared" ref="Q61:T61" si="30">SUM(Q3:Q60)</f>
        <v>4967441</v>
      </c>
      <c r="R61" s="193">
        <f t="shared" si="30"/>
        <v>1</v>
      </c>
      <c r="S61" s="192">
        <f t="shared" si="30"/>
        <v>91857</v>
      </c>
      <c r="T61" s="193">
        <f t="shared" si="30"/>
        <v>1</v>
      </c>
      <c r="U61" s="174"/>
      <c r="V61" s="192">
        <f t="shared" ref="V61:AA61" si="31">SUM(V3:V60)</f>
        <v>6814281</v>
      </c>
      <c r="W61" s="193">
        <f t="shared" si="31"/>
        <v>0.99999999999999989</v>
      </c>
      <c r="X61" s="192">
        <f t="shared" si="31"/>
        <v>1383124</v>
      </c>
      <c r="Y61" s="193">
        <f t="shared" si="31"/>
        <v>1.0000000000000002</v>
      </c>
      <c r="Z61" s="192">
        <f t="shared" si="31"/>
        <v>6779220</v>
      </c>
      <c r="AA61" s="193">
        <f t="shared" si="31"/>
        <v>1</v>
      </c>
      <c r="AB61" s="174"/>
      <c r="AC61" s="192">
        <f t="shared" ref="AC61:AF61" si="32">SUM(AC3:AC60)</f>
        <v>5186043</v>
      </c>
      <c r="AD61" s="193">
        <f t="shared" si="32"/>
        <v>1</v>
      </c>
      <c r="AE61" s="192">
        <f t="shared" si="32"/>
        <v>12071</v>
      </c>
      <c r="AF61" s="193">
        <f t="shared" si="32"/>
        <v>1</v>
      </c>
      <c r="AG61" s="174"/>
      <c r="AH61" s="192">
        <f>SUM(AH3:AH60)</f>
        <v>10257664</v>
      </c>
      <c r="AI61" s="193">
        <f>SUM(AI3:AI60)</f>
        <v>0.99999999999999989</v>
      </c>
      <c r="AJ61" s="192">
        <f>SUM(AJ3:AJ60)</f>
        <v>10197014</v>
      </c>
      <c r="AK61" s="193">
        <f>SUM(AK3:AK60)</f>
        <v>0.99999999999999989</v>
      </c>
      <c r="AL61" s="192">
        <f t="shared" ref="AL61:AM61" si="33">SUM(AL3:AL60)</f>
        <v>2134286</v>
      </c>
      <c r="AM61" s="193">
        <f t="shared" si="33"/>
        <v>1.0000000000000002</v>
      </c>
      <c r="AN61" s="194"/>
      <c r="AO61" s="192">
        <f t="shared" ref="AO61:AP61" si="34">SUM(AO3:AO60)</f>
        <v>12012647</v>
      </c>
      <c r="AP61" s="193">
        <f t="shared" si="34"/>
        <v>0.99999999999999978</v>
      </c>
      <c r="AQ61" s="174"/>
      <c r="AR61" s="192">
        <f>SUM(AR3:AR60)</f>
        <v>17071945</v>
      </c>
      <c r="AS61" s="193">
        <f>SUM(AS3:AS60)</f>
        <v>0.99999999999999989</v>
      </c>
      <c r="AT61" s="192">
        <f>SUM(AT3:AT60)</f>
        <v>16931366</v>
      </c>
      <c r="AU61" s="193">
        <f>SUM(AU3:AU60)</f>
        <v>0.99999999999999956</v>
      </c>
      <c r="AW61" s="195">
        <f>SUM(AW3:AW60)</f>
        <v>17071945</v>
      </c>
      <c r="AX61" s="195">
        <f>SUM(AX3:AX60)</f>
        <v>0</v>
      </c>
    </row>
    <row r="62" spans="1:50" x14ac:dyDescent="0.25">
      <c r="A62" s="196">
        <f>COUNTIF(A3:A60,"CA")</f>
        <v>40</v>
      </c>
      <c r="B62" s="174"/>
      <c r="C62" s="197">
        <f>ROUND(C61/$O$61,4)</f>
        <v>3.4799999999999998E-2</v>
      </c>
      <c r="D62" s="197">
        <f>ROUND(D61/$O$61,4)</f>
        <v>2.0999999999999999E-3</v>
      </c>
      <c r="E62" s="197">
        <f>ROUND(E61/$O$61,4)</f>
        <v>0.17699999999999999</v>
      </c>
      <c r="F62" s="198">
        <f>ROUNDDOWN(F61/$O$61,4)</f>
        <v>2.9000000000000001E-2</v>
      </c>
      <c r="G62" s="197">
        <f>ROUND(G61/$O$61,4)</f>
        <v>2.0999999999999999E-3</v>
      </c>
      <c r="H62" s="198">
        <f>ROUNDUP(H61/$O$61,4)</f>
        <v>0.71109999999999995</v>
      </c>
      <c r="I62" s="197">
        <f t="shared" ref="I62:N62" si="35">ROUND(I61/$O$61,4)</f>
        <v>3.3399999999999999E-2</v>
      </c>
      <c r="J62" s="197">
        <f t="shared" si="35"/>
        <v>1E-4</v>
      </c>
      <c r="K62" s="197">
        <f t="shared" si="35"/>
        <v>8.0000000000000004E-4</v>
      </c>
      <c r="L62" s="197">
        <f t="shared" si="35"/>
        <v>1.4E-3</v>
      </c>
      <c r="M62" s="197">
        <f t="shared" si="35"/>
        <v>0</v>
      </c>
      <c r="N62" s="197">
        <f t="shared" si="35"/>
        <v>8.2000000000000007E-3</v>
      </c>
      <c r="O62" s="197">
        <f>SUM(C62:N62)</f>
        <v>0.99999999999999989</v>
      </c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W62" s="199">
        <f>O61</f>
        <v>17071945</v>
      </c>
    </row>
    <row r="63" spans="1:50" ht="17.25" x14ac:dyDescent="0.3">
      <c r="A63" s="196">
        <f>COUNTIF(A3:A60,"CW")</f>
        <v>18</v>
      </c>
      <c r="B63" s="174"/>
      <c r="C63" s="200"/>
      <c r="D63" s="200"/>
      <c r="E63" s="336">
        <f>E62+F62</f>
        <v>0.20599999999999999</v>
      </c>
      <c r="F63" s="337"/>
      <c r="G63" s="200"/>
      <c r="H63" s="200"/>
      <c r="I63" s="200"/>
      <c r="J63" s="200"/>
      <c r="K63" s="200"/>
      <c r="L63" s="200"/>
      <c r="M63" s="200"/>
      <c r="N63" s="200"/>
      <c r="O63" s="200"/>
      <c r="P63" s="174"/>
      <c r="Q63" s="201">
        <v>4967441</v>
      </c>
      <c r="R63" s="174"/>
      <c r="S63" s="201">
        <v>91857</v>
      </c>
      <c r="T63" s="174"/>
      <c r="U63" s="174"/>
      <c r="V63" s="201">
        <v>6814281</v>
      </c>
      <c r="W63" s="174"/>
      <c r="X63" s="201">
        <v>1383124</v>
      </c>
      <c r="Y63" s="174"/>
      <c r="Z63" s="201">
        <v>6779220</v>
      </c>
      <c r="AA63" s="174"/>
      <c r="AB63" s="174"/>
      <c r="AC63" s="201">
        <v>5186043</v>
      </c>
      <c r="AD63" s="174"/>
      <c r="AE63" s="201">
        <v>12071</v>
      </c>
      <c r="AF63" s="174"/>
      <c r="AG63" s="174"/>
      <c r="AH63" s="201">
        <v>10257664</v>
      </c>
      <c r="AI63" s="174"/>
      <c r="AJ63" s="201">
        <v>10197014</v>
      </c>
      <c r="AK63" s="174"/>
      <c r="AL63" s="201">
        <v>2134286</v>
      </c>
      <c r="AM63" s="174"/>
      <c r="AN63" s="174"/>
      <c r="AO63" s="201">
        <v>12012647</v>
      </c>
      <c r="AP63" s="174"/>
      <c r="AQ63" s="174"/>
      <c r="AR63" s="201">
        <v>17071945</v>
      </c>
      <c r="AS63" s="174"/>
      <c r="AT63" s="201">
        <v>16931366</v>
      </c>
      <c r="AW63" s="202">
        <f>AW61-AW62</f>
        <v>0</v>
      </c>
    </row>
    <row r="64" spans="1:50" ht="17.25" x14ac:dyDescent="0.3">
      <c r="B64" s="174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3" t="s">
        <v>158</v>
      </c>
      <c r="O64" s="204">
        <v>5198366</v>
      </c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</row>
    <row r="65" spans="1:45" x14ac:dyDescent="0.3">
      <c r="B65" s="205" t="s">
        <v>159</v>
      </c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203" t="s">
        <v>160</v>
      </c>
      <c r="O65" s="204">
        <v>5059298</v>
      </c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</row>
    <row r="66" spans="1:45" ht="15" x14ac:dyDescent="0.25"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203" t="s">
        <v>161</v>
      </c>
      <c r="O66" s="204">
        <v>6814281</v>
      </c>
      <c r="R66" s="206"/>
      <c r="AC66" s="174"/>
      <c r="AD66" s="174"/>
      <c r="AE66" s="174"/>
      <c r="AF66" s="174"/>
      <c r="AR66" s="174"/>
      <c r="AS66" s="174"/>
    </row>
    <row r="67" spans="1:45" ht="15" x14ac:dyDescent="0.25"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207" t="s">
        <v>81</v>
      </c>
      <c r="O67" s="208">
        <f>SUM(O64:O66)</f>
        <v>17071945</v>
      </c>
      <c r="AC67" s="174"/>
      <c r="AD67" s="174"/>
      <c r="AE67" s="174"/>
      <c r="AF67" s="174"/>
      <c r="AR67" s="174"/>
      <c r="AS67" s="174"/>
    </row>
    <row r="68" spans="1:45" ht="15" x14ac:dyDescent="0.25"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AC68" s="174"/>
      <c r="AD68" s="174"/>
      <c r="AE68" s="174"/>
      <c r="AF68" s="174"/>
      <c r="AR68" s="174"/>
      <c r="AS68" s="174"/>
    </row>
    <row r="69" spans="1:45" ht="15" x14ac:dyDescent="0.25"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AC69" s="174"/>
      <c r="AD69" s="174"/>
      <c r="AE69" s="174"/>
      <c r="AF69" s="174"/>
      <c r="AR69" s="174"/>
      <c r="AS69" s="174"/>
    </row>
    <row r="70" spans="1:45" ht="15" x14ac:dyDescent="0.25">
      <c r="B70" s="209" t="s">
        <v>108</v>
      </c>
      <c r="C70" s="210">
        <v>594807</v>
      </c>
      <c r="D70" s="210">
        <v>35962</v>
      </c>
      <c r="E70" s="210">
        <v>3021047</v>
      </c>
      <c r="F70" s="210">
        <v>496363</v>
      </c>
      <c r="G70" s="210">
        <v>35812</v>
      </c>
      <c r="H70" s="210">
        <v>12138642</v>
      </c>
      <c r="I70" s="210">
        <v>569453</v>
      </c>
      <c r="J70" s="210">
        <v>985</v>
      </c>
      <c r="K70" s="210">
        <v>14358</v>
      </c>
      <c r="L70" s="210">
        <v>23427</v>
      </c>
      <c r="M70" s="210">
        <v>510</v>
      </c>
      <c r="N70" s="210">
        <v>140579</v>
      </c>
      <c r="O70" s="211">
        <v>17071945</v>
      </c>
      <c r="AC70" s="212"/>
      <c r="AD70" s="174"/>
      <c r="AE70" s="174"/>
      <c r="AF70" s="174"/>
      <c r="AR70" s="174"/>
      <c r="AS70" s="174"/>
    </row>
    <row r="71" spans="1:45" ht="15" x14ac:dyDescent="0.25">
      <c r="B71" s="209" t="s">
        <v>109</v>
      </c>
      <c r="C71" s="213">
        <f>C61-C70</f>
        <v>0</v>
      </c>
      <c r="D71" s="213">
        <f t="shared" ref="D71:O71" si="36">D61-D70</f>
        <v>0</v>
      </c>
      <c r="E71" s="213">
        <f t="shared" si="36"/>
        <v>0</v>
      </c>
      <c r="F71" s="213">
        <f t="shared" si="36"/>
        <v>0</v>
      </c>
      <c r="G71" s="213">
        <f t="shared" si="36"/>
        <v>0</v>
      </c>
      <c r="H71" s="213">
        <f t="shared" si="36"/>
        <v>0</v>
      </c>
      <c r="I71" s="213">
        <f t="shared" si="36"/>
        <v>0</v>
      </c>
      <c r="J71" s="213">
        <f t="shared" si="36"/>
        <v>0</v>
      </c>
      <c r="K71" s="213">
        <f t="shared" si="36"/>
        <v>0</v>
      </c>
      <c r="L71" s="213">
        <f t="shared" si="36"/>
        <v>0</v>
      </c>
      <c r="M71" s="213">
        <f t="shared" si="36"/>
        <v>0</v>
      </c>
      <c r="N71" s="213">
        <f t="shared" si="36"/>
        <v>0</v>
      </c>
      <c r="O71" s="214">
        <f t="shared" si="36"/>
        <v>0</v>
      </c>
      <c r="AC71" s="174"/>
      <c r="AD71" s="174"/>
      <c r="AE71" s="174"/>
      <c r="AF71" s="174"/>
      <c r="AR71" s="174"/>
      <c r="AS71" s="174"/>
    </row>
    <row r="72" spans="1:45" ht="15" x14ac:dyDescent="0.25"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02"/>
      <c r="AC72" s="174"/>
      <c r="AD72" s="174"/>
      <c r="AE72" s="174"/>
      <c r="AF72" s="174"/>
      <c r="AR72" s="174"/>
      <c r="AS72" s="174"/>
    </row>
    <row r="73" spans="1:45" ht="15" x14ac:dyDescent="0.25">
      <c r="B73" s="209" t="s">
        <v>108</v>
      </c>
      <c r="C73" s="216">
        <v>3.4799999999999998E-2</v>
      </c>
      <c r="D73" s="216">
        <v>2.0999999999999999E-3</v>
      </c>
      <c r="E73" s="216">
        <v>0.2060345203783166</v>
      </c>
      <c r="F73" s="216">
        <v>0</v>
      </c>
      <c r="G73" s="216">
        <v>2.0999999999999999E-3</v>
      </c>
      <c r="H73" s="216">
        <v>0.71109999999999995</v>
      </c>
      <c r="I73" s="216">
        <v>3.3399999999999999E-2</v>
      </c>
      <c r="J73" s="216">
        <v>1E-4</v>
      </c>
      <c r="K73" s="216">
        <v>8.0000000000000004E-4</v>
      </c>
      <c r="L73" s="216">
        <v>1.4E-3</v>
      </c>
      <c r="M73" s="216">
        <v>0</v>
      </c>
      <c r="N73" s="216">
        <v>8.2000000000000007E-3</v>
      </c>
      <c r="O73" s="217">
        <v>1.0000345203783165</v>
      </c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</row>
    <row r="74" spans="1:45" ht="15" x14ac:dyDescent="0.25">
      <c r="B74" s="209" t="s">
        <v>109</v>
      </c>
      <c r="C74" s="218">
        <f>C62-C73</f>
        <v>0</v>
      </c>
      <c r="D74" s="218">
        <f t="shared" ref="D74:O74" si="37">D62-D73</f>
        <v>0</v>
      </c>
      <c r="E74" s="218">
        <f>E63-E73</f>
        <v>-3.4520378316610367E-5</v>
      </c>
      <c r="F74" s="218">
        <f>F63-F73</f>
        <v>0</v>
      </c>
      <c r="G74" s="218">
        <f t="shared" si="37"/>
        <v>0</v>
      </c>
      <c r="H74" s="218">
        <f t="shared" si="37"/>
        <v>0</v>
      </c>
      <c r="I74" s="218">
        <f t="shared" si="37"/>
        <v>0</v>
      </c>
      <c r="J74" s="218">
        <f t="shared" si="37"/>
        <v>0</v>
      </c>
      <c r="K74" s="218">
        <f t="shared" si="37"/>
        <v>0</v>
      </c>
      <c r="L74" s="218">
        <f t="shared" si="37"/>
        <v>0</v>
      </c>
      <c r="M74" s="218">
        <f t="shared" si="37"/>
        <v>0</v>
      </c>
      <c r="N74" s="218">
        <f t="shared" si="37"/>
        <v>0</v>
      </c>
      <c r="O74" s="219">
        <f t="shared" si="37"/>
        <v>-3.4520378316638123E-5</v>
      </c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</row>
    <row r="75" spans="1:45" ht="15" x14ac:dyDescent="0.25"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</row>
    <row r="76" spans="1:45" ht="17.25" x14ac:dyDescent="0.3">
      <c r="B76" s="174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</row>
    <row r="77" spans="1:45" ht="17.25" x14ac:dyDescent="0.3">
      <c r="B77" s="174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</row>
    <row r="78" spans="1:45" ht="17.25" x14ac:dyDescent="0.3">
      <c r="B78" s="174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</row>
    <row r="79" spans="1:45" ht="17.25" x14ac:dyDescent="0.3">
      <c r="A79" s="196"/>
      <c r="B79" s="174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</row>
    <row r="80" spans="1:45" ht="17.25" x14ac:dyDescent="0.3">
      <c r="A80" s="196"/>
      <c r="B80" s="174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</row>
    <row r="81" spans="2:45" ht="17.25" x14ac:dyDescent="0.3">
      <c r="B81" s="174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</row>
    <row r="82" spans="2:45" ht="17.25" x14ac:dyDescent="0.3">
      <c r="B82" s="174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</row>
    <row r="83" spans="2:45" ht="17.25" x14ac:dyDescent="0.3">
      <c r="B83" s="174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</row>
  </sheetData>
  <mergeCells count="16"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  <mergeCell ref="E1:F1"/>
    <mergeCell ref="Q2:R2"/>
    <mergeCell ref="S2:T2"/>
    <mergeCell ref="V2:W2"/>
    <mergeCell ref="X2:Y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A30B-F74E-4141-9F68-24236E137F85}">
  <sheetPr>
    <tabColor rgb="FF9E9EBE"/>
  </sheetPr>
  <dimension ref="A1:P29"/>
  <sheetViews>
    <sheetView topLeftCell="A4" workbookViewId="0"/>
  </sheetViews>
  <sheetFormatPr defaultColWidth="8.85546875" defaultRowHeight="12.75" x14ac:dyDescent="0.2"/>
  <cols>
    <col min="1" max="1" width="3.140625" style="223" customWidth="1"/>
    <col min="2" max="2" width="17.140625" style="223" customWidth="1"/>
    <col min="3" max="3" width="9" style="223" customWidth="1"/>
    <col min="4" max="4" width="8.85546875" style="223"/>
    <col min="5" max="5" width="8.140625" style="223" customWidth="1"/>
    <col min="6" max="6" width="8.85546875" style="223"/>
    <col min="7" max="7" width="10.42578125" style="223" customWidth="1"/>
    <col min="8" max="8" width="13" style="223" customWidth="1"/>
    <col min="9" max="9" width="12" style="223" customWidth="1"/>
    <col min="10" max="10" width="10.140625" style="223" customWidth="1"/>
    <col min="11" max="11" width="8.85546875" style="223"/>
    <col min="12" max="13" width="10.42578125" style="223" customWidth="1"/>
    <col min="14" max="14" width="8.85546875" style="223" customWidth="1"/>
    <col min="15" max="15" width="8.85546875" style="223"/>
    <col min="16" max="16" width="9.140625" style="223" customWidth="1"/>
    <col min="17" max="16384" width="8.85546875" style="223"/>
  </cols>
  <sheetData>
    <row r="1" spans="1:16" x14ac:dyDescent="0.2">
      <c r="A1" s="222" t="s">
        <v>205</v>
      </c>
    </row>
    <row r="2" spans="1:16" x14ac:dyDescent="0.2">
      <c r="O2" s="224"/>
    </row>
    <row r="3" spans="1:16" x14ac:dyDescent="0.2">
      <c r="C3" s="225"/>
    </row>
    <row r="4" spans="1:16" ht="13.5" thickBot="1" x14ac:dyDescent="0.25">
      <c r="B4" s="226" t="s">
        <v>162</v>
      </c>
      <c r="C4" s="226" t="s">
        <v>163</v>
      </c>
      <c r="D4" s="226" t="s">
        <v>164</v>
      </c>
      <c r="E4" s="226" t="s">
        <v>165</v>
      </c>
      <c r="F4" s="226" t="s">
        <v>166</v>
      </c>
      <c r="G4" s="226" t="s">
        <v>167</v>
      </c>
      <c r="H4" s="226" t="s">
        <v>168</v>
      </c>
      <c r="I4" s="226" t="s">
        <v>169</v>
      </c>
      <c r="J4" s="226" t="s">
        <v>170</v>
      </c>
      <c r="K4" s="226" t="s">
        <v>171</v>
      </c>
      <c r="L4" s="226" t="s">
        <v>172</v>
      </c>
      <c r="M4" s="226" t="s">
        <v>173</v>
      </c>
      <c r="N4" s="226"/>
      <c r="O4" s="226"/>
      <c r="P4" s="226"/>
    </row>
    <row r="5" spans="1:16" x14ac:dyDescent="0.2">
      <c r="A5" s="226">
        <v>5</v>
      </c>
      <c r="B5" s="227"/>
      <c r="C5" s="228" t="s">
        <v>81</v>
      </c>
      <c r="D5" s="228" t="s">
        <v>13</v>
      </c>
      <c r="E5" s="228"/>
      <c r="F5" s="228" t="s">
        <v>174</v>
      </c>
      <c r="G5" s="228" t="s">
        <v>175</v>
      </c>
      <c r="H5" s="228" t="s">
        <v>175</v>
      </c>
      <c r="I5" s="228" t="s">
        <v>13</v>
      </c>
      <c r="J5" s="228" t="s">
        <v>81</v>
      </c>
      <c r="K5" s="228" t="s">
        <v>176</v>
      </c>
      <c r="L5" s="228" t="s">
        <v>177</v>
      </c>
      <c r="M5" s="228"/>
      <c r="N5" s="226"/>
      <c r="O5" s="226"/>
      <c r="P5" s="226"/>
    </row>
    <row r="6" spans="1:16" ht="13.5" thickBot="1" x14ac:dyDescent="0.25">
      <c r="A6" s="226">
        <v>6</v>
      </c>
      <c r="B6" s="229" t="s">
        <v>63</v>
      </c>
      <c r="C6" s="229" t="s">
        <v>178</v>
      </c>
      <c r="D6" s="229" t="s">
        <v>178</v>
      </c>
      <c r="E6" s="229" t="s">
        <v>179</v>
      </c>
      <c r="F6" s="229" t="s">
        <v>180</v>
      </c>
      <c r="G6" s="229" t="s">
        <v>178</v>
      </c>
      <c r="H6" s="230" t="s">
        <v>203</v>
      </c>
      <c r="I6" s="229" t="s">
        <v>204</v>
      </c>
      <c r="J6" s="229" t="s">
        <v>181</v>
      </c>
      <c r="K6" s="229" t="s">
        <v>182</v>
      </c>
      <c r="L6" s="229" t="s">
        <v>182</v>
      </c>
      <c r="M6" s="229" t="s">
        <v>81</v>
      </c>
      <c r="N6" s="226"/>
      <c r="O6" s="231"/>
      <c r="P6" s="226"/>
    </row>
    <row r="7" spans="1:16" x14ac:dyDescent="0.2">
      <c r="A7" s="226">
        <v>7</v>
      </c>
      <c r="B7" s="232" t="s">
        <v>183</v>
      </c>
      <c r="C7" s="233">
        <v>9.4240000000000004E-2</v>
      </c>
      <c r="D7" s="234">
        <v>0.14069999999999999</v>
      </c>
      <c r="E7" s="235">
        <f>1.22222/18</f>
        <v>6.790111111111112E-2</v>
      </c>
      <c r="F7" s="235">
        <f>ROUND(SUM(C7:E7)/3,4)</f>
        <v>0.1009</v>
      </c>
      <c r="G7" s="236">
        <v>9.2920519528360807E-2</v>
      </c>
      <c r="H7" s="235">
        <f t="shared" ref="H7:H24" si="0">ROUND(G7*0.9947,4)</f>
        <v>9.2399999999999996E-2</v>
      </c>
      <c r="I7" s="235">
        <f>ROUND(F7*0.0053,4)-0.0001</f>
        <v>4.0000000000000002E-4</v>
      </c>
      <c r="J7" s="235">
        <f>ROUND(SUM(H7:I7),4)</f>
        <v>9.2799999999999994E-2</v>
      </c>
      <c r="K7" s="235">
        <f>ROUND($I7/$J7,4)</f>
        <v>4.3E-3</v>
      </c>
      <c r="L7" s="235">
        <f>ROUND($H7/$J7,4)</f>
        <v>0.99570000000000003</v>
      </c>
      <c r="M7" s="235">
        <f>SUM(K7:L7)</f>
        <v>1</v>
      </c>
      <c r="N7" s="226"/>
      <c r="O7" s="260"/>
      <c r="P7" s="231"/>
    </row>
    <row r="8" spans="1:16" x14ac:dyDescent="0.2">
      <c r="A8" s="226">
        <v>8</v>
      </c>
      <c r="B8" s="232" t="s">
        <v>184</v>
      </c>
      <c r="C8" s="237">
        <v>4.5539999999999997E-2</v>
      </c>
      <c r="D8" s="235">
        <v>3.1800000000000002E-2</v>
      </c>
      <c r="E8" s="235">
        <f>1.22222/18</f>
        <v>6.790111111111112E-2</v>
      </c>
      <c r="F8" s="235">
        <f>ROUND(SUM(C8:E8)/3,4)</f>
        <v>4.8399999999999999E-2</v>
      </c>
      <c r="G8" s="238">
        <v>4.5927358507761362E-2</v>
      </c>
      <c r="H8" s="235">
        <f t="shared" si="0"/>
        <v>4.5699999999999998E-2</v>
      </c>
      <c r="I8" s="235">
        <f t="shared" ref="I8:I24" si="1">ROUND(F8*0.0053,4)</f>
        <v>2.9999999999999997E-4</v>
      </c>
      <c r="J8" s="235">
        <f t="shared" ref="J8:J24" si="2">ROUND(SUM(H8:I8),4)</f>
        <v>4.5999999999999999E-2</v>
      </c>
      <c r="K8" s="235">
        <f t="shared" ref="K8:K24" si="3">ROUND($I8/$J8,4)</f>
        <v>6.4999999999999997E-3</v>
      </c>
      <c r="L8" s="235">
        <f t="shared" ref="L8:L24" si="4">ROUND($H8/$J8,4)</f>
        <v>0.99350000000000005</v>
      </c>
      <c r="M8" s="235">
        <f t="shared" ref="M8:M24" si="5">SUM(K8:L8)</f>
        <v>1</v>
      </c>
      <c r="N8" s="226"/>
      <c r="O8" s="260"/>
      <c r="P8" s="231"/>
    </row>
    <row r="9" spans="1:16" x14ac:dyDescent="0.2">
      <c r="A9" s="226">
        <v>9</v>
      </c>
      <c r="B9" s="232" t="s">
        <v>185</v>
      </c>
      <c r="C9" s="237">
        <v>8.7220000000000006E-2</v>
      </c>
      <c r="D9" s="235">
        <v>3.6600000000000001E-2</v>
      </c>
      <c r="E9" s="235">
        <f>1.22222/18</f>
        <v>6.790111111111112E-2</v>
      </c>
      <c r="F9" s="235">
        <f t="shared" ref="F9:F23" si="6">ROUND(SUM(C9:E9)/3,4)</f>
        <v>6.3899999999999998E-2</v>
      </c>
      <c r="G9" s="238">
        <v>8.8658268795201875E-2</v>
      </c>
      <c r="H9" s="235">
        <f t="shared" si="0"/>
        <v>8.8200000000000001E-2</v>
      </c>
      <c r="I9" s="235">
        <f t="shared" si="1"/>
        <v>2.9999999999999997E-4</v>
      </c>
      <c r="J9" s="235">
        <f t="shared" si="2"/>
        <v>8.8499999999999995E-2</v>
      </c>
      <c r="K9" s="235">
        <f t="shared" si="3"/>
        <v>3.3999999999999998E-3</v>
      </c>
      <c r="L9" s="235">
        <f t="shared" si="4"/>
        <v>0.99660000000000004</v>
      </c>
      <c r="M9" s="235">
        <f t="shared" si="5"/>
        <v>1</v>
      </c>
      <c r="N9" s="226"/>
      <c r="O9" s="260"/>
      <c r="P9" s="231"/>
    </row>
    <row r="10" spans="1:16" x14ac:dyDescent="0.2">
      <c r="A10" s="226">
        <v>10</v>
      </c>
      <c r="B10" s="232" t="s">
        <v>186</v>
      </c>
      <c r="C10" s="237">
        <v>0.12348000000000001</v>
      </c>
      <c r="D10" s="235">
        <v>2.1299999999999999E-2</v>
      </c>
      <c r="E10" s="235">
        <f>1.22222/18</f>
        <v>6.790111111111112E-2</v>
      </c>
      <c r="F10" s="235">
        <f>ROUND(SUM(C10:E10)/3,3)</f>
        <v>7.0999999999999994E-2</v>
      </c>
      <c r="G10" s="238">
        <v>0.1263872940223924</v>
      </c>
      <c r="H10" s="235">
        <f t="shared" si="0"/>
        <v>0.12570000000000001</v>
      </c>
      <c r="I10" s="235">
        <f t="shared" si="1"/>
        <v>4.0000000000000002E-4</v>
      </c>
      <c r="J10" s="235">
        <f t="shared" si="2"/>
        <v>0.12609999999999999</v>
      </c>
      <c r="K10" s="235">
        <f t="shared" si="3"/>
        <v>3.2000000000000002E-3</v>
      </c>
      <c r="L10" s="235">
        <f t="shared" si="4"/>
        <v>0.99680000000000002</v>
      </c>
      <c r="M10" s="235">
        <f t="shared" si="5"/>
        <v>1</v>
      </c>
      <c r="N10" s="226"/>
      <c r="O10" s="260"/>
      <c r="P10" s="231"/>
    </row>
    <row r="11" spans="1:16" x14ac:dyDescent="0.2">
      <c r="A11" s="226">
        <v>11</v>
      </c>
      <c r="B11" s="232" t="s">
        <v>187</v>
      </c>
      <c r="C11" s="237">
        <v>9.1500000000000001E-3</v>
      </c>
      <c r="D11" s="235">
        <v>1.2699999999999999E-2</v>
      </c>
      <c r="E11" s="235">
        <f>0.5/18</f>
        <v>2.7777777777777776E-2</v>
      </c>
      <c r="F11" s="235">
        <f t="shared" si="6"/>
        <v>1.6500000000000001E-2</v>
      </c>
      <c r="G11" s="238">
        <v>9.0502078362865949E-3</v>
      </c>
      <c r="H11" s="235">
        <f t="shared" si="0"/>
        <v>8.9999999999999993E-3</v>
      </c>
      <c r="I11" s="235">
        <f t="shared" si="1"/>
        <v>1E-4</v>
      </c>
      <c r="J11" s="235">
        <f t="shared" si="2"/>
        <v>9.1000000000000004E-3</v>
      </c>
      <c r="K11" s="235">
        <f t="shared" si="3"/>
        <v>1.0999999999999999E-2</v>
      </c>
      <c r="L11" s="235">
        <f t="shared" si="4"/>
        <v>0.98899999999999999</v>
      </c>
      <c r="M11" s="235">
        <f t="shared" si="5"/>
        <v>1</v>
      </c>
      <c r="N11" s="226"/>
      <c r="O11" s="260"/>
      <c r="P11" s="231"/>
    </row>
    <row r="12" spans="1:16" x14ac:dyDescent="0.2">
      <c r="A12" s="226">
        <v>12</v>
      </c>
      <c r="B12" s="232" t="s">
        <v>188</v>
      </c>
      <c r="C12" s="237">
        <v>0.11123</v>
      </c>
      <c r="D12" s="235">
        <v>0.1699</v>
      </c>
      <c r="E12" s="235">
        <f>1.22222/18</f>
        <v>6.790111111111112E-2</v>
      </c>
      <c r="F12" s="235">
        <f t="shared" si="6"/>
        <v>0.1163</v>
      </c>
      <c r="G12" s="238">
        <v>0.10955893427423262</v>
      </c>
      <c r="H12" s="235">
        <f t="shared" si="0"/>
        <v>0.109</v>
      </c>
      <c r="I12" s="235">
        <f t="shared" si="1"/>
        <v>5.9999999999999995E-4</v>
      </c>
      <c r="J12" s="235">
        <f t="shared" si="2"/>
        <v>0.1096</v>
      </c>
      <c r="K12" s="235">
        <f t="shared" si="3"/>
        <v>5.4999999999999997E-3</v>
      </c>
      <c r="L12" s="235">
        <f t="shared" si="4"/>
        <v>0.99450000000000005</v>
      </c>
      <c r="M12" s="235">
        <f t="shared" si="5"/>
        <v>1</v>
      </c>
      <c r="N12" s="226"/>
      <c r="O12" s="260"/>
      <c r="P12" s="231"/>
    </row>
    <row r="13" spans="1:16" x14ac:dyDescent="0.2">
      <c r="A13" s="226">
        <v>13</v>
      </c>
      <c r="B13" s="232" t="s">
        <v>189</v>
      </c>
      <c r="C13" s="237">
        <v>0.15759999999999999</v>
      </c>
      <c r="D13" s="235">
        <v>4.9599999999999998E-2</v>
      </c>
      <c r="E13" s="235">
        <f>1.22222/18</f>
        <v>6.790111111111112E-2</v>
      </c>
      <c r="F13" s="235">
        <f t="shared" si="6"/>
        <v>9.1700000000000004E-2</v>
      </c>
      <c r="G13" s="238">
        <v>0.1606752448899518</v>
      </c>
      <c r="H13" s="235">
        <f t="shared" si="0"/>
        <v>0.1598</v>
      </c>
      <c r="I13" s="235">
        <f t="shared" si="1"/>
        <v>5.0000000000000001E-4</v>
      </c>
      <c r="J13" s="235">
        <f t="shared" si="2"/>
        <v>0.1603</v>
      </c>
      <c r="K13" s="235">
        <f t="shared" si="3"/>
        <v>3.0999999999999999E-3</v>
      </c>
      <c r="L13" s="235">
        <f t="shared" si="4"/>
        <v>0.99690000000000001</v>
      </c>
      <c r="M13" s="235">
        <f t="shared" si="5"/>
        <v>1</v>
      </c>
      <c r="N13" s="226"/>
      <c r="O13" s="260"/>
      <c r="P13" s="231"/>
    </row>
    <row r="14" spans="1:16" x14ac:dyDescent="0.2">
      <c r="A14" s="226">
        <v>14</v>
      </c>
      <c r="B14" s="232" t="s">
        <v>190</v>
      </c>
      <c r="C14" s="237">
        <v>6.6989999999999994E-2</v>
      </c>
      <c r="D14" s="235">
        <v>0.38769999999999999</v>
      </c>
      <c r="E14" s="235">
        <f>1.22222/18</f>
        <v>6.790111111111112E-2</v>
      </c>
      <c r="F14" s="235">
        <f t="shared" si="6"/>
        <v>0.17419999999999999</v>
      </c>
      <c r="G14" s="238">
        <v>5.7876625924422997E-2</v>
      </c>
      <c r="H14" s="235">
        <f t="shared" si="0"/>
        <v>5.7599999999999998E-2</v>
      </c>
      <c r="I14" s="235">
        <f t="shared" si="1"/>
        <v>8.9999999999999998E-4</v>
      </c>
      <c r="J14" s="235">
        <f t="shared" si="2"/>
        <v>5.8500000000000003E-2</v>
      </c>
      <c r="K14" s="235">
        <f t="shared" si="3"/>
        <v>1.54E-2</v>
      </c>
      <c r="L14" s="235">
        <f t="shared" si="4"/>
        <v>0.98460000000000003</v>
      </c>
      <c r="M14" s="235">
        <f t="shared" si="5"/>
        <v>1</v>
      </c>
      <c r="N14" s="226"/>
      <c r="O14" s="260"/>
      <c r="P14" s="231"/>
    </row>
    <row r="15" spans="1:16" x14ac:dyDescent="0.2">
      <c r="A15" s="226">
        <v>15</v>
      </c>
      <c r="B15" s="232" t="s">
        <v>191</v>
      </c>
      <c r="C15" s="237">
        <v>1.312E-2</v>
      </c>
      <c r="D15" s="235">
        <v>5.3E-3</v>
      </c>
      <c r="E15" s="235">
        <f>0.5/18</f>
        <v>2.7777777777777776E-2</v>
      </c>
      <c r="F15" s="235">
        <f t="shared" si="6"/>
        <v>1.54E-2</v>
      </c>
      <c r="G15" s="238">
        <v>1.3346034706213599E-2</v>
      </c>
      <c r="H15" s="235">
        <f t="shared" si="0"/>
        <v>1.3299999999999999E-2</v>
      </c>
      <c r="I15" s="235">
        <f t="shared" si="1"/>
        <v>1E-4</v>
      </c>
      <c r="J15" s="235">
        <f t="shared" si="2"/>
        <v>1.34E-2</v>
      </c>
      <c r="K15" s="235">
        <f t="shared" si="3"/>
        <v>7.4999999999999997E-3</v>
      </c>
      <c r="L15" s="235">
        <f t="shared" si="4"/>
        <v>0.99250000000000005</v>
      </c>
      <c r="M15" s="235">
        <f t="shared" si="5"/>
        <v>1</v>
      </c>
      <c r="N15" s="226"/>
      <c r="O15" s="260"/>
      <c r="P15" s="231"/>
    </row>
    <row r="16" spans="1:16" x14ac:dyDescent="0.2">
      <c r="A16" s="226">
        <v>16</v>
      </c>
      <c r="B16" s="232" t="s">
        <v>192</v>
      </c>
      <c r="C16" s="237">
        <v>2.332E-2</v>
      </c>
      <c r="D16" s="235">
        <v>1.5299999999999999E-2</v>
      </c>
      <c r="E16" s="235">
        <f>1/18</f>
        <v>5.5555555555555552E-2</v>
      </c>
      <c r="F16" s="235">
        <f t="shared" si="6"/>
        <v>3.1399999999999997E-2</v>
      </c>
      <c r="G16" s="238">
        <v>2.3552220965515389E-2</v>
      </c>
      <c r="H16" s="235">
        <f t="shared" si="0"/>
        <v>2.3400000000000001E-2</v>
      </c>
      <c r="I16" s="235">
        <f t="shared" si="1"/>
        <v>2.0000000000000001E-4</v>
      </c>
      <c r="J16" s="235">
        <f t="shared" si="2"/>
        <v>2.3599999999999999E-2</v>
      </c>
      <c r="K16" s="235">
        <f t="shared" si="3"/>
        <v>8.5000000000000006E-3</v>
      </c>
      <c r="L16" s="235">
        <f t="shared" si="4"/>
        <v>0.99150000000000005</v>
      </c>
      <c r="M16" s="235">
        <f t="shared" si="5"/>
        <v>1</v>
      </c>
      <c r="N16" s="226"/>
      <c r="O16" s="260"/>
      <c r="P16" s="231"/>
    </row>
    <row r="17" spans="1:16" x14ac:dyDescent="0.2">
      <c r="A17" s="226">
        <v>17</v>
      </c>
      <c r="B17" s="232" t="s">
        <v>193</v>
      </c>
      <c r="C17" s="237">
        <v>2.3949999999999999E-2</v>
      </c>
      <c r="D17" s="235">
        <v>1.7000000000000001E-2</v>
      </c>
      <c r="E17" s="235">
        <f>1/18</f>
        <v>5.5555555555555552E-2</v>
      </c>
      <c r="F17" s="235">
        <f t="shared" si="6"/>
        <v>3.2199999999999999E-2</v>
      </c>
      <c r="G17" s="238">
        <v>2.4147957563600397E-2</v>
      </c>
      <c r="H17" s="235">
        <f t="shared" si="0"/>
        <v>2.4E-2</v>
      </c>
      <c r="I17" s="235">
        <f t="shared" si="1"/>
        <v>2.0000000000000001E-4</v>
      </c>
      <c r="J17" s="235">
        <f t="shared" si="2"/>
        <v>2.4199999999999999E-2</v>
      </c>
      <c r="K17" s="235">
        <f t="shared" si="3"/>
        <v>8.3000000000000001E-3</v>
      </c>
      <c r="L17" s="235">
        <f t="shared" si="4"/>
        <v>0.99170000000000003</v>
      </c>
      <c r="M17" s="235">
        <f t="shared" si="5"/>
        <v>1</v>
      </c>
      <c r="N17" s="226"/>
      <c r="O17" s="260"/>
      <c r="P17" s="231"/>
    </row>
    <row r="18" spans="1:16" x14ac:dyDescent="0.2">
      <c r="A18" s="226">
        <v>18</v>
      </c>
      <c r="B18" s="232" t="s">
        <v>194</v>
      </c>
      <c r="C18" s="237">
        <v>8.0180000000000001E-2</v>
      </c>
      <c r="D18" s="235">
        <v>6.3799999999999996E-2</v>
      </c>
      <c r="E18" s="235">
        <f>1.22222/18</f>
        <v>6.790111111111112E-2</v>
      </c>
      <c r="F18" s="235">
        <f t="shared" si="6"/>
        <v>7.0599999999999996E-2</v>
      </c>
      <c r="G18" s="238">
        <v>8.0646043244145524E-2</v>
      </c>
      <c r="H18" s="235">
        <f t="shared" si="0"/>
        <v>8.0199999999999994E-2</v>
      </c>
      <c r="I18" s="235">
        <f t="shared" si="1"/>
        <v>4.0000000000000002E-4</v>
      </c>
      <c r="J18" s="235">
        <f t="shared" si="2"/>
        <v>8.0600000000000005E-2</v>
      </c>
      <c r="K18" s="235">
        <f t="shared" si="3"/>
        <v>5.0000000000000001E-3</v>
      </c>
      <c r="L18" s="235">
        <f t="shared" si="4"/>
        <v>0.995</v>
      </c>
      <c r="M18" s="235">
        <f t="shared" si="5"/>
        <v>1</v>
      </c>
      <c r="N18" s="226"/>
      <c r="O18" s="260"/>
      <c r="P18" s="231"/>
    </row>
    <row r="19" spans="1:16" x14ac:dyDescent="0.2">
      <c r="A19" s="226">
        <v>19</v>
      </c>
      <c r="B19" s="232" t="s">
        <v>195</v>
      </c>
      <c r="C19" s="237">
        <v>1.3339999999999999E-2</v>
      </c>
      <c r="D19" s="235">
        <v>5.5999999999999999E-3</v>
      </c>
      <c r="E19" s="235">
        <f>0.5/18</f>
        <v>2.7777777777777776E-2</v>
      </c>
      <c r="F19" s="235">
        <f t="shared" si="6"/>
        <v>1.5599999999999999E-2</v>
      </c>
      <c r="G19" s="238">
        <v>1.3560921981529287E-2</v>
      </c>
      <c r="H19" s="235">
        <f t="shared" si="0"/>
        <v>1.35E-2</v>
      </c>
      <c r="I19" s="235">
        <f t="shared" si="1"/>
        <v>1E-4</v>
      </c>
      <c r="J19" s="235">
        <f t="shared" si="2"/>
        <v>1.3599999999999999E-2</v>
      </c>
      <c r="K19" s="235">
        <f t="shared" si="3"/>
        <v>7.4000000000000003E-3</v>
      </c>
      <c r="L19" s="235">
        <f t="shared" si="4"/>
        <v>0.99260000000000004</v>
      </c>
      <c r="M19" s="235">
        <f t="shared" si="5"/>
        <v>1</v>
      </c>
      <c r="N19" s="226"/>
      <c r="O19" s="260"/>
      <c r="P19" s="231"/>
    </row>
    <row r="20" spans="1:16" x14ac:dyDescent="0.2">
      <c r="A20" s="226">
        <v>20</v>
      </c>
      <c r="B20" s="232" t="s">
        <v>196</v>
      </c>
      <c r="C20" s="237">
        <v>2.5260000000000001E-2</v>
      </c>
      <c r="D20" s="235">
        <v>8.5000000000000006E-3</v>
      </c>
      <c r="E20" s="235">
        <f>1/18</f>
        <v>5.5555555555555552E-2</v>
      </c>
      <c r="F20" s="235">
        <f t="shared" si="6"/>
        <v>2.98E-2</v>
      </c>
      <c r="G20" s="238">
        <v>2.5733710537246969E-2</v>
      </c>
      <c r="H20" s="235">
        <f t="shared" si="0"/>
        <v>2.5600000000000001E-2</v>
      </c>
      <c r="I20" s="235">
        <f t="shared" si="1"/>
        <v>2.0000000000000001E-4</v>
      </c>
      <c r="J20" s="235">
        <f t="shared" si="2"/>
        <v>2.58E-2</v>
      </c>
      <c r="K20" s="235">
        <f t="shared" si="3"/>
        <v>7.7999999999999996E-3</v>
      </c>
      <c r="L20" s="235">
        <f t="shared" si="4"/>
        <v>0.99219999999999997</v>
      </c>
      <c r="M20" s="235">
        <f t="shared" si="5"/>
        <v>1</v>
      </c>
      <c r="N20" s="226"/>
      <c r="O20" s="260"/>
      <c r="P20" s="231"/>
    </row>
    <row r="21" spans="1:16" x14ac:dyDescent="0.2">
      <c r="A21" s="226">
        <v>21</v>
      </c>
      <c r="B21" s="232" t="s">
        <v>197</v>
      </c>
      <c r="C21" s="237">
        <v>2.0740000000000001E-2</v>
      </c>
      <c r="D21" s="235">
        <v>7.1999999999999998E-3</v>
      </c>
      <c r="E21" s="235">
        <f>1/18</f>
        <v>5.5555555555555552E-2</v>
      </c>
      <c r="F21" s="235">
        <f t="shared" si="6"/>
        <v>2.7799999999999998E-2</v>
      </c>
      <c r="G21" s="238">
        <v>2.1124186618086793E-2</v>
      </c>
      <c r="H21" s="235">
        <f t="shared" si="0"/>
        <v>2.1000000000000001E-2</v>
      </c>
      <c r="I21" s="235">
        <f t="shared" si="1"/>
        <v>1E-4</v>
      </c>
      <c r="J21" s="235">
        <f t="shared" si="2"/>
        <v>2.1100000000000001E-2</v>
      </c>
      <c r="K21" s="235">
        <f t="shared" si="3"/>
        <v>4.7000000000000002E-3</v>
      </c>
      <c r="L21" s="235">
        <f t="shared" si="4"/>
        <v>0.99529999999999996</v>
      </c>
      <c r="M21" s="235">
        <f t="shared" si="5"/>
        <v>1</v>
      </c>
      <c r="N21" s="226"/>
      <c r="O21" s="260"/>
      <c r="P21" s="231"/>
    </row>
    <row r="22" spans="1:16" x14ac:dyDescent="0.2">
      <c r="A22" s="226">
        <v>22</v>
      </c>
      <c r="B22" s="232" t="s">
        <v>198</v>
      </c>
      <c r="C22" s="237">
        <v>5.2679999999999998E-2</v>
      </c>
      <c r="D22" s="235">
        <v>1.4999999999999999E-2</v>
      </c>
      <c r="E22" s="235">
        <f>1.22222/18</f>
        <v>6.790111111111112E-2</v>
      </c>
      <c r="F22" s="235">
        <f t="shared" si="6"/>
        <v>4.5199999999999997E-2</v>
      </c>
      <c r="G22" s="238">
        <v>5.3756354283883361E-2</v>
      </c>
      <c r="H22" s="235">
        <f t="shared" si="0"/>
        <v>5.3499999999999999E-2</v>
      </c>
      <c r="I22" s="235">
        <f t="shared" si="1"/>
        <v>2.0000000000000001E-4</v>
      </c>
      <c r="J22" s="235">
        <f t="shared" si="2"/>
        <v>5.3699999999999998E-2</v>
      </c>
      <c r="K22" s="235">
        <f t="shared" si="3"/>
        <v>3.7000000000000002E-3</v>
      </c>
      <c r="L22" s="235">
        <f t="shared" si="4"/>
        <v>0.99629999999999996</v>
      </c>
      <c r="M22" s="235">
        <f t="shared" si="5"/>
        <v>1</v>
      </c>
      <c r="N22" s="226"/>
      <c r="O22" s="260"/>
      <c r="P22" s="231"/>
    </row>
    <row r="23" spans="1:16" x14ac:dyDescent="0.2">
      <c r="A23" s="226">
        <v>23</v>
      </c>
      <c r="B23" s="232" t="s">
        <v>199</v>
      </c>
      <c r="C23" s="237">
        <v>4.0329999999999998E-2</v>
      </c>
      <c r="D23" s="235">
        <v>4.8999999999999998E-3</v>
      </c>
      <c r="E23" s="235">
        <f>1/18</f>
        <v>5.5555555555555552E-2</v>
      </c>
      <c r="F23" s="235">
        <f t="shared" si="6"/>
        <v>3.3599999999999998E-2</v>
      </c>
      <c r="G23" s="238">
        <v>4.1337020952468662E-2</v>
      </c>
      <c r="H23" s="235">
        <f t="shared" si="0"/>
        <v>4.1099999999999998E-2</v>
      </c>
      <c r="I23" s="235">
        <f t="shared" si="1"/>
        <v>2.0000000000000001E-4</v>
      </c>
      <c r="J23" s="235">
        <f t="shared" si="2"/>
        <v>4.1300000000000003E-2</v>
      </c>
      <c r="K23" s="235">
        <f t="shared" si="3"/>
        <v>4.7999999999999996E-3</v>
      </c>
      <c r="L23" s="235">
        <f t="shared" si="4"/>
        <v>0.99519999999999997</v>
      </c>
      <c r="M23" s="235">
        <f t="shared" si="5"/>
        <v>1</v>
      </c>
      <c r="N23" s="226"/>
      <c r="O23" s="260"/>
      <c r="P23" s="231"/>
    </row>
    <row r="24" spans="1:16" ht="13.5" thickBot="1" x14ac:dyDescent="0.25">
      <c r="A24" s="226">
        <v>24</v>
      </c>
      <c r="B24" s="239" t="s">
        <v>200</v>
      </c>
      <c r="C24" s="240">
        <v>1.1610000000000001E-2</v>
      </c>
      <c r="D24" s="240">
        <v>7.1000000000000004E-3</v>
      </c>
      <c r="E24" s="240">
        <f>0.5/18</f>
        <v>2.7777777777777776E-2</v>
      </c>
      <c r="F24" s="240">
        <f>ROUND(SUM(C24:E24)/3,4)</f>
        <v>1.55E-2</v>
      </c>
      <c r="G24" s="240">
        <v>1.1741095368699557E-2</v>
      </c>
      <c r="H24" s="240">
        <f t="shared" si="0"/>
        <v>1.17E-2</v>
      </c>
      <c r="I24" s="240">
        <f t="shared" si="1"/>
        <v>1E-4</v>
      </c>
      <c r="J24" s="240">
        <f t="shared" si="2"/>
        <v>1.18E-2</v>
      </c>
      <c r="K24" s="240">
        <f t="shared" si="3"/>
        <v>8.5000000000000006E-3</v>
      </c>
      <c r="L24" s="240">
        <f t="shared" si="4"/>
        <v>0.99150000000000005</v>
      </c>
      <c r="M24" s="240">
        <f t="shared" si="5"/>
        <v>1</v>
      </c>
      <c r="N24" s="226"/>
      <c r="O24" s="260"/>
      <c r="P24" s="231"/>
    </row>
    <row r="25" spans="1:16" x14ac:dyDescent="0.2">
      <c r="C25" s="225">
        <f t="shared" ref="C25:J25" si="7">SUM(C7:C24)</f>
        <v>0.99997999999999998</v>
      </c>
      <c r="D25" s="225">
        <f t="shared" si="7"/>
        <v>0.99999999999999989</v>
      </c>
      <c r="E25" s="225">
        <f t="shared" si="7"/>
        <v>0.9999988888888891</v>
      </c>
      <c r="F25" s="225">
        <f t="shared" si="7"/>
        <v>1</v>
      </c>
      <c r="G25" s="225">
        <f t="shared" si="7"/>
        <v>1</v>
      </c>
      <c r="H25" s="225">
        <f t="shared" si="7"/>
        <v>0.99469999999999981</v>
      </c>
      <c r="I25" s="225">
        <f t="shared" si="7"/>
        <v>5.2999999999999992E-3</v>
      </c>
      <c r="J25" s="225">
        <f t="shared" si="7"/>
        <v>0.99999999999999989</v>
      </c>
      <c r="K25" s="225"/>
      <c r="L25" s="225"/>
      <c r="M25" s="225"/>
      <c r="N25" s="226"/>
      <c r="O25" s="231"/>
      <c r="P25" s="231"/>
    </row>
    <row r="26" spans="1:16" x14ac:dyDescent="0.2">
      <c r="I26" s="241"/>
      <c r="K26" s="225"/>
      <c r="N26" s="226"/>
      <c r="O26" s="226"/>
      <c r="P26" s="226"/>
    </row>
    <row r="27" spans="1:16" x14ac:dyDescent="0.2">
      <c r="H27" s="242"/>
      <c r="I27" s="242"/>
      <c r="N27" s="226"/>
      <c r="O27" s="226"/>
      <c r="P27" s="226"/>
    </row>
    <row r="28" spans="1:16" ht="15" x14ac:dyDescent="0.25">
      <c r="D28" s="225"/>
      <c r="H28" s="225"/>
      <c r="I28" s="243"/>
      <c r="N28" s="226"/>
      <c r="O28" s="226"/>
      <c r="P28" s="226"/>
    </row>
    <row r="29" spans="1:16" ht="15" x14ac:dyDescent="0.25">
      <c r="H29" s="243"/>
      <c r="I29" s="243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1" ma:contentTypeDescription="Create a new document." ma:contentTypeScope="" ma:versionID="70df449236e3b9ed247b29cb5d19a276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bc95e36dbc44563c13d0a5d5d2e1626a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B78DC1-83B5-411E-8559-7E059EE0C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DE468-249E-4370-8F1B-32C291DFA024}">
  <ds:schemaRefs>
    <ds:schemaRef ds:uri="http://schemas.microsoft.com/office/2006/metadata/properties"/>
    <ds:schemaRef ds:uri="http://schemas.microsoft.com/office/infopath/2007/PartnerControls"/>
    <ds:schemaRef ds:uri="d9d10933-f818-419e-96d6-3ad31ec1fc94"/>
    <ds:schemaRef ds:uri="9061d379-cc22-46b7-8309-c6a5eeeea0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TOC</vt:lpstr>
      <vt:lpstr>SFY 21-22 Q4 Share Summary</vt:lpstr>
      <vt:lpstr>SFY 21-22 Q4 Share by Project</vt:lpstr>
      <vt:lpstr>SFY 21-22 Q4 Share Calculations</vt:lpstr>
      <vt:lpstr>1a SFY 21-22 Q4 ABAWD</vt:lpstr>
      <vt:lpstr>2a SFY 21-22 Q4 CalSAWS</vt:lpstr>
      <vt:lpstr>2b SFY 21-22 Q4 CS GA-GR Only</vt:lpstr>
      <vt:lpstr>2c SFY 21-22 Q4 CalSAWS MO Only</vt:lpstr>
      <vt:lpstr>3a SFY 21-22 CalWIN MO</vt:lpstr>
      <vt:lpstr>4a 58C 19-20 Persons Count</vt:lpstr>
      <vt:lpstr>5a SFY 2122 CalWIN MO Share Tbl</vt:lpstr>
      <vt:lpstr>'5a SFY 2122 CalWIN MO Share Tbl'!Print_Area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 Weinmeister</cp:lastModifiedBy>
  <dcterms:created xsi:type="dcterms:W3CDTF">2022-05-09T23:31:01Z</dcterms:created>
  <dcterms:modified xsi:type="dcterms:W3CDTF">2022-10-11T20:39:01Z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</Properties>
</file>