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acesorg-my.sharepoint.com/personal/weinmeistert_calaces_org/Documents/Desktop/"/>
    </mc:Choice>
  </mc:AlternateContent>
  <xr:revisionPtr revIDLastSave="0" documentId="8_{C21245D6-80E5-494D-9568-1894B440832A}" xr6:coauthVersionLast="47" xr6:coauthVersionMax="47" xr10:uidLastSave="{00000000-0000-0000-0000-000000000000}"/>
  <bookViews>
    <workbookView xWindow="-120" yWindow="-120" windowWidth="29040" windowHeight="15840" tabRatio="941" xr2:uid="{00000000-000D-0000-FFFF-FFFF00000000}"/>
  </bookViews>
  <sheets>
    <sheet name="TOC" sheetId="23" r:id="rId1"/>
    <sheet name="SFY 22-23 Q1 Share Summary" sheetId="19" r:id="rId2"/>
    <sheet name="SFY 22-23 Q1 Share by Project" sheetId="4" r:id="rId3"/>
    <sheet name="SFY 22-23 Q1 Share Calculations" sheetId="11" r:id="rId4"/>
    <sheet name="1a SFY 22-23 Q1 ABAWD" sheetId="22" r:id="rId5"/>
    <sheet name="2a SFY 22-23 Q1 CalSAWS" sheetId="35" r:id="rId6"/>
    <sheet name="2b SFY 22-23 Q1 CalSAWS MO" sheetId="32" r:id="rId7"/>
    <sheet name="2c SFY 21-22 Adj-Late CalSAWS" sheetId="29" r:id="rId8"/>
    <sheet name="2d SFY 2122 Q1 Adj-Late MO Only" sheetId="9" r:id="rId9"/>
    <sheet name="3a SFY 22-23 CalWIN MO" sheetId="14" r:id="rId10"/>
    <sheet name="3b SFY 21-22 Adj-Late CalWIN MO" sheetId="33" r:id="rId11"/>
    <sheet name="4a 58C 19-20 Persons Count" sheetId="24" r:id="rId12"/>
    <sheet name="4b 58C 20-21 Persons Count" sheetId="30" r:id="rId13"/>
    <sheet name="5a SFY 2122 CalWIN MO Share Tbl" sheetId="2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1000___Project_Management" localSheetId="1">#REF!</definedName>
    <definedName name="_1000___Project_Management" localSheetId="0">#REF!</definedName>
    <definedName name="_1000___Project_Management">#REF!</definedName>
    <definedName name="_1100__Project_Initiation" localSheetId="1">#REF!</definedName>
    <definedName name="_1100__Project_Initiation" localSheetId="0">#REF!</definedName>
    <definedName name="_1100__Project_Initiation">#REF!</definedName>
    <definedName name="_1200__Confirm_Project_Expectations" localSheetId="1">#REF!</definedName>
    <definedName name="_1200__Confirm_Project_Expectations" localSheetId="0">#REF!</definedName>
    <definedName name="_1200__Confirm_Project_Expectations">#REF!</definedName>
    <definedName name="_1300__Project_Management_Processes">#REF!</definedName>
    <definedName name="_1400__Status_Meetings">#REF!</definedName>
    <definedName name="_1500_Change_Management">#REF!</definedName>
    <definedName name="_1600_Planning">#REF!</definedName>
    <definedName name="_1700__CQMA">#REF!</definedName>
    <definedName name="_1800__Certification_Support">#REF!</definedName>
    <definedName name="_1900__Project_Management_for_Tasks">#REF!</definedName>
    <definedName name="_2000__Site_Preparation">#REF!</definedName>
    <definedName name="_3000__Telecommunications_Design___Install">#REF!</definedName>
    <definedName name="_4000__System_Design_Development_Methodology">#REF!</definedName>
    <definedName name="_4100_Analysis">#REF!</definedName>
    <definedName name="_4200__Technical_Architecture">#REF!</definedName>
    <definedName name="_4300__Release_1">#REF!</definedName>
    <definedName name="_4400__Release_2">#REF!</definedName>
    <definedName name="_4500__Release_3">#REF!</definedName>
    <definedName name="_4600__Release_4">#REF!</definedName>
    <definedName name="_5000__Training">#REF!</definedName>
    <definedName name="_5100___Analysis">#REF!</definedName>
    <definedName name="_5200___Release_1">#REF!</definedName>
    <definedName name="_5300___Release_2">#REF!</definedName>
    <definedName name="_5400___Release_3">#REF!</definedName>
    <definedName name="_5500___Release_4">#REF!</definedName>
    <definedName name="_6000__Conversion">#REF!</definedName>
    <definedName name="_7000__Implementation">#REF!</definedName>
    <definedName name="_7110__Release_1_Pilot">#REF!</definedName>
    <definedName name="_7120__Release_1_Consortium_Wide">#REF!</definedName>
    <definedName name="_7210__Release_2_Pilot">#REF!</definedName>
    <definedName name="_7220__Release_2_Consortium_Wide">#REF!</definedName>
    <definedName name="_7310__Release_3_Pilot">#REF!</definedName>
    <definedName name="_7320__Release_3_Consortium_Wide">#REF!</definedName>
    <definedName name="_7400__Release_4_Consortium_Wide">#REF!</definedName>
    <definedName name="_8.1__Service_Operations_Stage">#REF!</definedName>
    <definedName name="_8000___Maintenance___Operation_Support">#REF!</definedName>
    <definedName name="_8000x__Alternative_Maintenance___Operations_Support">#REF!</definedName>
    <definedName name="_Base_Start_Date">'[1]Workbook Constants'!$C$5</definedName>
    <definedName name="_Blended_Hourly_Rate">'[1]M-Application Maint Cost'!$C$32</definedName>
    <definedName name="_xlnm._FilterDatabase" localSheetId="5" hidden="1">'2a SFY 22-23 Q1 CalSAWS'!#REF!</definedName>
    <definedName name="_xlnm._FilterDatabase" localSheetId="6" hidden="1">'2b SFY 22-23 Q1 CalSAWS MO'!$A$2:$CC$4</definedName>
    <definedName name="_xlnm._FilterDatabase" localSheetId="8" hidden="1">'2d SFY 2122 Q1 Adj-Late MO Only'!$A$2:$CC$4</definedName>
    <definedName name="_xlnm._FilterDatabase" localSheetId="9" hidden="1">'3a SFY 22-23 CalWIN MO'!$A$3:$AA$57</definedName>
    <definedName name="_Key1" localSheetId="11" hidden="1">#REF!</definedName>
    <definedName name="_Key1" localSheetId="13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3" hidden="1">#REF!</definedName>
    <definedName name="_Key2" localSheetId="1" hidden="1">#REF!</definedName>
    <definedName name="_Key2" localSheetId="0" hidden="1">#REF!</definedName>
    <definedName name="_Key2" hidden="1">#REF!</definedName>
    <definedName name="_Months_Btw_Trans_and_Base">'[1]Workbook Constants'!$C$6</definedName>
    <definedName name="_Order1" hidden="1">255</definedName>
    <definedName name="_Order2" hidden="1">255</definedName>
    <definedName name="_Sort" localSheetId="11" hidden="1">#REF!</definedName>
    <definedName name="_Sort" localSheetId="13" hidden="1">#REF!</definedName>
    <definedName name="_Sort" localSheetId="0" hidden="1">#REF!</definedName>
    <definedName name="_Sort" hidden="1">#REF!</definedName>
    <definedName name="_Total_Allow_Monthly_Hours">'[1]M-Application Maint Cost'!$C$31</definedName>
    <definedName name="_Transition_Start_Date">'[1]Workbook Constants'!$C$4</definedName>
    <definedName name="A" localSheetId="11" hidden="1">{"'Cost Centers'!$A$1:$P$373"}</definedName>
    <definedName name="A" localSheetId="13" hidden="1">{"'Cost Centers'!$A$1:$P$373"}</definedName>
    <definedName name="A" localSheetId="3" hidden="1">{"'Cost Centers'!$A$1:$P$373"}</definedName>
    <definedName name="A" localSheetId="1" hidden="1">{"'Cost Centers'!$A$1:$P$373"}</definedName>
    <definedName name="A" localSheetId="0" hidden="1">{"'Cost Centers'!$A$1:$P$373"}</definedName>
    <definedName name="A" hidden="1">{"'Cost Centers'!$A$1:$P$373"}</definedName>
    <definedName name="Accenture_Rate">'[2]Cost Summary'!$M$11</definedName>
    <definedName name="AccessDatabase" hidden="1">"C:\My Documents\Office\1997 Forecasts\Forecast Template.mdb"</definedName>
    <definedName name="AllKits" localSheetId="11">#REF!</definedName>
    <definedName name="AllKits" localSheetId="0">#REF!</definedName>
    <definedName name="AllKits">#REF!</definedName>
    <definedName name="Allocation_DB">'[3]Allocation-Resource'!$A$3:$E$19</definedName>
    <definedName name="Allocation_Resource">'[4]Allocation-Resource'!$A$3:$E$19</definedName>
    <definedName name="Apr17C">[5]AllInOne!$DK:$DK</definedName>
    <definedName name="Apr18C">[5]AllInOne!$EB:$EB</definedName>
    <definedName name="Apr19C">[5]AllInOne!$ES:$ES</definedName>
    <definedName name="Apr20C">[5]AllInOne!$FJ:$FJ</definedName>
    <definedName name="Apr21C">[5]AllInOne!$GA:$GA</definedName>
    <definedName name="Apr22C">[5]AllInOne!$GR:$GR</definedName>
    <definedName name="Aug11C">[5]AllInOne!$Q:$Q</definedName>
    <definedName name="Aug12C">[5]AllInOne!$AH:$AH</definedName>
    <definedName name="Aug13C">[5]AllInOne!$AY:$AY</definedName>
    <definedName name="Aug14C">[5]AllInOne!$BP:$BP</definedName>
    <definedName name="Aug15C">[5]AllInOne!$CG:$CG</definedName>
    <definedName name="Aug16C">[5]AllInOne!$CX:$CX</definedName>
    <definedName name="Aug17C">[5]AllInOne!$DO:$DO</definedName>
    <definedName name="Aug18C">[5]AllInOne!$EF:$EF</definedName>
    <definedName name="Aug19C">[5]AllInOne!$EW:$EW</definedName>
    <definedName name="Aug20C">[5]AllInOne!$FN:$FN</definedName>
    <definedName name="Aug21C">[5]AllInOne!$GE:$GE</definedName>
    <definedName name="Aug22C">[5]AllInOne!$GV:$GV</definedName>
    <definedName name="BA">'[6]3. Tasks'!$L$41</definedName>
    <definedName name="Batch_AT_Factor" localSheetId="11">#REF!</definedName>
    <definedName name="Batch_AT_Factor" localSheetId="1">#REF!</definedName>
    <definedName name="Batch_AT_Factor" localSheetId="0">#REF!</definedName>
    <definedName name="Batch_AT_Factor">#REF!</definedName>
    <definedName name="Batch_DAO_Factor" localSheetId="1">#REF!</definedName>
    <definedName name="Batch_DAO_Factor" localSheetId="0">#REF!</definedName>
    <definedName name="Batch_DAO_Factor">#REF!</definedName>
    <definedName name="Batch_VBean_Factor" localSheetId="1">#REF!</definedName>
    <definedName name="Batch_VBean_Factor" localSheetId="0">#REF!</definedName>
    <definedName name="Batch_VBean_Factor">#REF!</definedName>
    <definedName name="BDlist">#REF!</definedName>
    <definedName name="BillCodes">[7]Lookups!$M$2:$M$81</definedName>
    <definedName name="BillRate">'[8]5. Tasks'!$H$36</definedName>
    <definedName name="BuildPct" localSheetId="11">#REF!</definedName>
    <definedName name="BuildPct" localSheetId="1">#REF!</definedName>
    <definedName name="BuildPct" localSheetId="0">#REF!</definedName>
    <definedName name="BuildPct">#REF!</definedName>
    <definedName name="Case__Tiers40" localSheetId="13">#REF!</definedName>
    <definedName name="Case__Tiers40" localSheetId="1">#REF!</definedName>
    <definedName name="Case__Tiers40" localSheetId="0">#REF!</definedName>
    <definedName name="Case__Tiers40">#REF!</definedName>
    <definedName name="Case_Tiers100" localSheetId="13">#REF!</definedName>
    <definedName name="Case_Tiers100" localSheetId="1">#REF!</definedName>
    <definedName name="Case_Tiers100" localSheetId="0">#REF!</definedName>
    <definedName name="Case_Tiers100">#REF!</definedName>
    <definedName name="Case_Tiers60" localSheetId="13">#REF!</definedName>
    <definedName name="Case_Tiers60">#REF!</definedName>
    <definedName name="Case_Tiers80" localSheetId="13">#REF!</definedName>
    <definedName name="Case_Tiers80">#REF!</definedName>
    <definedName name="Category">#REF!</definedName>
    <definedName name="Class_DropDown">#REF!</definedName>
    <definedName name="Class_List">'[9]Standard Rates'!$B$1:$B$44</definedName>
    <definedName name="Contract_Name_VPF">'[5]Variance to Prior Flash'!$D$6</definedName>
    <definedName name="Contract2">[5]ReferenceSetUp!$B$41:$B$57</definedName>
    <definedName name="ContractSelected">'[5]Variance to Prior Flash'!$D$5</definedName>
    <definedName name="ContractSelected2">'[5]Variance to Budget'!$D$4</definedName>
    <definedName name="ContractSelected3">'[5]Variance YOY'!$D$4</definedName>
    <definedName name="ContractSelected4">'[5]Variance Qtr to Qtr'!$D$4</definedName>
    <definedName name="ContractStart_Month">'[10]Setup Sheet'!$J$7</definedName>
    <definedName name="ContractStart_Year">'[10]Setup Sheet'!$J$8</definedName>
    <definedName name="ContractSubDivisionList2">[5]ReferenceSetUp!$P$9:$P$28</definedName>
    <definedName name="ContractSubDivisionList3">[5]ReferenceSetUp!$U$9:$U$28</definedName>
    <definedName name="ContractSubDivisionList4">[5]ReferenceSetUp!$Z$9:$Z$28</definedName>
    <definedName name="ContractSubDivisionListing">[5]ReferenceSetUp!$K$9:$K$28</definedName>
    <definedName name="ConversionRate_SOAR_Reports">'[10]Setup Sheet'!$H$27</definedName>
    <definedName name="Count_Online_Panel_Medium">'[11]Mod List'!#REF!</definedName>
    <definedName name="Countries">[7]Lookups!$C$2:$C$4</definedName>
    <definedName name="Dec17C">[5]AllInOne!$DX:$DX</definedName>
    <definedName name="Dec18C">[5]AllInOne!$EO:$EO</definedName>
    <definedName name="Dec19C">[5]AllInOne!$FF:$FF</definedName>
    <definedName name="Dec20C">[5]AllInOne!$FW:$FW</definedName>
    <definedName name="Dec21C">[5]AllInOne!$GN:$GN</definedName>
    <definedName name="Dec22C">[5]AllInOne!$HE:$HE</definedName>
    <definedName name="Del_Allocation_DB" localSheetId="11">#REF!</definedName>
    <definedName name="Del_Allocation_DB" localSheetId="1">#REF!</definedName>
    <definedName name="Del_Allocation_DB" localSheetId="0">#REF!</definedName>
    <definedName name="Del_Allocation_DB">#REF!</definedName>
    <definedName name="Dev_Alloc_DB" localSheetId="1">#REF!</definedName>
    <definedName name="Dev_Alloc_DB" localSheetId="0">#REF!</definedName>
    <definedName name="Dev_Alloc_DB">#REF!</definedName>
    <definedName name="Development_Phase___months">[12]Assumptions!$D$12</definedName>
    <definedName name="DifAT" localSheetId="11">#REF!</definedName>
    <definedName name="DifAT" localSheetId="1">#REF!</definedName>
    <definedName name="DifAT" localSheetId="0">#REF!</definedName>
    <definedName name="DifAT">#REF!</definedName>
    <definedName name="DifBatch" localSheetId="1">#REF!</definedName>
    <definedName name="DifBatch" localSheetId="0">#REF!</definedName>
    <definedName name="DifBatch">#REF!</definedName>
    <definedName name="DifChg" localSheetId="1">#REF!</definedName>
    <definedName name="DifChg" localSheetId="0">#REF!</definedName>
    <definedName name="DifChg">#REF!</definedName>
    <definedName name="DifCommon">#REF!</definedName>
    <definedName name="DifConv">#REF!</definedName>
    <definedName name="DifDAO">#REF!</definedName>
    <definedName name="DifEJB">#REF!</definedName>
    <definedName name="DiffChg">#REF!</definedName>
    <definedName name="DiffDAO">#REF!</definedName>
    <definedName name="DifForm">#REF!</definedName>
    <definedName name="DifJSP">#REF!</definedName>
    <definedName name="DifRpt">#REF!</definedName>
    <definedName name="DifRule">#REF!</definedName>
    <definedName name="DifVBean">#REF!</definedName>
    <definedName name="DropdownLookupArray">[7]Lookups!$A$2:$B$171</definedName>
    <definedName name="ds" localSheetId="11" hidden="1">{"'Sheet1'!$B$2:$F$25"}</definedName>
    <definedName name="ds" localSheetId="13" hidden="1">{"'Sheet1'!$B$2:$F$25"}</definedName>
    <definedName name="ds" localSheetId="3" hidden="1">{"'Sheet1'!$B$2:$F$25"}</definedName>
    <definedName name="ds" localSheetId="1" hidden="1">{"'Sheet1'!$B$2:$F$25"}</definedName>
    <definedName name="ds" localSheetId="0" hidden="1">{"'Sheet1'!$B$2:$F$25"}</definedName>
    <definedName name="ds" hidden="1">{"'Sheet1'!$B$2:$F$25"}</definedName>
    <definedName name="DS3_Install">[13]LoE!#REF!</definedName>
    <definedName name="DS3_Recurring_Cost">[13]LoE!#REF!</definedName>
    <definedName name="DSL_Install">[13]LoE!#REF!</definedName>
    <definedName name="DSL_Recurring_Cost">[13]LoE!#REF!</definedName>
    <definedName name="EasyAT" localSheetId="11">#REF!</definedName>
    <definedName name="EasyAT" localSheetId="1">#REF!</definedName>
    <definedName name="EasyAT" localSheetId="0">#REF!</definedName>
    <definedName name="EasyAT">#REF!</definedName>
    <definedName name="EasyBatch" localSheetId="1">#REF!</definedName>
    <definedName name="EasyBatch" localSheetId="0">#REF!</definedName>
    <definedName name="EasyBatch">#REF!</definedName>
    <definedName name="EasyChg" localSheetId="1">#REF!</definedName>
    <definedName name="EasyChg" localSheetId="0">#REF!</definedName>
    <definedName name="EasyChg">#REF!</definedName>
    <definedName name="EasyCommon">#REF!</definedName>
    <definedName name="EasyConv">#REF!</definedName>
    <definedName name="EasyDAO">#REF!</definedName>
    <definedName name="EasyEJB">#REF!</definedName>
    <definedName name="EasyForm">#REF!</definedName>
    <definedName name="EasyJSP">#REF!</definedName>
    <definedName name="EasyRpt">#REF!</definedName>
    <definedName name="EasyRule">#REF!</definedName>
    <definedName name="EasyVBean">#REF!</definedName>
    <definedName name="Exchange">1.5037</definedName>
    <definedName name="Exhibit_A_DB" localSheetId="11">#REF!</definedName>
    <definedName name="Exhibit_A_DB" localSheetId="0">#REF!</definedName>
    <definedName name="Exhibit_A_DB">#REF!</definedName>
    <definedName name="f1_rate100" localSheetId="11">#REF!</definedName>
    <definedName name="f1_rate100" localSheetId="13">#REF!</definedName>
    <definedName name="f1_rate100" localSheetId="0">#REF!</definedName>
    <definedName name="f1_rate100">#REF!</definedName>
    <definedName name="f1_rate40" localSheetId="11">#REF!</definedName>
    <definedName name="f1_rate40" localSheetId="13">#REF!</definedName>
    <definedName name="f1_rate40" localSheetId="0">#REF!</definedName>
    <definedName name="f1_rate40">#REF!</definedName>
    <definedName name="f1_rate60" localSheetId="13">#REF!</definedName>
    <definedName name="f1_rate60">#REF!</definedName>
    <definedName name="f1_rate80" localSheetId="13">#REF!</definedName>
    <definedName name="f1_rate80">#REF!</definedName>
    <definedName name="f2_rate100" localSheetId="13">#REF!</definedName>
    <definedName name="f2_rate100">#REF!</definedName>
    <definedName name="f2_rate40" localSheetId="13">#REF!</definedName>
    <definedName name="f2_rate40">#REF!</definedName>
    <definedName name="f2_rate60" localSheetId="13">#REF!</definedName>
    <definedName name="f2_rate60">#REF!</definedName>
    <definedName name="f2_rate80" localSheetId="13">#REF!</definedName>
    <definedName name="f2_rate80">#REF!</definedName>
    <definedName name="f3_rate100" localSheetId="13">#REF!</definedName>
    <definedName name="f3_rate100">#REF!</definedName>
    <definedName name="f3_rate40" localSheetId="13">#REF!</definedName>
    <definedName name="f3_rate40">#REF!</definedName>
    <definedName name="f3_rate60" localSheetId="13">#REF!</definedName>
    <definedName name="f3_rate60">#REF!</definedName>
    <definedName name="f3_rate80" localSheetId="13">#REF!</definedName>
    <definedName name="f3_rate80">#REF!</definedName>
    <definedName name="f4_rate100" localSheetId="13">#REF!</definedName>
    <definedName name="f4_rate100">#REF!</definedName>
    <definedName name="f4_rate40" localSheetId="13">#REF!</definedName>
    <definedName name="f4_rate40">#REF!</definedName>
    <definedName name="f4_rate60" localSheetId="13">#REF!</definedName>
    <definedName name="f4_rate60">#REF!</definedName>
    <definedName name="f4_rate80" localSheetId="13">#REF!</definedName>
    <definedName name="f4_rate80">#REF!</definedName>
    <definedName name="Feb11c">[5]AllInOne!$K:$K</definedName>
    <definedName name="Feb12C">[5]AllInOne!$AB:$AB</definedName>
    <definedName name="Feb13C">[5]AllInOne!$AS:$AS</definedName>
    <definedName name="Feb14C">[5]AllInOne!$BJ:$BJ</definedName>
    <definedName name="Feb15C">[5]AllInOne!$CA:$CA</definedName>
    <definedName name="Feb16C">[5]AllInOne!$CR:$CR</definedName>
    <definedName name="Feb17C">[5]AllInOne!$DI:$DI</definedName>
    <definedName name="Feb18C">[5]AllInOne!$DZ:$DZ</definedName>
    <definedName name="Feb19C">[5]AllInOne!$EQ:$EQ</definedName>
    <definedName name="Feb20C">[5]AllInOne!$FH:$FH</definedName>
    <definedName name="Feb21C">[5]AllInOne!$FY:$FY</definedName>
    <definedName name="Feb22C">[5]AllInOne!$GP:$GP</definedName>
    <definedName name="Feb23C">[5]AllInOne!$HG:$HG</definedName>
    <definedName name="Form_AT_Factor" localSheetId="11">#REF!</definedName>
    <definedName name="Form_AT_Factor" localSheetId="1">#REF!</definedName>
    <definedName name="Form_AT_Factor" localSheetId="0">#REF!</definedName>
    <definedName name="Form_AT_Factor">#REF!</definedName>
    <definedName name="Form_DAO_Factor" localSheetId="1">#REF!</definedName>
    <definedName name="Form_DAO_Factor" localSheetId="0">#REF!</definedName>
    <definedName name="Form_DAO_Factor">#REF!</definedName>
    <definedName name="FTE_Days_Per_Month" localSheetId="11">'[14]B Tasks and Deliv''s'!#REF!</definedName>
    <definedName name="FTE_Days_Per_Month" localSheetId="1">'[14]B Tasks and Deliv''s'!#REF!</definedName>
    <definedName name="FTE_Days_Per_Month" localSheetId="0">'[14]B Tasks and Deliv''s'!#REF!</definedName>
    <definedName name="FTE_Days_Per_Month">'[14]B Tasks and Deliv''s'!#REF!</definedName>
    <definedName name="GBUList2">[5]ReferenceSetUp!$C$41:$C$43</definedName>
    <definedName name="hgg" localSheetId="11">#REF!</definedName>
    <definedName name="hgg" localSheetId="1">#REF!</definedName>
    <definedName name="hgg" localSheetId="0">#REF!</definedName>
    <definedName name="hgg">#REF!</definedName>
    <definedName name="Hours_per_month" localSheetId="1">#REF!</definedName>
    <definedName name="Hours_per_month" localSheetId="0">#REF!</definedName>
    <definedName name="Hours_per_month">#REF!</definedName>
    <definedName name="HP_Contr">'[15]StandardLaborCost-code&amp;site'!$B$111:$B$116</definedName>
    <definedName name="HTML_CodePage" hidden="1">1252</definedName>
    <definedName name="HTML_Control" localSheetId="11" hidden="1">{"'Sheet1'!$B$2:$F$25"}</definedName>
    <definedName name="HTML_Control" localSheetId="13" hidden="1">{"'Sheet1'!$B$2:$F$25"}</definedName>
    <definedName name="HTML_Control" localSheetId="3" hidden="1">{"'Sheet1'!$B$2:$F$25"}</definedName>
    <definedName name="HTML_Control" localSheetId="1" hidden="1">{"'Sheet1'!$B$2:$F$25"}</definedName>
    <definedName name="HTML_Control" localSheetId="0" hidden="1">{"'Sheet1'!$B$2:$F$25"}</definedName>
    <definedName name="HTML_Control" hidden="1">{"'Sheet1'!$B$2:$F$25"}</definedName>
    <definedName name="HTML_Control2" localSheetId="11" hidden="1">{"'Sheet1'!$B$2:$F$25"}</definedName>
    <definedName name="HTML_Control2" localSheetId="13" hidden="1">{"'Sheet1'!$B$2:$F$25"}</definedName>
    <definedName name="HTML_Control2" localSheetId="3" hidden="1">{"'Sheet1'!$B$2:$F$25"}</definedName>
    <definedName name="HTML_Control2" localSheetId="1" hidden="1">{"'Sheet1'!$B$2:$F$25"}</definedName>
    <definedName name="HTML_Control2" localSheetId="0" hidden="1">{"'Sheet1'!$B$2:$F$25"}</definedName>
    <definedName name="HTML_Control2" hidden="1">{"'Sheet1'!$B$2:$F$25"}</definedName>
    <definedName name="HTML_Description" hidden="1">""</definedName>
    <definedName name="HTML_Email" hidden="1">""</definedName>
    <definedName name="HTML_Header" hidden="1">""</definedName>
    <definedName name="HTML_LastUpdate" hidden="1">"5/14/2001"</definedName>
    <definedName name="HTML_LineAfter" hidden="1">FALSE</definedName>
    <definedName name="HTML_LineBefore" hidden="1">FALSE</definedName>
    <definedName name="HTML_Name" hidden="1">"pcinstall"</definedName>
    <definedName name="HTML_OBDlg2" hidden="1">TRUE</definedName>
    <definedName name="HTML_OBDlg4" hidden="1">TRUE</definedName>
    <definedName name="HTML_OS" hidden="1">0</definedName>
    <definedName name="HTML_PathFile" hidden="1">"G:\Internet\Erika\MyHTML.htm"</definedName>
    <definedName name="HTML_Title" hidden="1">"Conversion"</definedName>
    <definedName name="IAPDU" localSheetId="11">#REF!</definedName>
    <definedName name="IAPDU" localSheetId="0">#REF!</definedName>
    <definedName name="IAPDU">#REF!</definedName>
    <definedName name="ICRECON" localSheetId="11">'[16]Monthly Detail'!#REF!</definedName>
    <definedName name="ICRECON" localSheetId="0">'[16]Monthly Detail'!#REF!</definedName>
    <definedName name="ICRECON">'[16]Monthly Detail'!#REF!</definedName>
    <definedName name="Implementation_Phase___months">[12]Assumptions!$D$13</definedName>
    <definedName name="inactive_mult" localSheetId="11">#REF!</definedName>
    <definedName name="inactive_mult" localSheetId="13">#REF!</definedName>
    <definedName name="inactive_mult" localSheetId="1">#REF!</definedName>
    <definedName name="inactive_mult" localSheetId="0">#REF!</definedName>
    <definedName name="inactive_mult">#REF!</definedName>
    <definedName name="INDIRECT" localSheetId="11">'[16]Monthly Detail'!#REF!</definedName>
    <definedName name="INDIRECT" localSheetId="0">'[16]Monthly Detail'!#REF!</definedName>
    <definedName name="INDIRECT">'[16]Monthly Detail'!#REF!</definedName>
    <definedName name="InputRefBSAcct">[5]ReferenceInput!$E$118:$E$144</definedName>
    <definedName name="InputRefBSAll">[5]ReferenceInput!$E$118:$J$144</definedName>
    <definedName name="InputRefGrossAcct">[5]ReferenceInput!$E$19:$E$86</definedName>
    <definedName name="InputRefNonGrossAll">[5]ReferenceInput!$E$19:$J$86</definedName>
    <definedName name="InputRefRevenueAcct">[5]ReferenceInput!$E$3:$E$17</definedName>
    <definedName name="InputRefRevenueAll">[5]ReferenceInput!$E$3:$J$17</definedName>
    <definedName name="int_ext_sel">1</definedName>
    <definedName name="Itemized_Software_Description">[17]Sheet3!$D$1:$D$16</definedName>
    <definedName name="ItemTagInsert">[18]!ItemTagInsert</definedName>
    <definedName name="Jan11C">[5]AllInOne!$J:$J</definedName>
    <definedName name="Jan12C">[5]AllInOne!$AA:$AA</definedName>
    <definedName name="Jan13C">[5]AllInOne!$AR:$AR</definedName>
    <definedName name="Jan14C">[5]AllInOne!$BI:$BI</definedName>
    <definedName name="Jan15C">[5]AllInOne!$BZ:$BZ</definedName>
    <definedName name="Jan16C">[5]AllInOne!$CQ:$CQ</definedName>
    <definedName name="Jan17C">[5]AllInOne!$DH:$DH</definedName>
    <definedName name="Jan18C">[5]AllInOne!$DY:$DY</definedName>
    <definedName name="Jan19C">[5]AllInOne!$EP:$EP</definedName>
    <definedName name="Jan20C">[5]AllInOne!$FG:$FG</definedName>
    <definedName name="Jan21C">[5]AllInOne!$FX:$FX</definedName>
    <definedName name="Jan22C">[5]AllInOne!$GO:$GO</definedName>
    <definedName name="Jan23C">[5]AllInOne!$HF:$HF</definedName>
    <definedName name="Jblank">[19]Tables!$B$520</definedName>
    <definedName name="JCCol">'[19]Job Code Map'!$L:$L</definedName>
    <definedName name="JCStart">'[19]Job Code Map'!$L$1</definedName>
    <definedName name="JobCode">'[15]StandardLaborCost-code&amp;site'!$A$11:$A$106</definedName>
    <definedName name="JSP_AT_Factor" localSheetId="11">#REF!</definedName>
    <definedName name="JSP_AT_Factor" localSheetId="1">#REF!</definedName>
    <definedName name="JSP_AT_Factor" localSheetId="0">#REF!</definedName>
    <definedName name="JSP_AT_Factor">#REF!</definedName>
    <definedName name="JSP_Conv_Factor" localSheetId="1">#REF!</definedName>
    <definedName name="JSP_Conv_Factor" localSheetId="0">#REF!</definedName>
    <definedName name="JSP_Conv_Factor">#REF!</definedName>
    <definedName name="JSP_DAO_Factor" localSheetId="1">#REF!</definedName>
    <definedName name="JSP_DAO_Factor" localSheetId="0">#REF!</definedName>
    <definedName name="JSP_DAO_Factor">#REF!</definedName>
    <definedName name="JSP_EJB_Factor">#REF!</definedName>
    <definedName name="JSP_VBean_Factor">#REF!</definedName>
    <definedName name="Jul11C">[5]AllInOne!$P:$P</definedName>
    <definedName name="Jul12C">[5]AllInOne!$AG:$AG</definedName>
    <definedName name="Jul13C">[5]AllInOne!$AX:$AX</definedName>
    <definedName name="Jul14C">[5]AllInOne!$BO:$BO</definedName>
    <definedName name="Jul15C">[5]AllInOne!$CF:$CF</definedName>
    <definedName name="Jul16C">[5]AllInOne!$CW:$CW</definedName>
    <definedName name="Jul17C">[5]AllInOne!$DN:$DN</definedName>
    <definedName name="Jul18C">[5]AllInOne!$EE:$EE</definedName>
    <definedName name="Jul19C">[5]AllInOne!$EV:$EV</definedName>
    <definedName name="Jul20C">[5]AllInOne!$FM:$FM</definedName>
    <definedName name="Jul21C">[5]AllInOne!$GD:$GD</definedName>
    <definedName name="Jul22C">[5]AllInOne!$GU:$GU</definedName>
    <definedName name="Jun11C">[5]AllInOne!$O:$O</definedName>
    <definedName name="Jun12C">[5]AllInOne!$AF:$AF</definedName>
    <definedName name="Jun13C">[5]AllInOne!$AW:$AW</definedName>
    <definedName name="Jun14C">[5]AllInOne!$BN:$BN</definedName>
    <definedName name="Jun15C">[5]AllInOne!$CE:$CE</definedName>
    <definedName name="Jun16C">[5]AllInOne!$CV:$CV</definedName>
    <definedName name="Jun17C">[5]AllInOne!$DM:$DM</definedName>
    <definedName name="Jun18C">[5]AllInOne!$ED:$ED</definedName>
    <definedName name="Jun19C">[5]AllInOne!$EU:$EU</definedName>
    <definedName name="Jun20C">[5]AllInOne!$FL:$FL</definedName>
    <definedName name="Jun21C">[5]AllInOne!$GC:$GC</definedName>
    <definedName name="Jun22C">[5]AllInOne!$GT:$GT</definedName>
    <definedName name="Last_Row">'[20]OL Relief:Actual vs Budgeted Relief'!$B$113</definedName>
    <definedName name="LastRefreshed">[21]Query!$B$23</definedName>
    <definedName name="Locations">[22]Constants!$K$2:$K$9</definedName>
    <definedName name="Mar11C">[5]AllInOne!$L:$L</definedName>
    <definedName name="Mar12C">[5]AllInOne!$AC:$AC</definedName>
    <definedName name="Mar13C">[5]AllInOne!$AT:$AT</definedName>
    <definedName name="Mar14C">[5]AllInOne!$BK:$BK</definedName>
    <definedName name="Mar15C">[5]AllInOne!$CB:$CB</definedName>
    <definedName name="Mar16C">[5]AllInOne!$CS:$CS</definedName>
    <definedName name="Mar17C">[5]AllInOne!$DJ:$DJ</definedName>
    <definedName name="Mar18C">[5]AllInOne!$EA:$EA</definedName>
    <definedName name="Mar19C">[5]AllInOne!$ER:$ER</definedName>
    <definedName name="Mar20C">[5]AllInOne!$FI:$FI</definedName>
    <definedName name="Mar21C">[5]AllInOne!$FZ:$FZ</definedName>
    <definedName name="Mar22C">[5]AllInOne!$GQ:$GQ</definedName>
    <definedName name="Mar23C">[5]AllInOne!$HH:$HH</definedName>
    <definedName name="Margin" localSheetId="13">[18]!Margin</definedName>
    <definedName name="Margin">'[23]New Servers'!$I$1</definedName>
    <definedName name="MarginCalc">[18]!MarginCalc</definedName>
    <definedName name="May11C">[5]AllInOne!$N:$N</definedName>
    <definedName name="May12C">[5]AllInOne!$AE:$AE</definedName>
    <definedName name="May13C">[5]AllInOne!$AV:$AV</definedName>
    <definedName name="May14C">[5]AllInOne!$BM:$BM</definedName>
    <definedName name="May15C">[5]AllInOne!$CD:$CD</definedName>
    <definedName name="May16C">[5]AllInOne!$CU:$CU</definedName>
    <definedName name="May17C">[5]AllInOne!$DL:$DL</definedName>
    <definedName name="May18C">[5]AllInOne!$EC:$EC</definedName>
    <definedName name="May19C">[5]AllInOne!$ET:$ET</definedName>
    <definedName name="May20C">[5]AllInOne!$FK:$FK</definedName>
    <definedName name="May21C">[5]AllInOne!$GB:$GB</definedName>
    <definedName name="May22C">[5]AllInOne!$GS:$GS</definedName>
    <definedName name="MedAT" localSheetId="11">#REF!</definedName>
    <definedName name="MedAT" localSheetId="1">#REF!</definedName>
    <definedName name="MedAT" localSheetId="0">#REF!</definedName>
    <definedName name="MedAT">#REF!</definedName>
    <definedName name="MedBatch" localSheetId="1">#REF!</definedName>
    <definedName name="MedBatch" localSheetId="0">#REF!</definedName>
    <definedName name="MedBatch">#REF!</definedName>
    <definedName name="MedChg" localSheetId="1">#REF!</definedName>
    <definedName name="MedChg" localSheetId="0">#REF!</definedName>
    <definedName name="MedChg">#REF!</definedName>
    <definedName name="MedCommon">#REF!</definedName>
    <definedName name="MedConv">#REF!</definedName>
    <definedName name="MedDAO">#REF!</definedName>
    <definedName name="MedEJB">#REF!</definedName>
    <definedName name="MedForm">#REF!</definedName>
    <definedName name="MedJSP">#REF!</definedName>
    <definedName name="MedRpt">#REF!</definedName>
    <definedName name="MedRule">#REF!</definedName>
    <definedName name="MedVBean">#REF!</definedName>
    <definedName name="MIS" localSheetId="11" hidden="1">{"'Overview'!$A$2:$E$37"}</definedName>
    <definedName name="MIS" localSheetId="13" hidden="1">{"'Overview'!$A$2:$E$37"}</definedName>
    <definedName name="MIS" localSheetId="3" hidden="1">{"'Overview'!$A$2:$E$37"}</definedName>
    <definedName name="MIS" localSheetId="1" hidden="1">{"'Overview'!$A$2:$E$37"}</definedName>
    <definedName name="MIS" localSheetId="0" hidden="1">{"'Overview'!$A$2:$E$37"}</definedName>
    <definedName name="MIS" hidden="1">{"'Overview'!$A$2:$E$37"}</definedName>
    <definedName name="Months_SS">'[10]Setup Sheet'!$J$6</definedName>
    <definedName name="Months_Total">'[10]Setup Sheet'!$K$10</definedName>
    <definedName name="Months_Trans">'[10]Setup Sheet'!$H$6</definedName>
    <definedName name="Months_Transformation">'[10]Setup Sheet'!$I$6</definedName>
    <definedName name="MONTHSUM" localSheetId="13">'[16]Monthly Detail'!#REF!</definedName>
    <definedName name="MONTHSUM">'[16]Monthly Detail'!#REF!</definedName>
    <definedName name="Moody_s_ratings">[15]StandardCostTables!$B$133:$B$154</definedName>
    <definedName name="myRange">'[10]OS 3rd Party'!$A$55:$AB$58</definedName>
    <definedName name="Neg_PCT" localSheetId="11">#REF!</definedName>
    <definedName name="Neg_PCT" localSheetId="13">#REF!</definedName>
    <definedName name="Neg_PCT" localSheetId="1">#REF!</definedName>
    <definedName name="Neg_PCT" localSheetId="0">#REF!</definedName>
    <definedName name="Neg_PCT">#REF!</definedName>
    <definedName name="new">[18]!new</definedName>
    <definedName name="Nov10C">[5]AllInOne!$H:$H</definedName>
    <definedName name="Nov11C">[5]AllInOne!$Y:$Y</definedName>
    <definedName name="Nov12C">[5]AllInOne!$AP:$AP</definedName>
    <definedName name="Nov13C">[5]AllInOne!$BG:$BG</definedName>
    <definedName name="Nov14C">[5]AllInOne!$BX:$BX</definedName>
    <definedName name="Nov15C">[5]AllInOne!$CO:$CO</definedName>
    <definedName name="Nov16C">[5]AllInOne!$DF:$DF</definedName>
    <definedName name="nov17C">[5]AllInOne!$DW:$DW</definedName>
    <definedName name="Nov18C">[5]AllInOne!$EN:$EN</definedName>
    <definedName name="Nov19C">[5]AllInOne!$FE:$FE</definedName>
    <definedName name="Nov20C">[5]AllInOne!$FV:$FV</definedName>
    <definedName name="Nov21C">[5]AllInOne!$GM:$GM</definedName>
    <definedName name="Nov22C">[5]AllInOne!$HD:$HD</definedName>
    <definedName name="NPV_HurdleRate">[15]StandardCostTables!$C$98</definedName>
    <definedName name="Number_of_users_to_be_supported_during_implementation">[24]Assumptions!$D$11</definedName>
    <definedName name="Oct11c">[5]AllInOne!$S:$S</definedName>
    <definedName name="Oct12C">[5]AllInOne!$AJ:$AJ</definedName>
    <definedName name="Oct13C">[5]AllInOne!$BA:$BA</definedName>
    <definedName name="Oct14C">[5]AllInOne!$BR:$BR</definedName>
    <definedName name="Oct15C">[5]AllInOne!$CI:$CI</definedName>
    <definedName name="Oct16C">[5]AllInOne!$CZ:$CZ</definedName>
    <definedName name="Oct17C">[5]AllInOne!$DQ:$DQ</definedName>
    <definedName name="Oct18C">[5]AllInOne!$EH:$EH</definedName>
    <definedName name="Oct19C">[5]AllInOne!$EY:$EY</definedName>
    <definedName name="Oct20C">[5]AllInOne!$FP:$FP</definedName>
    <definedName name="Oct21C">[5]AllInOne!$GG:$GG</definedName>
    <definedName name="Oct22C">[5]AllInOne!$GX:$GX</definedName>
    <definedName name="of_Application_Teams_AD" localSheetId="11">#REF!</definedName>
    <definedName name="of_Application_Teams_AD" localSheetId="1">#REF!</definedName>
    <definedName name="of_Application_Teams_AD" localSheetId="0">#REF!</definedName>
    <definedName name="of_Application_Teams_AD">#REF!</definedName>
    <definedName name="of_Application_Teams_FA" localSheetId="1">#REF!</definedName>
    <definedName name="of_Application_Teams_FA" localSheetId="0">#REF!</definedName>
    <definedName name="of_Application_Teams_FA">#REF!</definedName>
    <definedName name="of_Application_Teams_SF" localSheetId="1">#REF!</definedName>
    <definedName name="of_Application_Teams_SF" localSheetId="0">#REF!</definedName>
    <definedName name="of_Application_Teams_SF">#REF!</definedName>
    <definedName name="of_Application_Teams_SR">#REF!</definedName>
    <definedName name="of_Applications_AD">#REF!</definedName>
    <definedName name="of_Applications_FA">#REF!</definedName>
    <definedName name="of_Applications_SF">#REF!</definedName>
    <definedName name="of_Applications_SR">#REF!</definedName>
    <definedName name="of_Conversions_AD">#REF!</definedName>
    <definedName name="of_Conversions_FA">#REF!</definedName>
    <definedName name="of_Conversions_SF">#REF!</definedName>
    <definedName name="of_Conversions_SR">#REF!</definedName>
    <definedName name="of_Current_Business_Processes_AD">#REF!</definedName>
    <definedName name="of_Current_Business_Processes_FA">#REF!</definedName>
    <definedName name="of_Current_Business_Processes_SF">#REF!</definedName>
    <definedName name="of_Current_Business_Processes_SR">#REF!</definedName>
    <definedName name="of_Current_Interfaces_AD">#REF!</definedName>
    <definedName name="of_Current_Interfaces_FA">#REF!</definedName>
    <definedName name="of_Current_Interfaces_SF">#REF!</definedName>
    <definedName name="of_Current_Interfaces_SR">#REF!</definedName>
    <definedName name="of_Current_Systems_AD">#REF!</definedName>
    <definedName name="of_Current_Systems_FA">#REF!</definedName>
    <definedName name="of_Current_Systems_SF">#REF!</definedName>
    <definedName name="of_Current_Systems_SR">#REF!</definedName>
    <definedName name="of_Custom_Forms_AD">#REF!</definedName>
    <definedName name="of_Custom_Forms_FA">#REF!</definedName>
    <definedName name="of_Custom_Forms_SF">#REF!</definedName>
    <definedName name="of_Custom_Forms_SR">#REF!</definedName>
    <definedName name="of_Custom_Menus_AD">#REF!</definedName>
    <definedName name="of_Custom_Menus_FA">#REF!</definedName>
    <definedName name="of_Custom_Menus_SF">#REF!</definedName>
    <definedName name="of_Custom_Menus_SR">#REF!</definedName>
    <definedName name="of_Custom_Panel_Groups_AD">#REF!</definedName>
    <definedName name="of_Custom_Panel_Groups_FA">#REF!</definedName>
    <definedName name="of_Custom_Panel_Groups_SF">#REF!</definedName>
    <definedName name="of_Custom_Panel_Groups_SR">#REF!</definedName>
    <definedName name="of_Custom_Reports_AD">#REF!</definedName>
    <definedName name="of_Custom_Reports_FA">#REF!</definedName>
    <definedName name="of_Custom_Reports_SF">#REF!</definedName>
    <definedName name="of_Custom_Reports_SR">#REF!</definedName>
    <definedName name="of_Design_Duration_AD">#REF!</definedName>
    <definedName name="of_Design_Duration_FA">#REF!</definedName>
    <definedName name="of_Design_Duration_SF">#REF!</definedName>
    <definedName name="of_Design_Duration_SR">#REF!</definedName>
    <definedName name="of_Design_Team_Members_AD">#REF!</definedName>
    <definedName name="of_Design_Team_Members_FA">#REF!</definedName>
    <definedName name="of_Design_Team_Members_SF">#REF!</definedName>
    <definedName name="of_Design_Team_Members_SR">#REF!</definedName>
    <definedName name="of_Files_Tables_Convert_AD">#REF!</definedName>
    <definedName name="of_Files_Tables_Convert_FA">#REF!</definedName>
    <definedName name="of_Files_Tables_Convert_SF">#REF!</definedName>
    <definedName name="of_Files_Tables_Convert_SR">#REF!</definedName>
    <definedName name="of_Functional_Teams_AD">#REF!</definedName>
    <definedName name="of_Functional_Teams_FA">#REF!</definedName>
    <definedName name="of_Functional_Teams_SF">#REF!</definedName>
    <definedName name="of_Functional_Teams_SR">#REF!</definedName>
    <definedName name="of_Future_Business_Processes_AD">#REF!</definedName>
    <definedName name="of_Future_Business_Processes_FA">#REF!</definedName>
    <definedName name="of_Future_Business_Processes_SF">#REF!</definedName>
    <definedName name="of_Future_Business_Processes_SR">#REF!</definedName>
    <definedName name="of_Impacted_Organizations_AD">#REF!</definedName>
    <definedName name="of_Impacted_Organizations_FA">#REF!</definedName>
    <definedName name="of_Impacted_Organizations_SF">#REF!</definedName>
    <definedName name="of_Impacted_Organizations_SR">#REF!</definedName>
    <definedName name="of_Implementation_Duration_AD">#REF!</definedName>
    <definedName name="of_Implementation_Duration_FA">#REF!</definedName>
    <definedName name="of_Implementation_Duration_SF">#REF!</definedName>
    <definedName name="of_Implementation_Duration_SR">#REF!</definedName>
    <definedName name="of_Key_Files_Tables_AD">#REF!</definedName>
    <definedName name="of_Key_Files_Tables_FA">#REF!</definedName>
    <definedName name="of_Key_Files_Tables_SF">#REF!</definedName>
    <definedName name="of_Key_Files_Tables_SR">#REF!</definedName>
    <definedName name="of_Mgt_FTEs_Design">#REF!</definedName>
    <definedName name="of_Mgt_FTEs_Implementation">#REF!</definedName>
    <definedName name="of_New_Batch_Processes_AD">#REF!</definedName>
    <definedName name="of_New_Batch_Processes_FA">#REF!</definedName>
    <definedName name="of_New_Batch_Processes_SF">#REF!</definedName>
    <definedName name="of_New_Batch_Processes_SR">#REF!</definedName>
    <definedName name="of_New_Impl_Team_Mbrs_AD">#REF!</definedName>
    <definedName name="of_New_Impl_Team_Mbrs_FA">#REF!</definedName>
    <definedName name="of_New_Impl_Team_Mbrs_No_PC_AD">#REF!</definedName>
    <definedName name="of_New_Impl_Team_Mbrs_No_PC_FA">#REF!</definedName>
    <definedName name="of_New_Impl_Team_Mbrs_No_PC_SF">#REF!</definedName>
    <definedName name="of_New_Impl_Team_Mbrs_No_PC_SR">#REF!</definedName>
    <definedName name="of_New_Impl_Team_Mbrs_SF">#REF!</definedName>
    <definedName name="of_New_Impl_Team_Mbrs_SR">#REF!</definedName>
    <definedName name="of_New_Panels_AD">#REF!</definedName>
    <definedName name="of_New_Panels_FA">#REF!</definedName>
    <definedName name="of_New_Panels_SF">#REF!</definedName>
    <definedName name="of_New_Panels_SR">#REF!</definedName>
    <definedName name="of_Panel_Group_Mods_AD">#REF!</definedName>
    <definedName name="of_Panel_Group_Mods_FA">#REF!</definedName>
    <definedName name="of_Panel_Group_Mods_SF">#REF!</definedName>
    <definedName name="of_Panel_Group_Mods_SR">#REF!</definedName>
    <definedName name="of_Panel_Mods_AD">#REF!</definedName>
    <definedName name="of_Panel_Mods_FA">#REF!</definedName>
    <definedName name="of_Panel_Mods_SF">#REF!</definedName>
    <definedName name="of_Panel_Mods_SR">#REF!</definedName>
    <definedName name="of_Post_Conv_Team_Mbrs_AD">#REF!</definedName>
    <definedName name="of_Post_Conv_Team_Mbrs_FA">#REF!</definedName>
    <definedName name="of_Post_Conv_Team_Mbrs_SF">#REF!</definedName>
    <definedName name="of_Post_Conv_Team_Mbrs_SR">#REF!</definedName>
    <definedName name="of_Product_Test_Participants_AD">#REF!</definedName>
    <definedName name="of_Product_Test_Participants_FA">#REF!</definedName>
    <definedName name="of_Product_Test_Participants_SF">#REF!</definedName>
    <definedName name="of_Product_Test_Participants_SR">#REF!</definedName>
    <definedName name="of_Report_Mods_AD">#REF!</definedName>
    <definedName name="of_Report_Mods_FA">#REF!</definedName>
    <definedName name="of_Report_Mods_SF">#REF!</definedName>
    <definedName name="of_Report_Mods_SR">#REF!</definedName>
    <definedName name="of_Reporting_Tools_AD">#REF!</definedName>
    <definedName name="of_Reporting_Tools_FA">#REF!</definedName>
    <definedName name="of_Reporting_Tools_SF">#REF!</definedName>
    <definedName name="of_Reporting_Tools_SR">#REF!</definedName>
    <definedName name="of_Review_Mtgs_During_CRP_AD">#REF!</definedName>
    <definedName name="of_Review_Mtgs_During_CRP_FA">#REF!</definedName>
    <definedName name="of_Review_Mtgs_During_CRP_SF">#REF!</definedName>
    <definedName name="of_Review_Mtgs_During_CRP_SR">#REF!</definedName>
    <definedName name="of_Software_Parameter_Categories_AD">#REF!</definedName>
    <definedName name="of_Software_Parameter_Categories_FA">#REF!</definedName>
    <definedName name="of_Software_Parameter_Categories_SF">#REF!</definedName>
    <definedName name="of_Software_Parameter_Categories_SR">#REF!</definedName>
    <definedName name="of_Software_Releases_AD">#REF!</definedName>
    <definedName name="of_Software_Releases_FA">#REF!</definedName>
    <definedName name="of_Software_Releases_SF">#REF!</definedName>
    <definedName name="of_Software_Releases_SR">#REF!</definedName>
    <definedName name="of_Temporary_Interfaces_AD">#REF!</definedName>
    <definedName name="of_Temporary_Interfaces_FA">#REF!</definedName>
    <definedName name="of_Temporary_Interfaces_SF">#REF!</definedName>
    <definedName name="of_Temporary_Interfaces_SR">#REF!</definedName>
    <definedName name="of_Test_Cycles_AD">#REF!</definedName>
    <definedName name="of_Test_Cycles_FA">#REF!</definedName>
    <definedName name="of_Test_Cycles_SF">#REF!</definedName>
    <definedName name="of_Test_Cycles_SR">#REF!</definedName>
    <definedName name="of_Test_Environments_AD">#REF!</definedName>
    <definedName name="of_Test_Environments_FA">#REF!</definedName>
    <definedName name="of_Test_Environments_SF">#REF!</definedName>
    <definedName name="of_Test_Environments_SR">#REF!</definedName>
    <definedName name="of_To_Be_Interfaces_AD">#REF!</definedName>
    <definedName name="of_To_Be_Interfaces_FA">#REF!</definedName>
    <definedName name="of_To_Be_Interfaces_SF">#REF!</definedName>
    <definedName name="of_To_Be_Interfaces_SR">#REF!</definedName>
    <definedName name="of_User_Interfaces_AD">#REF!</definedName>
    <definedName name="of_User_Interfaces_FA">#REF!</definedName>
    <definedName name="of_User_Interfaces_SF">#REF!</definedName>
    <definedName name="of_User_Interfaces_SR">#REF!</definedName>
    <definedName name="of_Workflow_Code_Test_AD">#REF!</definedName>
    <definedName name="of_Workflow_Code_Test_FA">#REF!</definedName>
    <definedName name="of_Workflow_Code_Test_SF">#REF!</definedName>
    <definedName name="of_Workflow_Code_Test_SR">#REF!</definedName>
    <definedName name="of_Workflow_Design_AD">#REF!</definedName>
    <definedName name="of_Workflow_Design_FA">#REF!</definedName>
    <definedName name="of_Workflow_Design_SF">#REF!</definedName>
    <definedName name="of_Workflow_Design_SR">#REF!</definedName>
    <definedName name="of_Workflows_AD">#REF!</definedName>
    <definedName name="of_Workflows_FA">#REF!</definedName>
    <definedName name="of_Workflows_SF">#REF!</definedName>
    <definedName name="of_Workflows_SR">#REF!</definedName>
    <definedName name="one">'[25]I-EO'!$U$410:$X$411,'[25]I-EO'!$U$414:$X$414</definedName>
    <definedName name="OpenviewStdRates">[15]StandardCostTables!$B$161:$B$162</definedName>
    <definedName name="Organization">[26]Reference!$A$2:$A$15</definedName>
    <definedName name="OS_GoalSeekAllowance">'[10]Goal Seek'!$F$14</definedName>
    <definedName name="OS_Ops_GoalSeekAllowance">'[10]Goal Seek'!$F$12</definedName>
    <definedName name="OS_TargetGM">'[10]Goal Seek'!$H$32</definedName>
    <definedName name="Output_Currency">[15]StandardCostTables!$C$17:$C$34</definedName>
    <definedName name="PCHierarchy">[21]Query!$B$38</definedName>
    <definedName name="PCNode">[21]Query!$B$39</definedName>
    <definedName name="PeopleForm.Revenue">[18]!PeopleForm.Revenue</definedName>
    <definedName name="_xlnm.Print_Area" localSheetId="5">'2a SFY 22-23 Q1 CalSAWS'!#REF!</definedName>
    <definedName name="_xlnm.Print_Area" localSheetId="13">'5a SFY 2122 CalWIN MO Share Tbl'!$A$1:$M$25</definedName>
    <definedName name="Prior_Flash">'[27]Main Page'!$C$4</definedName>
    <definedName name="Prod">[28]Pricebk!$B$94:$B$400</definedName>
    <definedName name="Prod_Codes">[28]Pricebk!$B$93:$B$399</definedName>
    <definedName name="Prod1">[28]Pricebk!$A$237:$A$271</definedName>
    <definedName name="Product_Codes">[28]Pricebk!$A$236:$A$270</definedName>
    <definedName name="ProductDepMethodInsert">[18]!ProductDepMethodInsert</definedName>
    <definedName name="ProductFamilyInsert">[18]!ProductFamilyInsert</definedName>
    <definedName name="Project_Yr">'[4]Allocation-PY'!$A$13:$M$15</definedName>
    <definedName name="ProjectDiscount" localSheetId="11">#REF!</definedName>
    <definedName name="ProjectDiscount" localSheetId="1">#REF!</definedName>
    <definedName name="ProjectDiscount" localSheetId="0">#REF!</definedName>
    <definedName name="ProjectDiscount">#REF!</definedName>
    <definedName name="PY_Hours">'[4]Allocation-PY'!$A$13:$M$15</definedName>
    <definedName name="PY_Hours_DB">'[29]Allocation-PY'!$A$13:$M$15</definedName>
    <definedName name="PY_Name">'[27]Main Page'!$C$7</definedName>
    <definedName name="PY_Percent_DB" localSheetId="11">#REF!</definedName>
    <definedName name="PY_Percent_DB" localSheetId="1">#REF!</definedName>
    <definedName name="PY_Percent_DB" localSheetId="0">#REF!</definedName>
    <definedName name="PY_Percent_DB">#REF!</definedName>
    <definedName name="QA_Rate">'[2]Cost Summary'!$M$12</definedName>
    <definedName name="QTRALLOC">#N/A</definedName>
    <definedName name="rate100" localSheetId="11">#REF!</definedName>
    <definedName name="rate100" localSheetId="13">#REF!</definedName>
    <definedName name="rate100" localSheetId="0">#REF!</definedName>
    <definedName name="rate100">#REF!</definedName>
    <definedName name="rate40" localSheetId="11">#REF!</definedName>
    <definedName name="rate40" localSheetId="13">#REF!</definedName>
    <definedName name="rate40" localSheetId="0">#REF!</definedName>
    <definedName name="rate40">#REF!</definedName>
    <definedName name="rate60" localSheetId="11">#REF!</definedName>
    <definedName name="rate60" localSheetId="13">#REF!</definedName>
    <definedName name="rate60" localSheetId="0">#REF!</definedName>
    <definedName name="rate60">#REF!</definedName>
    <definedName name="rate80" localSheetId="13">#REF!</definedName>
    <definedName name="rate80">#REF!</definedName>
    <definedName name="RateCard">[7]RateCard!$K$21:$T$712</definedName>
    <definedName name="RatesLook">[26]Reference!$A$1:$B$15</definedName>
    <definedName name="_xlnm.Recorder">[28]Pricebk!$D:$D</definedName>
    <definedName name="RevenueCalc">[18]!RevenueCalc</definedName>
    <definedName name="RFPRole">[7]Lookups!$AA$2:$AA$24</definedName>
    <definedName name="rolelookup">'[30]Staff Assignments'!$A$2:$F$260</definedName>
    <definedName name="Rpt_AT_Factor" localSheetId="11">#REF!</definedName>
    <definedName name="Rpt_AT_Factor" localSheetId="1">#REF!</definedName>
    <definedName name="Rpt_AT_Factor" localSheetId="0">#REF!</definedName>
    <definedName name="Rpt_AT_Factor">#REF!</definedName>
    <definedName name="Rule_AT_Factor" localSheetId="1">#REF!</definedName>
    <definedName name="Rule_AT_Factor" localSheetId="0">#REF!</definedName>
    <definedName name="Rule_AT_Factor">#REF!</definedName>
    <definedName name="Rule_DAO_Factor" localSheetId="1">#REF!</definedName>
    <definedName name="Rule_DAO_Factor" localSheetId="0">#REF!</definedName>
    <definedName name="Rule_DAO_Factor">#REF!</definedName>
    <definedName name="Rule_VBean_Factor">#REF!</definedName>
    <definedName name="sacs">#REF!</definedName>
    <definedName name="SalaryLevelInsert">[18]!SalaryLevelInsert</definedName>
    <definedName name="SalaryTable">'[15]StandardLaborCost-code&amp;site'!$A$11:$F$106</definedName>
    <definedName name="SalaryTable_Americas">'[15]Standard-DLCost_InputCurrency'!$D$11:$AG$101</definedName>
    <definedName name="Sales_Tax">'[31]J11 - CO-002'!$K$55</definedName>
    <definedName name="SAPBEXdnldView" hidden="1">"42FRL1IA2P41AEC9LS67ZMQWU"</definedName>
    <definedName name="SAPBEXhrIndnt" hidden="1">1</definedName>
    <definedName name="SAPBEXrevision" hidden="1">1</definedName>
    <definedName name="SAPBEXsysID" hidden="1">"PW2"</definedName>
    <definedName name="SAPBEXwbID" hidden="1">"3HJAM0C8PHGQV7UK9SXG1J1DV"</definedName>
    <definedName name="Schedule" localSheetId="11">#REF!</definedName>
    <definedName name="Schedule" localSheetId="0">#REF!</definedName>
    <definedName name="Schedule">#REF!</definedName>
    <definedName name="sdd">[32]ReferenceSetUp!$F$41:$F$57</definedName>
    <definedName name="SECAIB">[5]ReferenceSetUp!$D$41:$D$43</definedName>
    <definedName name="Sep17C">[5]AllInOne!$DP:$DP</definedName>
    <definedName name="Sep18C">[5]AllInOne!$EG:$EG</definedName>
    <definedName name="Sep19C">[5]AllInOne!$EX:$EX</definedName>
    <definedName name="Sep20C">[5]AllInOne!$FO:$FO</definedName>
    <definedName name="Sep21C">[5]AllInOne!$GF:$GF</definedName>
    <definedName name="Sep22C">[5]AllInOne!$GW:$GW</definedName>
    <definedName name="Sep23C">[5]AllInOne!$HN:$HN</definedName>
    <definedName name="Serv_Line">'[19]Cover Page'!$C$6</definedName>
    <definedName name="Service_Line">[19]Tables!$B$570:$B$595</definedName>
    <definedName name="ServicesHours">'[33]Cost Categories'!$C$20</definedName>
    <definedName name="ShiftCodeUplift">'[10]Setup Sheet'!$D$30:$D$35</definedName>
    <definedName name="Shipping">'[31]J11 - CO-002'!$K$56</definedName>
    <definedName name="SIFTCAT2">[5]ReferenceSetUp!$F$41:$F$57</definedName>
    <definedName name="SiteLocation">'[15]StandardLaborCost-code&amp;site'!$B$128:$B$131</definedName>
    <definedName name="SO_ALL">[19]Tables!$B$632:$B$926</definedName>
    <definedName name="SO_Tbl">[19]Tables!$F$570:$F$595</definedName>
    <definedName name="Soar_ID">'[10]Setup Sheet'!$D$7</definedName>
    <definedName name="Spec_pct" localSheetId="11">#REF!</definedName>
    <definedName name="Spec_pct" localSheetId="13">#REF!</definedName>
    <definedName name="Spec_pct" localSheetId="1">#REF!</definedName>
    <definedName name="Spec_pct" localSheetId="0">#REF!</definedName>
    <definedName name="Spec_pct">#REF!</definedName>
    <definedName name="State">[19]Tables!$B$95:$B$515</definedName>
    <definedName name="StdPaymentOption">[15]StandardCostTables!$C$104</definedName>
    <definedName name="String2">[5]AllInOne!$B:$B</definedName>
    <definedName name="StringA">[5]AllInOne!$A:$A</definedName>
    <definedName name="SubDivisionList">[5]ReferenceSetUp!$E$9:$E$28</definedName>
    <definedName name="SUPPLIES" localSheetId="13">'[16]Monthly Detail'!#REF!</definedName>
    <definedName name="SUPPLIES">'[16]Monthly Detail'!#REF!</definedName>
    <definedName name="SystemData115">'[34]115Data'!$A$4:$G$78</definedName>
    <definedName name="SystemTest" localSheetId="11">#REF!</definedName>
    <definedName name="SystemTest" localSheetId="1">#REF!</definedName>
    <definedName name="SystemTest" localSheetId="0">#REF!</definedName>
    <definedName name="SystemTest">#REF!</definedName>
    <definedName name="t_channels" localSheetId="11">'[35]hw-sw-maintenance'!#REF!</definedName>
    <definedName name="t_channels" localSheetId="0">'[35]hw-sw-maintenance'!#REF!</definedName>
    <definedName name="t_channels">'[35]hw-sw-maintenance'!#REF!</definedName>
    <definedName name="t_seats" localSheetId="11">'[35]hw-sw-maintenance'!#REF!</definedName>
    <definedName name="t_seats" localSheetId="0">'[35]hw-sw-maintenance'!#REF!</definedName>
    <definedName name="t_seats">'[35]hw-sw-maintenance'!#REF!</definedName>
    <definedName name="T1_Install" localSheetId="11">[13]LoE!#REF!</definedName>
    <definedName name="T1_Install" localSheetId="0">[13]LoE!#REF!</definedName>
    <definedName name="T1_Install">[13]LoE!#REF!</definedName>
    <definedName name="T1_Recurring_Cost" localSheetId="11">[13]LoE!#REF!</definedName>
    <definedName name="T1_Recurring_Cost" localSheetId="0">[13]LoE!#REF!</definedName>
    <definedName name="T1_Recurring_Cost">[13]LoE!#REF!</definedName>
    <definedName name="Tables4" localSheetId="11" hidden="1">{"'Sheet1'!$B$2:$F$25"}</definedName>
    <definedName name="Tables4" localSheetId="13" hidden="1">{"'Sheet1'!$B$2:$F$25"}</definedName>
    <definedName name="Tables4" localSheetId="3" hidden="1">{"'Sheet1'!$B$2:$F$25"}</definedName>
    <definedName name="Tables4" localSheetId="1" hidden="1">{"'Sheet1'!$B$2:$F$25"}</definedName>
    <definedName name="Tables4" localSheetId="0" hidden="1">{"'Sheet1'!$B$2:$F$25"}</definedName>
    <definedName name="Tables4" hidden="1">{"'Sheet1'!$B$2:$F$25"}</definedName>
    <definedName name="TagsUsed">'[10]Setup Sheet'!$D$81</definedName>
    <definedName name="Tasks" localSheetId="11">#REF!</definedName>
    <definedName name="Tasks" localSheetId="1">#REF!</definedName>
    <definedName name="Tasks" localSheetId="0">#REF!</definedName>
    <definedName name="Tasks">#REF!</definedName>
    <definedName name="Team" localSheetId="1">#REF!</definedName>
    <definedName name="Team" localSheetId="0">#REF!</definedName>
    <definedName name="Team">#REF!</definedName>
    <definedName name="TestPct" localSheetId="1">#REF!</definedName>
    <definedName name="TestPct" localSheetId="0">#REF!</definedName>
    <definedName name="TestPct">#REF!</definedName>
    <definedName name="Tiers100" localSheetId="13">#REF!</definedName>
    <definedName name="Tiers100">#REF!</definedName>
    <definedName name="Tiers40" localSheetId="13">#REF!</definedName>
    <definedName name="Tiers40">#REF!</definedName>
    <definedName name="Tiers60" localSheetId="13">#REF!</definedName>
    <definedName name="Tiers60">#REF!</definedName>
    <definedName name="Tiers80" localSheetId="13">#REF!</definedName>
    <definedName name="Tiers80">#REF!</definedName>
    <definedName name="Title">'[27]Main Page'!$C$2</definedName>
    <definedName name="Trans">[18]!Trans</definedName>
    <definedName name="us">1.5037</definedName>
    <definedName name="USASourceList">[7]Lookups!$D$2:$D$4</definedName>
    <definedName name="V" localSheetId="13">[36]Solano!#REF!</definedName>
    <definedName name="V">[36]Solano!#REF!</definedName>
    <definedName name="ValidResources">'[37]4.  Resource Totals by Year'!$A$5:$A$20</definedName>
    <definedName name="VARTYPE2">[5]ReferenceSetUp!$E$41:$E$46</definedName>
    <definedName name="Version">'[15]COPE MODEL STRUCTURE'!$C$13</definedName>
    <definedName name="WorkforceList" localSheetId="13">[7]Lookups!#REF!</definedName>
    <definedName name="WorkforceList">[7]Lookups!#REF!</definedName>
    <definedName name="xxx" localSheetId="13">[38]Summary!#REF!</definedName>
    <definedName name="xxx">[38]Summary!#REF!</definedName>
    <definedName name="ZLE" localSheetId="11" hidden="1">{"'Overview'!$A$2:$E$37"}</definedName>
    <definedName name="ZLE" localSheetId="13" hidden="1">{"'Overview'!$A$2:$E$37"}</definedName>
    <definedName name="ZLE" localSheetId="3" hidden="1">{"'Overview'!$A$2:$E$37"}</definedName>
    <definedName name="ZLE" localSheetId="1" hidden="1">{"'Overview'!$A$2:$E$37"}</definedName>
    <definedName name="ZLE" localSheetId="0" hidden="1">{"'Overview'!$A$2:$E$37"}</definedName>
    <definedName name="ZLE" hidden="1">{"'Overview'!$A$2:$E$37"}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" i="11" l="1"/>
  <c r="U56" i="11"/>
  <c r="U55" i="11"/>
  <c r="C68" i="11"/>
  <c r="C69" i="11"/>
  <c r="BJ62" i="11"/>
  <c r="BK62" i="11"/>
  <c r="BL62" i="11" s="1"/>
  <c r="BI62" i="11"/>
  <c r="BJ54" i="11"/>
  <c r="BK54" i="11"/>
  <c r="BI54" i="11"/>
  <c r="BJ48" i="11"/>
  <c r="BK48" i="11"/>
  <c r="BI48" i="11"/>
  <c r="BJ46" i="11"/>
  <c r="BL46" i="11" s="1"/>
  <c r="BK46" i="11"/>
  <c r="BI46" i="11"/>
  <c r="BJ43" i="11"/>
  <c r="BK43" i="11"/>
  <c r="BI43" i="11"/>
  <c r="BL43" i="11" s="1"/>
  <c r="BJ42" i="11"/>
  <c r="BK42" i="11"/>
  <c r="BI42" i="11"/>
  <c r="BL42" i="11" s="1"/>
  <c r="BJ35" i="11"/>
  <c r="BL35" i="11" s="1"/>
  <c r="BK35" i="11"/>
  <c r="BI35" i="11"/>
  <c r="BJ15" i="11"/>
  <c r="BK15" i="11"/>
  <c r="BL15" i="11" s="1"/>
  <c r="BI15" i="11"/>
  <c r="BL7" i="11"/>
  <c r="BL8" i="11"/>
  <c r="BL9" i="11"/>
  <c r="BL10" i="11"/>
  <c r="BL11" i="11"/>
  <c r="BL13" i="11"/>
  <c r="BL14" i="11"/>
  <c r="BL16" i="11"/>
  <c r="BL17" i="11"/>
  <c r="BL18" i="11"/>
  <c r="BL19" i="11"/>
  <c r="BL20" i="11"/>
  <c r="BL21" i="11"/>
  <c r="BL22" i="11"/>
  <c r="BL23" i="11"/>
  <c r="BL24" i="11"/>
  <c r="BL25" i="11"/>
  <c r="BL26" i="11"/>
  <c r="BL27" i="11"/>
  <c r="BL28" i="11"/>
  <c r="BL29" i="11"/>
  <c r="BL30" i="11"/>
  <c r="BL31" i="11"/>
  <c r="BL32" i="11"/>
  <c r="BL33" i="11"/>
  <c r="BL34" i="11"/>
  <c r="BL36" i="11"/>
  <c r="BL37" i="11"/>
  <c r="BL38" i="11"/>
  <c r="BL39" i="11"/>
  <c r="BL40" i="11"/>
  <c r="BL41" i="11"/>
  <c r="BL44" i="11"/>
  <c r="BL45" i="11"/>
  <c r="BL47" i="11"/>
  <c r="BL48" i="11"/>
  <c r="BL49" i="11"/>
  <c r="BL50" i="11"/>
  <c r="BL51" i="11"/>
  <c r="BL52" i="11"/>
  <c r="BL53" i="11"/>
  <c r="BL54" i="11"/>
  <c r="BL55" i="11"/>
  <c r="BL56" i="11"/>
  <c r="BL57" i="11"/>
  <c r="BL58" i="11"/>
  <c r="BL59" i="11"/>
  <c r="BL60" i="11"/>
  <c r="BL61" i="11"/>
  <c r="BL63" i="11"/>
  <c r="BJ12" i="11"/>
  <c r="BK12" i="11"/>
  <c r="BI12" i="11"/>
  <c r="BL12" i="11" s="1"/>
  <c r="BK6" i="11"/>
  <c r="BJ6" i="11"/>
  <c r="BI6" i="11"/>
  <c r="BL6" i="11" s="1"/>
  <c r="BK5" i="11"/>
  <c r="BJ5" i="11"/>
  <c r="BI5" i="11"/>
  <c r="Q4" i="4"/>
  <c r="R4" i="4"/>
  <c r="Q10" i="4"/>
  <c r="R10" i="4"/>
  <c r="Q13" i="4"/>
  <c r="R13" i="4"/>
  <c r="Q33" i="4"/>
  <c r="R33" i="4"/>
  <c r="Q34" i="4"/>
  <c r="R34" i="4"/>
  <c r="Q37" i="4"/>
  <c r="R37" i="4"/>
  <c r="Q40" i="4"/>
  <c r="R40" i="4"/>
  <c r="Q41" i="4"/>
  <c r="R41" i="4"/>
  <c r="Q43" i="4"/>
  <c r="R43" i="4"/>
  <c r="Q44" i="4"/>
  <c r="R44" i="4"/>
  <c r="Q45" i="4"/>
  <c r="R45" i="4"/>
  <c r="Q46" i="4"/>
  <c r="R46" i="4"/>
  <c r="Q47" i="4"/>
  <c r="R47" i="4"/>
  <c r="Q51" i="4"/>
  <c r="R51" i="4"/>
  <c r="Q52" i="4"/>
  <c r="R52" i="4"/>
  <c r="Q57" i="4"/>
  <c r="R57" i="4"/>
  <c r="Q59" i="4"/>
  <c r="R59" i="4"/>
  <c r="Q60" i="4"/>
  <c r="R60" i="4"/>
  <c r="P10" i="4"/>
  <c r="P13" i="4"/>
  <c r="P33" i="4"/>
  <c r="P34" i="4"/>
  <c r="P37" i="4"/>
  <c r="P40" i="4"/>
  <c r="P41" i="4"/>
  <c r="P43" i="4"/>
  <c r="P44" i="4"/>
  <c r="P45" i="4"/>
  <c r="P46" i="4"/>
  <c r="P47" i="4"/>
  <c r="P51" i="4"/>
  <c r="P52" i="4"/>
  <c r="P57" i="4"/>
  <c r="P59" i="4"/>
  <c r="P60" i="4"/>
  <c r="P4" i="4"/>
  <c r="P5" i="11"/>
  <c r="BE5" i="11" s="1"/>
  <c r="H5" i="11"/>
  <c r="AW5" i="11" s="1"/>
  <c r="I5" i="11"/>
  <c r="AX5" i="11" s="1"/>
  <c r="CM5" i="11" s="1"/>
  <c r="J5" i="11"/>
  <c r="J7" i="11" s="1"/>
  <c r="AY7" i="11" s="1"/>
  <c r="CN7" i="11" s="1"/>
  <c r="K5" i="11"/>
  <c r="AZ5" i="11" s="1"/>
  <c r="CO5" i="11" s="1"/>
  <c r="L5" i="11"/>
  <c r="BA5" i="11" s="1"/>
  <c r="M5" i="11"/>
  <c r="BB5" i="11" s="1"/>
  <c r="CQ5" i="11" s="1"/>
  <c r="N5" i="11"/>
  <c r="N55" i="11" s="1"/>
  <c r="BC55" i="11" s="1"/>
  <c r="CR55" i="11" s="1"/>
  <c r="O5" i="11"/>
  <c r="O30" i="11" s="1"/>
  <c r="BD30" i="11" s="1"/>
  <c r="CS30" i="11" s="1"/>
  <c r="G5" i="11"/>
  <c r="G10" i="11" s="1"/>
  <c r="AV10" i="11" s="1"/>
  <c r="CK10" i="11" s="1"/>
  <c r="AL56" i="35"/>
  <c r="AK56" i="35"/>
  <c r="AI56" i="35"/>
  <c r="AF56" i="35"/>
  <c r="AE56" i="35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W18" i="11"/>
  <c r="W25" i="11"/>
  <c r="W51" i="11"/>
  <c r="W57" i="11"/>
  <c r="V51" i="11"/>
  <c r="U7" i="11"/>
  <c r="U5" i="11"/>
  <c r="U22" i="11" s="1"/>
  <c r="V5" i="11"/>
  <c r="V7" i="11" s="1"/>
  <c r="W5" i="11"/>
  <c r="W9" i="11" s="1"/>
  <c r="T8" i="11"/>
  <c r="T9" i="11"/>
  <c r="T10" i="11"/>
  <c r="T11" i="11"/>
  <c r="W11" i="11" s="1"/>
  <c r="T13" i="11"/>
  <c r="U13" i="11" s="1"/>
  <c r="T14" i="11"/>
  <c r="T16" i="11"/>
  <c r="T17" i="11"/>
  <c r="T18" i="11"/>
  <c r="T19" i="11"/>
  <c r="T20" i="11"/>
  <c r="T21" i="11"/>
  <c r="W21" i="11" s="1"/>
  <c r="T22" i="11"/>
  <c r="T23" i="11"/>
  <c r="T24" i="11"/>
  <c r="T25" i="11"/>
  <c r="T26" i="11"/>
  <c r="T27" i="11"/>
  <c r="T28" i="11"/>
  <c r="T29" i="11"/>
  <c r="W29" i="11" s="1"/>
  <c r="T30" i="11"/>
  <c r="U30" i="11" s="1"/>
  <c r="T31" i="11"/>
  <c r="T32" i="11"/>
  <c r="T33" i="11"/>
  <c r="T34" i="11"/>
  <c r="W34" i="11" s="1"/>
  <c r="T37" i="11"/>
  <c r="T38" i="11"/>
  <c r="T40" i="11"/>
  <c r="T41" i="11"/>
  <c r="U41" i="11" s="1"/>
  <c r="T44" i="11"/>
  <c r="T50" i="11"/>
  <c r="T51" i="11"/>
  <c r="T52" i="11"/>
  <c r="W52" i="11" s="1"/>
  <c r="T55" i="11"/>
  <c r="T56" i="11"/>
  <c r="T57" i="11"/>
  <c r="T58" i="11"/>
  <c r="T60" i="11"/>
  <c r="T63" i="11"/>
  <c r="T7" i="11"/>
  <c r="AJ63" i="11"/>
  <c r="AF41" i="11"/>
  <c r="AF17" i="11"/>
  <c r="AD33" i="11"/>
  <c r="AD11" i="11"/>
  <c r="AB37" i="11"/>
  <c r="AH55" i="11"/>
  <c r="AK5" i="11"/>
  <c r="AK37" i="11" s="1"/>
  <c r="AC5" i="11"/>
  <c r="AC24" i="11" s="1"/>
  <c r="AD5" i="11"/>
  <c r="AE5" i="11"/>
  <c r="AE58" i="11" s="1"/>
  <c r="AF5" i="11"/>
  <c r="AF34" i="11" s="1"/>
  <c r="AG5" i="11"/>
  <c r="AG42" i="11" s="1"/>
  <c r="AH5" i="11"/>
  <c r="AH51" i="11" s="1"/>
  <c r="AI5" i="11"/>
  <c r="AI49" i="11" s="1"/>
  <c r="AJ5" i="11"/>
  <c r="AJ56" i="11" s="1"/>
  <c r="AB5" i="11"/>
  <c r="AB35" i="11" s="1"/>
  <c r="AA7" i="11"/>
  <c r="AA8" i="11"/>
  <c r="AA9" i="11"/>
  <c r="AA10" i="11"/>
  <c r="AF10" i="11" s="1"/>
  <c r="AA11" i="11"/>
  <c r="AA12" i="11"/>
  <c r="AA13" i="11"/>
  <c r="AA14" i="11"/>
  <c r="AA15" i="11"/>
  <c r="AA16" i="11"/>
  <c r="AA17" i="11"/>
  <c r="AA18" i="11"/>
  <c r="AA19" i="11"/>
  <c r="AD19" i="11" s="1"/>
  <c r="AA20" i="11"/>
  <c r="AA21" i="11"/>
  <c r="AA22" i="11"/>
  <c r="AA23" i="11"/>
  <c r="AA24" i="11"/>
  <c r="AJ24" i="11" s="1"/>
  <c r="AA25" i="11"/>
  <c r="AA26" i="11"/>
  <c r="AA27" i="11"/>
  <c r="AJ27" i="11" s="1"/>
  <c r="AA28" i="11"/>
  <c r="AA29" i="11"/>
  <c r="AA30" i="11"/>
  <c r="AA31" i="11"/>
  <c r="AA32" i="11"/>
  <c r="AA33" i="11"/>
  <c r="AA34" i="11"/>
  <c r="AA35" i="11"/>
  <c r="AA36" i="11"/>
  <c r="AG36" i="11" s="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A49" i="11"/>
  <c r="AA50" i="11"/>
  <c r="AA51" i="11"/>
  <c r="AK51" i="11" s="1"/>
  <c r="AA52" i="11"/>
  <c r="AA53" i="11"/>
  <c r="AA54" i="11"/>
  <c r="AA55" i="11"/>
  <c r="AA56" i="11"/>
  <c r="AA57" i="11"/>
  <c r="AA58" i="11"/>
  <c r="AA59" i="11"/>
  <c r="AA60" i="11"/>
  <c r="AH60" i="11" s="1"/>
  <c r="AA61" i="11"/>
  <c r="AA62" i="11"/>
  <c r="AJ62" i="11" s="1"/>
  <c r="AA63" i="11"/>
  <c r="F6" i="11"/>
  <c r="B8" i="11"/>
  <c r="B9" i="11"/>
  <c r="B10" i="11"/>
  <c r="B11" i="11"/>
  <c r="B13" i="11"/>
  <c r="B14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7" i="11"/>
  <c r="B38" i="11"/>
  <c r="B40" i="11"/>
  <c r="B41" i="11"/>
  <c r="B44" i="11"/>
  <c r="B50" i="11"/>
  <c r="B51" i="11"/>
  <c r="B52" i="11"/>
  <c r="B55" i="11"/>
  <c r="B56" i="11"/>
  <c r="B57" i="11"/>
  <c r="B58" i="11"/>
  <c r="B60" i="11"/>
  <c r="B63" i="11"/>
  <c r="B7" i="11"/>
  <c r="G29" i="11" l="1"/>
  <c r="AV29" i="11" s="1"/>
  <c r="CK29" i="11" s="1"/>
  <c r="G6" i="11"/>
  <c r="AV6" i="11" s="1"/>
  <c r="CK6" i="11" s="1"/>
  <c r="I7" i="11"/>
  <c r="AX7" i="11" s="1"/>
  <c r="CM7" i="11" s="1"/>
  <c r="I40" i="11"/>
  <c r="AX40" i="11" s="1"/>
  <c r="CM40" i="11" s="1"/>
  <c r="BD5" i="11"/>
  <c r="CS5" i="11" s="1"/>
  <c r="K16" i="11"/>
  <c r="AZ16" i="11" s="1"/>
  <c r="CO16" i="11" s="1"/>
  <c r="N45" i="11"/>
  <c r="BC45" i="11" s="1"/>
  <c r="CR45" i="11" s="1"/>
  <c r="M48" i="11"/>
  <c r="BB48" i="11" s="1"/>
  <c r="CQ48" i="11" s="1"/>
  <c r="G7" i="11"/>
  <c r="AV7" i="11" s="1"/>
  <c r="CK7" i="11" s="1"/>
  <c r="I34" i="11"/>
  <c r="AX34" i="11" s="1"/>
  <c r="CM34" i="11" s="1"/>
  <c r="K51" i="11"/>
  <c r="AZ51" i="11" s="1"/>
  <c r="CO51" i="11" s="1"/>
  <c r="K60" i="11"/>
  <c r="AZ60" i="11" s="1"/>
  <c r="CO60" i="11" s="1"/>
  <c r="G12" i="11"/>
  <c r="AV12" i="11" s="1"/>
  <c r="CK12" i="11" s="1"/>
  <c r="I52" i="11"/>
  <c r="AX52" i="11" s="1"/>
  <c r="CM52" i="11" s="1"/>
  <c r="K52" i="11"/>
  <c r="AZ52" i="11" s="1"/>
  <c r="CO52" i="11" s="1"/>
  <c r="O54" i="11"/>
  <c r="BD54" i="11" s="1"/>
  <c r="CS54" i="11" s="1"/>
  <c r="G18" i="11"/>
  <c r="AV18" i="11" s="1"/>
  <c r="CK18" i="11" s="1"/>
  <c r="I59" i="11"/>
  <c r="AX59" i="11" s="1"/>
  <c r="CM59" i="11" s="1"/>
  <c r="L50" i="11"/>
  <c r="BA50" i="11" s="1"/>
  <c r="CP50" i="11" s="1"/>
  <c r="O58" i="11"/>
  <c r="BD58" i="11" s="1"/>
  <c r="CS58" i="11" s="1"/>
  <c r="AV5" i="11"/>
  <c r="CK5" i="11" s="1"/>
  <c r="G44" i="11"/>
  <c r="AV44" i="11" s="1"/>
  <c r="CK44" i="11" s="1"/>
  <c r="G20" i="11"/>
  <c r="AV20" i="11" s="1"/>
  <c r="CK20" i="11" s="1"/>
  <c r="J52" i="11"/>
  <c r="AY52" i="11" s="1"/>
  <c r="CN52" i="11" s="1"/>
  <c r="L58" i="11"/>
  <c r="BA58" i="11" s="1"/>
  <c r="CP58" i="11" s="1"/>
  <c r="K7" i="11"/>
  <c r="AZ7" i="11" s="1"/>
  <c r="CO7" i="11" s="1"/>
  <c r="G50" i="11"/>
  <c r="AV50" i="11" s="1"/>
  <c r="CK50" i="11" s="1"/>
  <c r="G26" i="11"/>
  <c r="AV26" i="11" s="1"/>
  <c r="CK26" i="11" s="1"/>
  <c r="J59" i="11"/>
  <c r="AY59" i="11" s="1"/>
  <c r="CN59" i="11" s="1"/>
  <c r="L27" i="11"/>
  <c r="BA27" i="11" s="1"/>
  <c r="CP27" i="11" s="1"/>
  <c r="P30" i="11"/>
  <c r="BE30" i="11" s="1"/>
  <c r="CT30" i="11" s="1"/>
  <c r="M7" i="11"/>
  <c r="BB7" i="11" s="1"/>
  <c r="CQ7" i="11" s="1"/>
  <c r="N16" i="11"/>
  <c r="BC16" i="11" s="1"/>
  <c r="CR16" i="11" s="1"/>
  <c r="BC5" i="11"/>
  <c r="CR5" i="11" s="1"/>
  <c r="G60" i="11"/>
  <c r="AV60" i="11" s="1"/>
  <c r="CK60" i="11" s="1"/>
  <c r="G27" i="11"/>
  <c r="AV27" i="11" s="1"/>
  <c r="CK27" i="11" s="1"/>
  <c r="K8" i="11"/>
  <c r="AZ8" i="11" s="1"/>
  <c r="CO8" i="11" s="1"/>
  <c r="L37" i="11"/>
  <c r="BA37" i="11" s="1"/>
  <c r="CP37" i="11" s="1"/>
  <c r="AY5" i="11"/>
  <c r="CN5" i="11" s="1"/>
  <c r="AI8" i="11"/>
  <c r="AI58" i="11"/>
  <c r="AC9" i="11"/>
  <c r="AD40" i="11"/>
  <c r="AF48" i="11"/>
  <c r="AG10" i="11"/>
  <c r="AI31" i="11"/>
  <c r="W40" i="11"/>
  <c r="W17" i="11"/>
  <c r="I6" i="11"/>
  <c r="AX6" i="11" s="1"/>
  <c r="CM6" i="11" s="1"/>
  <c r="AI34" i="11"/>
  <c r="H23" i="11"/>
  <c r="AB36" i="11"/>
  <c r="AG11" i="11"/>
  <c r="AI11" i="11"/>
  <c r="AG58" i="11"/>
  <c r="AC10" i="11"/>
  <c r="AE51" i="11"/>
  <c r="AI19" i="11"/>
  <c r="AH63" i="11"/>
  <c r="AC17" i="11"/>
  <c r="AE50" i="11"/>
  <c r="AG55" i="11"/>
  <c r="AH26" i="11"/>
  <c r="AI46" i="11"/>
  <c r="W33" i="11"/>
  <c r="W8" i="11"/>
  <c r="O6" i="11"/>
  <c r="BD6" i="11" s="1"/>
  <c r="CS6" i="11" s="1"/>
  <c r="AI57" i="11"/>
  <c r="AB51" i="11"/>
  <c r="AG48" i="11"/>
  <c r="AH21" i="11"/>
  <c r="V8" i="11"/>
  <c r="AK36" i="11"/>
  <c r="AB48" i="11"/>
  <c r="AG46" i="11"/>
  <c r="AH53" i="11"/>
  <c r="U52" i="11"/>
  <c r="W7" i="11"/>
  <c r="W26" i="11"/>
  <c r="AG45" i="11"/>
  <c r="AI62" i="11"/>
  <c r="L62" i="11"/>
  <c r="BA62" i="11" s="1"/>
  <c r="J6" i="11"/>
  <c r="AY6" i="11" s="1"/>
  <c r="CN6" i="11" s="1"/>
  <c r="M6" i="11"/>
  <c r="BB6" i="11" s="1"/>
  <c r="CQ6" i="11" s="1"/>
  <c r="P6" i="11"/>
  <c r="BE6" i="11" s="1"/>
  <c r="P25" i="11"/>
  <c r="BE25" i="11" s="1"/>
  <c r="CT25" i="11" s="1"/>
  <c r="P27" i="11"/>
  <c r="BE27" i="11" s="1"/>
  <c r="CT27" i="11" s="1"/>
  <c r="P26" i="11"/>
  <c r="BE26" i="11" s="1"/>
  <c r="CT26" i="11" s="1"/>
  <c r="P7" i="11"/>
  <c r="BE7" i="11" s="1"/>
  <c r="CT7" i="11" s="1"/>
  <c r="P8" i="11"/>
  <c r="BE8" i="11" s="1"/>
  <c r="CT8" i="11" s="1"/>
  <c r="P9" i="11"/>
  <c r="BE9" i="11" s="1"/>
  <c r="CT9" i="11" s="1"/>
  <c r="P10" i="11"/>
  <c r="BE10" i="11" s="1"/>
  <c r="CT10" i="11" s="1"/>
  <c r="P11" i="11"/>
  <c r="BE11" i="11" s="1"/>
  <c r="CT11" i="11" s="1"/>
  <c r="P12" i="11"/>
  <c r="BE12" i="11" s="1"/>
  <c r="P13" i="11"/>
  <c r="BE13" i="11" s="1"/>
  <c r="CT13" i="11" s="1"/>
  <c r="P14" i="11"/>
  <c r="BE14" i="11" s="1"/>
  <c r="CT14" i="11" s="1"/>
  <c r="P15" i="11"/>
  <c r="BE15" i="11" s="1"/>
  <c r="P16" i="11"/>
  <c r="BE16" i="11" s="1"/>
  <c r="CT16" i="11" s="1"/>
  <c r="P17" i="11"/>
  <c r="BE17" i="11" s="1"/>
  <c r="CT17" i="11" s="1"/>
  <c r="P18" i="11"/>
  <c r="BE18" i="11" s="1"/>
  <c r="CT18" i="11" s="1"/>
  <c r="P19" i="11"/>
  <c r="BE19" i="11" s="1"/>
  <c r="CT19" i="11" s="1"/>
  <c r="P20" i="11"/>
  <c r="BE20" i="11" s="1"/>
  <c r="CT20" i="11" s="1"/>
  <c r="P21" i="11"/>
  <c r="BE21" i="11" s="1"/>
  <c r="CT21" i="11" s="1"/>
  <c r="P22" i="11"/>
  <c r="BE22" i="11" s="1"/>
  <c r="CT22" i="11" s="1"/>
  <c r="P23" i="11"/>
  <c r="BE23" i="11" s="1"/>
  <c r="CT23" i="11" s="1"/>
  <c r="P24" i="11"/>
  <c r="BE24" i="11" s="1"/>
  <c r="CT24" i="11" s="1"/>
  <c r="P42" i="11"/>
  <c r="BE42" i="11" s="1"/>
  <c r="P57" i="11"/>
  <c r="BE57" i="11" s="1"/>
  <c r="CT57" i="11" s="1"/>
  <c r="P49" i="11"/>
  <c r="BE49" i="11" s="1"/>
  <c r="P41" i="11"/>
  <c r="BE41" i="11" s="1"/>
  <c r="CT41" i="11" s="1"/>
  <c r="P33" i="11"/>
  <c r="BE33" i="11" s="1"/>
  <c r="CT33" i="11" s="1"/>
  <c r="P56" i="11"/>
  <c r="BE56" i="11" s="1"/>
  <c r="CT56" i="11" s="1"/>
  <c r="P48" i="11"/>
  <c r="BE48" i="11" s="1"/>
  <c r="P40" i="11"/>
  <c r="BE40" i="11" s="1"/>
  <c r="CT40" i="11" s="1"/>
  <c r="P32" i="11"/>
  <c r="BE32" i="11" s="1"/>
  <c r="CT32" i="11" s="1"/>
  <c r="P59" i="11"/>
  <c r="BE59" i="11" s="1"/>
  <c r="P43" i="11"/>
  <c r="BE43" i="11" s="1"/>
  <c r="P58" i="11"/>
  <c r="BE58" i="11" s="1"/>
  <c r="CT58" i="11" s="1"/>
  <c r="P47" i="11"/>
  <c r="BE47" i="11" s="1"/>
  <c r="P62" i="11"/>
  <c r="BE62" i="11" s="1"/>
  <c r="P54" i="11"/>
  <c r="BE54" i="11" s="1"/>
  <c r="P46" i="11"/>
  <c r="BE46" i="11" s="1"/>
  <c r="P38" i="11"/>
  <c r="BE38" i="11" s="1"/>
  <c r="CT38" i="11" s="1"/>
  <c r="P50" i="11"/>
  <c r="BE50" i="11" s="1"/>
  <c r="CT50" i="11" s="1"/>
  <c r="P39" i="11"/>
  <c r="BE39" i="11" s="1"/>
  <c r="P61" i="11"/>
  <c r="BE61" i="11" s="1"/>
  <c r="P53" i="11"/>
  <c r="BE53" i="11" s="1"/>
  <c r="P45" i="11"/>
  <c r="BE45" i="11" s="1"/>
  <c r="P37" i="11"/>
  <c r="P29" i="11"/>
  <c r="BE29" i="11" s="1"/>
  <c r="CT29" i="11" s="1"/>
  <c r="P51" i="11"/>
  <c r="P35" i="11"/>
  <c r="BE35" i="11" s="1"/>
  <c r="P34" i="11"/>
  <c r="BE34" i="11" s="1"/>
  <c r="CT34" i="11" s="1"/>
  <c r="P63" i="11"/>
  <c r="BE63" i="11" s="1"/>
  <c r="CT63" i="11" s="1"/>
  <c r="P55" i="11"/>
  <c r="BE55" i="11" s="1"/>
  <c r="CT55" i="11" s="1"/>
  <c r="P31" i="11"/>
  <c r="BE31" i="11" s="1"/>
  <c r="CT31" i="11" s="1"/>
  <c r="P60" i="11"/>
  <c r="BE60" i="11" s="1"/>
  <c r="CT60" i="11" s="1"/>
  <c r="P52" i="11"/>
  <c r="BE52" i="11" s="1"/>
  <c r="CT52" i="11" s="1"/>
  <c r="P44" i="11"/>
  <c r="BE44" i="11" s="1"/>
  <c r="CT44" i="11" s="1"/>
  <c r="P36" i="11"/>
  <c r="P28" i="11"/>
  <c r="BE28" i="11" s="1"/>
  <c r="CT28" i="11" s="1"/>
  <c r="K6" i="11"/>
  <c r="AZ6" i="11" s="1"/>
  <c r="CO6" i="11" s="1"/>
  <c r="O63" i="11"/>
  <c r="O62" i="11"/>
  <c r="O61" i="11"/>
  <c r="BD61" i="11" s="1"/>
  <c r="CS61" i="11" s="1"/>
  <c r="O60" i="11"/>
  <c r="BD60" i="11" s="1"/>
  <c r="CS60" i="11" s="1"/>
  <c r="O59" i="11"/>
  <c r="BD59" i="11" s="1"/>
  <c r="CS59" i="11" s="1"/>
  <c r="O57" i="11"/>
  <c r="BD57" i="11" s="1"/>
  <c r="CS57" i="11" s="1"/>
  <c r="O56" i="11"/>
  <c r="O55" i="11"/>
  <c r="BD55" i="11" s="1"/>
  <c r="CS55" i="11" s="1"/>
  <c r="O53" i="11"/>
  <c r="BD53" i="11" s="1"/>
  <c r="CS53" i="11" s="1"/>
  <c r="O52" i="11"/>
  <c r="BD52" i="11" s="1"/>
  <c r="CS52" i="11" s="1"/>
  <c r="O51" i="11"/>
  <c r="BD51" i="11" s="1"/>
  <c r="CS51" i="11" s="1"/>
  <c r="O50" i="11"/>
  <c r="BD50" i="11" s="1"/>
  <c r="CS50" i="11" s="1"/>
  <c r="O49" i="11"/>
  <c r="BD49" i="11" s="1"/>
  <c r="CS49" i="11" s="1"/>
  <c r="O48" i="11"/>
  <c r="BD48" i="11" s="1"/>
  <c r="CS48" i="11" s="1"/>
  <c r="O47" i="11"/>
  <c r="BD47" i="11" s="1"/>
  <c r="CS47" i="11" s="1"/>
  <c r="O46" i="11"/>
  <c r="BD46" i="11" s="1"/>
  <c r="CS46" i="11" s="1"/>
  <c r="O45" i="11"/>
  <c r="BD45" i="11" s="1"/>
  <c r="CS45" i="11" s="1"/>
  <c r="O44" i="11"/>
  <c r="BD44" i="11" s="1"/>
  <c r="CS44" i="11" s="1"/>
  <c r="O43" i="11"/>
  <c r="BD43" i="11" s="1"/>
  <c r="CS43" i="11" s="1"/>
  <c r="O42" i="11"/>
  <c r="BD42" i="11" s="1"/>
  <c r="CS42" i="11" s="1"/>
  <c r="O41" i="11"/>
  <c r="BD41" i="11" s="1"/>
  <c r="CS41" i="11" s="1"/>
  <c r="O40" i="11"/>
  <c r="BD40" i="11" s="1"/>
  <c r="CS40" i="11" s="1"/>
  <c r="O39" i="11"/>
  <c r="BD39" i="11" s="1"/>
  <c r="CS39" i="11" s="1"/>
  <c r="O38" i="11"/>
  <c r="BD38" i="11" s="1"/>
  <c r="CS38" i="11" s="1"/>
  <c r="O37" i="11"/>
  <c r="BD37" i="11" s="1"/>
  <c r="CS37" i="11" s="1"/>
  <c r="O36" i="11"/>
  <c r="BD36" i="11" s="1"/>
  <c r="CS36" i="11" s="1"/>
  <c r="O35" i="11"/>
  <c r="BD35" i="11" s="1"/>
  <c r="CS35" i="11" s="1"/>
  <c r="O34" i="11"/>
  <c r="BD34" i="11" s="1"/>
  <c r="CS34" i="11" s="1"/>
  <c r="O33" i="11"/>
  <c r="BD33" i="11" s="1"/>
  <c r="CS33" i="11" s="1"/>
  <c r="O32" i="11"/>
  <c r="BD32" i="11" s="1"/>
  <c r="CS32" i="11" s="1"/>
  <c r="O31" i="11"/>
  <c r="BD31" i="11" s="1"/>
  <c r="CS31" i="11" s="1"/>
  <c r="O29" i="11"/>
  <c r="BD29" i="11" s="1"/>
  <c r="CS29" i="11" s="1"/>
  <c r="O28" i="11"/>
  <c r="BD28" i="11" s="1"/>
  <c r="CS28" i="11" s="1"/>
  <c r="O27" i="11"/>
  <c r="O26" i="11"/>
  <c r="BD26" i="11" s="1"/>
  <c r="CS26" i="11" s="1"/>
  <c r="O25" i="11"/>
  <c r="BD25" i="11" s="1"/>
  <c r="CS25" i="11" s="1"/>
  <c r="O24" i="11"/>
  <c r="O23" i="11"/>
  <c r="BD23" i="11" s="1"/>
  <c r="CS23" i="11" s="1"/>
  <c r="O22" i="11"/>
  <c r="BD22" i="11" s="1"/>
  <c r="CS22" i="11" s="1"/>
  <c r="O21" i="11"/>
  <c r="BD21" i="11" s="1"/>
  <c r="CS21" i="11" s="1"/>
  <c r="O20" i="11"/>
  <c r="BD20" i="11" s="1"/>
  <c r="CS20" i="11" s="1"/>
  <c r="O19" i="11"/>
  <c r="BD19" i="11" s="1"/>
  <c r="CS19" i="11" s="1"/>
  <c r="O18" i="11"/>
  <c r="BD18" i="11" s="1"/>
  <c r="CS18" i="11" s="1"/>
  <c r="O17" i="11"/>
  <c r="BD17" i="11" s="1"/>
  <c r="CS17" i="11" s="1"/>
  <c r="O16" i="11"/>
  <c r="BD16" i="11" s="1"/>
  <c r="CS16" i="11" s="1"/>
  <c r="O15" i="11"/>
  <c r="BD15" i="11" s="1"/>
  <c r="CS15" i="11" s="1"/>
  <c r="O14" i="11"/>
  <c r="BD14" i="11" s="1"/>
  <c r="CS14" i="11" s="1"/>
  <c r="O13" i="11"/>
  <c r="BD13" i="11" s="1"/>
  <c r="CS13" i="11" s="1"/>
  <c r="O12" i="11"/>
  <c r="BD12" i="11" s="1"/>
  <c r="CS12" i="11" s="1"/>
  <c r="O11" i="11"/>
  <c r="BD11" i="11" s="1"/>
  <c r="CS11" i="11" s="1"/>
  <c r="O10" i="11"/>
  <c r="BD10" i="11" s="1"/>
  <c r="CS10" i="11" s="1"/>
  <c r="O9" i="11"/>
  <c r="BD9" i="11" s="1"/>
  <c r="CS9" i="11" s="1"/>
  <c r="O8" i="11"/>
  <c r="BD8" i="11" s="1"/>
  <c r="CS8" i="11" s="1"/>
  <c r="O7" i="11"/>
  <c r="BD7" i="11" s="1"/>
  <c r="CS7" i="11" s="1"/>
  <c r="N61" i="11"/>
  <c r="BC61" i="11" s="1"/>
  <c r="CR61" i="11" s="1"/>
  <c r="N57" i="11"/>
  <c r="BC57" i="11" s="1"/>
  <c r="CR57" i="11" s="1"/>
  <c r="N53" i="11"/>
  <c r="BC53" i="11" s="1"/>
  <c r="CR53" i="11" s="1"/>
  <c r="N49" i="11"/>
  <c r="N42" i="11"/>
  <c r="BC42" i="11" s="1"/>
  <c r="CR42" i="11" s="1"/>
  <c r="N38" i="11"/>
  <c r="BC38" i="11" s="1"/>
  <c r="CR38" i="11" s="1"/>
  <c r="N36" i="11"/>
  <c r="BC36" i="11" s="1"/>
  <c r="CR36" i="11" s="1"/>
  <c r="N32" i="11"/>
  <c r="BC32" i="11" s="1"/>
  <c r="CR32" i="11" s="1"/>
  <c r="N30" i="11"/>
  <c r="BC30" i="11" s="1"/>
  <c r="CR30" i="11" s="1"/>
  <c r="N28" i="11"/>
  <c r="BC28" i="11" s="1"/>
  <c r="CR28" i="11" s="1"/>
  <c r="N26" i="11"/>
  <c r="BC26" i="11" s="1"/>
  <c r="CR26" i="11" s="1"/>
  <c r="N24" i="11"/>
  <c r="BC24" i="11" s="1"/>
  <c r="CR24" i="11" s="1"/>
  <c r="N22" i="11"/>
  <c r="BC22" i="11" s="1"/>
  <c r="CR22" i="11" s="1"/>
  <c r="N21" i="11"/>
  <c r="BC21" i="11" s="1"/>
  <c r="CR21" i="11" s="1"/>
  <c r="N20" i="11"/>
  <c r="BC20" i="11" s="1"/>
  <c r="CR20" i="11" s="1"/>
  <c r="N19" i="11"/>
  <c r="N18" i="11"/>
  <c r="BC18" i="11" s="1"/>
  <c r="CR18" i="11" s="1"/>
  <c r="N17" i="11"/>
  <c r="BC17" i="11" s="1"/>
  <c r="CR17" i="11" s="1"/>
  <c r="N15" i="11"/>
  <c r="BC15" i="11" s="1"/>
  <c r="CR15" i="11" s="1"/>
  <c r="N14" i="11"/>
  <c r="BC14" i="11" s="1"/>
  <c r="CR14" i="11" s="1"/>
  <c r="N13" i="11"/>
  <c r="BC13" i="11" s="1"/>
  <c r="CR13" i="11" s="1"/>
  <c r="N12" i="11"/>
  <c r="BC12" i="11" s="1"/>
  <c r="CR12" i="11" s="1"/>
  <c r="N11" i="11"/>
  <c r="BC11" i="11" s="1"/>
  <c r="CR11" i="11" s="1"/>
  <c r="N8" i="11"/>
  <c r="N7" i="11"/>
  <c r="BC7" i="11" s="1"/>
  <c r="CR7" i="11" s="1"/>
  <c r="L6" i="11"/>
  <c r="BA6" i="11" s="1"/>
  <c r="M63" i="11"/>
  <c r="BB63" i="11" s="1"/>
  <c r="CQ63" i="11" s="1"/>
  <c r="M62" i="11"/>
  <c r="BB62" i="11" s="1"/>
  <c r="CQ62" i="11" s="1"/>
  <c r="M61" i="11"/>
  <c r="BB61" i="11" s="1"/>
  <c r="CQ61" i="11" s="1"/>
  <c r="M60" i="11"/>
  <c r="M59" i="11"/>
  <c r="BB59" i="11" s="1"/>
  <c r="CQ59" i="11" s="1"/>
  <c r="M58" i="11"/>
  <c r="BB58" i="11" s="1"/>
  <c r="CQ58" i="11" s="1"/>
  <c r="M57" i="11"/>
  <c r="BB57" i="11" s="1"/>
  <c r="CQ57" i="11" s="1"/>
  <c r="M56" i="11"/>
  <c r="BB56" i="11" s="1"/>
  <c r="CQ56" i="11" s="1"/>
  <c r="M55" i="11"/>
  <c r="M54" i="11"/>
  <c r="BB54" i="11" s="1"/>
  <c r="CQ54" i="11" s="1"/>
  <c r="M53" i="11"/>
  <c r="M52" i="11"/>
  <c r="BB52" i="11" s="1"/>
  <c r="CQ52" i="11" s="1"/>
  <c r="M51" i="11"/>
  <c r="M50" i="11"/>
  <c r="BB50" i="11" s="1"/>
  <c r="CQ50" i="11" s="1"/>
  <c r="M49" i="11"/>
  <c r="BB49" i="11" s="1"/>
  <c r="CQ49" i="11" s="1"/>
  <c r="M47" i="11"/>
  <c r="BB47" i="11" s="1"/>
  <c r="CQ47" i="11" s="1"/>
  <c r="M46" i="11"/>
  <c r="BB46" i="11" s="1"/>
  <c r="CQ46" i="11" s="1"/>
  <c r="M45" i="11"/>
  <c r="BB45" i="11" s="1"/>
  <c r="CQ45" i="11" s="1"/>
  <c r="M44" i="11"/>
  <c r="BB44" i="11" s="1"/>
  <c r="CQ44" i="11" s="1"/>
  <c r="M43" i="11"/>
  <c r="BB43" i="11" s="1"/>
  <c r="CQ43" i="11" s="1"/>
  <c r="M42" i="11"/>
  <c r="BB42" i="11" s="1"/>
  <c r="CQ42" i="11" s="1"/>
  <c r="M41" i="11"/>
  <c r="BB41" i="11" s="1"/>
  <c r="CQ41" i="11" s="1"/>
  <c r="M40" i="11"/>
  <c r="BB40" i="11" s="1"/>
  <c r="CQ40" i="11" s="1"/>
  <c r="M39" i="11"/>
  <c r="BB39" i="11" s="1"/>
  <c r="CQ39" i="11" s="1"/>
  <c r="M38" i="11"/>
  <c r="BB38" i="11" s="1"/>
  <c r="CQ38" i="11" s="1"/>
  <c r="M37" i="11"/>
  <c r="BB37" i="11" s="1"/>
  <c r="CQ37" i="11" s="1"/>
  <c r="M36" i="11"/>
  <c r="BB36" i="11" s="1"/>
  <c r="CQ36" i="11" s="1"/>
  <c r="M35" i="11"/>
  <c r="BB35" i="11" s="1"/>
  <c r="CQ35" i="11" s="1"/>
  <c r="M34" i="11"/>
  <c r="BB34" i="11" s="1"/>
  <c r="CQ34" i="11" s="1"/>
  <c r="M33" i="11"/>
  <c r="BB33" i="11" s="1"/>
  <c r="CQ33" i="11" s="1"/>
  <c r="M32" i="11"/>
  <c r="BB32" i="11" s="1"/>
  <c r="CQ32" i="11" s="1"/>
  <c r="M31" i="11"/>
  <c r="BB31" i="11" s="1"/>
  <c r="CQ31" i="11" s="1"/>
  <c r="M30" i="11"/>
  <c r="BB30" i="11" s="1"/>
  <c r="CQ30" i="11" s="1"/>
  <c r="M29" i="11"/>
  <c r="BB29" i="11" s="1"/>
  <c r="CQ29" i="11" s="1"/>
  <c r="M28" i="11"/>
  <c r="BB28" i="11" s="1"/>
  <c r="CQ28" i="11" s="1"/>
  <c r="M27" i="11"/>
  <c r="BB27" i="11" s="1"/>
  <c r="CQ27" i="11" s="1"/>
  <c r="M26" i="11"/>
  <c r="M25" i="11"/>
  <c r="BB25" i="11" s="1"/>
  <c r="CQ25" i="11" s="1"/>
  <c r="M24" i="11"/>
  <c r="BB24" i="11" s="1"/>
  <c r="CQ24" i="11" s="1"/>
  <c r="M23" i="11"/>
  <c r="BB23" i="11" s="1"/>
  <c r="CQ23" i="11" s="1"/>
  <c r="M22" i="11"/>
  <c r="BB22" i="11" s="1"/>
  <c r="CQ22" i="11" s="1"/>
  <c r="M21" i="11"/>
  <c r="BB21" i="11" s="1"/>
  <c r="CQ21" i="11" s="1"/>
  <c r="M20" i="11"/>
  <c r="BB20" i="11" s="1"/>
  <c r="CQ20" i="11" s="1"/>
  <c r="M19" i="11"/>
  <c r="BB19" i="11" s="1"/>
  <c r="CQ19" i="11" s="1"/>
  <c r="M18" i="11"/>
  <c r="BB18" i="11" s="1"/>
  <c r="CQ18" i="11" s="1"/>
  <c r="M17" i="11"/>
  <c r="BB17" i="11" s="1"/>
  <c r="CQ17" i="11" s="1"/>
  <c r="M16" i="11"/>
  <c r="BB16" i="11" s="1"/>
  <c r="CQ16" i="11" s="1"/>
  <c r="M15" i="11"/>
  <c r="BB15" i="11" s="1"/>
  <c r="CQ15" i="11" s="1"/>
  <c r="M14" i="11"/>
  <c r="BB14" i="11" s="1"/>
  <c r="CQ14" i="11" s="1"/>
  <c r="M13" i="11"/>
  <c r="BB13" i="11" s="1"/>
  <c r="CQ13" i="11" s="1"/>
  <c r="M12" i="11"/>
  <c r="BB12" i="11" s="1"/>
  <c r="CQ12" i="11" s="1"/>
  <c r="M11" i="11"/>
  <c r="BB11" i="11" s="1"/>
  <c r="CQ11" i="11" s="1"/>
  <c r="M10" i="11"/>
  <c r="BB10" i="11" s="1"/>
  <c r="CQ10" i="11" s="1"/>
  <c r="M9" i="11"/>
  <c r="BB9" i="11" s="1"/>
  <c r="CQ9" i="11" s="1"/>
  <c r="M8" i="11"/>
  <c r="BB8" i="11" s="1"/>
  <c r="CQ8" i="11" s="1"/>
  <c r="N62" i="11"/>
  <c r="N29" i="11"/>
  <c r="BC29" i="11" s="1"/>
  <c r="CR29" i="11" s="1"/>
  <c r="L60" i="11"/>
  <c r="BA60" i="11" s="1"/>
  <c r="CP60" i="11" s="1"/>
  <c r="L59" i="11"/>
  <c r="BA59" i="11" s="1"/>
  <c r="K56" i="4"/>
  <c r="L57" i="11"/>
  <c r="BA57" i="11" s="1"/>
  <c r="CP57" i="11" s="1"/>
  <c r="L56" i="11"/>
  <c r="BA56" i="11" s="1"/>
  <c r="CP56" i="11" s="1"/>
  <c r="L55" i="11"/>
  <c r="L54" i="11"/>
  <c r="BA54" i="11" s="1"/>
  <c r="L53" i="11"/>
  <c r="BA53" i="11" s="1"/>
  <c r="L52" i="11"/>
  <c r="BA52" i="11" s="1"/>
  <c r="CP52" i="11" s="1"/>
  <c r="L51" i="11"/>
  <c r="BA51" i="11" s="1"/>
  <c r="CP51" i="11" s="1"/>
  <c r="L49" i="11"/>
  <c r="BA49" i="11" s="1"/>
  <c r="L48" i="11"/>
  <c r="L47" i="11"/>
  <c r="BA47" i="11" s="1"/>
  <c r="L46" i="11"/>
  <c r="L45" i="11"/>
  <c r="L44" i="11"/>
  <c r="BA44" i="11" s="1"/>
  <c r="CP44" i="11" s="1"/>
  <c r="L43" i="11"/>
  <c r="BA43" i="11" s="1"/>
  <c r="L42" i="11"/>
  <c r="L41" i="11"/>
  <c r="BA41" i="11" s="1"/>
  <c r="CP41" i="11" s="1"/>
  <c r="L40" i="11"/>
  <c r="BA40" i="11" s="1"/>
  <c r="CP40" i="11" s="1"/>
  <c r="L39" i="11"/>
  <c r="BA39" i="11" s="1"/>
  <c r="L38" i="11"/>
  <c r="BA38" i="11" s="1"/>
  <c r="CP38" i="11" s="1"/>
  <c r="L36" i="11"/>
  <c r="L35" i="11"/>
  <c r="BA35" i="11" s="1"/>
  <c r="L34" i="11"/>
  <c r="BA34" i="11" s="1"/>
  <c r="CP34" i="11" s="1"/>
  <c r="L33" i="11"/>
  <c r="BA33" i="11" s="1"/>
  <c r="CP33" i="11" s="1"/>
  <c r="L32" i="11"/>
  <c r="BA32" i="11" s="1"/>
  <c r="CP32" i="11" s="1"/>
  <c r="L31" i="11"/>
  <c r="BA31" i="11" s="1"/>
  <c r="CP31" i="11" s="1"/>
  <c r="L30" i="11"/>
  <c r="BA30" i="11" s="1"/>
  <c r="CP30" i="11" s="1"/>
  <c r="L29" i="11"/>
  <c r="BA29" i="11" s="1"/>
  <c r="CP29" i="11" s="1"/>
  <c r="L28" i="11"/>
  <c r="BA28" i="11" s="1"/>
  <c r="CP28" i="11" s="1"/>
  <c r="L26" i="11"/>
  <c r="BA26" i="11" s="1"/>
  <c r="CP26" i="11" s="1"/>
  <c r="L25" i="11"/>
  <c r="BA25" i="11" s="1"/>
  <c r="CP25" i="11" s="1"/>
  <c r="L24" i="11"/>
  <c r="BA24" i="11" s="1"/>
  <c r="CP24" i="11" s="1"/>
  <c r="L23" i="11"/>
  <c r="BA23" i="11" s="1"/>
  <c r="CP23" i="11" s="1"/>
  <c r="L22" i="11"/>
  <c r="BA22" i="11" s="1"/>
  <c r="CP22" i="11" s="1"/>
  <c r="L21" i="11"/>
  <c r="BA21" i="11" s="1"/>
  <c r="CP21" i="11" s="1"/>
  <c r="L20" i="11"/>
  <c r="BA20" i="11" s="1"/>
  <c r="CP20" i="11" s="1"/>
  <c r="L19" i="11"/>
  <c r="BA19" i="11" s="1"/>
  <c r="CP19" i="11" s="1"/>
  <c r="L18" i="11"/>
  <c r="BA18" i="11" s="1"/>
  <c r="CP18" i="11" s="1"/>
  <c r="L17" i="11"/>
  <c r="BA17" i="11" s="1"/>
  <c r="CP17" i="11" s="1"/>
  <c r="L16" i="11"/>
  <c r="BA16" i="11" s="1"/>
  <c r="CP16" i="11" s="1"/>
  <c r="L15" i="11"/>
  <c r="BA15" i="11" s="1"/>
  <c r="L14" i="11"/>
  <c r="BA14" i="11" s="1"/>
  <c r="CP14" i="11" s="1"/>
  <c r="L13" i="11"/>
  <c r="BA13" i="11" s="1"/>
  <c r="CP13" i="11" s="1"/>
  <c r="L12" i="11"/>
  <c r="BA12" i="11" s="1"/>
  <c r="L11" i="11"/>
  <c r="L10" i="11"/>
  <c r="L9" i="11"/>
  <c r="BA9" i="11" s="1"/>
  <c r="CP9" i="11" s="1"/>
  <c r="L8" i="11"/>
  <c r="BA8" i="11" s="1"/>
  <c r="CP8" i="11" s="1"/>
  <c r="L7" i="11"/>
  <c r="BA7" i="11" s="1"/>
  <c r="CP7" i="11" s="1"/>
  <c r="N60" i="11"/>
  <c r="BC60" i="11" s="1"/>
  <c r="CR60" i="11" s="1"/>
  <c r="N51" i="11"/>
  <c r="BC51" i="11" s="1"/>
  <c r="CR51" i="11" s="1"/>
  <c r="N47" i="11"/>
  <c r="BC47" i="11" s="1"/>
  <c r="CR47" i="11" s="1"/>
  <c r="N44" i="11"/>
  <c r="BC44" i="11" s="1"/>
  <c r="CR44" i="11" s="1"/>
  <c r="N41" i="11"/>
  <c r="BC41" i="11" s="1"/>
  <c r="CR41" i="11" s="1"/>
  <c r="N39" i="11"/>
  <c r="BC39" i="11" s="1"/>
  <c r="CR39" i="11" s="1"/>
  <c r="N37" i="11"/>
  <c r="BC37" i="11" s="1"/>
  <c r="CR37" i="11" s="1"/>
  <c r="N33" i="11"/>
  <c r="BC33" i="11" s="1"/>
  <c r="CR33" i="11" s="1"/>
  <c r="N31" i="11"/>
  <c r="N27" i="11"/>
  <c r="BC27" i="11" s="1"/>
  <c r="CR27" i="11" s="1"/>
  <c r="N23" i="11"/>
  <c r="BC23" i="11" s="1"/>
  <c r="CR23" i="11" s="1"/>
  <c r="N10" i="11"/>
  <c r="BC10" i="11" s="1"/>
  <c r="CR10" i="11" s="1"/>
  <c r="L61" i="11"/>
  <c r="BA61" i="11" s="1"/>
  <c r="N6" i="11"/>
  <c r="BC6" i="11" s="1"/>
  <c r="CR6" i="11" s="1"/>
  <c r="K63" i="11"/>
  <c r="AZ63" i="11" s="1"/>
  <c r="CO63" i="11" s="1"/>
  <c r="K62" i="11"/>
  <c r="AZ62" i="11" s="1"/>
  <c r="CO62" i="11" s="1"/>
  <c r="K61" i="11"/>
  <c r="AZ61" i="11" s="1"/>
  <c r="CO61" i="11" s="1"/>
  <c r="K59" i="11"/>
  <c r="AZ59" i="11" s="1"/>
  <c r="CO59" i="11" s="1"/>
  <c r="K58" i="11"/>
  <c r="AZ58" i="11" s="1"/>
  <c r="CO58" i="11" s="1"/>
  <c r="K57" i="11"/>
  <c r="AZ57" i="11" s="1"/>
  <c r="CO57" i="11" s="1"/>
  <c r="K56" i="11"/>
  <c r="AZ56" i="11" s="1"/>
  <c r="CO56" i="11" s="1"/>
  <c r="K55" i="11"/>
  <c r="AZ55" i="11" s="1"/>
  <c r="CO55" i="11" s="1"/>
  <c r="K54" i="11"/>
  <c r="AZ54" i="11" s="1"/>
  <c r="CO54" i="11" s="1"/>
  <c r="K53" i="11"/>
  <c r="AZ53" i="11" s="1"/>
  <c r="CO53" i="11" s="1"/>
  <c r="K50" i="11"/>
  <c r="AZ50" i="11" s="1"/>
  <c r="CO50" i="11" s="1"/>
  <c r="K49" i="11"/>
  <c r="AZ49" i="11" s="1"/>
  <c r="CO49" i="11" s="1"/>
  <c r="K48" i="11"/>
  <c r="K47" i="11"/>
  <c r="AZ47" i="11" s="1"/>
  <c r="CO47" i="11" s="1"/>
  <c r="K46" i="11"/>
  <c r="AZ46" i="11" s="1"/>
  <c r="CO46" i="11" s="1"/>
  <c r="K45" i="11"/>
  <c r="AZ45" i="11" s="1"/>
  <c r="CO45" i="11" s="1"/>
  <c r="K44" i="11"/>
  <c r="AZ44" i="11" s="1"/>
  <c r="CO44" i="11" s="1"/>
  <c r="K43" i="11"/>
  <c r="AZ43" i="11" s="1"/>
  <c r="CO43" i="11" s="1"/>
  <c r="K42" i="11"/>
  <c r="AZ42" i="11" s="1"/>
  <c r="CO42" i="11" s="1"/>
  <c r="K41" i="11"/>
  <c r="K40" i="11"/>
  <c r="AZ40" i="11" s="1"/>
  <c r="CO40" i="11" s="1"/>
  <c r="K39" i="11"/>
  <c r="AZ39" i="11" s="1"/>
  <c r="CO39" i="11" s="1"/>
  <c r="K38" i="11"/>
  <c r="AZ38" i="11" s="1"/>
  <c r="CO38" i="11" s="1"/>
  <c r="K37" i="11"/>
  <c r="AZ37" i="11" s="1"/>
  <c r="CO37" i="11" s="1"/>
  <c r="K36" i="11"/>
  <c r="AZ36" i="11" s="1"/>
  <c r="CO36" i="11" s="1"/>
  <c r="K35" i="11"/>
  <c r="AZ35" i="11" s="1"/>
  <c r="CO35" i="11" s="1"/>
  <c r="K34" i="11"/>
  <c r="K33" i="11"/>
  <c r="AZ33" i="11" s="1"/>
  <c r="CO33" i="11" s="1"/>
  <c r="K32" i="11"/>
  <c r="AZ32" i="11" s="1"/>
  <c r="CO32" i="11" s="1"/>
  <c r="K31" i="11"/>
  <c r="AZ31" i="11" s="1"/>
  <c r="CO31" i="11" s="1"/>
  <c r="K30" i="11"/>
  <c r="AZ30" i="11" s="1"/>
  <c r="CO30" i="11" s="1"/>
  <c r="K29" i="11"/>
  <c r="AZ29" i="11" s="1"/>
  <c r="CO29" i="11" s="1"/>
  <c r="K28" i="11"/>
  <c r="AZ28" i="11" s="1"/>
  <c r="CO28" i="11" s="1"/>
  <c r="K27" i="11"/>
  <c r="AZ27" i="11" s="1"/>
  <c r="CO27" i="11" s="1"/>
  <c r="K26" i="11"/>
  <c r="AZ26" i="11" s="1"/>
  <c r="CO26" i="11" s="1"/>
  <c r="K25" i="11"/>
  <c r="AZ25" i="11" s="1"/>
  <c r="CO25" i="11" s="1"/>
  <c r="K24" i="11"/>
  <c r="AZ24" i="11" s="1"/>
  <c r="CO24" i="11" s="1"/>
  <c r="K23" i="11"/>
  <c r="AZ23" i="11" s="1"/>
  <c r="CO23" i="11" s="1"/>
  <c r="K22" i="11"/>
  <c r="AZ22" i="11" s="1"/>
  <c r="CO22" i="11" s="1"/>
  <c r="K21" i="11"/>
  <c r="AZ21" i="11" s="1"/>
  <c r="CO21" i="11" s="1"/>
  <c r="K20" i="11"/>
  <c r="AZ20" i="11" s="1"/>
  <c r="CO20" i="11" s="1"/>
  <c r="K19" i="11"/>
  <c r="AZ19" i="11" s="1"/>
  <c r="CO19" i="11" s="1"/>
  <c r="K18" i="11"/>
  <c r="AZ18" i="11" s="1"/>
  <c r="CO18" i="11" s="1"/>
  <c r="K17" i="11"/>
  <c r="K15" i="11"/>
  <c r="AZ15" i="11" s="1"/>
  <c r="CO15" i="11" s="1"/>
  <c r="K14" i="11"/>
  <c r="AZ14" i="11" s="1"/>
  <c r="CO14" i="11" s="1"/>
  <c r="K13" i="11"/>
  <c r="AZ13" i="11" s="1"/>
  <c r="CO13" i="11" s="1"/>
  <c r="K12" i="11"/>
  <c r="AZ12" i="11" s="1"/>
  <c r="CO12" i="11" s="1"/>
  <c r="K11" i="11"/>
  <c r="AZ11" i="11" s="1"/>
  <c r="CO11" i="11" s="1"/>
  <c r="K10" i="11"/>
  <c r="K9" i="11"/>
  <c r="AZ9" i="11" s="1"/>
  <c r="CO9" i="11" s="1"/>
  <c r="N58" i="11"/>
  <c r="N54" i="11"/>
  <c r="BC54" i="11" s="1"/>
  <c r="CR54" i="11" s="1"/>
  <c r="N48" i="11"/>
  <c r="BC48" i="11" s="1"/>
  <c r="CR48" i="11" s="1"/>
  <c r="N40" i="11"/>
  <c r="BC40" i="11" s="1"/>
  <c r="CR40" i="11" s="1"/>
  <c r="N34" i="11"/>
  <c r="N25" i="11"/>
  <c r="BC25" i="11" s="1"/>
  <c r="CR25" i="11" s="1"/>
  <c r="N9" i="11"/>
  <c r="BC9" i="11" s="1"/>
  <c r="CR9" i="11" s="1"/>
  <c r="L63" i="11"/>
  <c r="BA63" i="11" s="1"/>
  <c r="CP63" i="11" s="1"/>
  <c r="J63" i="11"/>
  <c r="AY63" i="11" s="1"/>
  <c r="CN63" i="11" s="1"/>
  <c r="J62" i="11"/>
  <c r="AY62" i="11" s="1"/>
  <c r="CN62" i="11" s="1"/>
  <c r="J61" i="11"/>
  <c r="AY61" i="11" s="1"/>
  <c r="CN61" i="11" s="1"/>
  <c r="J60" i="11"/>
  <c r="AY60" i="11" s="1"/>
  <c r="CN60" i="11" s="1"/>
  <c r="J58" i="11"/>
  <c r="J57" i="11"/>
  <c r="AY57" i="11" s="1"/>
  <c r="CN57" i="11" s="1"/>
  <c r="J56" i="11"/>
  <c r="AY56" i="11" s="1"/>
  <c r="CN56" i="11" s="1"/>
  <c r="J55" i="11"/>
  <c r="AY55" i="11" s="1"/>
  <c r="CN55" i="11" s="1"/>
  <c r="J54" i="11"/>
  <c r="AY54" i="11" s="1"/>
  <c r="CN54" i="11" s="1"/>
  <c r="J53" i="11"/>
  <c r="AY53" i="11" s="1"/>
  <c r="CN53" i="11" s="1"/>
  <c r="J51" i="11"/>
  <c r="J50" i="11"/>
  <c r="J49" i="11"/>
  <c r="AY49" i="11" s="1"/>
  <c r="CN49" i="11" s="1"/>
  <c r="J48" i="11"/>
  <c r="AY48" i="11" s="1"/>
  <c r="CN48" i="11" s="1"/>
  <c r="J47" i="11"/>
  <c r="AY47" i="11" s="1"/>
  <c r="CN47" i="11" s="1"/>
  <c r="J46" i="11"/>
  <c r="AY46" i="11" s="1"/>
  <c r="CN46" i="11" s="1"/>
  <c r="J45" i="11"/>
  <c r="AY45" i="11" s="1"/>
  <c r="CN45" i="11" s="1"/>
  <c r="J44" i="11"/>
  <c r="AY44" i="11" s="1"/>
  <c r="CN44" i="11" s="1"/>
  <c r="J43" i="11"/>
  <c r="AY43" i="11" s="1"/>
  <c r="CN43" i="11" s="1"/>
  <c r="J42" i="11"/>
  <c r="AY42" i="11" s="1"/>
  <c r="CN42" i="11" s="1"/>
  <c r="J41" i="11"/>
  <c r="AY41" i="11" s="1"/>
  <c r="CN41" i="11" s="1"/>
  <c r="J40" i="11"/>
  <c r="AY40" i="11" s="1"/>
  <c r="CN40" i="11" s="1"/>
  <c r="J39" i="11"/>
  <c r="AY39" i="11" s="1"/>
  <c r="CN39" i="11" s="1"/>
  <c r="J38" i="11"/>
  <c r="AY38" i="11" s="1"/>
  <c r="CN38" i="11" s="1"/>
  <c r="J37" i="11"/>
  <c r="AY37" i="11" s="1"/>
  <c r="CN37" i="11" s="1"/>
  <c r="J36" i="11"/>
  <c r="AY36" i="11" s="1"/>
  <c r="CN36" i="11" s="1"/>
  <c r="J35" i="11"/>
  <c r="AY35" i="11" s="1"/>
  <c r="CN35" i="11" s="1"/>
  <c r="J34" i="11"/>
  <c r="AY34" i="11" s="1"/>
  <c r="CN34" i="11" s="1"/>
  <c r="J33" i="11"/>
  <c r="AY33" i="11" s="1"/>
  <c r="CN33" i="11" s="1"/>
  <c r="J32" i="11"/>
  <c r="AY32" i="11" s="1"/>
  <c r="CN32" i="11" s="1"/>
  <c r="J31" i="11"/>
  <c r="AY31" i="11" s="1"/>
  <c r="CN31" i="11" s="1"/>
  <c r="J30" i="11"/>
  <c r="AY30" i="11" s="1"/>
  <c r="CN30" i="11" s="1"/>
  <c r="J29" i="11"/>
  <c r="AY29" i="11" s="1"/>
  <c r="CN29" i="11" s="1"/>
  <c r="J28" i="11"/>
  <c r="AY28" i="11" s="1"/>
  <c r="CN28" i="11" s="1"/>
  <c r="J27" i="11"/>
  <c r="AY27" i="11" s="1"/>
  <c r="CN27" i="11" s="1"/>
  <c r="J26" i="11"/>
  <c r="AY26" i="11" s="1"/>
  <c r="CN26" i="11" s="1"/>
  <c r="J25" i="11"/>
  <c r="AY25" i="11" s="1"/>
  <c r="CN25" i="11" s="1"/>
  <c r="J24" i="11"/>
  <c r="AY24" i="11" s="1"/>
  <c r="CN24" i="11" s="1"/>
  <c r="J23" i="11"/>
  <c r="AY23" i="11" s="1"/>
  <c r="CN23" i="11" s="1"/>
  <c r="J22" i="11"/>
  <c r="AY22" i="11" s="1"/>
  <c r="CN22" i="11" s="1"/>
  <c r="J21" i="11"/>
  <c r="AY21" i="11" s="1"/>
  <c r="CN21" i="11" s="1"/>
  <c r="J20" i="11"/>
  <c r="AY20" i="11" s="1"/>
  <c r="CN20" i="11" s="1"/>
  <c r="J19" i="11"/>
  <c r="AY19" i="11" s="1"/>
  <c r="CN19" i="11" s="1"/>
  <c r="J18" i="11"/>
  <c r="AY18" i="11" s="1"/>
  <c r="CN18" i="11" s="1"/>
  <c r="J17" i="11"/>
  <c r="AY17" i="11" s="1"/>
  <c r="CN17" i="11" s="1"/>
  <c r="J16" i="11"/>
  <c r="AY16" i="11" s="1"/>
  <c r="CN16" i="11" s="1"/>
  <c r="J15" i="11"/>
  <c r="AY15" i="11" s="1"/>
  <c r="CN15" i="11" s="1"/>
  <c r="J14" i="11"/>
  <c r="AY14" i="11" s="1"/>
  <c r="CN14" i="11" s="1"/>
  <c r="J13" i="11"/>
  <c r="AY13" i="11" s="1"/>
  <c r="CN13" i="11" s="1"/>
  <c r="J12" i="11"/>
  <c r="AY12" i="11" s="1"/>
  <c r="CN12" i="11" s="1"/>
  <c r="J11" i="11"/>
  <c r="AY11" i="11" s="1"/>
  <c r="CN11" i="11" s="1"/>
  <c r="J10" i="11"/>
  <c r="AY10" i="11" s="1"/>
  <c r="CN10" i="11" s="1"/>
  <c r="J9" i="11"/>
  <c r="AY9" i="11" s="1"/>
  <c r="CN9" i="11" s="1"/>
  <c r="J8" i="11"/>
  <c r="AY8" i="11" s="1"/>
  <c r="CN8" i="11" s="1"/>
  <c r="N63" i="11"/>
  <c r="BC63" i="11" s="1"/>
  <c r="CR63" i="11" s="1"/>
  <c r="N59" i="11"/>
  <c r="BC59" i="11" s="1"/>
  <c r="CR59" i="11" s="1"/>
  <c r="N56" i="11"/>
  <c r="BC56" i="11" s="1"/>
  <c r="CR56" i="11" s="1"/>
  <c r="N52" i="11"/>
  <c r="BC52" i="11" s="1"/>
  <c r="CR52" i="11" s="1"/>
  <c r="N50" i="11"/>
  <c r="BC50" i="11" s="1"/>
  <c r="CR50" i="11" s="1"/>
  <c r="N46" i="11"/>
  <c r="N43" i="11"/>
  <c r="BC43" i="11" s="1"/>
  <c r="CR43" i="11" s="1"/>
  <c r="N35" i="11"/>
  <c r="BC35" i="11" s="1"/>
  <c r="CR35" i="11" s="1"/>
  <c r="I63" i="11"/>
  <c r="AX63" i="11" s="1"/>
  <c r="CM63" i="11" s="1"/>
  <c r="I62" i="11"/>
  <c r="AX62" i="11" s="1"/>
  <c r="CM62" i="11" s="1"/>
  <c r="I61" i="11"/>
  <c r="AX61" i="11" s="1"/>
  <c r="CM61" i="11" s="1"/>
  <c r="I60" i="11"/>
  <c r="AX60" i="11" s="1"/>
  <c r="CM60" i="11" s="1"/>
  <c r="I58" i="11"/>
  <c r="AX58" i="11" s="1"/>
  <c r="CM58" i="11" s="1"/>
  <c r="I57" i="11"/>
  <c r="AX57" i="11" s="1"/>
  <c r="CM57" i="11" s="1"/>
  <c r="I56" i="11"/>
  <c r="AX56" i="11" s="1"/>
  <c r="CM56" i="11" s="1"/>
  <c r="I55" i="11"/>
  <c r="AX55" i="11" s="1"/>
  <c r="CM55" i="11" s="1"/>
  <c r="I54" i="11"/>
  <c r="AX54" i="11" s="1"/>
  <c r="CM54" i="11" s="1"/>
  <c r="I53" i="11"/>
  <c r="AX53" i="11" s="1"/>
  <c r="CM53" i="11" s="1"/>
  <c r="I51" i="11"/>
  <c r="AX51" i="11" s="1"/>
  <c r="CM51" i="11" s="1"/>
  <c r="I50" i="11"/>
  <c r="AX50" i="11" s="1"/>
  <c r="CM50" i="11" s="1"/>
  <c r="I49" i="11"/>
  <c r="AX49" i="11" s="1"/>
  <c r="CM49" i="11" s="1"/>
  <c r="I48" i="11"/>
  <c r="AX48" i="11" s="1"/>
  <c r="CM48" i="11" s="1"/>
  <c r="I47" i="11"/>
  <c r="AX47" i="11" s="1"/>
  <c r="CM47" i="11" s="1"/>
  <c r="I46" i="11"/>
  <c r="AX46" i="11" s="1"/>
  <c r="CM46" i="11" s="1"/>
  <c r="I45" i="11"/>
  <c r="AX45" i="11" s="1"/>
  <c r="CM45" i="11" s="1"/>
  <c r="I44" i="11"/>
  <c r="AX44" i="11" s="1"/>
  <c r="CM44" i="11" s="1"/>
  <c r="I43" i="11"/>
  <c r="AX43" i="11" s="1"/>
  <c r="CM43" i="11" s="1"/>
  <c r="I42" i="11"/>
  <c r="AX42" i="11" s="1"/>
  <c r="CM42" i="11" s="1"/>
  <c r="I41" i="11"/>
  <c r="AX41" i="11" s="1"/>
  <c r="CM41" i="11" s="1"/>
  <c r="H38" i="4"/>
  <c r="I39" i="11"/>
  <c r="AX39" i="11" s="1"/>
  <c r="CM39" i="11" s="1"/>
  <c r="I38" i="11"/>
  <c r="AX38" i="11" s="1"/>
  <c r="CM38" i="11" s="1"/>
  <c r="I37" i="11"/>
  <c r="AX37" i="11" s="1"/>
  <c r="CM37" i="11" s="1"/>
  <c r="I36" i="11"/>
  <c r="AX36" i="11" s="1"/>
  <c r="CM36" i="11" s="1"/>
  <c r="I35" i="11"/>
  <c r="AX35" i="11" s="1"/>
  <c r="CM35" i="11" s="1"/>
  <c r="I33" i="11"/>
  <c r="I32" i="11"/>
  <c r="AX32" i="11" s="1"/>
  <c r="CM32" i="11" s="1"/>
  <c r="I31" i="11"/>
  <c r="AX31" i="11" s="1"/>
  <c r="CM31" i="11" s="1"/>
  <c r="I30" i="11"/>
  <c r="AX30" i="11" s="1"/>
  <c r="CM30" i="11" s="1"/>
  <c r="I29" i="11"/>
  <c r="AX29" i="11" s="1"/>
  <c r="CM29" i="11" s="1"/>
  <c r="I28" i="11"/>
  <c r="AX28" i="11" s="1"/>
  <c r="CM28" i="11" s="1"/>
  <c r="I27" i="11"/>
  <c r="AX27" i="11" s="1"/>
  <c r="CM27" i="11" s="1"/>
  <c r="I26" i="11"/>
  <c r="AX26" i="11" s="1"/>
  <c r="CM26" i="11" s="1"/>
  <c r="I25" i="11"/>
  <c r="AX25" i="11" s="1"/>
  <c r="CM25" i="11" s="1"/>
  <c r="I24" i="11"/>
  <c r="AX24" i="11" s="1"/>
  <c r="CM24" i="11" s="1"/>
  <c r="I23" i="11"/>
  <c r="AX23" i="11" s="1"/>
  <c r="CM23" i="11" s="1"/>
  <c r="I22" i="11"/>
  <c r="AX22" i="11" s="1"/>
  <c r="CM22" i="11" s="1"/>
  <c r="I21" i="11"/>
  <c r="AX21" i="11" s="1"/>
  <c r="CM21" i="11" s="1"/>
  <c r="I20" i="11"/>
  <c r="AX20" i="11" s="1"/>
  <c r="CM20" i="11" s="1"/>
  <c r="I19" i="11"/>
  <c r="I18" i="11"/>
  <c r="AX18" i="11" s="1"/>
  <c r="CM18" i="11" s="1"/>
  <c r="I17" i="11"/>
  <c r="AX17" i="11" s="1"/>
  <c r="CM17" i="11" s="1"/>
  <c r="I16" i="11"/>
  <c r="AX16" i="11" s="1"/>
  <c r="CM16" i="11" s="1"/>
  <c r="I15" i="11"/>
  <c r="AX15" i="11" s="1"/>
  <c r="CM15" i="11" s="1"/>
  <c r="I14" i="11"/>
  <c r="AX14" i="11" s="1"/>
  <c r="CM14" i="11" s="1"/>
  <c r="I13" i="11"/>
  <c r="AX13" i="11" s="1"/>
  <c r="CM13" i="11" s="1"/>
  <c r="I12" i="11"/>
  <c r="AX12" i="11" s="1"/>
  <c r="CM12" i="11" s="1"/>
  <c r="I11" i="11"/>
  <c r="I10" i="11"/>
  <c r="AX10" i="11" s="1"/>
  <c r="CM10" i="11" s="1"/>
  <c r="I9" i="11"/>
  <c r="AX9" i="11" s="1"/>
  <c r="CM9" i="11" s="1"/>
  <c r="I8" i="11"/>
  <c r="AX8" i="11" s="1"/>
  <c r="CM8" i="11" s="1"/>
  <c r="H12" i="11"/>
  <c r="AW12" i="11" s="1"/>
  <c r="H46" i="11"/>
  <c r="AW46" i="11" s="1"/>
  <c r="G52" i="11"/>
  <c r="AV52" i="11" s="1"/>
  <c r="CK52" i="11" s="1"/>
  <c r="G47" i="11"/>
  <c r="AV47" i="11" s="1"/>
  <c r="CK47" i="11" s="1"/>
  <c r="G28" i="11"/>
  <c r="AV28" i="11" s="1"/>
  <c r="CK28" i="11" s="1"/>
  <c r="H63" i="11"/>
  <c r="AW63" i="11" s="1"/>
  <c r="CL63" i="11" s="1"/>
  <c r="H41" i="11"/>
  <c r="AW41" i="11" s="1"/>
  <c r="CL41" i="11" s="1"/>
  <c r="H22" i="11"/>
  <c r="AW22" i="11" s="1"/>
  <c r="CL22" i="11" s="1"/>
  <c r="G45" i="11"/>
  <c r="AV45" i="11" s="1"/>
  <c r="CK45" i="11" s="1"/>
  <c r="G23" i="11"/>
  <c r="AV23" i="11" s="1"/>
  <c r="CK23" i="11" s="1"/>
  <c r="H62" i="11"/>
  <c r="AW62" i="11" s="1"/>
  <c r="H39" i="11"/>
  <c r="AW39" i="11" s="1"/>
  <c r="H17" i="11"/>
  <c r="G63" i="11"/>
  <c r="AV63" i="11" s="1"/>
  <c r="CK63" i="11" s="1"/>
  <c r="G21" i="11"/>
  <c r="AV21" i="11" s="1"/>
  <c r="CK21" i="11" s="1"/>
  <c r="H57" i="11"/>
  <c r="H38" i="11"/>
  <c r="H15" i="11"/>
  <c r="AW15" i="11" s="1"/>
  <c r="G61" i="11"/>
  <c r="AV61" i="11" s="1"/>
  <c r="CK61" i="11" s="1"/>
  <c r="G39" i="11"/>
  <c r="AV39" i="11" s="1"/>
  <c r="CK39" i="11" s="1"/>
  <c r="H55" i="11"/>
  <c r="H33" i="11"/>
  <c r="H14" i="11"/>
  <c r="G37" i="11"/>
  <c r="G15" i="11"/>
  <c r="AV15" i="11" s="1"/>
  <c r="CK15" i="11" s="1"/>
  <c r="H54" i="11"/>
  <c r="AW54" i="11" s="1"/>
  <c r="H31" i="11"/>
  <c r="H9" i="11"/>
  <c r="AW9" i="11" s="1"/>
  <c r="CL9" i="11" s="1"/>
  <c r="G55" i="11"/>
  <c r="AV55" i="11" s="1"/>
  <c r="CK55" i="11" s="1"/>
  <c r="G36" i="11"/>
  <c r="G13" i="11"/>
  <c r="AV13" i="11" s="1"/>
  <c r="CK13" i="11" s="1"/>
  <c r="H49" i="11"/>
  <c r="AW49" i="11" s="1"/>
  <c r="H30" i="11"/>
  <c r="AW30" i="11" s="1"/>
  <c r="CL30" i="11" s="1"/>
  <c r="H7" i="11"/>
  <c r="AW7" i="11" s="1"/>
  <c r="CL7" i="11" s="1"/>
  <c r="G53" i="11"/>
  <c r="AV53" i="11" s="1"/>
  <c r="CK53" i="11" s="1"/>
  <c r="G31" i="11"/>
  <c r="AV31" i="11" s="1"/>
  <c r="CK31" i="11" s="1"/>
  <c r="H47" i="11"/>
  <c r="AW47" i="11" s="1"/>
  <c r="H25" i="11"/>
  <c r="G57" i="11"/>
  <c r="AV57" i="11" s="1"/>
  <c r="CK57" i="11" s="1"/>
  <c r="G49" i="11"/>
  <c r="AV49" i="11" s="1"/>
  <c r="CK49" i="11" s="1"/>
  <c r="G41" i="11"/>
  <c r="AV41" i="11" s="1"/>
  <c r="CK41" i="11" s="1"/>
  <c r="G33" i="11"/>
  <c r="AV33" i="11" s="1"/>
  <c r="CK33" i="11" s="1"/>
  <c r="G25" i="11"/>
  <c r="AV25" i="11" s="1"/>
  <c r="CK25" i="11" s="1"/>
  <c r="G17" i="11"/>
  <c r="AV17" i="11" s="1"/>
  <c r="CK17" i="11" s="1"/>
  <c r="G9" i="11"/>
  <c r="AV9" i="11" s="1"/>
  <c r="CK9" i="11" s="1"/>
  <c r="H59" i="11"/>
  <c r="AW59" i="11" s="1"/>
  <c r="H51" i="11"/>
  <c r="AW51" i="11" s="1"/>
  <c r="CL51" i="11" s="1"/>
  <c r="H43" i="11"/>
  <c r="AW43" i="11" s="1"/>
  <c r="H35" i="11"/>
  <c r="AW35" i="11" s="1"/>
  <c r="H27" i="11"/>
  <c r="AW27" i="11" s="1"/>
  <c r="CL27" i="11" s="1"/>
  <c r="H19" i="11"/>
  <c r="H11" i="11"/>
  <c r="AW11" i="11" s="1"/>
  <c r="CL11" i="11" s="1"/>
  <c r="G56" i="11"/>
  <c r="AV56" i="11" s="1"/>
  <c r="CK56" i="11" s="1"/>
  <c r="G48" i="11"/>
  <c r="G40" i="11"/>
  <c r="AV40" i="11" s="1"/>
  <c r="CK40" i="11" s="1"/>
  <c r="G32" i="11"/>
  <c r="AV32" i="11" s="1"/>
  <c r="CK32" i="11" s="1"/>
  <c r="G24" i="11"/>
  <c r="AV24" i="11" s="1"/>
  <c r="CK24" i="11" s="1"/>
  <c r="G16" i="11"/>
  <c r="AV16" i="11" s="1"/>
  <c r="CK16" i="11" s="1"/>
  <c r="G8" i="11"/>
  <c r="AV8" i="11" s="1"/>
  <c r="CK8" i="11" s="1"/>
  <c r="H58" i="11"/>
  <c r="H50" i="11"/>
  <c r="H42" i="11"/>
  <c r="AW42" i="11" s="1"/>
  <c r="H34" i="11"/>
  <c r="AW34" i="11" s="1"/>
  <c r="CL34" i="11" s="1"/>
  <c r="H26" i="11"/>
  <c r="H18" i="11"/>
  <c r="H10" i="11"/>
  <c r="G62" i="11"/>
  <c r="AV62" i="11" s="1"/>
  <c r="CK62" i="11" s="1"/>
  <c r="G54" i="11"/>
  <c r="AV54" i="11" s="1"/>
  <c r="CK54" i="11" s="1"/>
  <c r="G46" i="11"/>
  <c r="AV46" i="11" s="1"/>
  <c r="CK46" i="11" s="1"/>
  <c r="G38" i="11"/>
  <c r="AV38" i="11" s="1"/>
  <c r="CK38" i="11" s="1"/>
  <c r="G30" i="11"/>
  <c r="AV30" i="11" s="1"/>
  <c r="CK30" i="11" s="1"/>
  <c r="G22" i="11"/>
  <c r="AV22" i="11" s="1"/>
  <c r="CK22" i="11" s="1"/>
  <c r="G14" i="11"/>
  <c r="AV14" i="11" s="1"/>
  <c r="CK14" i="11" s="1"/>
  <c r="H6" i="11"/>
  <c r="AW6" i="11" s="1"/>
  <c r="H56" i="11"/>
  <c r="H48" i="11"/>
  <c r="AW48" i="11" s="1"/>
  <c r="H40" i="11"/>
  <c r="H32" i="11"/>
  <c r="AW32" i="11" s="1"/>
  <c r="CL32" i="11" s="1"/>
  <c r="H24" i="11"/>
  <c r="H16" i="11"/>
  <c r="H8" i="11"/>
  <c r="G59" i="11"/>
  <c r="AV59" i="11" s="1"/>
  <c r="CK59" i="11" s="1"/>
  <c r="G51" i="11"/>
  <c r="G43" i="11"/>
  <c r="AV43" i="11" s="1"/>
  <c r="CK43" i="11" s="1"/>
  <c r="G35" i="11"/>
  <c r="G19" i="11"/>
  <c r="AV19" i="11" s="1"/>
  <c r="CK19" i="11" s="1"/>
  <c r="G11" i="11"/>
  <c r="AV11" i="11" s="1"/>
  <c r="CK11" i="11" s="1"/>
  <c r="H61" i="11"/>
  <c r="AW61" i="11" s="1"/>
  <c r="H53" i="11"/>
  <c r="AW53" i="11" s="1"/>
  <c r="H45" i="11"/>
  <c r="AW45" i="11" s="1"/>
  <c r="H37" i="11"/>
  <c r="AW37" i="11" s="1"/>
  <c r="CL37" i="11" s="1"/>
  <c r="H29" i="11"/>
  <c r="AW29" i="11" s="1"/>
  <c r="CL29" i="11" s="1"/>
  <c r="H21" i="11"/>
  <c r="H13" i="11"/>
  <c r="AW13" i="11" s="1"/>
  <c r="CL13" i="11" s="1"/>
  <c r="G58" i="11"/>
  <c r="AV58" i="11" s="1"/>
  <c r="CK58" i="11" s="1"/>
  <c r="G42" i="11"/>
  <c r="AV42" i="11" s="1"/>
  <c r="CK42" i="11" s="1"/>
  <c r="G34" i="11"/>
  <c r="AV34" i="11" s="1"/>
  <c r="CK34" i="11" s="1"/>
  <c r="H60" i="11"/>
  <c r="AW60" i="11" s="1"/>
  <c r="CL60" i="11" s="1"/>
  <c r="H52" i="11"/>
  <c r="AW52" i="11" s="1"/>
  <c r="CL52" i="11" s="1"/>
  <c r="H44" i="11"/>
  <c r="AW44" i="11" s="1"/>
  <c r="CL44" i="11" s="1"/>
  <c r="H36" i="11"/>
  <c r="AW36" i="11" s="1"/>
  <c r="H28" i="11"/>
  <c r="H20" i="11"/>
  <c r="AW20" i="11" s="1"/>
  <c r="CL20" i="11" s="1"/>
  <c r="W63" i="11"/>
  <c r="W50" i="11"/>
  <c r="W32" i="11"/>
  <c r="W24" i="11"/>
  <c r="W16" i="11"/>
  <c r="W60" i="11"/>
  <c r="W44" i="11"/>
  <c r="W31" i="11"/>
  <c r="W23" i="11"/>
  <c r="W14" i="11"/>
  <c r="W58" i="11"/>
  <c r="W41" i="11"/>
  <c r="W30" i="11"/>
  <c r="W22" i="11"/>
  <c r="W13" i="11"/>
  <c r="W56" i="11"/>
  <c r="W38" i="11"/>
  <c r="W28" i="11"/>
  <c r="W20" i="11"/>
  <c r="W10" i="11"/>
  <c r="W55" i="11"/>
  <c r="W37" i="11"/>
  <c r="W27" i="11"/>
  <c r="W19" i="11"/>
  <c r="V25" i="11"/>
  <c r="V31" i="11"/>
  <c r="V58" i="11"/>
  <c r="V41" i="11"/>
  <c r="V30" i="11"/>
  <c r="V22" i="11"/>
  <c r="V13" i="11"/>
  <c r="V24" i="11"/>
  <c r="V57" i="11"/>
  <c r="V40" i="11"/>
  <c r="V29" i="11"/>
  <c r="V21" i="11"/>
  <c r="V11" i="11"/>
  <c r="V60" i="11"/>
  <c r="V23" i="11"/>
  <c r="V56" i="11"/>
  <c r="V38" i="11"/>
  <c r="V28" i="11"/>
  <c r="V20" i="11"/>
  <c r="V10" i="11"/>
  <c r="V33" i="11"/>
  <c r="V63" i="11"/>
  <c r="V32" i="11"/>
  <c r="V16" i="11"/>
  <c r="V44" i="11"/>
  <c r="V14" i="11"/>
  <c r="V55" i="11"/>
  <c r="V37" i="11"/>
  <c r="V27" i="11"/>
  <c r="V19" i="11"/>
  <c r="V9" i="11"/>
  <c r="V17" i="11"/>
  <c r="V50" i="11"/>
  <c r="V52" i="11"/>
  <c r="V34" i="11"/>
  <c r="V26" i="11"/>
  <c r="V18" i="11"/>
  <c r="U63" i="11"/>
  <c r="U40" i="11"/>
  <c r="U29" i="11"/>
  <c r="U21" i="11"/>
  <c r="U11" i="11"/>
  <c r="U58" i="11"/>
  <c r="U38" i="11"/>
  <c r="U28" i="11"/>
  <c r="U20" i="11"/>
  <c r="U57" i="11"/>
  <c r="U37" i="11"/>
  <c r="U27" i="11"/>
  <c r="U19" i="11"/>
  <c r="U9" i="11"/>
  <c r="U34" i="11"/>
  <c r="U26" i="11"/>
  <c r="U18" i="11"/>
  <c r="U8" i="11"/>
  <c r="U51" i="11"/>
  <c r="U33" i="11"/>
  <c r="U25" i="11"/>
  <c r="U17" i="11"/>
  <c r="U60" i="11"/>
  <c r="U50" i="11"/>
  <c r="U32" i="11"/>
  <c r="U24" i="11"/>
  <c r="U16" i="11"/>
  <c r="U44" i="11"/>
  <c r="U31" i="11"/>
  <c r="U23" i="11"/>
  <c r="U14" i="11"/>
  <c r="T64" i="11"/>
  <c r="X5" i="11"/>
  <c r="U4" i="11" s="1"/>
  <c r="F64" i="11"/>
  <c r="Q5" i="11"/>
  <c r="AW8" i="11" l="1"/>
  <c r="CL8" i="11" s="1"/>
  <c r="AW18" i="11"/>
  <c r="CL18" i="11" s="1"/>
  <c r="AW38" i="11"/>
  <c r="CL38" i="11" s="1"/>
  <c r="AW16" i="11"/>
  <c r="CL16" i="11" s="1"/>
  <c r="AW26" i="11"/>
  <c r="CL26" i="11" s="1"/>
  <c r="AW57" i="11"/>
  <c r="CL57" i="11" s="1"/>
  <c r="AW14" i="11"/>
  <c r="CL14" i="11" s="1"/>
  <c r="AW33" i="11"/>
  <c r="CL33" i="11" s="1"/>
  <c r="AW28" i="11"/>
  <c r="CL28" i="11" s="1"/>
  <c r="AW25" i="11"/>
  <c r="CL25" i="11" s="1"/>
  <c r="AW21" i="11"/>
  <c r="CL21" i="11" s="1"/>
  <c r="AW40" i="11"/>
  <c r="CL40" i="11" s="1"/>
  <c r="AW50" i="11"/>
  <c r="CL50" i="11" s="1"/>
  <c r="AW55" i="11"/>
  <c r="CL55" i="11" s="1"/>
  <c r="AW23" i="11"/>
  <c r="CL23" i="11" s="1"/>
  <c r="AW58" i="11"/>
  <c r="CL58" i="11" s="1"/>
  <c r="AW56" i="11"/>
  <c r="CL56" i="11" s="1"/>
  <c r="AW19" i="11"/>
  <c r="CL19" i="11" s="1"/>
  <c r="AW31" i="11"/>
  <c r="CL31" i="11" s="1"/>
  <c r="K43" i="4"/>
  <c r="BA45" i="11"/>
  <c r="G22" i="4"/>
  <c r="AW24" i="11"/>
  <c r="CL24" i="11" s="1"/>
  <c r="H31" i="4"/>
  <c r="AX33" i="11"/>
  <c r="CM33" i="11" s="1"/>
  <c r="J46" i="4"/>
  <c r="AZ48" i="11"/>
  <c r="CO48" i="11" s="1"/>
  <c r="K44" i="4"/>
  <c r="BA46" i="11"/>
  <c r="K53" i="4"/>
  <c r="BA55" i="11"/>
  <c r="CP55" i="11" s="1"/>
  <c r="N54" i="4"/>
  <c r="BD56" i="11"/>
  <c r="CS56" i="11" s="1"/>
  <c r="K8" i="4"/>
  <c r="BA10" i="11"/>
  <c r="CP10" i="11" s="1"/>
  <c r="L53" i="4"/>
  <c r="BB55" i="11"/>
  <c r="CQ55" i="11" s="1"/>
  <c r="K9" i="4"/>
  <c r="BA11" i="11"/>
  <c r="CP11" i="11" s="1"/>
  <c r="F46" i="4"/>
  <c r="AV48" i="11"/>
  <c r="CK48" i="11" s="1"/>
  <c r="F34" i="4"/>
  <c r="AV36" i="11"/>
  <c r="CK36" i="11" s="1"/>
  <c r="M56" i="4"/>
  <c r="BC58" i="11"/>
  <c r="CR58" i="11" s="1"/>
  <c r="J15" i="4"/>
  <c r="AZ17" i="11"/>
  <c r="CO17" i="11" s="1"/>
  <c r="J39" i="4"/>
  <c r="AZ41" i="11"/>
  <c r="CO41" i="11" s="1"/>
  <c r="M6" i="4"/>
  <c r="BC8" i="11"/>
  <c r="CR8" i="11" s="1"/>
  <c r="M17" i="4"/>
  <c r="BC19" i="11"/>
  <c r="CR19" i="11" s="1"/>
  <c r="O34" i="4"/>
  <c r="BE36" i="11"/>
  <c r="G15" i="4"/>
  <c r="AW17" i="11"/>
  <c r="CL17" i="11" s="1"/>
  <c r="H9" i="4"/>
  <c r="AX11" i="11"/>
  <c r="CM11" i="11" s="1"/>
  <c r="H17" i="4"/>
  <c r="AX19" i="11"/>
  <c r="CM19" i="11" s="1"/>
  <c r="J32" i="4"/>
  <c r="AZ34" i="11"/>
  <c r="CO34" i="11" s="1"/>
  <c r="M29" i="4"/>
  <c r="BC31" i="11"/>
  <c r="CR31" i="11" s="1"/>
  <c r="K46" i="4"/>
  <c r="BA48" i="11"/>
  <c r="L24" i="4"/>
  <c r="BB26" i="11"/>
  <c r="CQ26" i="11" s="1"/>
  <c r="L49" i="4"/>
  <c r="BB51" i="11"/>
  <c r="CQ51" i="11" s="1"/>
  <c r="N22" i="4"/>
  <c r="BD24" i="11"/>
  <c r="CS24" i="11" s="1"/>
  <c r="O49" i="4"/>
  <c r="BE51" i="11"/>
  <c r="CT51" i="11" s="1"/>
  <c r="N61" i="4"/>
  <c r="BD63" i="11"/>
  <c r="CS63" i="11" s="1"/>
  <c r="F35" i="4"/>
  <c r="AV37" i="11"/>
  <c r="CK37" i="11" s="1"/>
  <c r="F33" i="4"/>
  <c r="AV35" i="11"/>
  <c r="CK35" i="11" s="1"/>
  <c r="J8" i="4"/>
  <c r="AZ10" i="11"/>
  <c r="CO10" i="11" s="1"/>
  <c r="CO64" i="11" s="1"/>
  <c r="L58" i="4"/>
  <c r="BB60" i="11"/>
  <c r="CQ60" i="11" s="1"/>
  <c r="I48" i="4"/>
  <c r="AY50" i="11"/>
  <c r="CN50" i="11" s="1"/>
  <c r="K34" i="4"/>
  <c r="BA36" i="11"/>
  <c r="K40" i="4"/>
  <c r="BA42" i="11"/>
  <c r="L51" i="4"/>
  <c r="BB53" i="11"/>
  <c r="CQ53" i="11" s="1"/>
  <c r="CQ64" i="11" s="1"/>
  <c r="O35" i="4"/>
  <c r="BE37" i="11"/>
  <c r="CT37" i="11" s="1"/>
  <c r="M44" i="4"/>
  <c r="BC46" i="11"/>
  <c r="CR46" i="11" s="1"/>
  <c r="I49" i="4"/>
  <c r="AY51" i="11"/>
  <c r="CN51" i="11" s="1"/>
  <c r="M60" i="4"/>
  <c r="BC62" i="11"/>
  <c r="CR62" i="11" s="1"/>
  <c r="F49" i="4"/>
  <c r="AV51" i="11"/>
  <c r="CK51" i="11" s="1"/>
  <c r="G8" i="4"/>
  <c r="AW10" i="11"/>
  <c r="CL10" i="11" s="1"/>
  <c r="I56" i="4"/>
  <c r="AY58" i="11"/>
  <c r="CN58" i="11" s="1"/>
  <c r="M32" i="4"/>
  <c r="BC34" i="11"/>
  <c r="CR34" i="11" s="1"/>
  <c r="M47" i="4"/>
  <c r="BC49" i="11"/>
  <c r="CR49" i="11" s="1"/>
  <c r="N25" i="4"/>
  <c r="BD27" i="11"/>
  <c r="CS27" i="11" s="1"/>
  <c r="N60" i="4"/>
  <c r="BD62" i="11"/>
  <c r="CS62" i="11" s="1"/>
  <c r="V64" i="11"/>
  <c r="M55" i="4"/>
  <c r="M9" i="4"/>
  <c r="L19" i="4"/>
  <c r="G7" i="4"/>
  <c r="L61" i="4"/>
  <c r="V4" i="11"/>
  <c r="W4" i="11"/>
  <c r="W64" i="11"/>
  <c r="W66" i="11" s="1"/>
  <c r="F74" i="30"/>
  <c r="O67" i="30"/>
  <c r="A63" i="30"/>
  <c r="A62" i="30"/>
  <c r="Z60" i="30"/>
  <c r="X60" i="30"/>
  <c r="V60" i="30"/>
  <c r="AE60" i="30"/>
  <c r="AL60" i="30"/>
  <c r="AL59" i="30"/>
  <c r="AJ59" i="30"/>
  <c r="AH59" i="30"/>
  <c r="AE59" i="30"/>
  <c r="AC59" i="30"/>
  <c r="X59" i="30"/>
  <c r="Z59" i="30"/>
  <c r="V59" i="30"/>
  <c r="AL58" i="30"/>
  <c r="AJ58" i="30"/>
  <c r="AH58" i="30"/>
  <c r="AE58" i="30"/>
  <c r="AC58" i="30"/>
  <c r="X58" i="30"/>
  <c r="AL57" i="30"/>
  <c r="AE57" i="30"/>
  <c r="Z57" i="30"/>
  <c r="X57" i="30"/>
  <c r="V57" i="30"/>
  <c r="AC57" i="30"/>
  <c r="AL56" i="30"/>
  <c r="AJ56" i="30"/>
  <c r="AH56" i="30"/>
  <c r="AE56" i="30"/>
  <c r="AC56" i="30"/>
  <c r="Z56" i="30"/>
  <c r="X56" i="30"/>
  <c r="V56" i="30"/>
  <c r="Z55" i="30"/>
  <c r="X55" i="30"/>
  <c r="V55" i="30"/>
  <c r="AE55" i="30"/>
  <c r="AL55" i="30"/>
  <c r="AT55" i="30"/>
  <c r="Z54" i="30"/>
  <c r="X54" i="30"/>
  <c r="V54" i="30"/>
  <c r="AE54" i="30"/>
  <c r="AL54" i="30"/>
  <c r="Z53" i="30"/>
  <c r="X53" i="30"/>
  <c r="V53" i="30"/>
  <c r="AE53" i="30"/>
  <c r="AL53" i="30"/>
  <c r="AT53" i="30"/>
  <c r="Z52" i="30"/>
  <c r="X52" i="30"/>
  <c r="V52" i="30"/>
  <c r="AE52" i="30"/>
  <c r="AL52" i="30"/>
  <c r="AC52" i="30"/>
  <c r="AL51" i="30"/>
  <c r="AJ51" i="30"/>
  <c r="AH51" i="30"/>
  <c r="AE51" i="30"/>
  <c r="AC51" i="30"/>
  <c r="AL50" i="30"/>
  <c r="AJ50" i="30"/>
  <c r="AH50" i="30"/>
  <c r="AE50" i="30"/>
  <c r="AC50" i="30"/>
  <c r="Z49" i="30"/>
  <c r="X49" i="30"/>
  <c r="V49" i="30"/>
  <c r="AE49" i="30"/>
  <c r="AL49" i="30"/>
  <c r="Z48" i="30"/>
  <c r="X48" i="30"/>
  <c r="V48" i="30"/>
  <c r="AE48" i="30"/>
  <c r="AL48" i="30"/>
  <c r="Z47" i="30"/>
  <c r="X47" i="30"/>
  <c r="V47" i="30"/>
  <c r="AE47" i="30"/>
  <c r="AL46" i="30"/>
  <c r="AJ46" i="30"/>
  <c r="AH46" i="30"/>
  <c r="AE46" i="30"/>
  <c r="AC46" i="30"/>
  <c r="AR45" i="30"/>
  <c r="AL45" i="30"/>
  <c r="AJ45" i="30"/>
  <c r="AH45" i="30"/>
  <c r="AE45" i="30"/>
  <c r="AC45" i="30"/>
  <c r="Z45" i="30"/>
  <c r="X45" i="30"/>
  <c r="O45" i="30"/>
  <c r="AX45" i="30" s="1"/>
  <c r="AL44" i="30"/>
  <c r="AJ44" i="30"/>
  <c r="AH44" i="30"/>
  <c r="AE44" i="30"/>
  <c r="AC44" i="30"/>
  <c r="X44" i="30"/>
  <c r="AL43" i="30"/>
  <c r="AJ43" i="30"/>
  <c r="AH43" i="30"/>
  <c r="AE43" i="30"/>
  <c r="AC43" i="30"/>
  <c r="X43" i="30"/>
  <c r="Z43" i="30"/>
  <c r="V43" i="30"/>
  <c r="AL42" i="30"/>
  <c r="AJ42" i="30"/>
  <c r="AH42" i="30"/>
  <c r="AE42" i="30"/>
  <c r="AC42" i="30"/>
  <c r="X42" i="30"/>
  <c r="AL41" i="30"/>
  <c r="AE41" i="30"/>
  <c r="Z41" i="30"/>
  <c r="X41" i="30"/>
  <c r="V41" i="30"/>
  <c r="O41" i="30"/>
  <c r="AL40" i="30"/>
  <c r="AJ40" i="30"/>
  <c r="AH40" i="30"/>
  <c r="AE40" i="30"/>
  <c r="AC40" i="30"/>
  <c r="X40" i="30"/>
  <c r="AL39" i="30"/>
  <c r="AJ39" i="30"/>
  <c r="AH39" i="30"/>
  <c r="AE39" i="30"/>
  <c r="AC39" i="30"/>
  <c r="X39" i="30"/>
  <c r="Z38" i="30"/>
  <c r="X38" i="30"/>
  <c r="V38" i="30"/>
  <c r="Z37" i="30"/>
  <c r="X37" i="30"/>
  <c r="V37" i="30"/>
  <c r="AE37" i="30"/>
  <c r="AL37" i="30"/>
  <c r="AL36" i="30"/>
  <c r="AJ36" i="30"/>
  <c r="AH36" i="30"/>
  <c r="AE36" i="30"/>
  <c r="AC36" i="30"/>
  <c r="X36" i="30"/>
  <c r="AL35" i="30"/>
  <c r="AJ35" i="30"/>
  <c r="AE35" i="30"/>
  <c r="Z35" i="30"/>
  <c r="X35" i="30"/>
  <c r="V35" i="30"/>
  <c r="AX34" i="30"/>
  <c r="Z34" i="30"/>
  <c r="X34" i="30"/>
  <c r="V34" i="30"/>
  <c r="T34" i="30"/>
  <c r="AE34" i="30"/>
  <c r="O34" i="30"/>
  <c r="AL34" i="30"/>
  <c r="AJ34" i="30"/>
  <c r="AL33" i="30"/>
  <c r="AJ33" i="30"/>
  <c r="AH33" i="30"/>
  <c r="AE33" i="30"/>
  <c r="AC33" i="30"/>
  <c r="X33" i="30"/>
  <c r="Z33" i="30"/>
  <c r="AT33" i="30"/>
  <c r="AL32" i="30"/>
  <c r="AJ32" i="30"/>
  <c r="AH32" i="30"/>
  <c r="AE32" i="30"/>
  <c r="AC32" i="30"/>
  <c r="X32" i="30"/>
  <c r="AE31" i="30"/>
  <c r="Z31" i="30"/>
  <c r="X31" i="30"/>
  <c r="V31" i="30"/>
  <c r="T31" i="30"/>
  <c r="AL31" i="30"/>
  <c r="AL30" i="30"/>
  <c r="AE30" i="30"/>
  <c r="Z30" i="30"/>
  <c r="X30" i="30"/>
  <c r="V30" i="30"/>
  <c r="O30" i="30"/>
  <c r="AT30" i="30"/>
  <c r="AE29" i="30"/>
  <c r="AC29" i="30"/>
  <c r="Z29" i="30"/>
  <c r="X29" i="30"/>
  <c r="V29" i="30"/>
  <c r="AT29" i="30"/>
  <c r="AT28" i="30"/>
  <c r="AE28" i="30"/>
  <c r="Z28" i="30"/>
  <c r="X28" i="30"/>
  <c r="V28" i="30"/>
  <c r="AL28" i="30"/>
  <c r="AE27" i="30"/>
  <c r="Z27" i="30"/>
  <c r="X27" i="30"/>
  <c r="V27" i="30"/>
  <c r="AL27" i="30"/>
  <c r="AL26" i="30"/>
  <c r="AE26" i="30"/>
  <c r="Z26" i="30"/>
  <c r="X26" i="30"/>
  <c r="V26" i="30"/>
  <c r="AC26" i="30"/>
  <c r="AT26" i="30"/>
  <c r="AL25" i="30"/>
  <c r="AE25" i="30"/>
  <c r="Z25" i="30"/>
  <c r="X25" i="30"/>
  <c r="V25" i="30"/>
  <c r="AC25" i="30"/>
  <c r="AJ25" i="30"/>
  <c r="AT24" i="30"/>
  <c r="AJ24" i="30"/>
  <c r="AE24" i="30"/>
  <c r="Z24" i="30"/>
  <c r="X24" i="30"/>
  <c r="V24" i="30"/>
  <c r="AL24" i="30"/>
  <c r="Z23" i="30"/>
  <c r="X23" i="30"/>
  <c r="V23" i="30"/>
  <c r="T23" i="30"/>
  <c r="AE23" i="30"/>
  <c r="Z22" i="30"/>
  <c r="X22" i="30"/>
  <c r="V22" i="30"/>
  <c r="AE22" i="30"/>
  <c r="AL22" i="30"/>
  <c r="O22" i="30"/>
  <c r="Z21" i="30"/>
  <c r="X21" i="30"/>
  <c r="V21" i="30"/>
  <c r="T21" i="30"/>
  <c r="S21" i="30"/>
  <c r="S61" i="30" s="1"/>
  <c r="AL20" i="30"/>
  <c r="AE20" i="30"/>
  <c r="Z20" i="30"/>
  <c r="X20" i="30"/>
  <c r="V20" i="30"/>
  <c r="AC20" i="30"/>
  <c r="O20" i="30"/>
  <c r="AT20" i="30"/>
  <c r="AL19" i="30"/>
  <c r="AC19" i="30"/>
  <c r="Z19" i="30"/>
  <c r="X19" i="30"/>
  <c r="V19" i="30"/>
  <c r="AE19" i="30"/>
  <c r="AJ19" i="30"/>
  <c r="AT19" i="30"/>
  <c r="Z18" i="30"/>
  <c r="X18" i="30"/>
  <c r="V18" i="30"/>
  <c r="AE18" i="30"/>
  <c r="AL18" i="30"/>
  <c r="Z17" i="30"/>
  <c r="X17" i="30"/>
  <c r="V17" i="30"/>
  <c r="T17" i="30"/>
  <c r="AE17" i="30"/>
  <c r="AT17" i="30"/>
  <c r="Z16" i="30"/>
  <c r="X16" i="30"/>
  <c r="V16" i="30"/>
  <c r="AE16" i="30"/>
  <c r="AL16" i="30"/>
  <c r="Z15" i="30"/>
  <c r="X15" i="30"/>
  <c r="V15" i="30"/>
  <c r="AE15" i="30"/>
  <c r="AL15" i="30"/>
  <c r="Z14" i="30"/>
  <c r="X14" i="30"/>
  <c r="V14" i="30"/>
  <c r="AE14" i="30"/>
  <c r="AL14" i="30"/>
  <c r="Z13" i="30"/>
  <c r="X13" i="30"/>
  <c r="V13" i="30"/>
  <c r="AE13" i="30"/>
  <c r="AL12" i="30"/>
  <c r="AJ12" i="30"/>
  <c r="AH12" i="30"/>
  <c r="AE12" i="30"/>
  <c r="AC12" i="30"/>
  <c r="X12" i="30"/>
  <c r="V12" i="30"/>
  <c r="AT11" i="30"/>
  <c r="Z11" i="30"/>
  <c r="X11" i="30"/>
  <c r="V11" i="30"/>
  <c r="AJ11" i="30"/>
  <c r="AL11" i="30"/>
  <c r="AE10" i="30"/>
  <c r="Z10" i="30"/>
  <c r="X10" i="30"/>
  <c r="V10" i="30"/>
  <c r="AL10" i="30"/>
  <c r="AL9" i="30"/>
  <c r="AJ9" i="30"/>
  <c r="AH9" i="30"/>
  <c r="AE9" i="30"/>
  <c r="AC9" i="30"/>
  <c r="T9" i="30"/>
  <c r="V9" i="30"/>
  <c r="X9" i="30"/>
  <c r="AL8" i="30"/>
  <c r="AE8" i="30"/>
  <c r="Z8" i="30"/>
  <c r="X8" i="30"/>
  <c r="V8" i="30"/>
  <c r="AJ8" i="30"/>
  <c r="Z7" i="30"/>
  <c r="X7" i="30"/>
  <c r="V7" i="30"/>
  <c r="AE7" i="30"/>
  <c r="AL7" i="30"/>
  <c r="AE6" i="30"/>
  <c r="Z6" i="30"/>
  <c r="X6" i="30"/>
  <c r="V6" i="30"/>
  <c r="T6" i="30"/>
  <c r="AL6" i="30"/>
  <c r="AL5" i="30"/>
  <c r="AE5" i="30"/>
  <c r="AC5" i="30"/>
  <c r="Z5" i="30"/>
  <c r="X5" i="30"/>
  <c r="V5" i="30"/>
  <c r="T5" i="30"/>
  <c r="O5" i="30"/>
  <c r="AE4" i="30"/>
  <c r="AC4" i="30"/>
  <c r="Z4" i="30"/>
  <c r="X4" i="30"/>
  <c r="V4" i="30"/>
  <c r="AT4" i="30"/>
  <c r="AL3" i="30"/>
  <c r="AJ3" i="30"/>
  <c r="AH3" i="30"/>
  <c r="AE3" i="30"/>
  <c r="AC3" i="30"/>
  <c r="Z3" i="30"/>
  <c r="W61" i="30"/>
  <c r="L61" i="30"/>
  <c r="CR64" i="11" l="1"/>
  <c r="CS64" i="11"/>
  <c r="CN64" i="11"/>
  <c r="CM64" i="11"/>
  <c r="AR41" i="30"/>
  <c r="AH41" i="30"/>
  <c r="AR5" i="30"/>
  <c r="AH5" i="30"/>
  <c r="AR20" i="30"/>
  <c r="AH20" i="30"/>
  <c r="AT25" i="30"/>
  <c r="V3" i="30"/>
  <c r="AC7" i="30"/>
  <c r="O7" i="30"/>
  <c r="AJ7" i="30"/>
  <c r="O8" i="30"/>
  <c r="AT8" i="30"/>
  <c r="AF16" i="30"/>
  <c r="AC18" i="30"/>
  <c r="O18" i="30"/>
  <c r="AJ18" i="30"/>
  <c r="AT18" i="30"/>
  <c r="AF22" i="30"/>
  <c r="AF30" i="30"/>
  <c r="AX8" i="30"/>
  <c r="AC15" i="30"/>
  <c r="O15" i="30"/>
  <c r="AT15" i="30"/>
  <c r="O25" i="30"/>
  <c r="AT35" i="30"/>
  <c r="O35" i="30"/>
  <c r="AC35" i="30"/>
  <c r="AT7" i="30"/>
  <c r="AT9" i="30"/>
  <c r="AC14" i="30"/>
  <c r="AF23" i="30"/>
  <c r="AX32" i="30"/>
  <c r="V40" i="30"/>
  <c r="O40" i="30"/>
  <c r="AR40" i="30" s="1"/>
  <c r="Z40" i="30"/>
  <c r="AT40" i="30"/>
  <c r="L71" i="30"/>
  <c r="AJ4" i="30"/>
  <c r="AH34" i="30"/>
  <c r="AR34" i="30"/>
  <c r="V51" i="30"/>
  <c r="X51" i="30"/>
  <c r="O51" i="30"/>
  <c r="AR51" i="30" s="1"/>
  <c r="O57" i="30"/>
  <c r="AF5" i="30"/>
  <c r="Z50" i="30"/>
  <c r="X50" i="30"/>
  <c r="F61" i="30"/>
  <c r="AT13" i="30"/>
  <c r="G61" i="30"/>
  <c r="AC8" i="30"/>
  <c r="AF9" i="30"/>
  <c r="AC22" i="30"/>
  <c r="D61" i="30"/>
  <c r="O3" i="30"/>
  <c r="AL4" i="30"/>
  <c r="AX5" i="30"/>
  <c r="N61" i="30"/>
  <c r="O4" i="30"/>
  <c r="AC6" i="30"/>
  <c r="O6" i="30"/>
  <c r="AT6" i="30"/>
  <c r="AJ6" i="30"/>
  <c r="AF6" i="30"/>
  <c r="AX7" i="30"/>
  <c r="AF18" i="30"/>
  <c r="AC27" i="30"/>
  <c r="O27" i="30"/>
  <c r="AT27" i="30"/>
  <c r="AJ27" i="30"/>
  <c r="AX4" i="30"/>
  <c r="X3" i="30"/>
  <c r="AT3" i="30"/>
  <c r="AT5" i="30"/>
  <c r="AC10" i="30"/>
  <c r="AC11" i="30"/>
  <c r="O11" i="30"/>
  <c r="O12" i="30"/>
  <c r="AR12" i="30" s="1"/>
  <c r="AL13" i="30"/>
  <c r="AT16" i="30"/>
  <c r="T55" i="30"/>
  <c r="T50" i="30"/>
  <c r="T45" i="30"/>
  <c r="T51" i="30"/>
  <c r="T46" i="30"/>
  <c r="T39" i="30"/>
  <c r="T56" i="30"/>
  <c r="T52" i="30"/>
  <c r="T47" i="30"/>
  <c r="T53" i="30"/>
  <c r="T48" i="30"/>
  <c r="T37" i="30"/>
  <c r="T59" i="30"/>
  <c r="T54" i="30"/>
  <c r="T49" i="30"/>
  <c r="T43" i="30"/>
  <c r="T38" i="30"/>
  <c r="T60" i="30"/>
  <c r="T44" i="30"/>
  <c r="T32" i="30"/>
  <c r="T28" i="30"/>
  <c r="T24" i="30"/>
  <c r="T40" i="30"/>
  <c r="T36" i="30"/>
  <c r="T35" i="30"/>
  <c r="T33" i="30"/>
  <c r="T29" i="30"/>
  <c r="T25" i="30"/>
  <c r="T57" i="30"/>
  <c r="T18" i="30"/>
  <c r="T41" i="30"/>
  <c r="T19" i="30"/>
  <c r="T26" i="30"/>
  <c r="T20" i="30"/>
  <c r="T15" i="30"/>
  <c r="T11" i="30"/>
  <c r="T58" i="30"/>
  <c r="T7" i="30"/>
  <c r="T3" i="30"/>
  <c r="T4" i="30"/>
  <c r="T30" i="30"/>
  <c r="T16" i="30"/>
  <c r="T42" i="30"/>
  <c r="T27" i="30"/>
  <c r="T22" i="30"/>
  <c r="T12" i="30"/>
  <c r="T8" i="30"/>
  <c r="T13" i="30"/>
  <c r="T14" i="30"/>
  <c r="T10" i="30"/>
  <c r="O26" i="30"/>
  <c r="AR30" i="30"/>
  <c r="AH30" i="30"/>
  <c r="O9" i="30"/>
  <c r="AC16" i="30"/>
  <c r="O16" i="30"/>
  <c r="AR22" i="30"/>
  <c r="AH22" i="30"/>
  <c r="AX22" i="30"/>
  <c r="E61" i="30"/>
  <c r="M61" i="30"/>
  <c r="Z12" i="30"/>
  <c r="AT12" i="30"/>
  <c r="O13" i="30"/>
  <c r="AC13" i="30"/>
  <c r="AJ16" i="30"/>
  <c r="AX25" i="30"/>
  <c r="AC30" i="30"/>
  <c r="AO45" i="30"/>
  <c r="AJ15" i="30"/>
  <c r="O19" i="30"/>
  <c r="AX19" i="30" s="1"/>
  <c r="AC23" i="30"/>
  <c r="O23" i="30"/>
  <c r="AT23" i="30"/>
  <c r="AJ23" i="30"/>
  <c r="V32" i="30"/>
  <c r="O32" i="30"/>
  <c r="AR32" i="30" s="1"/>
  <c r="AT32" i="30"/>
  <c r="Z32" i="30"/>
  <c r="V33" i="30"/>
  <c r="AX40" i="30"/>
  <c r="AX20" i="30"/>
  <c r="AF26" i="30"/>
  <c r="AJ29" i="30"/>
  <c r="AC37" i="30"/>
  <c r="O37" i="30"/>
  <c r="AJ37" i="30"/>
  <c r="AT37" i="30"/>
  <c r="AW61" i="30"/>
  <c r="AJ10" i="30"/>
  <c r="AT10" i="30"/>
  <c r="AJ14" i="30"/>
  <c r="AT14" i="30"/>
  <c r="AC17" i="30"/>
  <c r="O17" i="30"/>
  <c r="AJ17" i="30"/>
  <c r="Q21" i="30"/>
  <c r="O21" i="30"/>
  <c r="AJ21" i="30"/>
  <c r="AT21" i="30"/>
  <c r="AL23" i="30"/>
  <c r="AC28" i="30"/>
  <c r="O28" i="30"/>
  <c r="AL29" i="30"/>
  <c r="AX30" i="30"/>
  <c r="AC41" i="30"/>
  <c r="AF48" i="30"/>
  <c r="I61" i="30"/>
  <c r="J61" i="30"/>
  <c r="AE61" i="30"/>
  <c r="AF4" i="30" s="1"/>
  <c r="AJ5" i="30"/>
  <c r="AJ28" i="30"/>
  <c r="O29" i="30"/>
  <c r="AC31" i="30"/>
  <c r="O31" i="30"/>
  <c r="AT31" i="30"/>
  <c r="AJ31" i="30"/>
  <c r="AC34" i="30"/>
  <c r="O50" i="30"/>
  <c r="AT50" i="30"/>
  <c r="AF57" i="30"/>
  <c r="H61" i="30"/>
  <c r="C61" i="30"/>
  <c r="K61" i="30"/>
  <c r="Z9" i="30"/>
  <c r="O10" i="30"/>
  <c r="AJ13" i="30"/>
  <c r="O14" i="30"/>
  <c r="AL17" i="30"/>
  <c r="AL61" i="30" s="1"/>
  <c r="AL21" i="30"/>
  <c r="AT22" i="30"/>
  <c r="AC24" i="30"/>
  <c r="O24" i="30"/>
  <c r="AX29" i="30"/>
  <c r="AT36" i="30"/>
  <c r="V36" i="30"/>
  <c r="O36" i="30"/>
  <c r="Z36" i="30"/>
  <c r="AF37" i="30"/>
  <c r="AT38" i="30"/>
  <c r="O38" i="30"/>
  <c r="AC38" i="30"/>
  <c r="AL38" i="30"/>
  <c r="V39" i="30"/>
  <c r="AT45" i="30"/>
  <c r="AJ20" i="30"/>
  <c r="O33" i="30"/>
  <c r="AR33" i="30" s="1"/>
  <c r="AT34" i="30"/>
  <c r="AJ38" i="30"/>
  <c r="AT39" i="30"/>
  <c r="AX41" i="30"/>
  <c r="AT46" i="30"/>
  <c r="AC49" i="30"/>
  <c r="O49" i="30"/>
  <c r="AT49" i="30"/>
  <c r="AF52" i="30"/>
  <c r="AC55" i="30"/>
  <c r="O55" i="30"/>
  <c r="AX57" i="30"/>
  <c r="AT41" i="30"/>
  <c r="AT42" i="30"/>
  <c r="Z42" i="30"/>
  <c r="V42" i="30"/>
  <c r="O42" i="30"/>
  <c r="O44" i="30"/>
  <c r="AR44" i="30" s="1"/>
  <c r="AT44" i="30"/>
  <c r="Z44" i="30"/>
  <c r="V44" i="30"/>
  <c r="V45" i="30"/>
  <c r="AF46" i="30"/>
  <c r="AX46" i="30"/>
  <c r="AT48" i="30"/>
  <c r="AT56" i="30"/>
  <c r="AT58" i="30"/>
  <c r="Z58" i="30"/>
  <c r="V58" i="30"/>
  <c r="O58" i="30"/>
  <c r="AC60" i="30"/>
  <c r="O60" i="30"/>
  <c r="AT60" i="30"/>
  <c r="AJ60" i="30"/>
  <c r="V46" i="30"/>
  <c r="X46" i="30"/>
  <c r="AC47" i="30"/>
  <c r="AF55" i="30"/>
  <c r="AF59" i="30"/>
  <c r="AJ22" i="30"/>
  <c r="AJ26" i="30"/>
  <c r="AJ30" i="30"/>
  <c r="AF33" i="30"/>
  <c r="AF39" i="30"/>
  <c r="O43" i="30"/>
  <c r="AT43" i="30"/>
  <c r="AX49" i="30"/>
  <c r="AT51" i="30"/>
  <c r="AC54" i="30"/>
  <c r="O54" i="30"/>
  <c r="AT54" i="30"/>
  <c r="AT57" i="30"/>
  <c r="O59" i="30"/>
  <c r="AT59" i="30"/>
  <c r="O39" i="30"/>
  <c r="AR39" i="30" s="1"/>
  <c r="O46" i="30"/>
  <c r="AR46" i="30" s="1"/>
  <c r="AL47" i="30"/>
  <c r="V50" i="30"/>
  <c r="AF51" i="30"/>
  <c r="AX51" i="30"/>
  <c r="AX55" i="30"/>
  <c r="AF60" i="30"/>
  <c r="AJ41" i="30"/>
  <c r="AJ57" i="30"/>
  <c r="AJ47" i="30"/>
  <c r="AT47" i="30"/>
  <c r="O48" i="30"/>
  <c r="AC48" i="30"/>
  <c r="AJ52" i="30"/>
  <c r="AT52" i="30"/>
  <c r="O53" i="30"/>
  <c r="AC53" i="30"/>
  <c r="Z39" i="30"/>
  <c r="Z46" i="30"/>
  <c r="O47" i="30"/>
  <c r="Z51" i="30"/>
  <c r="O52" i="30"/>
  <c r="AJ55" i="30"/>
  <c r="O56" i="30"/>
  <c r="AR56" i="30" s="1"/>
  <c r="AJ49" i="30"/>
  <c r="AJ54" i="30"/>
  <c r="AJ48" i="30"/>
  <c r="AJ53" i="30"/>
  <c r="AM50" i="30" l="1"/>
  <c r="AM45" i="30"/>
  <c r="AM59" i="30"/>
  <c r="AM43" i="30"/>
  <c r="AM40" i="30"/>
  <c r="AM33" i="30"/>
  <c r="AM36" i="30"/>
  <c r="AM58" i="30"/>
  <c r="AM42" i="30"/>
  <c r="AM37" i="30"/>
  <c r="AM9" i="30"/>
  <c r="AM6" i="30"/>
  <c r="AM27" i="30"/>
  <c r="AM11" i="30"/>
  <c r="AM44" i="30"/>
  <c r="AM39" i="30"/>
  <c r="AM51" i="30"/>
  <c r="AM20" i="30"/>
  <c r="AM34" i="30"/>
  <c r="AM3" i="30"/>
  <c r="AM25" i="30"/>
  <c r="AM57" i="30"/>
  <c r="AM48" i="30"/>
  <c r="AM28" i="30"/>
  <c r="AM24" i="30"/>
  <c r="AM18" i="30"/>
  <c r="AM35" i="30"/>
  <c r="AM52" i="30"/>
  <c r="AM32" i="30"/>
  <c r="AM53" i="30"/>
  <c r="AM54" i="30"/>
  <c r="AM60" i="30"/>
  <c r="AM14" i="30"/>
  <c r="AM10" i="30"/>
  <c r="AM15" i="30"/>
  <c r="AM12" i="30"/>
  <c r="AM31" i="30"/>
  <c r="AM26" i="30"/>
  <c r="AM41" i="30"/>
  <c r="AM46" i="30"/>
  <c r="AM55" i="30"/>
  <c r="AM8" i="30"/>
  <c r="AM49" i="30"/>
  <c r="AM22" i="30"/>
  <c r="AM7" i="30"/>
  <c r="AM56" i="30"/>
  <c r="AM5" i="30"/>
  <c r="AM16" i="30"/>
  <c r="AM19" i="30"/>
  <c r="AM30" i="30"/>
  <c r="I71" i="30"/>
  <c r="AM29" i="30"/>
  <c r="AR21" i="30"/>
  <c r="AH21" i="30"/>
  <c r="M62" i="30"/>
  <c r="M74" i="30" s="1"/>
  <c r="M71" i="30"/>
  <c r="AO22" i="30"/>
  <c r="AR9" i="30"/>
  <c r="AX9" i="30"/>
  <c r="AR26" i="30"/>
  <c r="AH26" i="30"/>
  <c r="AR11" i="30"/>
  <c r="AH11" i="30"/>
  <c r="AU5" i="30"/>
  <c r="O61" i="30"/>
  <c r="N62" i="30" s="1"/>
  <c r="N74" i="30" s="1"/>
  <c r="AR3" i="30"/>
  <c r="AU7" i="30"/>
  <c r="AX15" i="30"/>
  <c r="AR15" i="30"/>
  <c r="AH15" i="30"/>
  <c r="AO20" i="30"/>
  <c r="AK57" i="30"/>
  <c r="AX43" i="30"/>
  <c r="AR43" i="30"/>
  <c r="AX56" i="30"/>
  <c r="AF43" i="30"/>
  <c r="AR58" i="30"/>
  <c r="AX58" i="30"/>
  <c r="AU48" i="30"/>
  <c r="AR42" i="30"/>
  <c r="AX42" i="30"/>
  <c r="K62" i="30"/>
  <c r="K74" i="30" s="1"/>
  <c r="K71" i="30"/>
  <c r="AF31" i="30"/>
  <c r="AX21" i="30"/>
  <c r="AX28" i="30"/>
  <c r="AR28" i="30"/>
  <c r="AH28" i="30"/>
  <c r="Q61" i="30"/>
  <c r="R21" i="30"/>
  <c r="E62" i="30"/>
  <c r="E63" i="30" s="1"/>
  <c r="E74" i="30" s="1"/>
  <c r="E71" i="30"/>
  <c r="AT61" i="30"/>
  <c r="AU37" i="30" s="1"/>
  <c r="AR4" i="30"/>
  <c r="AH4" i="30"/>
  <c r="D62" i="30"/>
  <c r="D74" i="30" s="1"/>
  <c r="D71" i="30"/>
  <c r="AJ61" i="30"/>
  <c r="AK31" i="30" s="1"/>
  <c r="AO51" i="30"/>
  <c r="AO40" i="30"/>
  <c r="AD15" i="30"/>
  <c r="AK48" i="30"/>
  <c r="AD54" i="30"/>
  <c r="AO56" i="30"/>
  <c r="AR53" i="30"/>
  <c r="AH53" i="30"/>
  <c r="AX53" i="30"/>
  <c r="AU34" i="30"/>
  <c r="AD10" i="30"/>
  <c r="N71" i="30"/>
  <c r="AX11" i="30"/>
  <c r="V61" i="30"/>
  <c r="AO5" i="30"/>
  <c r="AX39" i="30"/>
  <c r="AD55" i="30"/>
  <c r="AO33" i="30"/>
  <c r="H62" i="30"/>
  <c r="H74" i="30" s="1"/>
  <c r="H71" i="30"/>
  <c r="AU31" i="30"/>
  <c r="AF56" i="30"/>
  <c r="AF50" i="30"/>
  <c r="AF45" i="30"/>
  <c r="AF38" i="30"/>
  <c r="AF41" i="30"/>
  <c r="AF28" i="30"/>
  <c r="AF24" i="30"/>
  <c r="AF21" i="30"/>
  <c r="AF58" i="30"/>
  <c r="AF42" i="30"/>
  <c r="AF35" i="30"/>
  <c r="AF29" i="30"/>
  <c r="AF25" i="30"/>
  <c r="AF44" i="30"/>
  <c r="AF40" i="30"/>
  <c r="AF11" i="30"/>
  <c r="AF3" i="30"/>
  <c r="AF20" i="30"/>
  <c r="AF53" i="30"/>
  <c r="AF49" i="30"/>
  <c r="AF32" i="30"/>
  <c r="AF10" i="30"/>
  <c r="AF14" i="30"/>
  <c r="AX17" i="30"/>
  <c r="AH17" i="30"/>
  <c r="AR17" i="30"/>
  <c r="AD37" i="30"/>
  <c r="AX33" i="30"/>
  <c r="AF7" i="30"/>
  <c r="AD8" i="30"/>
  <c r="AF34" i="30"/>
  <c r="AR35" i="30"/>
  <c r="AH35" i="30"/>
  <c r="AX35" i="30"/>
  <c r="AU18" i="30"/>
  <c r="AU47" i="30"/>
  <c r="AR54" i="30"/>
  <c r="AH54" i="30"/>
  <c r="AX37" i="30"/>
  <c r="AH37" i="30"/>
  <c r="AR37" i="30"/>
  <c r="X61" i="30"/>
  <c r="Y3" i="30" s="1"/>
  <c r="AO39" i="30"/>
  <c r="AK20" i="30"/>
  <c r="AM17" i="30"/>
  <c r="AX31" i="30"/>
  <c r="AH31" i="30"/>
  <c r="AR31" i="30"/>
  <c r="J62" i="30"/>
  <c r="J74" i="30" s="1"/>
  <c r="J71" i="30"/>
  <c r="AR16" i="30"/>
  <c r="AH16" i="30"/>
  <c r="AX16" i="30"/>
  <c r="AD14" i="30"/>
  <c r="AR8" i="30"/>
  <c r="AH8" i="30"/>
  <c r="AU25" i="30"/>
  <c r="AF19" i="30"/>
  <c r="AX59" i="30"/>
  <c r="AR59" i="30"/>
  <c r="AR55" i="30"/>
  <c r="AH55" i="30"/>
  <c r="AR38" i="30"/>
  <c r="AH38" i="30"/>
  <c r="AX38" i="30"/>
  <c r="AR52" i="30"/>
  <c r="AH52" i="30"/>
  <c r="AX52" i="30"/>
  <c r="AK60" i="30"/>
  <c r="AU58" i="30"/>
  <c r="AD47" i="30"/>
  <c r="AU56" i="30"/>
  <c r="AU41" i="30"/>
  <c r="AF36" i="30"/>
  <c r="AX26" i="30"/>
  <c r="AR14" i="30"/>
  <c r="AH14" i="30"/>
  <c r="AX14" i="30"/>
  <c r="AD31" i="30"/>
  <c r="AX3" i="30"/>
  <c r="AM23" i="30"/>
  <c r="AU14" i="30"/>
  <c r="AF47" i="30"/>
  <c r="AF54" i="30"/>
  <c r="AU32" i="30"/>
  <c r="AH23" i="30"/>
  <c r="AX23" i="30"/>
  <c r="AR23" i="30"/>
  <c r="AR13" i="30"/>
  <c r="AH13" i="30"/>
  <c r="AX13" i="30"/>
  <c r="AO30" i="30"/>
  <c r="T61" i="30"/>
  <c r="AU16" i="30"/>
  <c r="AF8" i="30"/>
  <c r="AU27" i="30"/>
  <c r="AM4" i="30"/>
  <c r="G62" i="30"/>
  <c r="G74" i="30" s="1"/>
  <c r="G71" i="30"/>
  <c r="AO34" i="30"/>
  <c r="AC61" i="30"/>
  <c r="AD24" i="30" s="1"/>
  <c r="AX12" i="30"/>
  <c r="AR25" i="30"/>
  <c r="AH25" i="30"/>
  <c r="AX18" i="30"/>
  <c r="AH18" i="30"/>
  <c r="AR18" i="30"/>
  <c r="AK7" i="30"/>
  <c r="AO41" i="30"/>
  <c r="AU43" i="30"/>
  <c r="AO44" i="30"/>
  <c r="AX54" i="30"/>
  <c r="AM21" i="30"/>
  <c r="C62" i="30"/>
  <c r="C71" i="30"/>
  <c r="Y50" i="30"/>
  <c r="AU42" i="30"/>
  <c r="AX44" i="30"/>
  <c r="AD17" i="30"/>
  <c r="AD48" i="30"/>
  <c r="AM47" i="30"/>
  <c r="AK53" i="30"/>
  <c r="AR47" i="30"/>
  <c r="AH47" i="30"/>
  <c r="AX47" i="30"/>
  <c r="AR48" i="30"/>
  <c r="AH48" i="30"/>
  <c r="AX48" i="30"/>
  <c r="AO46" i="30"/>
  <c r="AU54" i="30"/>
  <c r="AX60" i="30"/>
  <c r="AR60" i="30"/>
  <c r="AH60" i="30"/>
  <c r="AR49" i="30"/>
  <c r="AH49" i="30"/>
  <c r="AM38" i="30"/>
  <c r="AR29" i="30"/>
  <c r="AH29" i="30"/>
  <c r="AU21" i="30"/>
  <c r="AK14" i="30"/>
  <c r="AO32" i="30"/>
  <c r="AF13" i="30"/>
  <c r="AM13" i="30"/>
  <c r="AX27" i="30"/>
  <c r="AR27" i="30"/>
  <c r="AH27" i="30"/>
  <c r="AU6" i="30"/>
  <c r="Z61" i="30"/>
  <c r="AA58" i="30" s="1"/>
  <c r="AF27" i="30"/>
  <c r="AF12" i="30"/>
  <c r="AD18" i="30"/>
  <c r="AR7" i="30"/>
  <c r="AH7" i="30"/>
  <c r="AF17" i="30"/>
  <c r="AD60" i="30"/>
  <c r="AD49" i="30"/>
  <c r="AR36" i="30"/>
  <c r="AX36" i="30"/>
  <c r="AX24" i="30"/>
  <c r="AH24" i="30"/>
  <c r="AR24" i="30"/>
  <c r="AR10" i="30"/>
  <c r="AH10" i="30"/>
  <c r="AX10" i="30"/>
  <c r="AX50" i="30"/>
  <c r="AR50" i="30"/>
  <c r="AK28" i="30"/>
  <c r="AK29" i="30"/>
  <c r="AR19" i="30"/>
  <c r="AH19" i="30"/>
  <c r="AD30" i="30"/>
  <c r="AO12" i="30"/>
  <c r="AD27" i="30"/>
  <c r="AX6" i="30"/>
  <c r="AH6" i="30"/>
  <c r="AR6" i="30"/>
  <c r="F62" i="30"/>
  <c r="F71" i="30"/>
  <c r="AR57" i="30"/>
  <c r="AH57" i="30"/>
  <c r="AU40" i="30"/>
  <c r="AU9" i="30"/>
  <c r="AU15" i="30"/>
  <c r="AD7" i="30"/>
  <c r="AF15" i="30"/>
  <c r="AA42" i="30" l="1"/>
  <c r="AO15" i="30"/>
  <c r="AO19" i="30"/>
  <c r="AI10" i="30"/>
  <c r="AU44" i="30"/>
  <c r="AI29" i="30"/>
  <c r="AA44" i="30"/>
  <c r="AU57" i="30"/>
  <c r="AK52" i="30"/>
  <c r="AI18" i="30"/>
  <c r="AI23" i="30"/>
  <c r="AU60" i="30"/>
  <c r="AO55" i="30"/>
  <c r="AS55" i="30"/>
  <c r="AI16" i="30"/>
  <c r="AO37" i="30"/>
  <c r="AU8" i="30"/>
  <c r="AD35" i="30"/>
  <c r="AK37" i="30"/>
  <c r="AO42" i="30"/>
  <c r="AU59" i="30"/>
  <c r="I62" i="30"/>
  <c r="I74" i="30" s="1"/>
  <c r="AA60" i="30"/>
  <c r="AA41" i="30"/>
  <c r="AA30" i="30"/>
  <c r="AA26" i="30"/>
  <c r="AA47" i="30"/>
  <c r="AA31" i="30"/>
  <c r="AA27" i="30"/>
  <c r="AA21" i="30"/>
  <c r="AA20" i="30"/>
  <c r="AA5" i="30"/>
  <c r="AA14" i="30"/>
  <c r="AA38" i="30"/>
  <c r="AA23" i="30"/>
  <c r="AA52" i="30"/>
  <c r="AA55" i="30"/>
  <c r="AA22" i="30"/>
  <c r="AA16" i="30"/>
  <c r="AA13" i="30"/>
  <c r="AA35" i="30"/>
  <c r="AA56" i="30"/>
  <c r="AA45" i="30"/>
  <c r="AA54" i="30"/>
  <c r="AA59" i="30"/>
  <c r="AA18" i="30"/>
  <c r="AA25" i="30"/>
  <c r="AA43" i="30"/>
  <c r="AA3" i="30"/>
  <c r="AA17" i="30"/>
  <c r="AA49" i="30"/>
  <c r="AA33" i="30"/>
  <c r="AA24" i="30"/>
  <c r="AA57" i="30"/>
  <c r="AA37" i="30"/>
  <c r="AA48" i="30"/>
  <c r="AA4" i="30"/>
  <c r="AA6" i="30"/>
  <c r="AA19" i="30"/>
  <c r="AA15" i="30"/>
  <c r="AA8" i="30"/>
  <c r="AA10" i="30"/>
  <c r="AA11" i="30"/>
  <c r="AA7" i="30"/>
  <c r="AA28" i="30"/>
  <c r="AA34" i="30"/>
  <c r="AA53" i="30"/>
  <c r="AA29" i="30"/>
  <c r="AI37" i="30"/>
  <c r="AH61" i="30"/>
  <c r="AI8" i="30" s="1"/>
  <c r="AU12" i="30"/>
  <c r="AU50" i="30"/>
  <c r="AS60" i="30"/>
  <c r="AO60" i="30"/>
  <c r="AK17" i="30"/>
  <c r="AK47" i="30"/>
  <c r="AD16" i="30"/>
  <c r="AS14" i="30"/>
  <c r="AO14" i="30"/>
  <c r="AK30" i="30"/>
  <c r="AO52" i="30"/>
  <c r="AK18" i="30"/>
  <c r="AD13" i="30"/>
  <c r="AU51" i="30"/>
  <c r="AK16" i="30"/>
  <c r="AU38" i="30"/>
  <c r="AU52" i="30"/>
  <c r="AS4" i="30"/>
  <c r="AO4" i="30"/>
  <c r="AD53" i="30"/>
  <c r="AA40" i="30"/>
  <c r="AI26" i="30"/>
  <c r="AK15" i="30"/>
  <c r="AD34" i="30"/>
  <c r="AO49" i="30"/>
  <c r="AS49" i="30"/>
  <c r="AO10" i="30"/>
  <c r="AO59" i="30"/>
  <c r="AO16" i="30"/>
  <c r="Y51" i="30"/>
  <c r="AS53" i="30"/>
  <c r="AO53" i="30"/>
  <c r="AO11" i="30"/>
  <c r="AI57" i="30"/>
  <c r="AU10" i="30"/>
  <c r="AO24" i="30"/>
  <c r="AS24" i="30"/>
  <c r="AU13" i="30"/>
  <c r="AI48" i="30"/>
  <c r="AS57" i="30"/>
  <c r="AO57" i="30"/>
  <c r="AK21" i="30"/>
  <c r="AI24" i="30"/>
  <c r="AI7" i="30"/>
  <c r="AD22" i="30"/>
  <c r="AD23" i="30"/>
  <c r="AK13" i="30"/>
  <c r="AO48" i="30"/>
  <c r="AU23" i="30"/>
  <c r="AK22" i="30"/>
  <c r="AS25" i="30"/>
  <c r="AO25" i="30"/>
  <c r="AK6" i="30"/>
  <c r="AA51" i="30"/>
  <c r="AK5" i="30"/>
  <c r="AK41" i="30"/>
  <c r="AU35" i="30"/>
  <c r="AD28" i="30"/>
  <c r="AI35" i="30"/>
  <c r="AK23" i="30"/>
  <c r="AK55" i="30"/>
  <c r="AU3" i="30"/>
  <c r="R60" i="30"/>
  <c r="R44" i="30"/>
  <c r="R55" i="30"/>
  <c r="R50" i="30"/>
  <c r="R45" i="30"/>
  <c r="R51" i="30"/>
  <c r="R46" i="30"/>
  <c r="R57" i="30"/>
  <c r="R41" i="30"/>
  <c r="R36" i="30"/>
  <c r="R58" i="30"/>
  <c r="R42" i="30"/>
  <c r="R59" i="30"/>
  <c r="R54" i="30"/>
  <c r="R49" i="30"/>
  <c r="R43" i="30"/>
  <c r="R38" i="30"/>
  <c r="R31" i="30"/>
  <c r="R27" i="30"/>
  <c r="R37" i="30"/>
  <c r="R20" i="30"/>
  <c r="R32" i="30"/>
  <c r="R28" i="30"/>
  <c r="R24" i="30"/>
  <c r="R56" i="30"/>
  <c r="R52" i="30"/>
  <c r="R40" i="30"/>
  <c r="R35" i="30"/>
  <c r="R33" i="30"/>
  <c r="R53" i="30"/>
  <c r="R29" i="30"/>
  <c r="R25" i="30"/>
  <c r="R47" i="30"/>
  <c r="R34" i="30"/>
  <c r="R30" i="30"/>
  <c r="R26" i="30"/>
  <c r="R22" i="30"/>
  <c r="R23" i="30"/>
  <c r="R6" i="30"/>
  <c r="R3" i="30"/>
  <c r="R4" i="30"/>
  <c r="R48" i="30"/>
  <c r="R39" i="30"/>
  <c r="R15" i="30"/>
  <c r="R11" i="30"/>
  <c r="R7" i="30"/>
  <c r="R19" i="30"/>
  <c r="R18" i="30"/>
  <c r="R16" i="30"/>
  <c r="R12" i="30"/>
  <c r="R8" i="30"/>
  <c r="R17" i="30"/>
  <c r="R9" i="30"/>
  <c r="R5" i="30"/>
  <c r="R14" i="30"/>
  <c r="R13" i="30"/>
  <c r="R10" i="30"/>
  <c r="AU22" i="30"/>
  <c r="AO58" i="30"/>
  <c r="AK49" i="30"/>
  <c r="AK4" i="30"/>
  <c r="AS26" i="30"/>
  <c r="AO26" i="30"/>
  <c r="AM61" i="30"/>
  <c r="AI19" i="30"/>
  <c r="AO29" i="30"/>
  <c r="AI14" i="30"/>
  <c r="AO7" i="30"/>
  <c r="AS7" i="30"/>
  <c r="Y46" i="30"/>
  <c r="AS35" i="30"/>
  <c r="AO35" i="30"/>
  <c r="AA9" i="30"/>
  <c r="AU4" i="30"/>
  <c r="AU24" i="30"/>
  <c r="AU28" i="30"/>
  <c r="AU33" i="30"/>
  <c r="AU11" i="30"/>
  <c r="AU26" i="30"/>
  <c r="AU29" i="30"/>
  <c r="AU17" i="30"/>
  <c r="AU30" i="30"/>
  <c r="AU19" i="30"/>
  <c r="AU20" i="30"/>
  <c r="AU55" i="30"/>
  <c r="AU53" i="30"/>
  <c r="AI28" i="30"/>
  <c r="AU36" i="30"/>
  <c r="AR61" i="30"/>
  <c r="AS19" i="30" s="1"/>
  <c r="AO3" i="30"/>
  <c r="AK10" i="30"/>
  <c r="AK54" i="30"/>
  <c r="AI6" i="30"/>
  <c r="AS18" i="30"/>
  <c r="AO18" i="30"/>
  <c r="AI60" i="30"/>
  <c r="AS8" i="30"/>
  <c r="AO8" i="30"/>
  <c r="AA36" i="30"/>
  <c r="O62" i="30"/>
  <c r="O74" i="30" s="1"/>
  <c r="C74" i="30"/>
  <c r="AI13" i="30"/>
  <c r="AA32" i="30"/>
  <c r="AA46" i="30"/>
  <c r="AA39" i="30"/>
  <c r="AA12" i="30"/>
  <c r="AS50" i="30"/>
  <c r="AO50" i="30"/>
  <c r="AI27" i="30"/>
  <c r="AK26" i="30"/>
  <c r="AI47" i="30"/>
  <c r="AU45" i="30"/>
  <c r="AD50" i="30"/>
  <c r="AD45" i="30"/>
  <c r="AD43" i="30"/>
  <c r="AD33" i="30"/>
  <c r="AD36" i="30"/>
  <c r="AD58" i="30"/>
  <c r="AD42" i="30"/>
  <c r="AD21" i="30"/>
  <c r="AD9" i="30"/>
  <c r="AD20" i="30"/>
  <c r="AD25" i="30"/>
  <c r="AD3" i="30"/>
  <c r="AD5" i="30"/>
  <c r="AD12" i="30"/>
  <c r="AD32" i="30"/>
  <c r="AD56" i="30"/>
  <c r="AD4" i="30"/>
  <c r="AD29" i="30"/>
  <c r="AD40" i="30"/>
  <c r="AD52" i="30"/>
  <c r="AD46" i="30"/>
  <c r="AD59" i="30"/>
  <c r="AD26" i="30"/>
  <c r="AD39" i="30"/>
  <c r="AD51" i="30"/>
  <c r="AD44" i="30"/>
  <c r="AD19" i="30"/>
  <c r="AD57" i="30"/>
  <c r="AS13" i="30"/>
  <c r="AO13" i="30"/>
  <c r="AU49" i="30"/>
  <c r="AD41" i="30"/>
  <c r="AI38" i="30"/>
  <c r="AK27" i="30"/>
  <c r="AS31" i="30"/>
  <c r="AO31" i="30"/>
  <c r="AI54" i="30"/>
  <c r="AO17" i="30"/>
  <c r="AU46" i="30"/>
  <c r="AU39" i="30"/>
  <c r="AD11" i="30"/>
  <c r="AO28" i="30"/>
  <c r="AS28" i="30"/>
  <c r="AD38" i="30"/>
  <c r="AW62" i="30"/>
  <c r="AW63" i="30" s="1"/>
  <c r="O71" i="30"/>
  <c r="L62" i="30"/>
  <c r="L74" i="30" s="1"/>
  <c r="AS9" i="30"/>
  <c r="AO9" i="30"/>
  <c r="AI21" i="30"/>
  <c r="AS6" i="30"/>
  <c r="AO6" i="30"/>
  <c r="AS36" i="30"/>
  <c r="AO36" i="30"/>
  <c r="AS27" i="30"/>
  <c r="AO27" i="30"/>
  <c r="AI49" i="30"/>
  <c r="AO47" i="30"/>
  <c r="AS47" i="30"/>
  <c r="AS23" i="30"/>
  <c r="AO23" i="30"/>
  <c r="AX61" i="30"/>
  <c r="AS38" i="30"/>
  <c r="AO38" i="30"/>
  <c r="AI31" i="30"/>
  <c r="Y57" i="30"/>
  <c r="Y41" i="30"/>
  <c r="Y29" i="30"/>
  <c r="Y25" i="30"/>
  <c r="Y38" i="30"/>
  <c r="Y30" i="30"/>
  <c r="Y26" i="30"/>
  <c r="Y19" i="30"/>
  <c r="Y54" i="30"/>
  <c r="Y55" i="30"/>
  <c r="Y35" i="30"/>
  <c r="Y22" i="30"/>
  <c r="Y18" i="30"/>
  <c r="Y8" i="30"/>
  <c r="Y4" i="30"/>
  <c r="Y61" i="30" s="1"/>
  <c r="Y21" i="30"/>
  <c r="Y49" i="30"/>
  <c r="Y15" i="30"/>
  <c r="Y20" i="30"/>
  <c r="Y32" i="30"/>
  <c r="Y16" i="30"/>
  <c r="Y12" i="30"/>
  <c r="Y11" i="30"/>
  <c r="Y6" i="30"/>
  <c r="Y39" i="30"/>
  <c r="Y59" i="30"/>
  <c r="Y33" i="30"/>
  <c r="Y17" i="30"/>
  <c r="Y7" i="30"/>
  <c r="Y31" i="30"/>
  <c r="Y44" i="30"/>
  <c r="Y34" i="30"/>
  <c r="Y36" i="30"/>
  <c r="Y28" i="30"/>
  <c r="Y13" i="30"/>
  <c r="Y37" i="30"/>
  <c r="Y60" i="30"/>
  <c r="Y43" i="30"/>
  <c r="Y45" i="30"/>
  <c r="Y52" i="30"/>
  <c r="Y42" i="30"/>
  <c r="Y48" i="30"/>
  <c r="Y5" i="30"/>
  <c r="Y40" i="30"/>
  <c r="Y9" i="30"/>
  <c r="Y53" i="30"/>
  <c r="Y58" i="30"/>
  <c r="Y14" i="30"/>
  <c r="Y23" i="30"/>
  <c r="Y24" i="30"/>
  <c r="Y56" i="30"/>
  <c r="Y47" i="30"/>
  <c r="Y10" i="30"/>
  <c r="Y27" i="30"/>
  <c r="AO54" i="30"/>
  <c r="AS54" i="30"/>
  <c r="AA50" i="30"/>
  <c r="AI17" i="30"/>
  <c r="AF61" i="30"/>
  <c r="AK59" i="30"/>
  <c r="AK43" i="30"/>
  <c r="AK32" i="30"/>
  <c r="AK51" i="30"/>
  <c r="AK36" i="30"/>
  <c r="AK33" i="30"/>
  <c r="AK46" i="30"/>
  <c r="AK39" i="30"/>
  <c r="AK12" i="30"/>
  <c r="AK9" i="30"/>
  <c r="AK24" i="30"/>
  <c r="AK8" i="30"/>
  <c r="AK45" i="30"/>
  <c r="AK35" i="30"/>
  <c r="AK58" i="30"/>
  <c r="AK56" i="30"/>
  <c r="AK25" i="30"/>
  <c r="AK40" i="30"/>
  <c r="AK34" i="30"/>
  <c r="AK44" i="30"/>
  <c r="AK19" i="30"/>
  <c r="AK50" i="30"/>
  <c r="AK42" i="30"/>
  <c r="AK11" i="30"/>
  <c r="AK3" i="30"/>
  <c r="AK38" i="30"/>
  <c r="AS43" i="30"/>
  <c r="AO43" i="30"/>
  <c r="AI15" i="30"/>
  <c r="AD6" i="30"/>
  <c r="AS21" i="30"/>
  <c r="AP27" i="30" l="1"/>
  <c r="AP42" i="30"/>
  <c r="AS3" i="30"/>
  <c r="R61" i="30"/>
  <c r="AU61" i="30"/>
  <c r="AS16" i="30"/>
  <c r="AS42" i="30"/>
  <c r="AP36" i="30"/>
  <c r="AP17" i="30"/>
  <c r="AS45" i="30"/>
  <c r="AS22" i="30"/>
  <c r="AS20" i="30"/>
  <c r="AS5" i="30"/>
  <c r="AS41" i="30"/>
  <c r="AS33" i="30"/>
  <c r="AS39" i="30"/>
  <c r="AS51" i="30"/>
  <c r="AS32" i="30"/>
  <c r="AS12" i="30"/>
  <c r="AS30" i="30"/>
  <c r="AS44" i="30"/>
  <c r="AS40" i="30"/>
  <c r="AS56" i="30"/>
  <c r="AS46" i="30"/>
  <c r="AS34" i="30"/>
  <c r="AP7" i="30"/>
  <c r="AP59" i="30"/>
  <c r="AI58" i="30"/>
  <c r="AI40" i="30"/>
  <c r="AI46" i="30"/>
  <c r="AI44" i="30"/>
  <c r="AI51" i="30"/>
  <c r="AI33" i="30"/>
  <c r="AI32" i="30"/>
  <c r="AI39" i="30"/>
  <c r="AI12" i="30"/>
  <c r="AI56" i="30"/>
  <c r="AI36" i="30"/>
  <c r="AI42" i="30"/>
  <c r="AI59" i="30"/>
  <c r="AI43" i="30"/>
  <c r="AI3" i="30"/>
  <c r="AI9" i="30"/>
  <c r="AI50" i="30"/>
  <c r="AI45" i="30"/>
  <c r="AI30" i="30"/>
  <c r="AI41" i="30"/>
  <c r="AI20" i="30"/>
  <c r="AI22" i="30"/>
  <c r="AI5" i="30"/>
  <c r="AI34" i="30"/>
  <c r="AI53" i="30"/>
  <c r="AS15" i="30"/>
  <c r="AA61" i="30"/>
  <c r="AP6" i="30"/>
  <c r="AS17" i="30"/>
  <c r="AP13" i="30"/>
  <c r="AS48" i="30"/>
  <c r="AP57" i="30"/>
  <c r="AS11" i="30"/>
  <c r="AS59" i="30"/>
  <c r="AI25" i="30"/>
  <c r="AI4" i="30"/>
  <c r="AP15" i="30"/>
  <c r="AO61" i="30"/>
  <c r="AP8" i="30" s="1"/>
  <c r="AP3" i="30"/>
  <c r="AP29" i="30"/>
  <c r="AP58" i="30"/>
  <c r="AP11" i="30"/>
  <c r="AP10" i="30"/>
  <c r="AP47" i="30"/>
  <c r="AP28" i="30"/>
  <c r="AP31" i="30"/>
  <c r="AD61" i="30"/>
  <c r="AP35" i="30"/>
  <c r="AS29" i="30"/>
  <c r="AS58" i="30"/>
  <c r="AP53" i="30"/>
  <c r="AS10" i="30"/>
  <c r="AP4" i="30"/>
  <c r="AS52" i="30"/>
  <c r="AI52" i="30"/>
  <c r="AI11" i="30"/>
  <c r="AS37" i="30"/>
  <c r="AI55" i="30"/>
  <c r="AK61" i="30"/>
  <c r="AP43" i="30"/>
  <c r="AP54" i="30"/>
  <c r="AP38" i="30"/>
  <c r="AP9" i="30"/>
  <c r="AP50" i="30"/>
  <c r="AP25" i="30"/>
  <c r="AP52" i="30"/>
  <c r="AP60" i="30"/>
  <c r="AP37" i="30"/>
  <c r="AP23" i="30" l="1"/>
  <c r="AP16" i="30"/>
  <c r="AP26" i="30"/>
  <c r="AP55" i="30"/>
  <c r="AS61" i="30"/>
  <c r="AP21" i="30"/>
  <c r="AP45" i="30"/>
  <c r="AP30" i="30"/>
  <c r="AP40" i="30"/>
  <c r="AP33" i="30"/>
  <c r="AP5" i="30"/>
  <c r="AP61" i="30" s="1"/>
  <c r="AP32" i="30"/>
  <c r="AP20" i="30"/>
  <c r="AP34" i="30"/>
  <c r="AP22" i="30"/>
  <c r="AP46" i="30"/>
  <c r="AP12" i="30"/>
  <c r="AP56" i="30"/>
  <c r="AP39" i="30"/>
  <c r="AP44" i="30"/>
  <c r="AP41" i="30"/>
  <c r="AP51" i="30"/>
  <c r="AP18" i="30"/>
  <c r="AP14" i="30"/>
  <c r="AP19" i="30"/>
  <c r="AI61" i="30"/>
  <c r="AP48" i="30"/>
  <c r="AP24" i="30"/>
  <c r="AP49" i="30"/>
  <c r="BX62" i="11" l="1"/>
  <c r="BX61" i="11"/>
  <c r="BX59" i="11"/>
  <c r="BX54" i="11"/>
  <c r="BX53" i="11"/>
  <c r="BX49" i="11"/>
  <c r="BX48" i="11"/>
  <c r="BX47" i="11"/>
  <c r="BX46" i="11"/>
  <c r="BX45" i="11"/>
  <c r="BX43" i="11"/>
  <c r="BX42" i="11"/>
  <c r="BX39" i="11"/>
  <c r="BX36" i="11"/>
  <c r="BX35" i="11"/>
  <c r="BX15" i="11"/>
  <c r="BX12" i="11"/>
  <c r="BX6" i="11"/>
  <c r="BW62" i="11"/>
  <c r="BW61" i="11"/>
  <c r="BW59" i="11"/>
  <c r="BW54" i="11"/>
  <c r="BW53" i="11"/>
  <c r="BW49" i="11"/>
  <c r="BW48" i="11"/>
  <c r="BW47" i="11"/>
  <c r="BW46" i="11"/>
  <c r="BW45" i="11"/>
  <c r="BW43" i="11"/>
  <c r="BW42" i="11"/>
  <c r="BW39" i="11"/>
  <c r="BW36" i="11"/>
  <c r="BW35" i="11"/>
  <c r="BW15" i="11"/>
  <c r="BW12" i="11"/>
  <c r="BW6" i="11"/>
  <c r="BV62" i="11"/>
  <c r="BV61" i="11"/>
  <c r="BV59" i="11"/>
  <c r="BV54" i="11"/>
  <c r="BV53" i="11"/>
  <c r="BV49" i="11"/>
  <c r="BV48" i="11"/>
  <c r="BV47" i="11"/>
  <c r="BV46" i="11"/>
  <c r="BV45" i="11"/>
  <c r="BV43" i="11"/>
  <c r="BV42" i="11"/>
  <c r="BV39" i="11"/>
  <c r="BV36" i="11"/>
  <c r="BV35" i="11"/>
  <c r="BV15" i="11"/>
  <c r="BV12" i="11"/>
  <c r="BV6" i="11"/>
  <c r="BQ5" i="11"/>
  <c r="BR5" i="11"/>
  <c r="BP5" i="11"/>
  <c r="C5" i="11"/>
  <c r="BP35" i="11" l="1"/>
  <c r="CB35" i="11" s="1"/>
  <c r="CL35" i="11" s="1"/>
  <c r="BR42" i="11"/>
  <c r="CD42" i="11" s="1"/>
  <c r="CT42" i="11" s="1"/>
  <c r="BR35" i="11"/>
  <c r="CD35" i="11" s="1"/>
  <c r="CT35" i="11" s="1"/>
  <c r="BR48" i="11"/>
  <c r="CD48" i="11" s="1"/>
  <c r="CT48" i="11" s="1"/>
  <c r="BQ6" i="11"/>
  <c r="CC6" i="11" s="1"/>
  <c r="CP6" i="11" s="1"/>
  <c r="BQ15" i="11"/>
  <c r="CC15" i="11" s="1"/>
  <c r="CP15" i="11" s="1"/>
  <c r="AB19" i="11"/>
  <c r="AB62" i="11"/>
  <c r="AB40" i="11"/>
  <c r="C10" i="11"/>
  <c r="C22" i="11"/>
  <c r="C23" i="11"/>
  <c r="C25" i="11"/>
  <c r="C34" i="11"/>
  <c r="C33" i="11"/>
  <c r="C44" i="11"/>
  <c r="C51" i="11"/>
  <c r="C58" i="11"/>
  <c r="C41" i="11"/>
  <c r="C24" i="11"/>
  <c r="C20" i="11"/>
  <c r="C55" i="11"/>
  <c r="C21" i="11"/>
  <c r="BV5" i="11"/>
  <c r="CB5" i="11" s="1"/>
  <c r="CL5" i="11" s="1"/>
  <c r="AP5" i="11"/>
  <c r="AR5" i="11"/>
  <c r="AQ5" i="11"/>
  <c r="F38" i="4" l="1"/>
  <c r="F60" i="4"/>
  <c r="F17" i="4"/>
  <c r="X60" i="11"/>
  <c r="X23" i="11"/>
  <c r="X18" i="11"/>
  <c r="X50" i="11"/>
  <c r="X16" i="11"/>
  <c r="BI64" i="11"/>
  <c r="BJ64" i="11"/>
  <c r="BK64" i="11"/>
  <c r="BK66" i="11" s="1"/>
  <c r="CH62" i="11"/>
  <c r="CH61" i="11"/>
  <c r="CH59" i="11"/>
  <c r="CH54" i="11"/>
  <c r="CH53" i="11"/>
  <c r="CH49" i="11"/>
  <c r="CH48" i="11"/>
  <c r="CH47" i="11"/>
  <c r="CH46" i="11"/>
  <c r="CH45" i="11"/>
  <c r="CH43" i="11"/>
  <c r="CH42" i="11"/>
  <c r="CH39" i="11"/>
  <c r="CH36" i="11"/>
  <c r="CH35" i="11"/>
  <c r="CH15" i="11"/>
  <c r="CH12" i="11"/>
  <c r="CH6" i="11"/>
  <c r="X51" i="11" l="1"/>
  <c r="X38" i="11"/>
  <c r="X57" i="11"/>
  <c r="X24" i="11"/>
  <c r="X31" i="11"/>
  <c r="X22" i="11"/>
  <c r="X27" i="11"/>
  <c r="X17" i="11"/>
  <c r="X9" i="11"/>
  <c r="X21" i="11"/>
  <c r="X32" i="11"/>
  <c r="X8" i="11"/>
  <c r="X44" i="11"/>
  <c r="X20" i="11"/>
  <c r="X58" i="11"/>
  <c r="X33" i="11"/>
  <c r="X40" i="11"/>
  <c r="X28" i="11"/>
  <c r="X19" i="11"/>
  <c r="V66" i="11"/>
  <c r="X63" i="11"/>
  <c r="X10" i="11"/>
  <c r="X41" i="11"/>
  <c r="X55" i="11"/>
  <c r="X29" i="11"/>
  <c r="X34" i="11"/>
  <c r="X30" i="11"/>
  <c r="X52" i="11"/>
  <c r="X7" i="11"/>
  <c r="U64" i="11"/>
  <c r="U66" i="11" s="1"/>
  <c r="X14" i="11"/>
  <c r="X13" i="11"/>
  <c r="X37" i="11"/>
  <c r="X26" i="11"/>
  <c r="X25" i="11"/>
  <c r="X11" i="11"/>
  <c r="X56" i="11"/>
  <c r="BJ66" i="11"/>
  <c r="BI66" i="11"/>
  <c r="BL64" i="11"/>
  <c r="BL5" i="11"/>
  <c r="CH64" i="11"/>
  <c r="BK4" i="11" l="1"/>
  <c r="X64" i="11"/>
  <c r="X66" i="11" s="1"/>
  <c r="AE62" i="11"/>
  <c r="AE47" i="11"/>
  <c r="AD9" i="11"/>
  <c r="AD37" i="11"/>
  <c r="AF62" i="11"/>
  <c r="AF61" i="11"/>
  <c r="BI4" i="11"/>
  <c r="BL66" i="11"/>
  <c r="BJ4" i="11"/>
  <c r="BL4" i="11" l="1"/>
  <c r="H7" i="4"/>
  <c r="J60" i="4"/>
  <c r="I45" i="4"/>
  <c r="J59" i="4"/>
  <c r="I60" i="4"/>
  <c r="H35" i="4"/>
  <c r="BO62" i="11"/>
  <c r="BO61" i="11"/>
  <c r="BO59" i="11"/>
  <c r="BO54" i="11"/>
  <c r="BO53" i="11"/>
  <c r="BO46" i="11"/>
  <c r="BO47" i="11"/>
  <c r="BO48" i="11"/>
  <c r="BO49" i="11"/>
  <c r="BO45" i="11"/>
  <c r="BO43" i="11"/>
  <c r="BO42" i="11"/>
  <c r="BO39" i="11"/>
  <c r="BR39" i="11" s="1"/>
  <c r="CD39" i="11" s="1"/>
  <c r="CT39" i="11" s="1"/>
  <c r="BO36" i="11"/>
  <c r="BO35" i="11"/>
  <c r="BO15" i="11"/>
  <c r="BO12" i="11"/>
  <c r="BO6" i="11"/>
  <c r="BP15" i="11" l="1"/>
  <c r="CB15" i="11" s="1"/>
  <c r="CL15" i="11" s="1"/>
  <c r="G25" i="28"/>
  <c r="D25" i="28"/>
  <c r="C25" i="28"/>
  <c r="H24" i="28"/>
  <c r="E24" i="28"/>
  <c r="F24" i="28" s="1"/>
  <c r="I24" i="28" s="1"/>
  <c r="H23" i="28"/>
  <c r="E23" i="28"/>
  <c r="F23" i="28" s="1"/>
  <c r="I23" i="28" s="1"/>
  <c r="H22" i="28"/>
  <c r="E22" i="28"/>
  <c r="F22" i="28" s="1"/>
  <c r="I22" i="28" s="1"/>
  <c r="H21" i="28"/>
  <c r="E21" i="28"/>
  <c r="F21" i="28" s="1"/>
  <c r="I21" i="28" s="1"/>
  <c r="H20" i="28"/>
  <c r="E20" i="28"/>
  <c r="F20" i="28" s="1"/>
  <c r="I20" i="28" s="1"/>
  <c r="H19" i="28"/>
  <c r="E19" i="28"/>
  <c r="F19" i="28" s="1"/>
  <c r="I19" i="28" s="1"/>
  <c r="H18" i="28"/>
  <c r="E18" i="28"/>
  <c r="F18" i="28" s="1"/>
  <c r="I18" i="28" s="1"/>
  <c r="H17" i="28"/>
  <c r="E17" i="28"/>
  <c r="F17" i="28" s="1"/>
  <c r="I17" i="28" s="1"/>
  <c r="H16" i="28"/>
  <c r="E16" i="28"/>
  <c r="F16" i="28" s="1"/>
  <c r="I16" i="28" s="1"/>
  <c r="H15" i="28"/>
  <c r="E15" i="28"/>
  <c r="F15" i="28" s="1"/>
  <c r="I15" i="28" s="1"/>
  <c r="H14" i="28"/>
  <c r="E14" i="28"/>
  <c r="F14" i="28" s="1"/>
  <c r="I14" i="28" s="1"/>
  <c r="H13" i="28"/>
  <c r="E13" i="28"/>
  <c r="F13" i="28" s="1"/>
  <c r="I13" i="28" s="1"/>
  <c r="H12" i="28"/>
  <c r="E12" i="28"/>
  <c r="F12" i="28" s="1"/>
  <c r="I12" i="28" s="1"/>
  <c r="H11" i="28"/>
  <c r="E11" i="28"/>
  <c r="F11" i="28" s="1"/>
  <c r="I11" i="28" s="1"/>
  <c r="H10" i="28"/>
  <c r="E10" i="28"/>
  <c r="F10" i="28" s="1"/>
  <c r="I10" i="28" s="1"/>
  <c r="H9" i="28"/>
  <c r="E9" i="28"/>
  <c r="F9" i="28" s="1"/>
  <c r="I9" i="28" s="1"/>
  <c r="H8" i="28"/>
  <c r="J8" i="28" s="1"/>
  <c r="E8" i="28"/>
  <c r="F8" i="28" s="1"/>
  <c r="I8" i="28" s="1"/>
  <c r="H7" i="28"/>
  <c r="E7" i="28"/>
  <c r="E25" i="28" s="1"/>
  <c r="K11" i="28" l="1"/>
  <c r="M11" i="28" s="1"/>
  <c r="J18" i="28"/>
  <c r="L18" i="28" s="1"/>
  <c r="K19" i="28"/>
  <c r="K23" i="28"/>
  <c r="M23" i="28" s="1"/>
  <c r="L9" i="28"/>
  <c r="K12" i="28"/>
  <c r="J15" i="28"/>
  <c r="L15" i="28" s="1"/>
  <c r="J19" i="28"/>
  <c r="L19" i="28" s="1"/>
  <c r="L23" i="28"/>
  <c r="L8" i="28"/>
  <c r="L11" i="28"/>
  <c r="J22" i="28"/>
  <c r="K22" i="28" s="1"/>
  <c r="J11" i="28"/>
  <c r="J9" i="28"/>
  <c r="K9" i="28" s="1"/>
  <c r="M9" i="28" s="1"/>
  <c r="K20" i="28"/>
  <c r="K24" i="28"/>
  <c r="K14" i="28"/>
  <c r="L14" i="28"/>
  <c r="J14" i="28"/>
  <c r="H25" i="28"/>
  <c r="K10" i="28"/>
  <c r="J12" i="28"/>
  <c r="L12" i="28" s="1"/>
  <c r="J16" i="28"/>
  <c r="K16" i="28" s="1"/>
  <c r="M16" i="28" s="1"/>
  <c r="L16" i="28"/>
  <c r="J20" i="28"/>
  <c r="L20" i="28" s="1"/>
  <c r="K18" i="28"/>
  <c r="L10" i="28"/>
  <c r="K13" i="28"/>
  <c r="K17" i="28"/>
  <c r="M17" i="28" s="1"/>
  <c r="K8" i="28"/>
  <c r="J10" i="28"/>
  <c r="J13" i="28"/>
  <c r="L13" i="28" s="1"/>
  <c r="L17" i="28"/>
  <c r="J17" i="28"/>
  <c r="J21" i="28"/>
  <c r="L21" i="28" s="1"/>
  <c r="J23" i="28"/>
  <c r="J24" i="28"/>
  <c r="L24" i="28" s="1"/>
  <c r="F7" i="28"/>
  <c r="M22" i="28" l="1"/>
  <c r="K21" i="28"/>
  <c r="M21" i="28" s="1"/>
  <c r="M12" i="28"/>
  <c r="M13" i="28"/>
  <c r="M24" i="28"/>
  <c r="M20" i="28"/>
  <c r="F25" i="28"/>
  <c r="I7" i="28"/>
  <c r="K15" i="28"/>
  <c r="M15" i="28" s="1"/>
  <c r="M14" i="28"/>
  <c r="L22" i="28"/>
  <c r="M10" i="28"/>
  <c r="M18" i="28"/>
  <c r="M19" i="28"/>
  <c r="M8" i="28"/>
  <c r="I25" i="28" l="1"/>
  <c r="J7" i="28"/>
  <c r="J25" i="28" l="1"/>
  <c r="L7" i="28"/>
  <c r="K7" i="28"/>
  <c r="M7" i="28" s="1"/>
  <c r="E5" i="4" l="1"/>
  <c r="E6" i="4"/>
  <c r="E7" i="4"/>
  <c r="E8" i="4"/>
  <c r="E9" i="4"/>
  <c r="E11" i="4"/>
  <c r="E12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5" i="4"/>
  <c r="E36" i="4"/>
  <c r="E38" i="4"/>
  <c r="E39" i="4"/>
  <c r="E42" i="4"/>
  <c r="E48" i="4"/>
  <c r="E49" i="4"/>
  <c r="E50" i="4"/>
  <c r="E53" i="4"/>
  <c r="E54" i="4"/>
  <c r="E55" i="4"/>
  <c r="E56" i="4"/>
  <c r="E58" i="4"/>
  <c r="E61" i="4"/>
  <c r="D5" i="4"/>
  <c r="D6" i="4"/>
  <c r="D7" i="4"/>
  <c r="D8" i="4"/>
  <c r="D9" i="4"/>
  <c r="D11" i="4"/>
  <c r="D12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5" i="4"/>
  <c r="D36" i="4"/>
  <c r="D38" i="4"/>
  <c r="D39" i="4"/>
  <c r="D42" i="4"/>
  <c r="D48" i="4"/>
  <c r="D49" i="4"/>
  <c r="D50" i="4"/>
  <c r="D53" i="4"/>
  <c r="D54" i="4"/>
  <c r="D55" i="4"/>
  <c r="D56" i="4"/>
  <c r="D58" i="4"/>
  <c r="D61" i="4"/>
  <c r="C5" i="4"/>
  <c r="C6" i="4"/>
  <c r="C7" i="4"/>
  <c r="C8" i="4"/>
  <c r="C9" i="4"/>
  <c r="C11" i="4"/>
  <c r="C12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5" i="4"/>
  <c r="C36" i="4"/>
  <c r="C38" i="4"/>
  <c r="C39" i="4"/>
  <c r="C42" i="4"/>
  <c r="C48" i="4"/>
  <c r="C49" i="4"/>
  <c r="C50" i="4"/>
  <c r="C53" i="4"/>
  <c r="C54" i="4"/>
  <c r="C55" i="4"/>
  <c r="C56" i="4"/>
  <c r="C58" i="4"/>
  <c r="C61" i="4"/>
  <c r="B10" i="4"/>
  <c r="B13" i="4"/>
  <c r="B33" i="4"/>
  <c r="B34" i="4"/>
  <c r="B37" i="4"/>
  <c r="B40" i="4"/>
  <c r="B41" i="4"/>
  <c r="B43" i="4"/>
  <c r="B44" i="4"/>
  <c r="B45" i="4"/>
  <c r="B46" i="4"/>
  <c r="B47" i="4"/>
  <c r="B51" i="4"/>
  <c r="B52" i="4"/>
  <c r="B57" i="4"/>
  <c r="B59" i="4"/>
  <c r="B60" i="4"/>
  <c r="B4" i="4"/>
  <c r="CI61" i="11" l="1"/>
  <c r="AO7" i="11" l="1"/>
  <c r="AO8" i="11"/>
  <c r="AQ8" i="11" s="1"/>
  <c r="Q6" i="4" s="1"/>
  <c r="AO9" i="11"/>
  <c r="AO10" i="11"/>
  <c r="AQ10" i="11" s="1"/>
  <c r="AO11" i="11"/>
  <c r="AQ11" i="11" s="1"/>
  <c r="AO13" i="11"/>
  <c r="AO14" i="11"/>
  <c r="AP14" i="11" s="1"/>
  <c r="P12" i="4" s="1"/>
  <c r="AO16" i="11"/>
  <c r="AO17" i="11"/>
  <c r="AO18" i="11"/>
  <c r="AO19" i="11"/>
  <c r="AO20" i="11"/>
  <c r="AP20" i="11" s="1"/>
  <c r="P18" i="4" s="1"/>
  <c r="AO21" i="11"/>
  <c r="AO22" i="11"/>
  <c r="AP22" i="11" s="1"/>
  <c r="P20" i="4" s="1"/>
  <c r="AO23" i="11"/>
  <c r="AO24" i="11"/>
  <c r="AP24" i="11" s="1"/>
  <c r="AO25" i="11"/>
  <c r="AO26" i="11"/>
  <c r="AO27" i="11"/>
  <c r="AO28" i="11"/>
  <c r="AP28" i="11" s="1"/>
  <c r="P26" i="4" s="1"/>
  <c r="AO29" i="11"/>
  <c r="AR29" i="11" s="1"/>
  <c r="R27" i="4" s="1"/>
  <c r="AO30" i="11"/>
  <c r="AO31" i="11"/>
  <c r="AR31" i="11" s="1"/>
  <c r="R29" i="4" s="1"/>
  <c r="AO32" i="11"/>
  <c r="AO33" i="11"/>
  <c r="AO34" i="11"/>
  <c r="AO37" i="11"/>
  <c r="AR37" i="11" s="1"/>
  <c r="AO38" i="11"/>
  <c r="AO40" i="11"/>
  <c r="AO41" i="11"/>
  <c r="AQ41" i="11" s="1"/>
  <c r="Q39" i="4" s="1"/>
  <c r="AO44" i="11"/>
  <c r="AO50" i="11"/>
  <c r="AQ50" i="11" s="1"/>
  <c r="Q48" i="4" s="1"/>
  <c r="AO51" i="11"/>
  <c r="AR51" i="11" s="1"/>
  <c r="AO52" i="11"/>
  <c r="AO55" i="11"/>
  <c r="AO56" i="11"/>
  <c r="AR56" i="11" s="1"/>
  <c r="R54" i="4" s="1"/>
  <c r="AO57" i="11"/>
  <c r="AO58" i="11"/>
  <c r="AR58" i="11" s="1"/>
  <c r="R56" i="4" s="1"/>
  <c r="AO60" i="11"/>
  <c r="AR60" i="11" s="1"/>
  <c r="R58" i="4" s="1"/>
  <c r="AO63" i="11"/>
  <c r="AA6" i="11"/>
  <c r="P22" i="4" l="1"/>
  <c r="Q9" i="4"/>
  <c r="Q8" i="4"/>
  <c r="R35" i="4"/>
  <c r="AB35" i="4" s="1"/>
  <c r="AE6" i="11"/>
  <c r="AF6" i="11"/>
  <c r="AD6" i="11"/>
  <c r="AG6" i="11"/>
  <c r="R49" i="4"/>
  <c r="AB49" i="4" s="1"/>
  <c r="AP60" i="11"/>
  <c r="P58" i="4" s="1"/>
  <c r="AG60" i="11"/>
  <c r="AF60" i="11"/>
  <c r="AC60" i="11"/>
  <c r="AH43" i="11"/>
  <c r="AG27" i="11"/>
  <c r="AB11" i="11"/>
  <c r="AK53" i="11"/>
  <c r="AF51" i="11"/>
  <c r="AJ51" i="11"/>
  <c r="AK50" i="11"/>
  <c r="AB42" i="11"/>
  <c r="AC42" i="11"/>
  <c r="AK34" i="11"/>
  <c r="AC26" i="11"/>
  <c r="AI26" i="11"/>
  <c r="AB18" i="11"/>
  <c r="AB10" i="11"/>
  <c r="AG13" i="11"/>
  <c r="AF13" i="11"/>
  <c r="AB57" i="11"/>
  <c r="AF57" i="11"/>
  <c r="AH41" i="11"/>
  <c r="AC25" i="11"/>
  <c r="AJ9" i="11"/>
  <c r="AQ55" i="11"/>
  <c r="AR55" i="11"/>
  <c r="R53" i="4" s="1"/>
  <c r="AP9" i="11"/>
  <c r="AQ9" i="11"/>
  <c r="Q7" i="4" s="1"/>
  <c r="AE44" i="11"/>
  <c r="AB44" i="11"/>
  <c r="AC49" i="11"/>
  <c r="AK49" i="11"/>
  <c r="AC48" i="11"/>
  <c r="AE48" i="11"/>
  <c r="AK48" i="11"/>
  <c r="AJ40" i="11"/>
  <c r="AG40" i="11"/>
  <c r="AJ16" i="11"/>
  <c r="AF16" i="11"/>
  <c r="AB8" i="11"/>
  <c r="AJ8" i="11"/>
  <c r="AG37" i="11"/>
  <c r="AG52" i="11"/>
  <c r="AE63" i="11"/>
  <c r="AK63" i="11"/>
  <c r="AF47" i="11"/>
  <c r="AB39" i="11"/>
  <c r="AG31" i="11"/>
  <c r="AK31" i="11"/>
  <c r="AK23" i="11"/>
  <c r="AF15" i="11"/>
  <c r="AI7" i="11"/>
  <c r="AI54" i="11"/>
  <c r="AG38" i="11"/>
  <c r="AH38" i="11"/>
  <c r="AB30" i="11"/>
  <c r="AG30" i="11"/>
  <c r="AC30" i="11"/>
  <c r="AH30" i="11"/>
  <c r="AK30" i="11"/>
  <c r="AB14" i="11"/>
  <c r="AR50" i="11"/>
  <c r="R48" i="4" s="1"/>
  <c r="AE42" i="11"/>
  <c r="AP38" i="11"/>
  <c r="P36" i="4" s="1"/>
  <c r="AQ38" i="11"/>
  <c r="Q36" i="4" s="1"/>
  <c r="AK62" i="11"/>
  <c r="C9" i="11"/>
  <c r="C7" i="11"/>
  <c r="M52" i="4" l="1"/>
  <c r="J45" i="4"/>
  <c r="N14" i="4"/>
  <c r="G47" i="4"/>
  <c r="G23" i="4"/>
  <c r="M24" i="4"/>
  <c r="O51" i="4"/>
  <c r="O61" i="4"/>
  <c r="K38" i="4"/>
  <c r="F42" i="4"/>
  <c r="L39" i="4"/>
  <c r="G24" i="4"/>
  <c r="F9" i="4"/>
  <c r="L28" i="4"/>
  <c r="M5" i="4"/>
  <c r="I61" i="4"/>
  <c r="N38" i="4"/>
  <c r="I42" i="4"/>
  <c r="J55" i="4"/>
  <c r="O32" i="4"/>
  <c r="F12" i="4"/>
  <c r="J13" i="4"/>
  <c r="K50" i="4"/>
  <c r="F55" i="4"/>
  <c r="G40" i="4"/>
  <c r="K25" i="4"/>
  <c r="K4" i="4"/>
  <c r="G28" i="4"/>
  <c r="O21" i="4"/>
  <c r="K35" i="4"/>
  <c r="O46" i="4"/>
  <c r="P7" i="4"/>
  <c r="J11" i="4"/>
  <c r="F40" i="4"/>
  <c r="L41" i="4"/>
  <c r="H4" i="4"/>
  <c r="O28" i="4"/>
  <c r="F28" i="4"/>
  <c r="O29" i="4"/>
  <c r="AB29" i="4" s="1"/>
  <c r="N6" i="4"/>
  <c r="I46" i="4"/>
  <c r="K11" i="4"/>
  <c r="O48" i="4"/>
  <c r="AB48" i="4" s="1"/>
  <c r="G58" i="4"/>
  <c r="J4" i="4"/>
  <c r="O60" i="4"/>
  <c r="K28" i="4"/>
  <c r="L36" i="4"/>
  <c r="K29" i="4"/>
  <c r="F6" i="4"/>
  <c r="G46" i="4"/>
  <c r="Q53" i="4"/>
  <c r="F8" i="4"/>
  <c r="N49" i="4"/>
  <c r="J58" i="4"/>
  <c r="I4" i="4"/>
  <c r="I40" i="4"/>
  <c r="K36" i="4"/>
  <c r="F37" i="4"/>
  <c r="J14" i="4"/>
  <c r="O47" i="4"/>
  <c r="N7" i="4"/>
  <c r="F16" i="4"/>
  <c r="J49" i="4"/>
  <c r="K58" i="4"/>
  <c r="Q45" i="11"/>
  <c r="Q15" i="11"/>
  <c r="Q31" i="11"/>
  <c r="Q46" i="11"/>
  <c r="O64" i="11"/>
  <c r="O66" i="11" s="1"/>
  <c r="Q30" i="11"/>
  <c r="Q59" i="11"/>
  <c r="Q47" i="11"/>
  <c r="Q40" i="11"/>
  <c r="J64" i="11"/>
  <c r="J66" i="11" s="1"/>
  <c r="Q18" i="11"/>
  <c r="Q53" i="11"/>
  <c r="Q11" i="11"/>
  <c r="Q13" i="11"/>
  <c r="Q20" i="11"/>
  <c r="Q17" i="11"/>
  <c r="Q54" i="11"/>
  <c r="Q7" i="11"/>
  <c r="G64" i="11"/>
  <c r="G66" i="11" s="1"/>
  <c r="Q6" i="11"/>
  <c r="Q33" i="11"/>
  <c r="Q51" i="11"/>
  <c r="Q55" i="11"/>
  <c r="Q52" i="11"/>
  <c r="Q37" i="11"/>
  <c r="Q8" i="11"/>
  <c r="L64" i="11"/>
  <c r="L66" i="11" s="1"/>
  <c r="P64" i="11"/>
  <c r="P66" i="11" s="1"/>
  <c r="Q44" i="11"/>
  <c r="Q9" i="11"/>
  <c r="Q10" i="11"/>
  <c r="Q42" i="11"/>
  <c r="Q60" i="11"/>
  <c r="Q14" i="11"/>
  <c r="Q38" i="11"/>
  <c r="Q29" i="11"/>
  <c r="Q39" i="11"/>
  <c r="Q32" i="11"/>
  <c r="N64" i="11"/>
  <c r="N66" i="11" s="1"/>
  <c r="M64" i="11"/>
  <c r="M66" i="11" s="1"/>
  <c r="Q61" i="11"/>
  <c r="Q57" i="11"/>
  <c r="Q58" i="11"/>
  <c r="Q27" i="11"/>
  <c r="Q35" i="11"/>
  <c r="Q43" i="11"/>
  <c r="Q12" i="11"/>
  <c r="Q41" i="11"/>
  <c r="Q62" i="11"/>
  <c r="Q23" i="11"/>
  <c r="Q63" i="11"/>
  <c r="Q16" i="11"/>
  <c r="Q48" i="11"/>
  <c r="Q56" i="11"/>
  <c r="K64" i="11"/>
  <c r="K66" i="11" s="1"/>
  <c r="Q49" i="11"/>
  <c r="Q21" i="11"/>
  <c r="Q26" i="11"/>
  <c r="Q19" i="11"/>
  <c r="Q28" i="11"/>
  <c r="I64" i="11"/>
  <c r="I66" i="11" s="1"/>
  <c r="Q25" i="11"/>
  <c r="Q22" i="11"/>
  <c r="Q24" i="11"/>
  <c r="H64" i="11"/>
  <c r="H66" i="11" s="1"/>
  <c r="Q34" i="11"/>
  <c r="Q50" i="11"/>
  <c r="Q36" i="11"/>
  <c r="F74" i="24"/>
  <c r="J71" i="24"/>
  <c r="I71" i="24"/>
  <c r="H71" i="24"/>
  <c r="G71" i="24"/>
  <c r="O67" i="24"/>
  <c r="A63" i="24"/>
  <c r="A62" i="24"/>
  <c r="AW61" i="24"/>
  <c r="W61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AT60" i="24"/>
  <c r="AL60" i="24"/>
  <c r="AJ60" i="24"/>
  <c r="AE60" i="24"/>
  <c r="AC60" i="24"/>
  <c r="Z60" i="24"/>
  <c r="X60" i="24"/>
  <c r="V60" i="24"/>
  <c r="O60" i="24"/>
  <c r="AT59" i="24"/>
  <c r="AR59" i="24"/>
  <c r="AO59" i="24"/>
  <c r="AL59" i="24"/>
  <c r="AJ59" i="24"/>
  <c r="AH59" i="24"/>
  <c r="AE59" i="24"/>
  <c r="AC59" i="24"/>
  <c r="Z59" i="24"/>
  <c r="X59" i="24"/>
  <c r="V59" i="24"/>
  <c r="O59" i="24"/>
  <c r="AX59" i="24" s="1"/>
  <c r="AT58" i="24"/>
  <c r="AR58" i="24"/>
  <c r="AO58" i="24"/>
  <c r="AL58" i="24"/>
  <c r="AJ58" i="24"/>
  <c r="AH58" i="24"/>
  <c r="AE58" i="24"/>
  <c r="AC58" i="24"/>
  <c r="Z58" i="24"/>
  <c r="X58" i="24"/>
  <c r="V58" i="24"/>
  <c r="O58" i="24"/>
  <c r="AX58" i="24" s="1"/>
  <c r="AT57" i="24"/>
  <c r="AR57" i="24"/>
  <c r="AO57" i="24" s="1"/>
  <c r="AL57" i="24"/>
  <c r="AJ57" i="24"/>
  <c r="AH57" i="24"/>
  <c r="AE57" i="24"/>
  <c r="AC57" i="24"/>
  <c r="Z57" i="24"/>
  <c r="X57" i="24"/>
  <c r="V57" i="24"/>
  <c r="O57" i="24"/>
  <c r="AX57" i="24" s="1"/>
  <c r="AT56" i="24"/>
  <c r="AR56" i="24"/>
  <c r="AO56" i="24" s="1"/>
  <c r="AL56" i="24"/>
  <c r="AJ56" i="24"/>
  <c r="AH56" i="24"/>
  <c r="AE56" i="24"/>
  <c r="AC56" i="24"/>
  <c r="Z56" i="24"/>
  <c r="X56" i="24"/>
  <c r="V56" i="24"/>
  <c r="O56" i="24"/>
  <c r="AX56" i="24" s="1"/>
  <c r="AT55" i="24"/>
  <c r="AL55" i="24"/>
  <c r="AJ55" i="24"/>
  <c r="AE55" i="24"/>
  <c r="AC55" i="24"/>
  <c r="Z55" i="24"/>
  <c r="X55" i="24"/>
  <c r="V55" i="24"/>
  <c r="O55" i="24"/>
  <c r="AX55" i="24" s="1"/>
  <c r="AT54" i="24"/>
  <c r="AL54" i="24"/>
  <c r="AJ54" i="24"/>
  <c r="AE54" i="24"/>
  <c r="AC54" i="24"/>
  <c r="Z54" i="24"/>
  <c r="X54" i="24"/>
  <c r="V54" i="24"/>
  <c r="O54" i="24"/>
  <c r="AT53" i="24"/>
  <c r="AL53" i="24"/>
  <c r="AJ53" i="24"/>
  <c r="AE53" i="24"/>
  <c r="AC53" i="24"/>
  <c r="Z53" i="24"/>
  <c r="X53" i="24"/>
  <c r="V53" i="24"/>
  <c r="O53" i="24"/>
  <c r="AX52" i="24"/>
  <c r="AT52" i="24"/>
  <c r="AL52" i="24"/>
  <c r="AJ52" i="24"/>
  <c r="AE52" i="24"/>
  <c r="AC52" i="24"/>
  <c r="Z52" i="24"/>
  <c r="X52" i="24"/>
  <c r="V52" i="24"/>
  <c r="O52" i="24"/>
  <c r="AT51" i="24"/>
  <c r="AR51" i="24"/>
  <c r="AO51" i="24"/>
  <c r="AL51" i="24"/>
  <c r="AJ51" i="24"/>
  <c r="AH51" i="24"/>
  <c r="AE51" i="24"/>
  <c r="AC51" i="24"/>
  <c r="Z51" i="24"/>
  <c r="X51" i="24"/>
  <c r="V51" i="24"/>
  <c r="O51" i="24"/>
  <c r="AX51" i="24" s="1"/>
  <c r="AT50" i="24"/>
  <c r="AR50" i="24"/>
  <c r="AL50" i="24"/>
  <c r="AJ50" i="24"/>
  <c r="AH50" i="24"/>
  <c r="AE50" i="24"/>
  <c r="AC50" i="24"/>
  <c r="Z50" i="24"/>
  <c r="X50" i="24"/>
  <c r="V50" i="24"/>
  <c r="O50" i="24"/>
  <c r="AX50" i="24" s="1"/>
  <c r="AT49" i="24"/>
  <c r="AR49" i="24"/>
  <c r="AL49" i="24"/>
  <c r="AJ49" i="24"/>
  <c r="AH49" i="24"/>
  <c r="AE49" i="24"/>
  <c r="AC49" i="24"/>
  <c r="Z49" i="24"/>
  <c r="X49" i="24"/>
  <c r="V49" i="24"/>
  <c r="O49" i="24"/>
  <c r="AX49" i="24" s="1"/>
  <c r="AT48" i="24"/>
  <c r="AR48" i="24"/>
  <c r="AL48" i="24"/>
  <c r="AJ48" i="24"/>
  <c r="AH48" i="24"/>
  <c r="AE48" i="24"/>
  <c r="AC48" i="24"/>
  <c r="Z48" i="24"/>
  <c r="X48" i="24"/>
  <c r="V48" i="24"/>
  <c r="O48" i="24"/>
  <c r="AX48" i="24" s="1"/>
  <c r="AT47" i="24"/>
  <c r="AL47" i="24"/>
  <c r="AJ47" i="24"/>
  <c r="AE47" i="24"/>
  <c r="AC47" i="24"/>
  <c r="Z47" i="24"/>
  <c r="X47" i="24"/>
  <c r="V47" i="24"/>
  <c r="O47" i="24"/>
  <c r="AX47" i="24" s="1"/>
  <c r="AT46" i="24"/>
  <c r="AL46" i="24"/>
  <c r="AJ46" i="24"/>
  <c r="AH46" i="24"/>
  <c r="AE46" i="24"/>
  <c r="AC46" i="24"/>
  <c r="Z46" i="24"/>
  <c r="X46" i="24"/>
  <c r="V46" i="24"/>
  <c r="O46" i="24"/>
  <c r="AT45" i="24"/>
  <c r="AL45" i="24"/>
  <c r="AJ45" i="24"/>
  <c r="AH45" i="24"/>
  <c r="AE45" i="24"/>
  <c r="AC45" i="24"/>
  <c r="Z45" i="24"/>
  <c r="X45" i="24"/>
  <c r="V45" i="24"/>
  <c r="O45" i="24"/>
  <c r="AR45" i="24" s="1"/>
  <c r="AT44" i="24"/>
  <c r="AO44" i="24"/>
  <c r="AL44" i="24"/>
  <c r="AJ44" i="24"/>
  <c r="AH44" i="24"/>
  <c r="AE44" i="24"/>
  <c r="AC44" i="24"/>
  <c r="Z44" i="24"/>
  <c r="X44" i="24"/>
  <c r="V44" i="24"/>
  <c r="O44" i="24"/>
  <c r="AR44" i="24" s="1"/>
  <c r="AT43" i="24"/>
  <c r="AR43" i="24"/>
  <c r="AO43" i="24"/>
  <c r="AL43" i="24"/>
  <c r="AJ43" i="24"/>
  <c r="AH43" i="24"/>
  <c r="AE43" i="24"/>
  <c r="AC43" i="24"/>
  <c r="Z43" i="24"/>
  <c r="X43" i="24"/>
  <c r="V43" i="24"/>
  <c r="O43" i="24"/>
  <c r="AX43" i="24" s="1"/>
  <c r="AT42" i="24"/>
  <c r="AR42" i="24"/>
  <c r="AL42" i="24"/>
  <c r="AJ42" i="24"/>
  <c r="AH42" i="24"/>
  <c r="AE42" i="24"/>
  <c r="AC42" i="24"/>
  <c r="Z42" i="24"/>
  <c r="X42" i="24"/>
  <c r="V42" i="24"/>
  <c r="O42" i="24"/>
  <c r="AX42" i="24" s="1"/>
  <c r="AT41" i="24"/>
  <c r="AR41" i="24"/>
  <c r="AL41" i="24"/>
  <c r="AJ41" i="24"/>
  <c r="AH41" i="24"/>
  <c r="AE41" i="24"/>
  <c r="AC41" i="24"/>
  <c r="Z41" i="24"/>
  <c r="X41" i="24"/>
  <c r="V41" i="24"/>
  <c r="O41" i="24"/>
  <c r="AX41" i="24" s="1"/>
  <c r="AT40" i="24"/>
  <c r="AR40" i="24"/>
  <c r="AL40" i="24"/>
  <c r="AJ40" i="24"/>
  <c r="AH40" i="24"/>
  <c r="AE40" i="24"/>
  <c r="AC40" i="24"/>
  <c r="Z40" i="24"/>
  <c r="X40" i="24"/>
  <c r="V40" i="24"/>
  <c r="O40" i="24"/>
  <c r="AX40" i="24" s="1"/>
  <c r="AT39" i="24"/>
  <c r="AL39" i="24"/>
  <c r="AJ39" i="24"/>
  <c r="AH39" i="24"/>
  <c r="AE39" i="24"/>
  <c r="AC39" i="24"/>
  <c r="Z39" i="24"/>
  <c r="X39" i="24"/>
  <c r="V39" i="24"/>
  <c r="O39" i="24"/>
  <c r="AT38" i="24"/>
  <c r="AL38" i="24"/>
  <c r="AJ38" i="24"/>
  <c r="AC38" i="24"/>
  <c r="Z38" i="24"/>
  <c r="X38" i="24"/>
  <c r="V38" i="24"/>
  <c r="O38" i="24"/>
  <c r="AT37" i="24"/>
  <c r="AL37" i="24"/>
  <c r="AJ37" i="24"/>
  <c r="AE37" i="24"/>
  <c r="AC37" i="24"/>
  <c r="Z37" i="24"/>
  <c r="X37" i="24"/>
  <c r="V37" i="24"/>
  <c r="O37" i="24"/>
  <c r="AT36" i="24"/>
  <c r="AL36" i="24"/>
  <c r="AJ36" i="24"/>
  <c r="AH36" i="24"/>
  <c r="AE36" i="24"/>
  <c r="AC36" i="24"/>
  <c r="Z36" i="24"/>
  <c r="X36" i="24"/>
  <c r="V36" i="24"/>
  <c r="O36" i="24"/>
  <c r="AT35" i="24"/>
  <c r="AL35" i="24"/>
  <c r="AJ35" i="24"/>
  <c r="AE35" i="24"/>
  <c r="AC35" i="24"/>
  <c r="Z35" i="24"/>
  <c r="X35" i="24"/>
  <c r="V35" i="24"/>
  <c r="T35" i="24"/>
  <c r="O35" i="24"/>
  <c r="AT34" i="24"/>
  <c r="AR34" i="24"/>
  <c r="AO34" i="24"/>
  <c r="AL34" i="24"/>
  <c r="AJ34" i="24"/>
  <c r="AH34" i="24"/>
  <c r="AE34" i="24"/>
  <c r="AC34" i="24"/>
  <c r="Z34" i="24"/>
  <c r="X34" i="24"/>
  <c r="V34" i="24"/>
  <c r="O34" i="24"/>
  <c r="AX34" i="24" s="1"/>
  <c r="AX33" i="24"/>
  <c r="AT33" i="24"/>
  <c r="AR33" i="24"/>
  <c r="AL33" i="24"/>
  <c r="AJ33" i="24"/>
  <c r="AH33" i="24"/>
  <c r="AE33" i="24"/>
  <c r="AC33" i="24"/>
  <c r="Z33" i="24"/>
  <c r="X33" i="24"/>
  <c r="V33" i="24"/>
  <c r="O33" i="24"/>
  <c r="AT32" i="24"/>
  <c r="AR32" i="24"/>
  <c r="AO32" i="24" s="1"/>
  <c r="AL32" i="24"/>
  <c r="AJ32" i="24"/>
  <c r="AH32" i="24"/>
  <c r="AE32" i="24"/>
  <c r="AC32" i="24"/>
  <c r="Z32" i="24"/>
  <c r="X32" i="24"/>
  <c r="V32" i="24"/>
  <c r="O32" i="24"/>
  <c r="AX32" i="24" s="1"/>
  <c r="AT31" i="24"/>
  <c r="AR31" i="24"/>
  <c r="AO31" i="24" s="1"/>
  <c r="AL31" i="24"/>
  <c r="AJ31" i="24"/>
  <c r="AH31" i="24"/>
  <c r="AE31" i="24"/>
  <c r="AC31" i="24"/>
  <c r="Z31" i="24"/>
  <c r="X31" i="24"/>
  <c r="V31" i="24"/>
  <c r="O31" i="24"/>
  <c r="AX31" i="24" s="1"/>
  <c r="AX30" i="24"/>
  <c r="AT30" i="24"/>
  <c r="AL30" i="24"/>
  <c r="AJ30" i="24"/>
  <c r="AE30" i="24"/>
  <c r="AC30" i="24"/>
  <c r="Z30" i="24"/>
  <c r="X30" i="24"/>
  <c r="V30" i="24"/>
  <c r="O30" i="24"/>
  <c r="AX29" i="24"/>
  <c r="AT29" i="24"/>
  <c r="AL29" i="24"/>
  <c r="AJ29" i="24"/>
  <c r="AH29" i="24"/>
  <c r="AE29" i="24"/>
  <c r="AC29" i="24"/>
  <c r="Z29" i="24"/>
  <c r="X29" i="24"/>
  <c r="V29" i="24"/>
  <c r="O29" i="24"/>
  <c r="AR29" i="24" s="1"/>
  <c r="AT28" i="24"/>
  <c r="AL28" i="24"/>
  <c r="AJ28" i="24"/>
  <c r="AE28" i="24"/>
  <c r="AC28" i="24"/>
  <c r="Z28" i="24"/>
  <c r="X28" i="24"/>
  <c r="V28" i="24"/>
  <c r="O28" i="24"/>
  <c r="AT27" i="24"/>
  <c r="AL27" i="24"/>
  <c r="AJ27" i="24"/>
  <c r="AE27" i="24"/>
  <c r="AC27" i="24"/>
  <c r="Z27" i="24"/>
  <c r="X27" i="24"/>
  <c r="V27" i="24"/>
  <c r="O27" i="24"/>
  <c r="AT26" i="24"/>
  <c r="AR26" i="24"/>
  <c r="AO26" i="24"/>
  <c r="AL26" i="24"/>
  <c r="AJ26" i="24"/>
  <c r="AH26" i="24"/>
  <c r="AE26" i="24"/>
  <c r="AC26" i="24"/>
  <c r="Z26" i="24"/>
  <c r="X26" i="24"/>
  <c r="V26" i="24"/>
  <c r="O26" i="24"/>
  <c r="AX26" i="24" s="1"/>
  <c r="AX25" i="24"/>
  <c r="AT25" i="24"/>
  <c r="AR25" i="24"/>
  <c r="AL25" i="24"/>
  <c r="AJ25" i="24"/>
  <c r="AH25" i="24"/>
  <c r="AE25" i="24"/>
  <c r="AC25" i="24"/>
  <c r="Z25" i="24"/>
  <c r="X25" i="24"/>
  <c r="V25" i="24"/>
  <c r="O25" i="24"/>
  <c r="AT24" i="24"/>
  <c r="AL24" i="24"/>
  <c r="AJ24" i="24"/>
  <c r="AH24" i="24"/>
  <c r="AE24" i="24"/>
  <c r="AC24" i="24"/>
  <c r="Z24" i="24"/>
  <c r="X24" i="24"/>
  <c r="V24" i="24"/>
  <c r="O24" i="24"/>
  <c r="AX24" i="24" s="1"/>
  <c r="AT23" i="24"/>
  <c r="AR23" i="24"/>
  <c r="AO23" i="24" s="1"/>
  <c r="AL23" i="24"/>
  <c r="AJ23" i="24"/>
  <c r="AE23" i="24"/>
  <c r="AC23" i="24"/>
  <c r="Z23" i="24"/>
  <c r="X23" i="24"/>
  <c r="V23" i="24"/>
  <c r="O23" i="24"/>
  <c r="AX23" i="24" s="1"/>
  <c r="AT22" i="24"/>
  <c r="AL22" i="24"/>
  <c r="AJ22" i="24"/>
  <c r="AE22" i="24"/>
  <c r="AC22" i="24"/>
  <c r="Z22" i="24"/>
  <c r="X22" i="24"/>
  <c r="V22" i="24"/>
  <c r="O22" i="24"/>
  <c r="AH22" i="24" s="1"/>
  <c r="AT21" i="24"/>
  <c r="AR21" i="24"/>
  <c r="AL21" i="24"/>
  <c r="AJ21" i="24"/>
  <c r="Z21" i="24"/>
  <c r="X21" i="24"/>
  <c r="V21" i="24"/>
  <c r="S21" i="24"/>
  <c r="S61" i="24" s="1"/>
  <c r="T23" i="24" s="1"/>
  <c r="Q21" i="24"/>
  <c r="O21" i="24"/>
  <c r="AX21" i="24" s="1"/>
  <c r="AT20" i="24"/>
  <c r="AR20" i="24"/>
  <c r="AO20" i="24"/>
  <c r="AL20" i="24"/>
  <c r="AJ20" i="24"/>
  <c r="AH20" i="24"/>
  <c r="AE20" i="24"/>
  <c r="AC20" i="24"/>
  <c r="Z20" i="24"/>
  <c r="X20" i="24"/>
  <c r="V20" i="24"/>
  <c r="O20" i="24"/>
  <c r="AX20" i="24" s="1"/>
  <c r="AT19" i="24"/>
  <c r="AL19" i="24"/>
  <c r="AJ19" i="24"/>
  <c r="AE19" i="24"/>
  <c r="AC19" i="24"/>
  <c r="Z19" i="24"/>
  <c r="X19" i="24"/>
  <c r="V19" i="24"/>
  <c r="O19" i="24"/>
  <c r="AX19" i="24" s="1"/>
  <c r="AT18" i="24"/>
  <c r="AR18" i="24"/>
  <c r="AL18" i="24"/>
  <c r="AJ18" i="24"/>
  <c r="AH18" i="24"/>
  <c r="AE18" i="24"/>
  <c r="AC18" i="24"/>
  <c r="Z18" i="24"/>
  <c r="X18" i="24"/>
  <c r="V18" i="24"/>
  <c r="O18" i="24"/>
  <c r="AX18" i="24" s="1"/>
  <c r="AT17" i="24"/>
  <c r="AL17" i="24"/>
  <c r="AJ17" i="24"/>
  <c r="AE17" i="24"/>
  <c r="AC17" i="24"/>
  <c r="Z17" i="24"/>
  <c r="X17" i="24"/>
  <c r="V17" i="24"/>
  <c r="O17" i="24"/>
  <c r="AR17" i="24" s="1"/>
  <c r="AX16" i="24"/>
  <c r="AT16" i="24"/>
  <c r="AL16" i="24"/>
  <c r="AJ16" i="24"/>
  <c r="AE16" i="24"/>
  <c r="AC16" i="24"/>
  <c r="Z16" i="24"/>
  <c r="X16" i="24"/>
  <c r="V16" i="24"/>
  <c r="O16" i="24"/>
  <c r="AT15" i="24"/>
  <c r="AR15" i="24"/>
  <c r="AO15" i="24"/>
  <c r="AL15" i="24"/>
  <c r="AJ15" i="24"/>
  <c r="AH15" i="24"/>
  <c r="AE15" i="24"/>
  <c r="AC15" i="24"/>
  <c r="Z15" i="24"/>
  <c r="X15" i="24"/>
  <c r="V15" i="24"/>
  <c r="T15" i="24"/>
  <c r="O15" i="24"/>
  <c r="AX15" i="24" s="1"/>
  <c r="AT14" i="24"/>
  <c r="AR14" i="24"/>
  <c r="AO14" i="24"/>
  <c r="AL14" i="24"/>
  <c r="AJ14" i="24"/>
  <c r="AE14" i="24"/>
  <c r="AC14" i="24"/>
  <c r="Z14" i="24"/>
  <c r="X14" i="24"/>
  <c r="V14" i="24"/>
  <c r="O14" i="24"/>
  <c r="AX14" i="24" s="1"/>
  <c r="AX13" i="24"/>
  <c r="AT13" i="24"/>
  <c r="AL13" i="24"/>
  <c r="AJ13" i="24"/>
  <c r="AH13" i="24"/>
  <c r="AE13" i="24"/>
  <c r="AC13" i="24"/>
  <c r="Z13" i="24"/>
  <c r="X13" i="24"/>
  <c r="V13" i="24"/>
  <c r="O13" i="24"/>
  <c r="AR13" i="24" s="1"/>
  <c r="AO13" i="24" s="1"/>
  <c r="AT12" i="24"/>
  <c r="AR12" i="24"/>
  <c r="AO12" i="24"/>
  <c r="AL12" i="24"/>
  <c r="AJ12" i="24"/>
  <c r="AH12" i="24"/>
  <c r="AE12" i="24"/>
  <c r="AC12" i="24"/>
  <c r="Z12" i="24"/>
  <c r="X12" i="24"/>
  <c r="V12" i="24"/>
  <c r="O12" i="24"/>
  <c r="AX12" i="24" s="1"/>
  <c r="AT11" i="24"/>
  <c r="AL11" i="24"/>
  <c r="AJ11" i="24"/>
  <c r="AC11" i="24"/>
  <c r="Z11" i="24"/>
  <c r="X11" i="24"/>
  <c r="V11" i="24"/>
  <c r="O11" i="24"/>
  <c r="AT10" i="24"/>
  <c r="AL10" i="24"/>
  <c r="AJ10" i="24"/>
  <c r="AE10" i="24"/>
  <c r="AC10" i="24"/>
  <c r="Z10" i="24"/>
  <c r="X10" i="24"/>
  <c r="V10" i="24"/>
  <c r="O10" i="24"/>
  <c r="AX10" i="24" s="1"/>
  <c r="AX9" i="24"/>
  <c r="AT9" i="24"/>
  <c r="AL9" i="24"/>
  <c r="AJ9" i="24"/>
  <c r="AH9" i="24"/>
  <c r="AE9" i="24"/>
  <c r="AC9" i="24"/>
  <c r="Z9" i="24"/>
  <c r="X9" i="24"/>
  <c r="V9" i="24"/>
  <c r="T9" i="24"/>
  <c r="O9" i="24"/>
  <c r="AR9" i="24" s="1"/>
  <c r="AT8" i="24"/>
  <c r="AL8" i="24"/>
  <c r="AJ8" i="24"/>
  <c r="AE8" i="24"/>
  <c r="AC8" i="24"/>
  <c r="Z8" i="24"/>
  <c r="X8" i="24"/>
  <c r="V8" i="24"/>
  <c r="O8" i="24"/>
  <c r="AX7" i="24"/>
  <c r="AT7" i="24"/>
  <c r="AL7" i="24"/>
  <c r="AJ7" i="24"/>
  <c r="AE7" i="24"/>
  <c r="AC7" i="24"/>
  <c r="Z7" i="24"/>
  <c r="X7" i="24"/>
  <c r="V7" i="24"/>
  <c r="O7" i="24"/>
  <c r="AH7" i="24" s="1"/>
  <c r="AT6" i="24"/>
  <c r="AR6" i="24"/>
  <c r="AO6" i="24" s="1"/>
  <c r="AL6" i="24"/>
  <c r="AJ6" i="24"/>
  <c r="AH6" i="24"/>
  <c r="AE6" i="24"/>
  <c r="AC6" i="24"/>
  <c r="Z6" i="24"/>
  <c r="X6" i="24"/>
  <c r="V6" i="24"/>
  <c r="O6" i="24"/>
  <c r="AX6" i="24" s="1"/>
  <c r="AT5" i="24"/>
  <c r="AR5" i="24"/>
  <c r="AO5" i="24" s="1"/>
  <c r="AL5" i="24"/>
  <c r="AJ5" i="24"/>
  <c r="AH5" i="24"/>
  <c r="AE5" i="24"/>
  <c r="AC5" i="24"/>
  <c r="Z5" i="24"/>
  <c r="X5" i="24"/>
  <c r="V5" i="24"/>
  <c r="O5" i="24"/>
  <c r="AX5" i="24" s="1"/>
  <c r="AT4" i="24"/>
  <c r="AL4" i="24"/>
  <c r="AJ4" i="24"/>
  <c r="AE4" i="24"/>
  <c r="AC4" i="24"/>
  <c r="Z4" i="24"/>
  <c r="X4" i="24"/>
  <c r="V4" i="24"/>
  <c r="O4" i="24"/>
  <c r="AR4" i="24" s="1"/>
  <c r="AO4" i="24" s="1"/>
  <c r="AT3" i="24"/>
  <c r="AL3" i="24"/>
  <c r="AJ3" i="24"/>
  <c r="AH3" i="24"/>
  <c r="AE3" i="24"/>
  <c r="AC3" i="24"/>
  <c r="Z3" i="24"/>
  <c r="X3" i="24"/>
  <c r="V3" i="24"/>
  <c r="O3" i="24"/>
  <c r="AX3" i="24" s="1"/>
  <c r="Q64" i="11" l="1"/>
  <c r="AU9" i="24"/>
  <c r="AK10" i="24"/>
  <c r="AK4" i="24"/>
  <c r="AO18" i="24"/>
  <c r="AO17" i="24"/>
  <c r="Y46" i="24"/>
  <c r="AO9" i="24"/>
  <c r="AK12" i="24"/>
  <c r="AF16" i="24"/>
  <c r="AF37" i="24"/>
  <c r="Y44" i="24"/>
  <c r="AF10" i="24"/>
  <c r="AL61" i="24"/>
  <c r="AM3" i="24"/>
  <c r="Y11" i="24"/>
  <c r="AC61" i="24"/>
  <c r="AD28" i="24" s="1"/>
  <c r="AK9" i="24"/>
  <c r="Y13" i="24"/>
  <c r="AR16" i="24"/>
  <c r="AH16" i="24"/>
  <c r="AD22" i="24"/>
  <c r="AK37" i="24"/>
  <c r="Y40" i="24"/>
  <c r="AK41" i="24"/>
  <c r="AU46" i="24"/>
  <c r="AD48" i="24"/>
  <c r="AD5" i="24"/>
  <c r="AX17" i="24"/>
  <c r="AU30" i="24"/>
  <c r="AU32" i="24"/>
  <c r="AD42" i="24"/>
  <c r="AU5" i="24"/>
  <c r="AU6" i="24"/>
  <c r="Z61" i="24"/>
  <c r="AA4" i="24" s="1"/>
  <c r="AT61" i="24"/>
  <c r="AU19" i="24" s="1"/>
  <c r="O61" i="24"/>
  <c r="AR3" i="24"/>
  <c r="AX8" i="24"/>
  <c r="AX61" i="24" s="1"/>
  <c r="AH8" i="24"/>
  <c r="AR8" i="24"/>
  <c r="AX11" i="24"/>
  <c r="AR11" i="24"/>
  <c r="AH11" i="24"/>
  <c r="AD13" i="24"/>
  <c r="AF14" i="24"/>
  <c r="AF17" i="24"/>
  <c r="T56" i="24"/>
  <c r="T48" i="24"/>
  <c r="T40" i="24"/>
  <c r="T55" i="24"/>
  <c r="T47" i="24"/>
  <c r="T39" i="24"/>
  <c r="T38" i="24"/>
  <c r="T30" i="24"/>
  <c r="T54" i="24"/>
  <c r="T46" i="24"/>
  <c r="T37" i="24"/>
  <c r="T29" i="24"/>
  <c r="T53" i="24"/>
  <c r="T45" i="24"/>
  <c r="T57" i="24"/>
  <c r="T49" i="24"/>
  <c r="T41" i="24"/>
  <c r="T32" i="24"/>
  <c r="T24" i="24"/>
  <c r="T43" i="24"/>
  <c r="T42" i="24"/>
  <c r="T59" i="24"/>
  <c r="T58" i="24"/>
  <c r="T52" i="24"/>
  <c r="T34" i="24"/>
  <c r="T26" i="24"/>
  <c r="T18" i="24"/>
  <c r="T17" i="24"/>
  <c r="T8" i="24"/>
  <c r="T51" i="24"/>
  <c r="T50" i="24"/>
  <c r="T36" i="24"/>
  <c r="T31" i="24"/>
  <c r="T28" i="24"/>
  <c r="T16" i="24"/>
  <c r="T44" i="24"/>
  <c r="T22" i="24"/>
  <c r="T13" i="24"/>
  <c r="T7" i="24"/>
  <c r="T6" i="24"/>
  <c r="T4" i="24"/>
  <c r="T11" i="24"/>
  <c r="T12" i="24"/>
  <c r="T5" i="24"/>
  <c r="T3" i="24"/>
  <c r="T25" i="24"/>
  <c r="T20" i="24"/>
  <c r="T10" i="24"/>
  <c r="T33" i="24"/>
  <c r="T19" i="24"/>
  <c r="T14" i="24"/>
  <c r="T27" i="24"/>
  <c r="AK24" i="24"/>
  <c r="AD25" i="24"/>
  <c r="AD36" i="24"/>
  <c r="AU48" i="24"/>
  <c r="AD50" i="24"/>
  <c r="Y58" i="24"/>
  <c r="AF59" i="24"/>
  <c r="T60" i="24"/>
  <c r="AA15" i="24"/>
  <c r="AU3" i="24"/>
  <c r="AM7" i="24"/>
  <c r="AJ61" i="24"/>
  <c r="AD6" i="24"/>
  <c r="AD7" i="24"/>
  <c r="AH17" i="24"/>
  <c r="T21" i="24"/>
  <c r="AF25" i="24"/>
  <c r="AK35" i="24"/>
  <c r="AX39" i="24"/>
  <c r="AR39" i="24"/>
  <c r="AD52" i="24"/>
  <c r="AU24" i="24"/>
  <c r="AK27" i="24"/>
  <c r="AO29" i="24"/>
  <c r="Y34" i="24"/>
  <c r="AM35" i="24"/>
  <c r="AD38" i="24"/>
  <c r="Y41" i="24"/>
  <c r="AO41" i="24"/>
  <c r="AD44" i="24"/>
  <c r="AF48" i="24"/>
  <c r="AO49" i="24"/>
  <c r="AR53" i="24"/>
  <c r="AH53" i="24"/>
  <c r="AD54" i="24"/>
  <c r="AM55" i="24"/>
  <c r="AD58" i="24"/>
  <c r="AU60" i="24"/>
  <c r="AM9" i="24"/>
  <c r="AH14" i="24"/>
  <c r="AF20" i="24"/>
  <c r="AR22" i="24"/>
  <c r="Y26" i="24"/>
  <c r="AM27" i="24"/>
  <c r="AU35" i="24"/>
  <c r="AR37" i="24"/>
  <c r="AX37" i="24"/>
  <c r="AH37" i="24"/>
  <c r="AM37" i="24"/>
  <c r="AU47" i="24"/>
  <c r="AU49" i="24"/>
  <c r="Y60" i="24"/>
  <c r="AE61" i="24"/>
  <c r="AR7" i="24"/>
  <c r="AF12" i="24"/>
  <c r="AM17" i="24"/>
  <c r="AU20" i="24"/>
  <c r="AU21" i="24"/>
  <c r="AU23" i="24"/>
  <c r="AU27" i="24"/>
  <c r="AM29" i="24"/>
  <c r="AR36" i="24"/>
  <c r="AX36" i="24"/>
  <c r="AM42" i="24"/>
  <c r="AM45" i="24"/>
  <c r="AK56" i="24"/>
  <c r="Y59" i="24"/>
  <c r="AX4" i="24"/>
  <c r="AK16" i="24"/>
  <c r="AF7" i="24"/>
  <c r="AU12" i="24"/>
  <c r="AM18" i="24"/>
  <c r="AX22" i="24"/>
  <c r="AF23" i="24"/>
  <c r="AR28" i="24"/>
  <c r="AH28" i="24"/>
  <c r="AX28" i="24"/>
  <c r="AU31" i="24"/>
  <c r="Y33" i="24"/>
  <c r="AO33" i="24"/>
  <c r="Y37" i="24"/>
  <c r="AM38" i="24"/>
  <c r="AF43" i="24"/>
  <c r="AX53" i="24"/>
  <c r="AD60" i="24"/>
  <c r="Y9" i="24"/>
  <c r="V61" i="24"/>
  <c r="AF3" i="24"/>
  <c r="X61" i="24"/>
  <c r="Y23" i="24" s="1"/>
  <c r="AD9" i="24"/>
  <c r="Y3" i="24"/>
  <c r="AH4" i="24"/>
  <c r="AU7" i="24"/>
  <c r="AM14" i="24"/>
  <c r="AF15" i="24"/>
  <c r="AU16" i="24"/>
  <c r="AD17" i="24"/>
  <c r="AK20" i="24"/>
  <c r="Q61" i="24"/>
  <c r="AH21" i="24"/>
  <c r="AH23" i="24"/>
  <c r="Y25" i="24"/>
  <c r="AO25" i="24"/>
  <c r="AM28" i="24"/>
  <c r="AD31" i="24"/>
  <c r="AR38" i="24"/>
  <c r="AH38" i="24"/>
  <c r="AX38" i="24"/>
  <c r="AU38" i="24"/>
  <c r="AO40" i="24"/>
  <c r="AO42" i="24"/>
  <c r="AR46" i="24"/>
  <c r="AX46" i="24"/>
  <c r="AM46" i="24"/>
  <c r="AO48" i="24"/>
  <c r="AO50" i="24"/>
  <c r="AR54" i="24"/>
  <c r="AH54" i="24"/>
  <c r="AX54" i="24"/>
  <c r="AH10" i="24"/>
  <c r="AR10" i="24"/>
  <c r="AH19" i="24"/>
  <c r="AR19" i="24"/>
  <c r="AR27" i="24"/>
  <c r="AH27" i="24"/>
  <c r="AX27" i="24"/>
  <c r="AR30" i="24"/>
  <c r="AH30" i="24"/>
  <c r="AR35" i="24"/>
  <c r="AH35" i="24"/>
  <c r="AX35" i="24"/>
  <c r="AK40" i="24"/>
  <c r="Y42" i="24"/>
  <c r="Y43" i="24"/>
  <c r="AK44" i="24"/>
  <c r="AM47" i="24"/>
  <c r="AU52" i="24"/>
  <c r="AF54" i="24"/>
  <c r="AF28" i="24"/>
  <c r="AM39" i="24"/>
  <c r="AD47" i="24"/>
  <c r="AR52" i="24"/>
  <c r="AH52" i="24"/>
  <c r="AF52" i="24"/>
  <c r="AM54" i="24"/>
  <c r="AD56" i="24"/>
  <c r="AU56" i="24"/>
  <c r="AU57" i="24"/>
  <c r="C71" i="24"/>
  <c r="C62" i="24"/>
  <c r="K71" i="24"/>
  <c r="K62" i="24"/>
  <c r="K74" i="24" s="1"/>
  <c r="AM25" i="24"/>
  <c r="Y27" i="24"/>
  <c r="AM30" i="24"/>
  <c r="AM33" i="24"/>
  <c r="Y35" i="24"/>
  <c r="AD40" i="24"/>
  <c r="AU40" i="24"/>
  <c r="AU41" i="24"/>
  <c r="AU44" i="24"/>
  <c r="AD46" i="24"/>
  <c r="AK49" i="24"/>
  <c r="AM50" i="24"/>
  <c r="Y54" i="24"/>
  <c r="AF56" i="24"/>
  <c r="D71" i="24"/>
  <c r="D62" i="24"/>
  <c r="D74" i="24" s="1"/>
  <c r="L71" i="24"/>
  <c r="L62" i="24"/>
  <c r="L74" i="24" s="1"/>
  <c r="AR24" i="24"/>
  <c r="AD39" i="24"/>
  <c r="AF40" i="24"/>
  <c r="AX44" i="24"/>
  <c r="AF46" i="24"/>
  <c r="AK48" i="24"/>
  <c r="Y50" i="24"/>
  <c r="Y51" i="24"/>
  <c r="AD55" i="24"/>
  <c r="AR60" i="24"/>
  <c r="AH60" i="24"/>
  <c r="AX60" i="24"/>
  <c r="AF60" i="24"/>
  <c r="E62" i="24"/>
  <c r="E63" i="24" s="1"/>
  <c r="E74" i="24" s="1"/>
  <c r="M62" i="24"/>
  <c r="M74" i="24" s="1"/>
  <c r="AF29" i="24"/>
  <c r="AD30" i="24"/>
  <c r="AD33" i="24"/>
  <c r="AF44" i="24"/>
  <c r="AO45" i="24"/>
  <c r="AF45" i="24"/>
  <c r="AX45" i="24"/>
  <c r="AK57" i="24"/>
  <c r="AM58" i="24"/>
  <c r="F62" i="24"/>
  <c r="N62" i="24"/>
  <c r="N74" i="24" s="1"/>
  <c r="AH47" i="24"/>
  <c r="AR47" i="24"/>
  <c r="AH55" i="24"/>
  <c r="AR55" i="24"/>
  <c r="E71" i="24"/>
  <c r="M71" i="24"/>
  <c r="F71" i="24"/>
  <c r="N71" i="24"/>
  <c r="Q66" i="11" l="1"/>
  <c r="AI4" i="24"/>
  <c r="AI8" i="24"/>
  <c r="AA3" i="24"/>
  <c r="AA18" i="24"/>
  <c r="AA50" i="24"/>
  <c r="AA7" i="24"/>
  <c r="AS22" i="24"/>
  <c r="AO22" i="24"/>
  <c r="AO54" i="24"/>
  <c r="AS54" i="24"/>
  <c r="AA37" i="24"/>
  <c r="AK59" i="24"/>
  <c r="AK51" i="24"/>
  <c r="AK43" i="24"/>
  <c r="AK58" i="24"/>
  <c r="AK50" i="24"/>
  <c r="AK42" i="24"/>
  <c r="AK33" i="24"/>
  <c r="AK25" i="24"/>
  <c r="AK31" i="24"/>
  <c r="AK28" i="24"/>
  <c r="AK23" i="24"/>
  <c r="AK22" i="24"/>
  <c r="AK13" i="24"/>
  <c r="AK53" i="24"/>
  <c r="AK34" i="24"/>
  <c r="AK26" i="24"/>
  <c r="AK36" i="24"/>
  <c r="AK8" i="24"/>
  <c r="AK14" i="24"/>
  <c r="AK38" i="24"/>
  <c r="AK18" i="24"/>
  <c r="AK11" i="24"/>
  <c r="AK45" i="24"/>
  <c r="AK29" i="24"/>
  <c r="AK17" i="24"/>
  <c r="AK3" i="24"/>
  <c r="AK15" i="24"/>
  <c r="AK47" i="24"/>
  <c r="AK55" i="24"/>
  <c r="AR61" i="24"/>
  <c r="AS3" i="24"/>
  <c r="AO3" i="24"/>
  <c r="AK6" i="24"/>
  <c r="AI47" i="24"/>
  <c r="AA27" i="24"/>
  <c r="AA44" i="24"/>
  <c r="AO19" i="24"/>
  <c r="AS19" i="24"/>
  <c r="AK32" i="24"/>
  <c r="AH61" i="24"/>
  <c r="AF55" i="24"/>
  <c r="AF47" i="24"/>
  <c r="AF39" i="24"/>
  <c r="AF38" i="24"/>
  <c r="AF32" i="24"/>
  <c r="AF34" i="24"/>
  <c r="AF26" i="24"/>
  <c r="AF42" i="24"/>
  <c r="AF41" i="24"/>
  <c r="AF57" i="24"/>
  <c r="AF30" i="24"/>
  <c r="AF49" i="24"/>
  <c r="AF24" i="24"/>
  <c r="AF22" i="24"/>
  <c r="AF21" i="24"/>
  <c r="AF50" i="24"/>
  <c r="AF8" i="24"/>
  <c r="AF35" i="24"/>
  <c r="AF13" i="24"/>
  <c r="AF11" i="24"/>
  <c r="AF51" i="24"/>
  <c r="AF18" i="24"/>
  <c r="AF6" i="24"/>
  <c r="AF27" i="24"/>
  <c r="AF9" i="24"/>
  <c r="AI14" i="24"/>
  <c r="AA24" i="24"/>
  <c r="AW62" i="24"/>
  <c r="AW63" i="24" s="1"/>
  <c r="H62" i="24"/>
  <c r="H74" i="24" s="1"/>
  <c r="J62" i="24"/>
  <c r="J74" i="24" s="1"/>
  <c r="O71" i="24"/>
  <c r="I62" i="24"/>
  <c r="I74" i="24" s="1"/>
  <c r="AD18" i="24"/>
  <c r="AA56" i="24"/>
  <c r="AF4" i="24"/>
  <c r="AM57" i="24"/>
  <c r="AM49" i="24"/>
  <c r="AM41" i="24"/>
  <c r="AM56" i="24"/>
  <c r="AM48" i="24"/>
  <c r="AM40" i="24"/>
  <c r="AM31" i="24"/>
  <c r="AM53" i="24"/>
  <c r="AM52" i="24"/>
  <c r="AM51" i="24"/>
  <c r="AM19" i="24"/>
  <c r="AM11" i="24"/>
  <c r="AM32" i="24"/>
  <c r="AM24" i="24"/>
  <c r="AM60" i="24"/>
  <c r="AM59" i="24"/>
  <c r="AM5" i="24"/>
  <c r="AM10" i="24"/>
  <c r="AM16" i="24"/>
  <c r="AM13" i="24"/>
  <c r="AM26" i="24"/>
  <c r="AM15" i="24"/>
  <c r="AM34" i="24"/>
  <c r="AM44" i="24"/>
  <c r="AM43" i="24"/>
  <c r="AM12" i="24"/>
  <c r="AM22" i="24"/>
  <c r="AM36" i="24"/>
  <c r="AM23" i="24"/>
  <c r="AM20" i="24"/>
  <c r="AM8" i="24"/>
  <c r="AF33" i="24"/>
  <c r="AD8" i="24"/>
  <c r="AU18" i="24"/>
  <c r="AS52" i="24"/>
  <c r="AO52" i="24"/>
  <c r="AO55" i="24"/>
  <c r="AS55" i="24"/>
  <c r="AA21" i="24"/>
  <c r="AA5" i="24"/>
  <c r="AO46" i="24"/>
  <c r="AS46" i="24"/>
  <c r="AO38" i="24"/>
  <c r="AS38" i="24"/>
  <c r="AA6" i="24"/>
  <c r="AS27" i="24"/>
  <c r="AO27" i="24"/>
  <c r="T61" i="24"/>
  <c r="AA20" i="24"/>
  <c r="AA40" i="24"/>
  <c r="AA52" i="24"/>
  <c r="Y53" i="24"/>
  <c r="Y45" i="24"/>
  <c r="Y36" i="24"/>
  <c r="Y31" i="24"/>
  <c r="Y28" i="24"/>
  <c r="Y49" i="24"/>
  <c r="Y15" i="24"/>
  <c r="Y38" i="24"/>
  <c r="Y30" i="24"/>
  <c r="Y47" i="24"/>
  <c r="Y19" i="24"/>
  <c r="Y57" i="24"/>
  <c r="Y16" i="24"/>
  <c r="Y8" i="24"/>
  <c r="Y55" i="24"/>
  <c r="Y39" i="24"/>
  <c r="Y56" i="24"/>
  <c r="Y48" i="24"/>
  <c r="Y12" i="24"/>
  <c r="Y7" i="24"/>
  <c r="Y61" i="24" s="1"/>
  <c r="Y6" i="24"/>
  <c r="Y32" i="24"/>
  <c r="Y10" i="24"/>
  <c r="Y24" i="24"/>
  <c r="Y20" i="24"/>
  <c r="Y4" i="24"/>
  <c r="AK46" i="24"/>
  <c r="AA60" i="24"/>
  <c r="Y21" i="24"/>
  <c r="AD19" i="24"/>
  <c r="AK54" i="24"/>
  <c r="AO11" i="24"/>
  <c r="AS11" i="24"/>
  <c r="AM6" i="24"/>
  <c r="AM61" i="24" s="1"/>
  <c r="AU11" i="24"/>
  <c r="G62" i="24"/>
  <c r="G74" i="24" s="1"/>
  <c r="AF31" i="24"/>
  <c r="AD3" i="24"/>
  <c r="AK39" i="24"/>
  <c r="Y5" i="24"/>
  <c r="AO30" i="24"/>
  <c r="AS30" i="24"/>
  <c r="R57" i="24"/>
  <c r="R49" i="24"/>
  <c r="R41" i="24"/>
  <c r="R56" i="24"/>
  <c r="R48" i="24"/>
  <c r="R40" i="24"/>
  <c r="R31" i="24"/>
  <c r="R55" i="24"/>
  <c r="R47" i="24"/>
  <c r="R39" i="24"/>
  <c r="R38" i="24"/>
  <c r="R30" i="24"/>
  <c r="R54" i="24"/>
  <c r="R46" i="24"/>
  <c r="R58" i="24"/>
  <c r="R50" i="24"/>
  <c r="R42" i="24"/>
  <c r="R33" i="24"/>
  <c r="R25" i="24"/>
  <c r="R60" i="24"/>
  <c r="R32" i="24"/>
  <c r="R43" i="24"/>
  <c r="R19" i="24"/>
  <c r="R59" i="24"/>
  <c r="R52" i="24"/>
  <c r="R34" i="24"/>
  <c r="R26" i="24"/>
  <c r="R18" i="24"/>
  <c r="R9" i="24"/>
  <c r="R53" i="24"/>
  <c r="R17" i="24"/>
  <c r="R37" i="24"/>
  <c r="R23" i="24"/>
  <c r="R14" i="24"/>
  <c r="R44" i="24"/>
  <c r="R28" i="24"/>
  <c r="R24" i="24"/>
  <c r="R22" i="24"/>
  <c r="R15" i="24"/>
  <c r="R5" i="24"/>
  <c r="R36" i="24"/>
  <c r="R7" i="24"/>
  <c r="R6" i="24"/>
  <c r="R4" i="24"/>
  <c r="R12" i="24"/>
  <c r="R45" i="24"/>
  <c r="R29" i="24"/>
  <c r="R20" i="24"/>
  <c r="R10" i="24"/>
  <c r="R35" i="24"/>
  <c r="R11" i="24"/>
  <c r="R8" i="24"/>
  <c r="R3" i="24"/>
  <c r="R51" i="24"/>
  <c r="R13" i="24"/>
  <c r="R16" i="24"/>
  <c r="R27" i="24"/>
  <c r="AA19" i="24"/>
  <c r="AA55" i="24"/>
  <c r="AA57" i="24"/>
  <c r="AI53" i="24"/>
  <c r="AO47" i="24"/>
  <c r="AS47" i="24"/>
  <c r="AA49" i="24"/>
  <c r="AA33" i="24"/>
  <c r="AO37" i="24"/>
  <c r="AS37" i="24"/>
  <c r="AS53" i="24"/>
  <c r="AO53" i="24"/>
  <c r="AI60" i="24"/>
  <c r="AS60" i="24"/>
  <c r="AO60" i="24"/>
  <c r="AA25" i="24"/>
  <c r="AA48" i="24"/>
  <c r="AS35" i="24"/>
  <c r="AO35" i="24"/>
  <c r="AS10" i="24"/>
  <c r="AO10" i="24"/>
  <c r="AK30" i="24"/>
  <c r="AA11" i="24"/>
  <c r="AA31" i="24"/>
  <c r="AA16" i="24"/>
  <c r="AK19" i="24"/>
  <c r="AA41" i="24"/>
  <c r="AI17" i="24"/>
  <c r="AK5" i="24"/>
  <c r="AF5" i="24"/>
  <c r="AF61" i="24" s="1"/>
  <c r="Y52" i="24"/>
  <c r="AF53" i="24"/>
  <c r="AD57" i="24"/>
  <c r="AD49" i="24"/>
  <c r="AD41" i="24"/>
  <c r="AD37" i="24"/>
  <c r="AD29" i="24"/>
  <c r="AD32" i="24"/>
  <c r="AD24" i="24"/>
  <c r="AD43" i="24"/>
  <c r="AD34" i="24"/>
  <c r="AD26" i="24"/>
  <c r="AD51" i="24"/>
  <c r="AD23" i="24"/>
  <c r="AD21" i="24"/>
  <c r="AD35" i="24"/>
  <c r="AD15" i="24"/>
  <c r="AD20" i="24"/>
  <c r="AD12" i="24"/>
  <c r="AD10" i="24"/>
  <c r="AD16" i="24"/>
  <c r="AD59" i="24"/>
  <c r="AD11" i="24"/>
  <c r="AD53" i="24"/>
  <c r="AD27" i="24"/>
  <c r="AK21" i="24"/>
  <c r="Y22" i="24"/>
  <c r="AA10" i="24"/>
  <c r="AO39" i="24"/>
  <c r="AS39" i="24"/>
  <c r="AA59" i="24"/>
  <c r="AA51" i="24"/>
  <c r="AA43" i="24"/>
  <c r="AA54" i="24"/>
  <c r="AA38" i="24"/>
  <c r="AA30" i="24"/>
  <c r="AA22" i="24"/>
  <c r="AA13" i="24"/>
  <c r="AA45" i="24"/>
  <c r="AA36" i="24"/>
  <c r="AA28" i="24"/>
  <c r="AA53" i="24"/>
  <c r="AA8" i="24"/>
  <c r="AA26" i="24"/>
  <c r="AA17" i="24"/>
  <c r="AA47" i="24"/>
  <c r="AA34" i="24"/>
  <c r="AA9" i="24"/>
  <c r="AA23" i="24"/>
  <c r="AA14" i="24"/>
  <c r="AO16" i="24"/>
  <c r="AS16" i="24"/>
  <c r="AA35" i="24"/>
  <c r="AA58" i="24"/>
  <c r="AI55" i="24"/>
  <c r="AO28" i="24"/>
  <c r="AS28" i="24"/>
  <c r="AS7" i="24"/>
  <c r="AO7" i="24"/>
  <c r="AK60" i="24"/>
  <c r="AO24" i="24"/>
  <c r="AS24" i="24"/>
  <c r="AK52" i="24"/>
  <c r="C74" i="24"/>
  <c r="AF36" i="24"/>
  <c r="AI30" i="24"/>
  <c r="AI10" i="24"/>
  <c r="AA29" i="24"/>
  <c r="R21" i="24"/>
  <c r="Y29" i="24"/>
  <c r="Y14" i="24"/>
  <c r="AS36" i="24"/>
  <c r="AO36" i="24"/>
  <c r="Y18" i="24"/>
  <c r="AF58" i="24"/>
  <c r="AA39" i="24"/>
  <c r="AA32" i="24"/>
  <c r="AA12" i="24"/>
  <c r="AA46" i="24"/>
  <c r="AO8" i="24"/>
  <c r="AS8" i="24"/>
  <c r="AD4" i="24"/>
  <c r="AU59" i="24"/>
  <c r="AU51" i="24"/>
  <c r="AU43" i="24"/>
  <c r="AU58" i="24"/>
  <c r="AU50" i="24"/>
  <c r="AU42" i="24"/>
  <c r="AU33" i="24"/>
  <c r="AU25" i="24"/>
  <c r="AU39" i="24"/>
  <c r="AU29" i="24"/>
  <c r="AU55" i="24"/>
  <c r="AU54" i="24"/>
  <c r="AU45" i="24"/>
  <c r="AU36" i="24"/>
  <c r="AU22" i="24"/>
  <c r="AU13" i="24"/>
  <c r="AU28" i="24"/>
  <c r="AU53" i="24"/>
  <c r="AU34" i="24"/>
  <c r="AU37" i="24"/>
  <c r="AU8" i="24"/>
  <c r="AU14" i="24"/>
  <c r="AU26" i="24"/>
  <c r="AU10" i="24"/>
  <c r="AU17" i="24"/>
  <c r="AU15" i="24"/>
  <c r="AD14" i="24"/>
  <c r="AA42" i="24"/>
  <c r="AK7" i="24"/>
  <c r="AF19" i="24"/>
  <c r="Y17" i="24"/>
  <c r="AD45" i="24"/>
  <c r="AM4" i="24"/>
  <c r="AM21" i="24"/>
  <c r="AU4" i="24"/>
  <c r="AU61" i="24" s="1"/>
  <c r="AP16" i="24" l="1"/>
  <c r="AP52" i="24"/>
  <c r="AP53" i="24"/>
  <c r="AP27" i="24"/>
  <c r="AI45" i="24"/>
  <c r="AI56" i="24"/>
  <c r="AI41" i="24"/>
  <c r="AI36" i="24"/>
  <c r="AI15" i="24"/>
  <c r="AI39" i="24"/>
  <c r="AI20" i="24"/>
  <c r="AI40" i="24"/>
  <c r="AI7" i="24"/>
  <c r="AI49" i="24"/>
  <c r="AI59" i="24"/>
  <c r="AI50" i="24"/>
  <c r="AI18" i="24"/>
  <c r="AI25" i="24"/>
  <c r="AI57" i="24"/>
  <c r="AI42" i="24"/>
  <c r="AI6" i="24"/>
  <c r="AI51" i="24"/>
  <c r="AI29" i="24"/>
  <c r="AI9" i="24"/>
  <c r="AI5" i="24"/>
  <c r="AI22" i="24"/>
  <c r="AI48" i="24"/>
  <c r="AI44" i="24"/>
  <c r="AI32" i="24"/>
  <c r="AI24" i="24"/>
  <c r="AI58" i="24"/>
  <c r="AI34" i="24"/>
  <c r="AI46" i="24"/>
  <c r="AI13" i="24"/>
  <c r="AI33" i="24"/>
  <c r="AI43" i="24"/>
  <c r="AI31" i="24"/>
  <c r="AI12" i="24"/>
  <c r="AI3" i="24"/>
  <c r="AI26" i="24"/>
  <c r="AK61" i="24"/>
  <c r="AI27" i="24"/>
  <c r="AI16" i="24"/>
  <c r="AI52" i="24"/>
  <c r="R61" i="24"/>
  <c r="AI23" i="24"/>
  <c r="AI54" i="24"/>
  <c r="AI37" i="24"/>
  <c r="AD61" i="24"/>
  <c r="AI19" i="24"/>
  <c r="AO61" i="24"/>
  <c r="AP22" i="24" s="1"/>
  <c r="AI38" i="24"/>
  <c r="O62" i="24"/>
  <c r="O74" i="24" s="1"/>
  <c r="AP37" i="24"/>
  <c r="AI28" i="24"/>
  <c r="AI35" i="24"/>
  <c r="AP39" i="24"/>
  <c r="AI21" i="24"/>
  <c r="AI11" i="24"/>
  <c r="AP19" i="24"/>
  <c r="AS32" i="24"/>
  <c r="AS15" i="24"/>
  <c r="AS31" i="24"/>
  <c r="AS12" i="24"/>
  <c r="AS56" i="24"/>
  <c r="AS5" i="24"/>
  <c r="AS4" i="24"/>
  <c r="AS61" i="24" s="1"/>
  <c r="AS6" i="24"/>
  <c r="AS57" i="24"/>
  <c r="AS17" i="24"/>
  <c r="AS58" i="24"/>
  <c r="AS44" i="24"/>
  <c r="AS14" i="24"/>
  <c r="AS48" i="24"/>
  <c r="AS41" i="24"/>
  <c r="AS18" i="24"/>
  <c r="AS9" i="24"/>
  <c r="AS40" i="24"/>
  <c r="AS50" i="24"/>
  <c r="AS26" i="24"/>
  <c r="AS51" i="24"/>
  <c r="AS34" i="24"/>
  <c r="AS23" i="24"/>
  <c r="AS25" i="24"/>
  <c r="AS59" i="24"/>
  <c r="AS49" i="24"/>
  <c r="AS42" i="24"/>
  <c r="AS43" i="24"/>
  <c r="AS21" i="24"/>
  <c r="AS20" i="24"/>
  <c r="AS33" i="24"/>
  <c r="AS13" i="24"/>
  <c r="AS29" i="24"/>
  <c r="AS45" i="24"/>
  <c r="AP54" i="24"/>
  <c r="AA61" i="24"/>
  <c r="AP11" i="24" l="1"/>
  <c r="AP38" i="24"/>
  <c r="AP8" i="24"/>
  <c r="AP28" i="24"/>
  <c r="AI61" i="24"/>
  <c r="AP30" i="24"/>
  <c r="AP24" i="24"/>
  <c r="AP3" i="24"/>
  <c r="AP35" i="24"/>
  <c r="AP47" i="24"/>
  <c r="AP21" i="24"/>
  <c r="AP6" i="24"/>
  <c r="AP44" i="24"/>
  <c r="AP26" i="24"/>
  <c r="AP59" i="24"/>
  <c r="AP12" i="24"/>
  <c r="AP56" i="24"/>
  <c r="AP31" i="24"/>
  <c r="AP14" i="24"/>
  <c r="AP51" i="24"/>
  <c r="AP58" i="24"/>
  <c r="AP23" i="24"/>
  <c r="AP34" i="24"/>
  <c r="AP13" i="24"/>
  <c r="AP15" i="24"/>
  <c r="AP43" i="24"/>
  <c r="AP57" i="24"/>
  <c r="AP32" i="24"/>
  <c r="AP4" i="24"/>
  <c r="AP5" i="24"/>
  <c r="AP20" i="24"/>
  <c r="AP25" i="24"/>
  <c r="AP41" i="24"/>
  <c r="AP9" i="24"/>
  <c r="AP33" i="24"/>
  <c r="AP49" i="24"/>
  <c r="AP42" i="24"/>
  <c r="AP50" i="24"/>
  <c r="AP17" i="24"/>
  <c r="AP29" i="24"/>
  <c r="AP45" i="24"/>
  <c r="AP40" i="24"/>
  <c r="AP18" i="24"/>
  <c r="AP48" i="24"/>
  <c r="AP7" i="24"/>
  <c r="AP10" i="24"/>
  <c r="AP55" i="24"/>
  <c r="AP46" i="24"/>
  <c r="AP36" i="24"/>
  <c r="AP60" i="24"/>
  <c r="AP61" i="24" l="1"/>
  <c r="BO64" i="11" l="1"/>
  <c r="AO64" i="11"/>
  <c r="B64" i="11"/>
  <c r="B22" i="4"/>
  <c r="C63" i="11"/>
  <c r="B61" i="4" s="1"/>
  <c r="C60" i="11"/>
  <c r="B58" i="4" s="1"/>
  <c r="B56" i="4"/>
  <c r="C57" i="11"/>
  <c r="B55" i="4" s="1"/>
  <c r="C56" i="11"/>
  <c r="B54" i="4" s="1"/>
  <c r="B53" i="4"/>
  <c r="C52" i="11"/>
  <c r="B50" i="4" s="1"/>
  <c r="B49" i="4"/>
  <c r="C50" i="11"/>
  <c r="B48" i="4" s="1"/>
  <c r="B42" i="4"/>
  <c r="B39" i="4"/>
  <c r="C40" i="11"/>
  <c r="B38" i="4" s="1"/>
  <c r="C38" i="11"/>
  <c r="B36" i="4" s="1"/>
  <c r="C37" i="11"/>
  <c r="B35" i="4" s="1"/>
  <c r="B32" i="4"/>
  <c r="B31" i="4"/>
  <c r="C32" i="11"/>
  <c r="B30" i="4" s="1"/>
  <c r="C31" i="11"/>
  <c r="B29" i="4" s="1"/>
  <c r="C30" i="11"/>
  <c r="B28" i="4" s="1"/>
  <c r="C29" i="11"/>
  <c r="B27" i="4" s="1"/>
  <c r="C28" i="11"/>
  <c r="B26" i="4" s="1"/>
  <c r="C27" i="11"/>
  <c r="B25" i="4" s="1"/>
  <c r="C26" i="11"/>
  <c r="B24" i="4" s="1"/>
  <c r="B23" i="4"/>
  <c r="B21" i="4"/>
  <c r="B20" i="4"/>
  <c r="B19" i="4"/>
  <c r="B18" i="4"/>
  <c r="C19" i="11"/>
  <c r="B17" i="4" s="1"/>
  <c r="C18" i="11"/>
  <c r="B16" i="4" s="1"/>
  <c r="C17" i="11"/>
  <c r="B15" i="4" s="1"/>
  <c r="C16" i="11"/>
  <c r="B14" i="4" s="1"/>
  <c r="C14" i="11"/>
  <c r="B12" i="4" s="1"/>
  <c r="C13" i="11"/>
  <c r="B11" i="4" s="1"/>
  <c r="C11" i="11"/>
  <c r="B9" i="4" s="1"/>
  <c r="B8" i="4"/>
  <c r="B7" i="4"/>
  <c r="C8" i="11"/>
  <c r="B6" i="4" s="1"/>
  <c r="B5" i="4"/>
  <c r="C64" i="11" l="1"/>
  <c r="C66" i="11" l="1"/>
  <c r="BR62" i="11" l="1"/>
  <c r="CD62" i="11" s="1"/>
  <c r="CT62" i="11" s="1"/>
  <c r="BQ62" i="11"/>
  <c r="CC62" i="11" s="1"/>
  <c r="CP62" i="11" s="1"/>
  <c r="BP62" i="11"/>
  <c r="CB62" i="11" s="1"/>
  <c r="CL62" i="11" s="1"/>
  <c r="BR61" i="11"/>
  <c r="CD61" i="11" s="1"/>
  <c r="CT61" i="11" s="1"/>
  <c r="BQ61" i="11"/>
  <c r="CC61" i="11" s="1"/>
  <c r="CP61" i="11" s="1"/>
  <c r="BR59" i="11"/>
  <c r="CD59" i="11" s="1"/>
  <c r="CT59" i="11" s="1"/>
  <c r="BQ59" i="11"/>
  <c r="CC59" i="11" s="1"/>
  <c r="CP59" i="11" s="1"/>
  <c r="BP59" i="11"/>
  <c r="CB59" i="11" s="1"/>
  <c r="CL59" i="11" s="1"/>
  <c r="BR54" i="11"/>
  <c r="CD54" i="11" s="1"/>
  <c r="CT54" i="11" s="1"/>
  <c r="BQ54" i="11"/>
  <c r="CC54" i="11" s="1"/>
  <c r="CP54" i="11" s="1"/>
  <c r="BP54" i="11"/>
  <c r="CB54" i="11" s="1"/>
  <c r="CL54" i="11" s="1"/>
  <c r="BR53" i="11"/>
  <c r="CD53" i="11" s="1"/>
  <c r="CT53" i="11" s="1"/>
  <c r="BQ53" i="11"/>
  <c r="CC53" i="11" s="1"/>
  <c r="CP53" i="11" s="1"/>
  <c r="BR49" i="11"/>
  <c r="CD49" i="11" s="1"/>
  <c r="CT49" i="11" s="1"/>
  <c r="BQ49" i="11"/>
  <c r="CC49" i="11" s="1"/>
  <c r="CP49" i="11" s="1"/>
  <c r="BP49" i="11"/>
  <c r="CB49" i="11" s="1"/>
  <c r="CL49" i="11" s="1"/>
  <c r="BQ48" i="11"/>
  <c r="CC48" i="11" s="1"/>
  <c r="CP48" i="11" s="1"/>
  <c r="BR47" i="11"/>
  <c r="CD47" i="11" s="1"/>
  <c r="CT47" i="11" s="1"/>
  <c r="BQ47" i="11"/>
  <c r="CC47" i="11" s="1"/>
  <c r="CP47" i="11" s="1"/>
  <c r="BR46" i="11"/>
  <c r="CD46" i="11" s="1"/>
  <c r="CT46" i="11" s="1"/>
  <c r="BQ46" i="11"/>
  <c r="CC46" i="11" s="1"/>
  <c r="CP46" i="11" s="1"/>
  <c r="BP46" i="11"/>
  <c r="CB46" i="11" s="1"/>
  <c r="CL46" i="11" s="1"/>
  <c r="BR45" i="11"/>
  <c r="CD45" i="11" s="1"/>
  <c r="CT45" i="11" s="1"/>
  <c r="BQ45" i="11"/>
  <c r="CC45" i="11" s="1"/>
  <c r="CP45" i="11" s="1"/>
  <c r="BR43" i="11"/>
  <c r="CD43" i="11" s="1"/>
  <c r="CT43" i="11" s="1"/>
  <c r="BQ43" i="11"/>
  <c r="CC43" i="11" s="1"/>
  <c r="CP43" i="11" s="1"/>
  <c r="BP43" i="11"/>
  <c r="CB43" i="11" s="1"/>
  <c r="CL43" i="11" s="1"/>
  <c r="BQ42" i="11"/>
  <c r="CC42" i="11" s="1"/>
  <c r="CP42" i="11" s="1"/>
  <c r="BP42" i="11"/>
  <c r="CB42" i="11" s="1"/>
  <c r="CL42" i="11" s="1"/>
  <c r="BQ39" i="11"/>
  <c r="CC39" i="11" s="1"/>
  <c r="CP39" i="11" s="1"/>
  <c r="BR36" i="11"/>
  <c r="CD36" i="11" s="1"/>
  <c r="CT36" i="11" s="1"/>
  <c r="BQ36" i="11"/>
  <c r="CC36" i="11" s="1"/>
  <c r="CP36" i="11" s="1"/>
  <c r="BP36" i="11"/>
  <c r="CB36" i="11" s="1"/>
  <c r="CL36" i="11" s="1"/>
  <c r="BQ35" i="11"/>
  <c r="CC35" i="11" s="1"/>
  <c r="CP35" i="11" s="1"/>
  <c r="BR15" i="11"/>
  <c r="CD15" i="11" s="1"/>
  <c r="CT15" i="11" s="1"/>
  <c r="BR12" i="11"/>
  <c r="CD12" i="11" s="1"/>
  <c r="CT12" i="11" s="1"/>
  <c r="BQ12" i="11"/>
  <c r="CC12" i="11" s="1"/>
  <c r="CP12" i="11" s="1"/>
  <c r="BP12" i="11"/>
  <c r="CB12" i="11" s="1"/>
  <c r="CL12" i="11" s="1"/>
  <c r="BR6" i="11"/>
  <c r="CD6" i="11" s="1"/>
  <c r="CT6" i="11" s="1"/>
  <c r="BP48" i="11"/>
  <c r="CB48" i="11" s="1"/>
  <c r="CL48" i="11" s="1"/>
  <c r="CT64" i="11" l="1"/>
  <c r="CP64" i="11"/>
  <c r="BF5" i="11"/>
  <c r="BW5" i="11"/>
  <c r="CC5" i="11" s="1"/>
  <c r="CP5" i="11" s="1"/>
  <c r="BX5" i="11"/>
  <c r="CD5" i="11" s="1"/>
  <c r="CT5" i="11" s="1"/>
  <c r="BP47" i="11"/>
  <c r="CB47" i="11" s="1"/>
  <c r="CL47" i="11" s="1"/>
  <c r="BP39" i="11"/>
  <c r="CB39" i="11" s="1"/>
  <c r="CL39" i="11" s="1"/>
  <c r="BP53" i="11"/>
  <c r="BP6" i="11"/>
  <c r="BP45" i="11"/>
  <c r="CB45" i="11" s="1"/>
  <c r="CL45" i="11" s="1"/>
  <c r="BP61" i="11"/>
  <c r="CB61" i="11" s="1"/>
  <c r="CL61" i="11" s="1"/>
  <c r="AR9" i="11"/>
  <c r="R7" i="4" s="1"/>
  <c r="AP16" i="11"/>
  <c r="P14" i="4" s="1"/>
  <c r="AJ21" i="11"/>
  <c r="AF22" i="11"/>
  <c r="BX64" i="11"/>
  <c r="BW64" i="11"/>
  <c r="BV64" i="11"/>
  <c r="BR64" i="11"/>
  <c r="BR66" i="11" s="1"/>
  <c r="BQ64" i="11"/>
  <c r="BQ66" i="11" s="1"/>
  <c r="E60" i="4"/>
  <c r="AB60" i="4" s="1"/>
  <c r="D60" i="4"/>
  <c r="BY62" i="11"/>
  <c r="BS62" i="11"/>
  <c r="E59" i="4"/>
  <c r="D59" i="4"/>
  <c r="BY61" i="11"/>
  <c r="E57" i="4"/>
  <c r="D57" i="4"/>
  <c r="BY59" i="11"/>
  <c r="BS59" i="11"/>
  <c r="E52" i="4"/>
  <c r="D52" i="4"/>
  <c r="BY54" i="11"/>
  <c r="BS54" i="11"/>
  <c r="E51" i="4"/>
  <c r="AB51" i="4" s="1"/>
  <c r="D51" i="4"/>
  <c r="BY53" i="11"/>
  <c r="E47" i="4"/>
  <c r="AB47" i="4" s="1"/>
  <c r="D47" i="4"/>
  <c r="BY49" i="11"/>
  <c r="BS49" i="11"/>
  <c r="D46" i="4"/>
  <c r="BY48" i="11"/>
  <c r="BS48" i="11"/>
  <c r="E45" i="4"/>
  <c r="D45" i="4"/>
  <c r="BY47" i="11"/>
  <c r="E44" i="4"/>
  <c r="D44" i="4"/>
  <c r="BY46" i="11"/>
  <c r="BS46" i="11"/>
  <c r="E43" i="4"/>
  <c r="D43" i="4"/>
  <c r="BY45" i="11"/>
  <c r="E41" i="4"/>
  <c r="D41" i="4"/>
  <c r="BY43" i="11"/>
  <c r="BS43" i="11"/>
  <c r="E40" i="4"/>
  <c r="D40" i="4"/>
  <c r="BY42" i="11"/>
  <c r="BS42" i="11"/>
  <c r="D37" i="4"/>
  <c r="BY39" i="11"/>
  <c r="E34" i="4"/>
  <c r="AB34" i="4" s="1"/>
  <c r="D34" i="4"/>
  <c r="BY36" i="11"/>
  <c r="BS36" i="11"/>
  <c r="E33" i="4"/>
  <c r="D33" i="4"/>
  <c r="BY35" i="11"/>
  <c r="CI15" i="11"/>
  <c r="E13" i="4"/>
  <c r="D13" i="4"/>
  <c r="BY15" i="11"/>
  <c r="CI12" i="11"/>
  <c r="E10" i="4"/>
  <c r="D10" i="4"/>
  <c r="BY12" i="11"/>
  <c r="BS12" i="11"/>
  <c r="E4" i="4"/>
  <c r="BY6" i="11"/>
  <c r="CI35" i="11"/>
  <c r="AQ28" i="11"/>
  <c r="Q26" i="4" s="1"/>
  <c r="BS53" i="11" l="1"/>
  <c r="CB53" i="11"/>
  <c r="CL53" i="11" s="1"/>
  <c r="BS6" i="11"/>
  <c r="CB6" i="11"/>
  <c r="CL6" i="11" s="1"/>
  <c r="J20" i="4"/>
  <c r="N19" i="4"/>
  <c r="C60" i="4"/>
  <c r="C34" i="4"/>
  <c r="C37" i="4"/>
  <c r="C43" i="4"/>
  <c r="C57" i="4"/>
  <c r="C10" i="4"/>
  <c r="C52" i="4"/>
  <c r="C45" i="4"/>
  <c r="C40" i="4"/>
  <c r="C47" i="4"/>
  <c r="C13" i="4"/>
  <c r="C33" i="4"/>
  <c r="C41" i="4"/>
  <c r="C44" i="4"/>
  <c r="C46" i="4"/>
  <c r="C59" i="4"/>
  <c r="D4" i="4"/>
  <c r="E46" i="4"/>
  <c r="AB46" i="4" s="1"/>
  <c r="E37" i="4"/>
  <c r="BX66" i="11"/>
  <c r="BS61" i="11"/>
  <c r="BW66" i="11"/>
  <c r="BV66" i="11"/>
  <c r="BS35" i="11"/>
  <c r="BS47" i="11"/>
  <c r="S16" i="4"/>
  <c r="B16" i="19" s="1"/>
  <c r="BY5" i="11"/>
  <c r="BX4" i="11" s="1"/>
  <c r="BS15" i="11"/>
  <c r="BS39" i="11"/>
  <c r="BS45" i="11"/>
  <c r="CE39" i="11"/>
  <c r="CE42" i="11"/>
  <c r="BP64" i="11"/>
  <c r="BP66" i="11" s="1"/>
  <c r="CE45" i="11"/>
  <c r="CE48" i="11"/>
  <c r="CE12" i="11"/>
  <c r="CE59" i="11"/>
  <c r="CE43" i="11"/>
  <c r="CE36" i="11"/>
  <c r="CE15" i="11"/>
  <c r="CE35" i="11"/>
  <c r="CE62" i="11"/>
  <c r="AP10" i="11"/>
  <c r="AP21" i="11"/>
  <c r="P19" i="4" s="1"/>
  <c r="AP11" i="11"/>
  <c r="P9" i="4" s="1"/>
  <c r="AC22" i="11"/>
  <c r="AK11" i="11"/>
  <c r="AH29" i="11"/>
  <c r="CE47" i="11"/>
  <c r="BY64" i="11"/>
  <c r="CE49" i="11"/>
  <c r="CE54" i="11"/>
  <c r="AR18" i="11"/>
  <c r="R16" i="4" s="1"/>
  <c r="CC64" i="11"/>
  <c r="AS5" i="11"/>
  <c r="AP4" i="11" s="1"/>
  <c r="CD64" i="11"/>
  <c r="AD23" i="11"/>
  <c r="CE46" i="11"/>
  <c r="CE61" i="11"/>
  <c r="AF11" i="11"/>
  <c r="AF8" i="11"/>
  <c r="AC23" i="11"/>
  <c r="AC35" i="11"/>
  <c r="AD13" i="11"/>
  <c r="AG29" i="11"/>
  <c r="AF26" i="11"/>
  <c r="AE26" i="11"/>
  <c r="AE8" i="11"/>
  <c r="AD10" i="11"/>
  <c r="AB12" i="11"/>
  <c r="AH7" i="11"/>
  <c r="AB49" i="11"/>
  <c r="AB54" i="11"/>
  <c r="AB50" i="11"/>
  <c r="AB63" i="11"/>
  <c r="AB61" i="11"/>
  <c r="AB59" i="11"/>
  <c r="AB56" i="11"/>
  <c r="AB52" i="11"/>
  <c r="AB60" i="11"/>
  <c r="AB55" i="11"/>
  <c r="AB47" i="11"/>
  <c r="AB46" i="11"/>
  <c r="AB38" i="11"/>
  <c r="AB58" i="11"/>
  <c r="AB41" i="11"/>
  <c r="AB33" i="11"/>
  <c r="AB25" i="11"/>
  <c r="AB34" i="11"/>
  <c r="AB53" i="11"/>
  <c r="AB43" i="11"/>
  <c r="AB27" i="11"/>
  <c r="AB45" i="11"/>
  <c r="AB28" i="11"/>
  <c r="AB29" i="11"/>
  <c r="AB23" i="11"/>
  <c r="AB15" i="11"/>
  <c r="AB13" i="11"/>
  <c r="AB32" i="11"/>
  <c r="AB26" i="11"/>
  <c r="AB16" i="11"/>
  <c r="AB17" i="11"/>
  <c r="AB20" i="11"/>
  <c r="AJ49" i="11"/>
  <c r="AJ54" i="11"/>
  <c r="AJ50" i="11"/>
  <c r="AJ48" i="11"/>
  <c r="AJ61" i="11"/>
  <c r="AJ59" i="11"/>
  <c r="AJ52" i="11"/>
  <c r="AJ60" i="11"/>
  <c r="AJ57" i="11"/>
  <c r="AJ47" i="11"/>
  <c r="AJ58" i="11"/>
  <c r="AJ46" i="11"/>
  <c r="AJ44" i="11"/>
  <c r="AJ42" i="11"/>
  <c r="AJ38" i="11"/>
  <c r="AJ41" i="11"/>
  <c r="AJ45" i="11"/>
  <c r="AJ35" i="11"/>
  <c r="AJ33" i="11"/>
  <c r="AJ25" i="11"/>
  <c r="AJ53" i="11"/>
  <c r="AJ34" i="11"/>
  <c r="AJ28" i="11"/>
  <c r="AJ39" i="11"/>
  <c r="AJ37" i="11"/>
  <c r="AJ29" i="11"/>
  <c r="AJ55" i="11"/>
  <c r="AJ30" i="11"/>
  <c r="AJ23" i="11"/>
  <c r="AJ15" i="11"/>
  <c r="AJ13" i="11"/>
  <c r="AJ11" i="11"/>
  <c r="AJ14" i="11"/>
  <c r="AJ17" i="11"/>
  <c r="AJ31" i="11"/>
  <c r="AJ26" i="11"/>
  <c r="AJ19" i="11"/>
  <c r="AJ20" i="11"/>
  <c r="BS5" i="11"/>
  <c r="AA64" i="11"/>
  <c r="AI6" i="11"/>
  <c r="AB7" i="11"/>
  <c r="AJ7" i="11"/>
  <c r="AC8" i="11"/>
  <c r="AE9" i="11"/>
  <c r="AE10" i="11"/>
  <c r="AC12" i="11"/>
  <c r="AC13" i="11"/>
  <c r="AP17" i="11"/>
  <c r="AF18" i="11"/>
  <c r="AJ22" i="11"/>
  <c r="AG23" i="11"/>
  <c r="AB31" i="11"/>
  <c r="AJ32" i="11"/>
  <c r="AD34" i="11"/>
  <c r="AK8" i="11"/>
  <c r="AC54" i="11"/>
  <c r="AC50" i="11"/>
  <c r="AC62" i="11"/>
  <c r="AC55" i="11"/>
  <c r="AC53" i="11"/>
  <c r="AC51" i="11"/>
  <c r="AC57" i="11"/>
  <c r="AC58" i="11"/>
  <c r="AC61" i="11"/>
  <c r="AC47" i="11"/>
  <c r="AC46" i="11"/>
  <c r="AC63" i="11"/>
  <c r="AC45" i="11"/>
  <c r="AC43" i="11"/>
  <c r="AC39" i="11"/>
  <c r="AC37" i="11"/>
  <c r="AC52" i="11"/>
  <c r="AC41" i="11"/>
  <c r="AC34" i="11"/>
  <c r="AC44" i="11"/>
  <c r="AC28" i="11"/>
  <c r="AC59" i="11"/>
  <c r="AC29" i="11"/>
  <c r="AC56" i="11"/>
  <c r="AC38" i="11"/>
  <c r="AC31" i="11"/>
  <c r="AC40" i="11"/>
  <c r="AC36" i="11"/>
  <c r="AC32" i="11"/>
  <c r="AC16" i="11"/>
  <c r="AC14" i="11"/>
  <c r="AC18" i="11"/>
  <c r="AC33" i="11"/>
  <c r="AC20" i="11"/>
  <c r="AC21" i="11"/>
  <c r="AK54" i="11"/>
  <c r="AK55" i="11"/>
  <c r="AK60" i="11"/>
  <c r="AK57" i="11"/>
  <c r="AK58" i="11"/>
  <c r="AK47" i="11"/>
  <c r="AK52" i="11"/>
  <c r="AK46" i="11"/>
  <c r="AK45" i="11"/>
  <c r="AK43" i="11"/>
  <c r="AK39" i="11"/>
  <c r="AK56" i="11"/>
  <c r="AK41" i="11"/>
  <c r="AK61" i="11"/>
  <c r="AK26" i="11"/>
  <c r="AK59" i="11"/>
  <c r="AK38" i="11"/>
  <c r="AK28" i="11"/>
  <c r="AK40" i="11"/>
  <c r="AK29" i="11"/>
  <c r="AK42" i="11"/>
  <c r="AK25" i="11"/>
  <c r="AK16" i="11"/>
  <c r="AK14" i="11"/>
  <c r="AK35" i="11"/>
  <c r="AK17" i="11"/>
  <c r="AK33" i="11"/>
  <c r="AK27" i="11"/>
  <c r="AK18" i="11"/>
  <c r="AK20" i="11"/>
  <c r="AK21" i="11"/>
  <c r="CI49" i="11"/>
  <c r="CI54" i="11"/>
  <c r="CI48" i="11"/>
  <c r="CI62" i="11"/>
  <c r="CI53" i="11"/>
  <c r="CI59" i="11"/>
  <c r="CI47" i="11"/>
  <c r="CI46" i="11"/>
  <c r="CI45" i="11"/>
  <c r="CI43" i="11"/>
  <c r="CI39" i="11"/>
  <c r="CI42" i="11"/>
  <c r="CI36" i="11"/>
  <c r="AB6" i="11"/>
  <c r="AJ6" i="11"/>
  <c r="AC7" i="11"/>
  <c r="AK7" i="11"/>
  <c r="AD8" i="11"/>
  <c r="AG9" i="11"/>
  <c r="AF12" i="11"/>
  <c r="AC15" i="11"/>
  <c r="AQ17" i="11"/>
  <c r="Q15" i="4" s="1"/>
  <c r="AG18" i="11"/>
  <c r="AC19" i="11"/>
  <c r="AK22" i="11"/>
  <c r="AB24" i="11"/>
  <c r="AF25" i="11"/>
  <c r="AK32" i="11"/>
  <c r="AP34" i="11"/>
  <c r="P32" i="4" s="1"/>
  <c r="AH49" i="11"/>
  <c r="AI55" i="11"/>
  <c r="AI53" i="11"/>
  <c r="AI51" i="11"/>
  <c r="AI63" i="11"/>
  <c r="AI61" i="11"/>
  <c r="AI59" i="11"/>
  <c r="AI56" i="11"/>
  <c r="AI52" i="11"/>
  <c r="AI47" i="11"/>
  <c r="AI60" i="11"/>
  <c r="AI48" i="11"/>
  <c r="AI45" i="11"/>
  <c r="AI43" i="11"/>
  <c r="AI39" i="11"/>
  <c r="AI37" i="11"/>
  <c r="AI44" i="11"/>
  <c r="AI42" i="11"/>
  <c r="AI40" i="11"/>
  <c r="AI38" i="11"/>
  <c r="AI36" i="11"/>
  <c r="AI32" i="11"/>
  <c r="AI35" i="11"/>
  <c r="AI33" i="11"/>
  <c r="AI41" i="11"/>
  <c r="AI27" i="11"/>
  <c r="AI28" i="11"/>
  <c r="AI50" i="11"/>
  <c r="AI29" i="11"/>
  <c r="AI22" i="11"/>
  <c r="AI12" i="11"/>
  <c r="AI10" i="11"/>
  <c r="AI30" i="11"/>
  <c r="AI25" i="11"/>
  <c r="AI24" i="11"/>
  <c r="AI23" i="11"/>
  <c r="AI15" i="11"/>
  <c r="AI13" i="11"/>
  <c r="AI16" i="11"/>
  <c r="AI14" i="11"/>
  <c r="AI18" i="11"/>
  <c r="AD54" i="11"/>
  <c r="AD50" i="11"/>
  <c r="AD48" i="11"/>
  <c r="AD62" i="11"/>
  <c r="AD55" i="11"/>
  <c r="AD53" i="11"/>
  <c r="AD51" i="11"/>
  <c r="AD63" i="11"/>
  <c r="AD61" i="11"/>
  <c r="AD59" i="11"/>
  <c r="AD56" i="11"/>
  <c r="AD52" i="11"/>
  <c r="AD58" i="11"/>
  <c r="AD49" i="11"/>
  <c r="AD46" i="11"/>
  <c r="AD45" i="11"/>
  <c r="AD43" i="11"/>
  <c r="AD39" i="11"/>
  <c r="AD44" i="11"/>
  <c r="AD42" i="11"/>
  <c r="AD38" i="11"/>
  <c r="AD27" i="11"/>
  <c r="AD47" i="11"/>
  <c r="AD28" i="11"/>
  <c r="AD29" i="11"/>
  <c r="AD60" i="11"/>
  <c r="AD57" i="11"/>
  <c r="AD30" i="11"/>
  <c r="AD31" i="11"/>
  <c r="AD41" i="11"/>
  <c r="AD36" i="11"/>
  <c r="AD32" i="11"/>
  <c r="AD26" i="11"/>
  <c r="AD17" i="11"/>
  <c r="AD18" i="11"/>
  <c r="AD35" i="11"/>
  <c r="AD21" i="11"/>
  <c r="AD25" i="11"/>
  <c r="AD24" i="11"/>
  <c r="AD22" i="11"/>
  <c r="AD12" i="11"/>
  <c r="AL5" i="11"/>
  <c r="AC6" i="11"/>
  <c r="AK6" i="11"/>
  <c r="CI6" i="11"/>
  <c r="AD7" i="11"/>
  <c r="AI9" i="11"/>
  <c r="AH10" i="11"/>
  <c r="AJ12" i="11"/>
  <c r="AD15" i="11"/>
  <c r="AJ18" i="11"/>
  <c r="AG19" i="11"/>
  <c r="AD20" i="11"/>
  <c r="AQ22" i="11"/>
  <c r="Q20" i="4" s="1"/>
  <c r="AC27" i="11"/>
  <c r="AE55" i="11"/>
  <c r="AE53" i="11"/>
  <c r="AE61" i="11"/>
  <c r="AE59" i="11"/>
  <c r="AE56" i="11"/>
  <c r="AE52" i="11"/>
  <c r="AE60" i="11"/>
  <c r="AE57" i="11"/>
  <c r="AE45" i="11"/>
  <c r="AE43" i="11"/>
  <c r="AE39" i="11"/>
  <c r="AE37" i="11"/>
  <c r="AE54" i="11"/>
  <c r="AE40" i="11"/>
  <c r="AE38" i="11"/>
  <c r="AE41" i="11"/>
  <c r="AE28" i="11"/>
  <c r="AE29" i="11"/>
  <c r="AE30" i="11"/>
  <c r="AE31" i="11"/>
  <c r="AE36" i="11"/>
  <c r="AE32" i="11"/>
  <c r="AE35" i="11"/>
  <c r="AE33" i="11"/>
  <c r="AE18" i="11"/>
  <c r="AE19" i="11"/>
  <c r="AE20" i="11"/>
  <c r="AE49" i="11"/>
  <c r="AE46" i="11"/>
  <c r="AE25" i="11"/>
  <c r="AE24" i="11"/>
  <c r="AE22" i="11"/>
  <c r="AE12" i="11"/>
  <c r="AE34" i="11"/>
  <c r="AE27" i="11"/>
  <c r="AE23" i="11"/>
  <c r="AE15" i="11"/>
  <c r="AE13" i="11"/>
  <c r="AP55" i="11"/>
  <c r="P53" i="4" s="1"/>
  <c r="AP51" i="11"/>
  <c r="P49" i="4" s="1"/>
  <c r="AP63" i="11"/>
  <c r="P61" i="4" s="1"/>
  <c r="AP56" i="11"/>
  <c r="P54" i="4" s="1"/>
  <c r="AP52" i="11"/>
  <c r="P50" i="4" s="1"/>
  <c r="AP57" i="11"/>
  <c r="P55" i="4" s="1"/>
  <c r="AP37" i="11"/>
  <c r="P35" i="4" s="1"/>
  <c r="AP58" i="11"/>
  <c r="P56" i="4" s="1"/>
  <c r="AP44" i="11"/>
  <c r="P42" i="4" s="1"/>
  <c r="AP40" i="11"/>
  <c r="P38" i="4" s="1"/>
  <c r="AP41" i="11"/>
  <c r="P39" i="4" s="1"/>
  <c r="AP50" i="11"/>
  <c r="P48" i="4" s="1"/>
  <c r="AP29" i="11"/>
  <c r="P27" i="4" s="1"/>
  <c r="AP30" i="11"/>
  <c r="AP31" i="11"/>
  <c r="P29" i="4" s="1"/>
  <c r="AP32" i="11"/>
  <c r="P30" i="4" s="1"/>
  <c r="AP33" i="11"/>
  <c r="P31" i="4" s="1"/>
  <c r="AP18" i="11"/>
  <c r="P16" i="4" s="1"/>
  <c r="AP27" i="11"/>
  <c r="P25" i="4" s="1"/>
  <c r="AP19" i="11"/>
  <c r="P17" i="4" s="1"/>
  <c r="AP26" i="11"/>
  <c r="AP8" i="11"/>
  <c r="P6" i="4" s="1"/>
  <c r="AP23" i="11"/>
  <c r="P21" i="4" s="1"/>
  <c r="AP13" i="11"/>
  <c r="P11" i="4" s="1"/>
  <c r="AE7" i="11"/>
  <c r="AP7" i="11"/>
  <c r="P5" i="4" s="1"/>
  <c r="AJ10" i="11"/>
  <c r="AC11" i="11"/>
  <c r="AR11" i="11"/>
  <c r="R9" i="4" s="1"/>
  <c r="AK12" i="11"/>
  <c r="AK13" i="11"/>
  <c r="AD14" i="11"/>
  <c r="AG15" i="11"/>
  <c r="AD16" i="11"/>
  <c r="AQ18" i="11"/>
  <c r="Q16" i="4" s="1"/>
  <c r="AH19" i="11"/>
  <c r="AH20" i="11"/>
  <c r="AB21" i="11"/>
  <c r="AR23" i="11"/>
  <c r="AG24" i="11"/>
  <c r="AP25" i="11"/>
  <c r="AH27" i="11"/>
  <c r="AH44" i="11"/>
  <c r="AF63" i="11"/>
  <c r="AF59" i="11"/>
  <c r="AF56" i="11"/>
  <c r="AF52" i="11"/>
  <c r="AF58" i="11"/>
  <c r="AF49" i="11"/>
  <c r="AF55" i="11"/>
  <c r="AF54" i="11"/>
  <c r="AF44" i="11"/>
  <c r="AF42" i="11"/>
  <c r="AF40" i="11"/>
  <c r="AF38" i="11"/>
  <c r="AF53" i="11"/>
  <c r="AF29" i="11"/>
  <c r="AF43" i="11"/>
  <c r="AF30" i="11"/>
  <c r="AF45" i="11"/>
  <c r="AF31" i="11"/>
  <c r="AF24" i="11"/>
  <c r="AF36" i="11"/>
  <c r="AF32" i="11"/>
  <c r="AF35" i="11"/>
  <c r="AF33" i="11"/>
  <c r="AF46" i="11"/>
  <c r="AF19" i="11"/>
  <c r="AF20" i="11"/>
  <c r="AF21" i="11"/>
  <c r="AF9" i="11"/>
  <c r="AF37" i="11"/>
  <c r="AF27" i="11"/>
  <c r="AF23" i="11"/>
  <c r="AF28" i="11"/>
  <c r="AF14" i="11"/>
  <c r="AQ63" i="11"/>
  <c r="Q61" i="4" s="1"/>
  <c r="AQ56" i="11"/>
  <c r="Q54" i="4" s="1"/>
  <c r="AQ52" i="11"/>
  <c r="AQ60" i="11"/>
  <c r="AQ57" i="11"/>
  <c r="Q55" i="4" s="1"/>
  <c r="AQ58" i="11"/>
  <c r="AQ44" i="11"/>
  <c r="Q42" i="4" s="1"/>
  <c r="AQ40" i="11"/>
  <c r="AQ51" i="11"/>
  <c r="Q49" i="4" s="1"/>
  <c r="AQ29" i="11"/>
  <c r="Q27" i="4" s="1"/>
  <c r="AQ30" i="11"/>
  <c r="AQ31" i="11"/>
  <c r="AQ24" i="11"/>
  <c r="Q22" i="4" s="1"/>
  <c r="AQ37" i="11"/>
  <c r="AQ32" i="11"/>
  <c r="Q30" i="4" s="1"/>
  <c r="AQ33" i="11"/>
  <c r="Q31" i="4" s="1"/>
  <c r="AQ34" i="11"/>
  <c r="Q32" i="4" s="1"/>
  <c r="AQ27" i="11"/>
  <c r="AQ19" i="11"/>
  <c r="Q17" i="4" s="1"/>
  <c r="AQ26" i="11"/>
  <c r="Q24" i="4" s="1"/>
  <c r="AQ20" i="11"/>
  <c r="Q18" i="4" s="1"/>
  <c r="AQ21" i="11"/>
  <c r="Q19" i="4" s="1"/>
  <c r="AQ23" i="11"/>
  <c r="Q21" i="4" s="1"/>
  <c r="AQ13" i="11"/>
  <c r="AQ25" i="11"/>
  <c r="Q23" i="4" s="1"/>
  <c r="AQ16" i="11"/>
  <c r="Q14" i="4" s="1"/>
  <c r="AQ14" i="11"/>
  <c r="Q12" i="4" s="1"/>
  <c r="AF7" i="11"/>
  <c r="AQ7" i="11"/>
  <c r="Q5" i="4" s="1"/>
  <c r="AH8" i="11"/>
  <c r="AK9" i="11"/>
  <c r="AK10" i="11"/>
  <c r="AE14" i="11"/>
  <c r="AK15" i="11"/>
  <c r="AE16" i="11"/>
  <c r="AK19" i="11"/>
  <c r="AI20" i="11"/>
  <c r="AE21" i="11"/>
  <c r="AK24" i="11"/>
  <c r="AJ36" i="11"/>
  <c r="AF39" i="11"/>
  <c r="AK44" i="11"/>
  <c r="AH58" i="11"/>
  <c r="AH54" i="11"/>
  <c r="AH50" i="11"/>
  <c r="AH48" i="11"/>
  <c r="AH62" i="11"/>
  <c r="AH52" i="11"/>
  <c r="AH59" i="11"/>
  <c r="AH46" i="11"/>
  <c r="AH57" i="11"/>
  <c r="AH56" i="11"/>
  <c r="AH45" i="11"/>
  <c r="AH39" i="11"/>
  <c r="AH37" i="11"/>
  <c r="AH31" i="11"/>
  <c r="AH36" i="11"/>
  <c r="AH32" i="11"/>
  <c r="AH35" i="11"/>
  <c r="AH33" i="11"/>
  <c r="AH25" i="11"/>
  <c r="AH61" i="11"/>
  <c r="AH34" i="11"/>
  <c r="AH40" i="11"/>
  <c r="AH42" i="11"/>
  <c r="AH28" i="11"/>
  <c r="AH47" i="11"/>
  <c r="AH9" i="11"/>
  <c r="AH22" i="11"/>
  <c r="AH12" i="11"/>
  <c r="AH24" i="11"/>
  <c r="AH23" i="11"/>
  <c r="AH15" i="11"/>
  <c r="AH13" i="11"/>
  <c r="AH11" i="11"/>
  <c r="AH17" i="11"/>
  <c r="AH18" i="11"/>
  <c r="AH6" i="11"/>
  <c r="AI17" i="11"/>
  <c r="AG57" i="11"/>
  <c r="AG49" i="11"/>
  <c r="AG54" i="11"/>
  <c r="AG50" i="11"/>
  <c r="AG41" i="11"/>
  <c r="AG63" i="11"/>
  <c r="AG62" i="11"/>
  <c r="AG53" i="11"/>
  <c r="AG51" i="11"/>
  <c r="AG47" i="11"/>
  <c r="AG59" i="11"/>
  <c r="AG44" i="11"/>
  <c r="AG43" i="11"/>
  <c r="AG32" i="11"/>
  <c r="AG35" i="11"/>
  <c r="AG33" i="11"/>
  <c r="AG61" i="11"/>
  <c r="AG56" i="11"/>
  <c r="AG34" i="11"/>
  <c r="AG39" i="11"/>
  <c r="AG20" i="11"/>
  <c r="AG8" i="11"/>
  <c r="AG21" i="11"/>
  <c r="AG25" i="11"/>
  <c r="AG22" i="11"/>
  <c r="AG12" i="11"/>
  <c r="AG28" i="11"/>
  <c r="AG16" i="11"/>
  <c r="AG14" i="11"/>
  <c r="AG26" i="11"/>
  <c r="AG17" i="11"/>
  <c r="AR57" i="11"/>
  <c r="R55" i="4" s="1"/>
  <c r="AR52" i="11"/>
  <c r="R50" i="4" s="1"/>
  <c r="AR41" i="11"/>
  <c r="R39" i="4" s="1"/>
  <c r="AR30" i="11"/>
  <c r="AR38" i="11"/>
  <c r="R36" i="4" s="1"/>
  <c r="AR40" i="11"/>
  <c r="R38" i="4" s="1"/>
  <c r="AR32" i="11"/>
  <c r="R30" i="4" s="1"/>
  <c r="AR33" i="11"/>
  <c r="R31" i="4" s="1"/>
  <c r="AR63" i="11"/>
  <c r="AR34" i="11"/>
  <c r="AR44" i="11"/>
  <c r="R42" i="4" s="1"/>
  <c r="AR27" i="11"/>
  <c r="R25" i="4" s="1"/>
  <c r="AR26" i="11"/>
  <c r="R24" i="4" s="1"/>
  <c r="AR20" i="11"/>
  <c r="R18" i="4" s="1"/>
  <c r="AR8" i="11"/>
  <c r="R6" i="4" s="1"/>
  <c r="AR21" i="11"/>
  <c r="R19" i="4" s="1"/>
  <c r="AR28" i="11"/>
  <c r="R26" i="4" s="1"/>
  <c r="AR22" i="11"/>
  <c r="R20" i="4" s="1"/>
  <c r="AR10" i="11"/>
  <c r="R8" i="4" s="1"/>
  <c r="AR25" i="11"/>
  <c r="R23" i="4" s="1"/>
  <c r="AR24" i="11"/>
  <c r="R22" i="4" s="1"/>
  <c r="AR16" i="11"/>
  <c r="R14" i="4" s="1"/>
  <c r="AR14" i="11"/>
  <c r="R12" i="4" s="1"/>
  <c r="AR17" i="11"/>
  <c r="R15" i="4" s="1"/>
  <c r="AG7" i="11"/>
  <c r="AR7" i="11"/>
  <c r="R5" i="4" s="1"/>
  <c r="AB9" i="11"/>
  <c r="AE11" i="11"/>
  <c r="AR13" i="11"/>
  <c r="R11" i="4" s="1"/>
  <c r="AH14" i="11"/>
  <c r="AH16" i="11"/>
  <c r="AE17" i="11"/>
  <c r="AR19" i="11"/>
  <c r="R17" i="4" s="1"/>
  <c r="AI21" i="11"/>
  <c r="AB22" i="11"/>
  <c r="AJ43" i="11"/>
  <c r="AF50" i="11"/>
  <c r="B63" i="4"/>
  <c r="CL64" i="11" l="1"/>
  <c r="L38" i="4"/>
  <c r="P23" i="4"/>
  <c r="I26" i="4"/>
  <c r="H36" i="4"/>
  <c r="M54" i="4"/>
  <c r="O50" i="4"/>
  <c r="AB50" i="4" s="1"/>
  <c r="F11" i="4"/>
  <c r="S11" i="4" s="1"/>
  <c r="B11" i="19" s="1"/>
  <c r="K18" i="4"/>
  <c r="X18" i="4" s="1"/>
  <c r="O4" i="4"/>
  <c r="AB4" i="4" s="1"/>
  <c r="M28" i="4"/>
  <c r="O45" i="4"/>
  <c r="AB45" i="4" s="1"/>
  <c r="J16" i="4"/>
  <c r="F32" i="4"/>
  <c r="K54" i="4"/>
  <c r="X54" i="4" s="1"/>
  <c r="K47" i="4"/>
  <c r="X47" i="4" s="1"/>
  <c r="L11" i="4"/>
  <c r="L35" i="4"/>
  <c r="L57" i="4"/>
  <c r="L48" i="4"/>
  <c r="M18" i="4"/>
  <c r="J17" i="4"/>
  <c r="J22" i="4"/>
  <c r="J51" i="4"/>
  <c r="W51" i="4" s="1"/>
  <c r="F51" i="19" s="1"/>
  <c r="J53" i="4"/>
  <c r="W53" i="4" s="1"/>
  <c r="F53" i="19" s="1"/>
  <c r="L18" i="4"/>
  <c r="P28" i="4"/>
  <c r="I21" i="4"/>
  <c r="I47" i="4"/>
  <c r="I34" i="4"/>
  <c r="I38" i="4"/>
  <c r="V38" i="4" s="1"/>
  <c r="E38" i="19" s="1"/>
  <c r="I55" i="4"/>
  <c r="V55" i="4" s="1"/>
  <c r="E55" i="19" s="1"/>
  <c r="I53" i="4"/>
  <c r="V53" i="4" s="1"/>
  <c r="E53" i="19" s="1"/>
  <c r="N10" i="4"/>
  <c r="H10" i="4"/>
  <c r="H24" i="4"/>
  <c r="H27" i="4"/>
  <c r="H37" i="4"/>
  <c r="H57" i="4"/>
  <c r="U57" i="4" s="1"/>
  <c r="D57" i="19" s="1"/>
  <c r="H48" i="4"/>
  <c r="U48" i="4" s="1"/>
  <c r="D48" i="19" s="1"/>
  <c r="M11" i="4"/>
  <c r="M20" i="4"/>
  <c r="M38" i="4"/>
  <c r="M49" i="4"/>
  <c r="J23" i="4"/>
  <c r="O31" i="4"/>
  <c r="AB31" i="4" s="1"/>
  <c r="O38" i="4"/>
  <c r="AB38" i="4" s="1"/>
  <c r="O37" i="4"/>
  <c r="O58" i="4"/>
  <c r="AB58" i="4" s="1"/>
  <c r="G14" i="4"/>
  <c r="G57" i="4"/>
  <c r="G41" i="4"/>
  <c r="G49" i="4"/>
  <c r="H32" i="4"/>
  <c r="G10" i="4"/>
  <c r="N9" i="4"/>
  <c r="N35" i="4"/>
  <c r="AA35" i="4" s="1"/>
  <c r="J35" i="19" s="1"/>
  <c r="N31" i="4"/>
  <c r="N44" i="4"/>
  <c r="N57" i="4"/>
  <c r="F15" i="4"/>
  <c r="F26" i="4"/>
  <c r="F39" i="4"/>
  <c r="S39" i="4" s="1"/>
  <c r="F54" i="4"/>
  <c r="S54" i="4" s="1"/>
  <c r="L5" i="4"/>
  <c r="K27" i="4"/>
  <c r="P8" i="4"/>
  <c r="L4" i="4"/>
  <c r="I20" i="4"/>
  <c r="M33" i="4"/>
  <c r="O24" i="4"/>
  <c r="AB24" i="4" s="1"/>
  <c r="N55" i="4"/>
  <c r="AA55" i="4" s="1"/>
  <c r="J55" i="19" s="1"/>
  <c r="I9" i="4"/>
  <c r="K39" i="4"/>
  <c r="O8" i="4"/>
  <c r="AB8" i="4" s="1"/>
  <c r="J27" i="4"/>
  <c r="I59" i="4"/>
  <c r="H53" i="4"/>
  <c r="L47" i="4"/>
  <c r="O59" i="4"/>
  <c r="AB59" i="4" s="1"/>
  <c r="G52" i="4"/>
  <c r="T52" i="4" s="1"/>
  <c r="N32" i="4"/>
  <c r="F13" i="4"/>
  <c r="I24" i="4"/>
  <c r="R32" i="4"/>
  <c r="AB32" i="4" s="1"/>
  <c r="K10" i="4"/>
  <c r="K45" i="4"/>
  <c r="X45" i="4" s="1"/>
  <c r="I15" i="4"/>
  <c r="K5" i="4"/>
  <c r="X5" i="4" s="1"/>
  <c r="R61" i="4"/>
  <c r="AB61" i="4" s="1"/>
  <c r="K20" i="4"/>
  <c r="K59" i="4"/>
  <c r="K49" i="4"/>
  <c r="K55" i="4"/>
  <c r="L13" i="4"/>
  <c r="L45" i="4"/>
  <c r="Y45" i="4" s="1"/>
  <c r="H45" i="19" s="1"/>
  <c r="L59" i="4"/>
  <c r="Y59" i="4" s="1"/>
  <c r="H59" i="19" s="1"/>
  <c r="L37" i="4"/>
  <c r="L50" i="4"/>
  <c r="L52" i="4"/>
  <c r="O17" i="4"/>
  <c r="AB17" i="4" s="1"/>
  <c r="J5" i="4"/>
  <c r="Q29" i="4"/>
  <c r="Q58" i="4"/>
  <c r="J29" i="4"/>
  <c r="W29" i="4" s="1"/>
  <c r="F29" i="19" s="1"/>
  <c r="J47" i="4"/>
  <c r="J61" i="4"/>
  <c r="L17" i="4"/>
  <c r="G9" i="4"/>
  <c r="P24" i="4"/>
  <c r="I25" i="4"/>
  <c r="I18" i="4"/>
  <c r="I29" i="4"/>
  <c r="V29" i="4" s="1"/>
  <c r="E29" i="19" s="1"/>
  <c r="I58" i="4"/>
  <c r="L8" i="4"/>
  <c r="H20" i="4"/>
  <c r="H30" i="4"/>
  <c r="H26" i="4"/>
  <c r="H41" i="4"/>
  <c r="H59" i="4"/>
  <c r="U59" i="4" s="1"/>
  <c r="D59" i="19" s="1"/>
  <c r="H52" i="4"/>
  <c r="U52" i="4" s="1"/>
  <c r="D52" i="19" s="1"/>
  <c r="M13" i="4"/>
  <c r="M27" i="4"/>
  <c r="M40" i="4"/>
  <c r="M58" i="4"/>
  <c r="M51" i="4"/>
  <c r="F22" i="4"/>
  <c r="S22" i="4" s="1"/>
  <c r="B22" i="19" s="1"/>
  <c r="K7" i="4"/>
  <c r="X7" i="4" s="1"/>
  <c r="O15" i="4"/>
  <c r="AB15" i="4" s="1"/>
  <c r="O26" i="4"/>
  <c r="AB26" i="4" s="1"/>
  <c r="O41" i="4"/>
  <c r="AB41" i="4" s="1"/>
  <c r="O53" i="4"/>
  <c r="AB53" i="4" s="1"/>
  <c r="G30" i="4"/>
  <c r="G26" i="4"/>
  <c r="G43" i="4"/>
  <c r="T43" i="4" s="1"/>
  <c r="G51" i="4"/>
  <c r="N30" i="4"/>
  <c r="AA30" i="4" s="1"/>
  <c r="J30" i="19" s="1"/>
  <c r="I8" i="4"/>
  <c r="N18" i="4"/>
  <c r="N11" i="4"/>
  <c r="N37" i="4"/>
  <c r="N33" i="4"/>
  <c r="N56" i="4"/>
  <c r="N59" i="4"/>
  <c r="AA59" i="4" s="1"/>
  <c r="J59" i="19" s="1"/>
  <c r="F14" i="4"/>
  <c r="S14" i="4" s="1"/>
  <c r="B14" i="19" s="1"/>
  <c r="F43" i="4"/>
  <c r="F56" i="4"/>
  <c r="S56" i="4" s="1"/>
  <c r="F57" i="4"/>
  <c r="S57" i="4" s="1"/>
  <c r="F10" i="4"/>
  <c r="H11" i="4"/>
  <c r="H21" i="4"/>
  <c r="K12" i="4"/>
  <c r="X12" i="4" s="1"/>
  <c r="L33" i="4"/>
  <c r="Y33" i="4" s="1"/>
  <c r="H33" i="19" s="1"/>
  <c r="J35" i="4"/>
  <c r="I57" i="4"/>
  <c r="M23" i="4"/>
  <c r="O19" i="4"/>
  <c r="AB19" i="4" s="1"/>
  <c r="N36" i="4"/>
  <c r="L16" i="4"/>
  <c r="N34" i="4"/>
  <c r="AA34" i="4" s="1"/>
  <c r="J34" i="19" s="1"/>
  <c r="J7" i="4"/>
  <c r="H12" i="4"/>
  <c r="H28" i="4"/>
  <c r="M30" i="4"/>
  <c r="G31" i="4"/>
  <c r="L14" i="4"/>
  <c r="K15" i="4"/>
  <c r="K23" i="4"/>
  <c r="X23" i="4" s="1"/>
  <c r="K31" i="4"/>
  <c r="X31" i="4" s="1"/>
  <c r="K51" i="4"/>
  <c r="M15" i="4"/>
  <c r="L21" i="4"/>
  <c r="L26" i="4"/>
  <c r="L23" i="4"/>
  <c r="L56" i="4"/>
  <c r="Y56" i="4" s="1"/>
  <c r="H56" i="19" s="1"/>
  <c r="I14" i="4"/>
  <c r="Q28" i="4"/>
  <c r="Q50" i="4"/>
  <c r="J21" i="4"/>
  <c r="J44" i="4"/>
  <c r="J43" i="4"/>
  <c r="J56" i="4"/>
  <c r="L42" i="4"/>
  <c r="N8" i="4"/>
  <c r="I32" i="4"/>
  <c r="V32" i="4" s="1"/>
  <c r="E32" i="19" s="1"/>
  <c r="I17" i="4"/>
  <c r="I28" i="4"/>
  <c r="I50" i="4"/>
  <c r="G25" i="4"/>
  <c r="M7" i="4"/>
  <c r="H22" i="4"/>
  <c r="H34" i="4"/>
  <c r="U34" i="4" s="1"/>
  <c r="D34" i="19" s="1"/>
  <c r="H45" i="4"/>
  <c r="U45" i="4" s="1"/>
  <c r="D45" i="19" s="1"/>
  <c r="H43" i="4"/>
  <c r="H61" i="4"/>
  <c r="U61" i="4" s="1"/>
  <c r="D61" i="19" s="1"/>
  <c r="M21" i="4"/>
  <c r="M48" i="4"/>
  <c r="M42" i="4"/>
  <c r="M45" i="4"/>
  <c r="Z45" i="4" s="1"/>
  <c r="I45" i="19" s="1"/>
  <c r="M53" i="4"/>
  <c r="Z53" i="4" s="1"/>
  <c r="I53" i="19" s="1"/>
  <c r="O20" i="4"/>
  <c r="AB20" i="4" s="1"/>
  <c r="H6" i="4"/>
  <c r="O33" i="4"/>
  <c r="AB33" i="4" s="1"/>
  <c r="O36" i="4"/>
  <c r="AB36" i="4" s="1"/>
  <c r="O43" i="4"/>
  <c r="AB43" i="4" s="1"/>
  <c r="O52" i="4"/>
  <c r="AB52" i="4" s="1"/>
  <c r="G34" i="4"/>
  <c r="G42" i="4"/>
  <c r="T42" i="4" s="1"/>
  <c r="G61" i="4"/>
  <c r="T61" i="4" s="1"/>
  <c r="G53" i="4"/>
  <c r="F29" i="4"/>
  <c r="S29" i="4" s="1"/>
  <c r="B29" i="19" s="1"/>
  <c r="I7" i="4"/>
  <c r="N17" i="4"/>
  <c r="N13" i="4"/>
  <c r="N26" i="4"/>
  <c r="AA26" i="4" s="1"/>
  <c r="J26" i="19" s="1"/>
  <c r="N43" i="4"/>
  <c r="AA43" i="4" s="1"/>
  <c r="J43" i="19" s="1"/>
  <c r="N45" i="4"/>
  <c r="AA45" i="4" s="1"/>
  <c r="J45" i="19" s="1"/>
  <c r="F24" i="4"/>
  <c r="F25" i="4"/>
  <c r="F36" i="4"/>
  <c r="F59" i="4"/>
  <c r="G33" i="4"/>
  <c r="I35" i="4"/>
  <c r="H51" i="4"/>
  <c r="U51" i="4" s="1"/>
  <c r="D51" i="19" s="1"/>
  <c r="G45" i="4"/>
  <c r="T45" i="4" s="1"/>
  <c r="N29" i="4"/>
  <c r="N41" i="4"/>
  <c r="K41" i="4"/>
  <c r="L55" i="4"/>
  <c r="Q38" i="4"/>
  <c r="J50" i="4"/>
  <c r="I5" i="4"/>
  <c r="I37" i="4"/>
  <c r="V37" i="4" s="1"/>
  <c r="E37" i="19" s="1"/>
  <c r="H40" i="4"/>
  <c r="N4" i="4"/>
  <c r="G36" i="4"/>
  <c r="N15" i="4"/>
  <c r="L12" i="4"/>
  <c r="K24" i="4"/>
  <c r="X24" i="4" s="1"/>
  <c r="K19" i="4"/>
  <c r="X19" i="4" s="1"/>
  <c r="K33" i="4"/>
  <c r="X33" i="4" s="1"/>
  <c r="K60" i="4"/>
  <c r="L22" i="4"/>
  <c r="L40" i="4"/>
  <c r="L31" i="4"/>
  <c r="L43" i="4"/>
  <c r="O42" i="4"/>
  <c r="AB42" i="4" s="1"/>
  <c r="O13" i="4"/>
  <c r="AB13" i="4" s="1"/>
  <c r="Q25" i="4"/>
  <c r="J25" i="4"/>
  <c r="J31" i="4"/>
  <c r="J28" i="4"/>
  <c r="J36" i="4"/>
  <c r="L25" i="4"/>
  <c r="H14" i="4"/>
  <c r="I10" i="4"/>
  <c r="I16" i="4"/>
  <c r="I27" i="4"/>
  <c r="I52" i="4"/>
  <c r="V52" i="4" s="1"/>
  <c r="E52" i="19" s="1"/>
  <c r="I54" i="4"/>
  <c r="H5" i="4"/>
  <c r="H23" i="4"/>
  <c r="H39" i="4"/>
  <c r="H25" i="4"/>
  <c r="U25" i="4" s="1"/>
  <c r="D25" i="19" s="1"/>
  <c r="H44" i="4"/>
  <c r="U44" i="4" s="1"/>
  <c r="D44" i="19" s="1"/>
  <c r="H49" i="4"/>
  <c r="M22" i="4"/>
  <c r="M31" i="4"/>
  <c r="M35" i="4"/>
  <c r="M50" i="4"/>
  <c r="G17" i="4"/>
  <c r="O5" i="4"/>
  <c r="AB5" i="4" s="1"/>
  <c r="O12" i="4"/>
  <c r="AB12" i="4" s="1"/>
  <c r="O57" i="4"/>
  <c r="AB57" i="4" s="1"/>
  <c r="O44" i="4"/>
  <c r="AB44" i="4" s="1"/>
  <c r="G19" i="4"/>
  <c r="G38" i="4"/>
  <c r="G32" i="4"/>
  <c r="G44" i="4"/>
  <c r="T44" i="4" s="1"/>
  <c r="G60" i="4"/>
  <c r="T60" i="4" s="1"/>
  <c r="K21" i="4"/>
  <c r="X21" i="4" s="1"/>
  <c r="G6" i="4"/>
  <c r="N24" i="4"/>
  <c r="AA24" i="4" s="1"/>
  <c r="J24" i="19" s="1"/>
  <c r="N21" i="4"/>
  <c r="N39" i="4"/>
  <c r="N46" i="4"/>
  <c r="F30" i="4"/>
  <c r="F41" i="4"/>
  <c r="S41" i="4" s="1"/>
  <c r="F44" i="4"/>
  <c r="S44" i="4" s="1"/>
  <c r="B44" i="19" s="1"/>
  <c r="F61" i="4"/>
  <c r="H8" i="4"/>
  <c r="G21" i="4"/>
  <c r="T21" i="4" s="1"/>
  <c r="L27" i="4"/>
  <c r="J48" i="4"/>
  <c r="K61" i="4"/>
  <c r="X61" i="4" s="1"/>
  <c r="I12" i="4"/>
  <c r="J38" i="4"/>
  <c r="W38" i="4" s="1"/>
  <c r="F38" i="19" s="1"/>
  <c r="I31" i="4"/>
  <c r="H47" i="4"/>
  <c r="U47" i="4" s="1"/>
  <c r="D47" i="19" s="1"/>
  <c r="M37" i="4"/>
  <c r="G5" i="4"/>
  <c r="G29" i="4"/>
  <c r="G48" i="4"/>
  <c r="N20" i="4"/>
  <c r="N5" i="4"/>
  <c r="F51" i="4"/>
  <c r="F45" i="4"/>
  <c r="F48" i="4"/>
  <c r="I6" i="4"/>
  <c r="J6" i="4"/>
  <c r="O9" i="4"/>
  <c r="AB9" i="4" s="1"/>
  <c r="AB37" i="4"/>
  <c r="K13" i="4"/>
  <c r="X13" i="4" s="1"/>
  <c r="H29" i="4"/>
  <c r="G39" i="4"/>
  <c r="K14" i="4"/>
  <c r="I22" i="4"/>
  <c r="K30" i="4"/>
  <c r="J37" i="4"/>
  <c r="J41" i="4"/>
  <c r="H18" i="4"/>
  <c r="M16" i="4"/>
  <c r="K16" i="4"/>
  <c r="X16" i="4" s="1"/>
  <c r="G18" i="4"/>
  <c r="L10" i="4"/>
  <c r="Q11" i="4"/>
  <c r="J40" i="4"/>
  <c r="W40" i="4" s="1"/>
  <c r="F40" i="19" s="1"/>
  <c r="K17" i="4"/>
  <c r="X17" i="4" s="1"/>
  <c r="H56" i="4"/>
  <c r="U56" i="4" s="1"/>
  <c r="D56" i="19" s="1"/>
  <c r="M41" i="4"/>
  <c r="O23" i="4"/>
  <c r="AB23" i="4" s="1"/>
  <c r="G59" i="4"/>
  <c r="N28" i="4"/>
  <c r="N58" i="4"/>
  <c r="F52" i="4"/>
  <c r="S52" i="4" s="1"/>
  <c r="B52" i="19" s="1"/>
  <c r="F20" i="4"/>
  <c r="S20" i="4" s="1"/>
  <c r="B20" i="19" s="1"/>
  <c r="R28" i="4"/>
  <c r="AB28" i="4" s="1"/>
  <c r="K26" i="4"/>
  <c r="K42" i="4"/>
  <c r="K48" i="4"/>
  <c r="X48" i="4" s="1"/>
  <c r="L15" i="4"/>
  <c r="L20" i="4"/>
  <c r="L34" i="4"/>
  <c r="L60" i="4"/>
  <c r="Y60" i="4" s="1"/>
  <c r="H60" i="19" s="1"/>
  <c r="O22" i="4"/>
  <c r="AB22" i="4" s="1"/>
  <c r="O7" i="4"/>
  <c r="AB7" i="4" s="1"/>
  <c r="J19" i="4"/>
  <c r="J30" i="4"/>
  <c r="J42" i="4"/>
  <c r="J54" i="4"/>
  <c r="R21" i="4"/>
  <c r="AB21" i="4" s="1"/>
  <c r="O11" i="4"/>
  <c r="AB11" i="4" s="1"/>
  <c r="I11" i="4"/>
  <c r="I23" i="4"/>
  <c r="I39" i="4"/>
  <c r="I41" i="4"/>
  <c r="N16" i="4"/>
  <c r="G4" i="4"/>
  <c r="H16" i="4"/>
  <c r="H55" i="4"/>
  <c r="U55" i="4" s="1"/>
  <c r="D55" i="19" s="1"/>
  <c r="H42" i="4"/>
  <c r="U42" i="4" s="1"/>
  <c r="D42" i="19" s="1"/>
  <c r="H50" i="4"/>
  <c r="H60" i="4"/>
  <c r="M14" i="4"/>
  <c r="M8" i="4"/>
  <c r="M25" i="4"/>
  <c r="M34" i="4"/>
  <c r="Z34" i="4" s="1"/>
  <c r="I34" i="19" s="1"/>
  <c r="M43" i="4"/>
  <c r="Z43" i="4" s="1"/>
  <c r="I43" i="19" s="1"/>
  <c r="M59" i="4"/>
  <c r="Z59" i="4" s="1"/>
  <c r="I59" i="19" s="1"/>
  <c r="G13" i="4"/>
  <c r="F4" i="4"/>
  <c r="S4" i="4" s="1"/>
  <c r="B4" i="19" s="1"/>
  <c r="O16" i="4"/>
  <c r="AB16" i="4" s="1"/>
  <c r="O40" i="4"/>
  <c r="AB40" i="4" s="1"/>
  <c r="O39" i="4"/>
  <c r="AB39" i="4" s="1"/>
  <c r="O56" i="4"/>
  <c r="AB56" i="4" s="1"/>
  <c r="G16" i="4"/>
  <c r="T16" i="4" s="1"/>
  <c r="G54" i="4"/>
  <c r="T54" i="4" s="1"/>
  <c r="G35" i="4"/>
  <c r="G56" i="4"/>
  <c r="T56" i="4" s="1"/>
  <c r="O6" i="4"/>
  <c r="AB6" i="4" s="1"/>
  <c r="P15" i="4"/>
  <c r="T15" i="4" s="1"/>
  <c r="M4" i="4"/>
  <c r="N12" i="4"/>
  <c r="N53" i="4"/>
  <c r="AA53" i="4" s="1"/>
  <c r="J53" i="19" s="1"/>
  <c r="N51" i="4"/>
  <c r="AA51" i="4" s="1"/>
  <c r="J51" i="19" s="1"/>
  <c r="N40" i="4"/>
  <c r="N50" i="4"/>
  <c r="AA50" i="4" s="1"/>
  <c r="J50" i="19" s="1"/>
  <c r="N47" i="4"/>
  <c r="F21" i="4"/>
  <c r="F23" i="4"/>
  <c r="F58" i="4"/>
  <c r="F47" i="4"/>
  <c r="S47" i="4" s="1"/>
  <c r="K6" i="4"/>
  <c r="X6" i="4" s="1"/>
  <c r="L54" i="4"/>
  <c r="J33" i="4"/>
  <c r="H19" i="4"/>
  <c r="M26" i="4"/>
  <c r="O14" i="4"/>
  <c r="AB14" i="4" s="1"/>
  <c r="N48" i="4"/>
  <c r="AA48" i="4" s="1"/>
  <c r="J48" i="19" s="1"/>
  <c r="L30" i="4"/>
  <c r="Y30" i="4" s="1"/>
  <c r="H30" i="19" s="1"/>
  <c r="J12" i="4"/>
  <c r="K22" i="4"/>
  <c r="I33" i="4"/>
  <c r="H33" i="4"/>
  <c r="M12" i="4"/>
  <c r="M57" i="4"/>
  <c r="O18" i="4"/>
  <c r="AB18" i="4" s="1"/>
  <c r="G50" i="4"/>
  <c r="T50" i="4" s="1"/>
  <c r="F5" i="4"/>
  <c r="S5" i="4" s="1"/>
  <c r="B5" i="19" s="1"/>
  <c r="N52" i="4"/>
  <c r="F53" i="4"/>
  <c r="J9" i="4"/>
  <c r="G20" i="4"/>
  <c r="T20" i="4" s="1"/>
  <c r="F7" i="4"/>
  <c r="K37" i="4"/>
  <c r="M19" i="4"/>
  <c r="K32" i="4"/>
  <c r="X32" i="4" s="1"/>
  <c r="K57" i="4"/>
  <c r="K52" i="4"/>
  <c r="X52" i="4" s="1"/>
  <c r="L9" i="4"/>
  <c r="L7" i="4"/>
  <c r="L32" i="4"/>
  <c r="L29" i="4"/>
  <c r="Y29" i="4" s="1"/>
  <c r="H29" i="19" s="1"/>
  <c r="L44" i="4"/>
  <c r="Y44" i="4" s="1"/>
  <c r="H44" i="19" s="1"/>
  <c r="L46" i="4"/>
  <c r="Y46" i="4" s="1"/>
  <c r="H46" i="19" s="1"/>
  <c r="I19" i="4"/>
  <c r="L6" i="4"/>
  <c r="Q35" i="4"/>
  <c r="Q56" i="4"/>
  <c r="J26" i="4"/>
  <c r="J18" i="4"/>
  <c r="J34" i="4"/>
  <c r="W34" i="4" s="1"/>
  <c r="F34" i="19" s="1"/>
  <c r="J52" i="4"/>
  <c r="W52" i="4" s="1"/>
  <c r="F52" i="19" s="1"/>
  <c r="J57" i="4"/>
  <c r="F19" i="4"/>
  <c r="O10" i="4"/>
  <c r="AB10" i="4" s="1"/>
  <c r="I13" i="4"/>
  <c r="I44" i="4"/>
  <c r="I30" i="4"/>
  <c r="I36" i="4"/>
  <c r="V36" i="4" s="1"/>
  <c r="E36" i="19" s="1"/>
  <c r="I43" i="4"/>
  <c r="V43" i="4" s="1"/>
  <c r="E43" i="19" s="1"/>
  <c r="I51" i="4"/>
  <c r="H13" i="4"/>
  <c r="H15" i="4"/>
  <c r="H58" i="4"/>
  <c r="H54" i="4"/>
  <c r="H46" i="4"/>
  <c r="U46" i="4" s="1"/>
  <c r="D46" i="19" s="1"/>
  <c r="M10" i="4"/>
  <c r="M39" i="4"/>
  <c r="Z39" i="4" s="1"/>
  <c r="I39" i="19" s="1"/>
  <c r="M36" i="4"/>
  <c r="M46" i="4"/>
  <c r="M61" i="4"/>
  <c r="O30" i="4"/>
  <c r="AB30" i="4" s="1"/>
  <c r="J10" i="4"/>
  <c r="O25" i="4"/>
  <c r="AB25" i="4" s="1"/>
  <c r="O27" i="4"/>
  <c r="AB27" i="4" s="1"/>
  <c r="O54" i="4"/>
  <c r="AB54" i="4" s="1"/>
  <c r="O55" i="4"/>
  <c r="AB55" i="4" s="1"/>
  <c r="G12" i="4"/>
  <c r="T12" i="4" s="1"/>
  <c r="G27" i="4"/>
  <c r="G37" i="4"/>
  <c r="G55" i="4"/>
  <c r="G11" i="4"/>
  <c r="T11" i="4" s="1"/>
  <c r="N27" i="4"/>
  <c r="AA27" i="4" s="1"/>
  <c r="J27" i="19" s="1"/>
  <c r="N23" i="4"/>
  <c r="N42" i="4"/>
  <c r="F18" i="4"/>
  <c r="F27" i="4"/>
  <c r="S27" i="4" s="1"/>
  <c r="B27" i="19" s="1"/>
  <c r="F31" i="4"/>
  <c r="F50" i="4"/>
  <c r="J24" i="4"/>
  <c r="T23" i="4"/>
  <c r="W20" i="4"/>
  <c r="F20" i="19" s="1"/>
  <c r="AA19" i="4"/>
  <c r="J19" i="19" s="1"/>
  <c r="CD66" i="11"/>
  <c r="BW4" i="11"/>
  <c r="CC66" i="11"/>
  <c r="BV4" i="11"/>
  <c r="BY66" i="11"/>
  <c r="CE53" i="11"/>
  <c r="C51" i="4"/>
  <c r="CE6" i="11"/>
  <c r="C4" i="4"/>
  <c r="S8" i="4"/>
  <c r="B8" i="19" s="1"/>
  <c r="S12" i="4"/>
  <c r="B12" i="19" s="1"/>
  <c r="S21" i="4"/>
  <c r="B21" i="19" s="1"/>
  <c r="S51" i="4"/>
  <c r="B51" i="19" s="1"/>
  <c r="S38" i="4"/>
  <c r="S58" i="4"/>
  <c r="S28" i="4"/>
  <c r="B28" i="19" s="1"/>
  <c r="S32" i="4"/>
  <c r="S40" i="4"/>
  <c r="S50" i="4"/>
  <c r="S60" i="4"/>
  <c r="B60" i="19" s="1"/>
  <c r="S7" i="4"/>
  <c r="B7" i="19" s="1"/>
  <c r="S24" i="4"/>
  <c r="B24" i="19" s="1"/>
  <c r="S23" i="4"/>
  <c r="B23" i="19" s="1"/>
  <c r="S42" i="4"/>
  <c r="S30" i="4"/>
  <c r="S26" i="4"/>
  <c r="B26" i="19" s="1"/>
  <c r="S31" i="4"/>
  <c r="S18" i="4"/>
  <c r="B18" i="19" s="1"/>
  <c r="S34" i="4"/>
  <c r="S43" i="4"/>
  <c r="B43" i="19" s="1"/>
  <c r="S33" i="4"/>
  <c r="S45" i="4"/>
  <c r="B45" i="19" s="1"/>
  <c r="S59" i="4"/>
  <c r="B59" i="19" s="1"/>
  <c r="S19" i="4"/>
  <c r="B19" i="19" s="1"/>
  <c r="S35" i="4"/>
  <c r="B35" i="19" s="1"/>
  <c r="S9" i="4"/>
  <c r="B9" i="19" s="1"/>
  <c r="S49" i="4"/>
  <c r="S46" i="4"/>
  <c r="S61" i="4"/>
  <c r="B61" i="19" s="1"/>
  <c r="S17" i="4"/>
  <c r="B17" i="19" s="1"/>
  <c r="S25" i="4"/>
  <c r="B25" i="19" s="1"/>
  <c r="S53" i="4"/>
  <c r="B53" i="19" s="1"/>
  <c r="S48" i="4"/>
  <c r="S37" i="4"/>
  <c r="B37" i="19" s="1"/>
  <c r="S15" i="4"/>
  <c r="B15" i="19" s="1"/>
  <c r="S13" i="4"/>
  <c r="B13" i="19" s="1"/>
  <c r="S36" i="4"/>
  <c r="B36" i="19" s="1"/>
  <c r="S55" i="4"/>
  <c r="X49" i="4"/>
  <c r="X11" i="4"/>
  <c r="X59" i="4"/>
  <c r="X41" i="4"/>
  <c r="X51" i="4"/>
  <c r="X55" i="4"/>
  <c r="X28" i="4"/>
  <c r="X10" i="4"/>
  <c r="X58" i="4"/>
  <c r="X4" i="4"/>
  <c r="X25" i="4"/>
  <c r="X42" i="4"/>
  <c r="X60" i="4"/>
  <c r="X20" i="4"/>
  <c r="X35" i="4"/>
  <c r="X50" i="4"/>
  <c r="X22" i="4"/>
  <c r="X27" i="4"/>
  <c r="X39" i="4"/>
  <c r="X9" i="4"/>
  <c r="X56" i="4"/>
  <c r="X44" i="4"/>
  <c r="X40" i="4"/>
  <c r="X38" i="4"/>
  <c r="X34" i="4"/>
  <c r="X46" i="4"/>
  <c r="X15" i="4"/>
  <c r="X37" i="4"/>
  <c r="X29" i="4"/>
  <c r="X30" i="4"/>
  <c r="X57" i="4"/>
  <c r="X14" i="4"/>
  <c r="X53" i="4"/>
  <c r="X36" i="4"/>
  <c r="X43" i="4"/>
  <c r="T9" i="4"/>
  <c r="T39" i="4"/>
  <c r="T53" i="4"/>
  <c r="T46" i="4"/>
  <c r="T6" i="4"/>
  <c r="T22" i="4"/>
  <c r="T14" i="4"/>
  <c r="T27" i="4"/>
  <c r="T35" i="4"/>
  <c r="T59" i="4"/>
  <c r="T48" i="4"/>
  <c r="T30" i="4"/>
  <c r="T10" i="4"/>
  <c r="T37" i="4"/>
  <c r="T13" i="4"/>
  <c r="T34" i="4"/>
  <c r="T26" i="4"/>
  <c r="T41" i="4"/>
  <c r="T55" i="4"/>
  <c r="T47" i="4"/>
  <c r="T8" i="4"/>
  <c r="T57" i="4"/>
  <c r="T18" i="4"/>
  <c r="T38" i="4"/>
  <c r="T58" i="4"/>
  <c r="T40" i="4"/>
  <c r="T29" i="4"/>
  <c r="T33" i="4"/>
  <c r="T17" i="4"/>
  <c r="T31" i="4"/>
  <c r="T49" i="4"/>
  <c r="T25" i="4"/>
  <c r="T5" i="4"/>
  <c r="T36" i="4"/>
  <c r="T32" i="4"/>
  <c r="BS64" i="11"/>
  <c r="BS66" i="11" s="1"/>
  <c r="CB64" i="11"/>
  <c r="CB66" i="11" s="1"/>
  <c r="AR4" i="11"/>
  <c r="AS10" i="11"/>
  <c r="V33" i="4"/>
  <c r="E33" i="19" s="1"/>
  <c r="U50" i="4"/>
  <c r="D50" i="19" s="1"/>
  <c r="Z50" i="4"/>
  <c r="I50" i="19" s="1"/>
  <c r="AA28" i="4"/>
  <c r="J28" i="19" s="1"/>
  <c r="AA52" i="4"/>
  <c r="J52" i="19" s="1"/>
  <c r="Y39" i="4"/>
  <c r="H39" i="19" s="1"/>
  <c r="Y55" i="4"/>
  <c r="H55" i="19" s="1"/>
  <c r="Y53" i="4"/>
  <c r="H53" i="19" s="1"/>
  <c r="W37" i="4"/>
  <c r="F37" i="19" s="1"/>
  <c r="W46" i="4"/>
  <c r="F46" i="19" s="1"/>
  <c r="W27" i="4"/>
  <c r="F27" i="19" s="1"/>
  <c r="W50" i="4"/>
  <c r="F50" i="19" s="1"/>
  <c r="V27" i="4"/>
  <c r="E27" i="19" s="1"/>
  <c r="V42" i="4"/>
  <c r="E42" i="19" s="1"/>
  <c r="V58" i="4"/>
  <c r="E58" i="19" s="1"/>
  <c r="U33" i="4"/>
  <c r="D33" i="19" s="1"/>
  <c r="U28" i="4"/>
  <c r="D28" i="19" s="1"/>
  <c r="U38" i="4"/>
  <c r="D38" i="19" s="1"/>
  <c r="Z27" i="4"/>
  <c r="I27" i="19" s="1"/>
  <c r="Z32" i="4"/>
  <c r="I32" i="19" s="1"/>
  <c r="Z40" i="4"/>
  <c r="I40" i="19" s="1"/>
  <c r="Z58" i="4"/>
  <c r="I58" i="19" s="1"/>
  <c r="Z51" i="4"/>
  <c r="I51" i="19" s="1"/>
  <c r="T19" i="4"/>
  <c r="U31" i="4"/>
  <c r="D31" i="19" s="1"/>
  <c r="AA25" i="4"/>
  <c r="J25" i="19" s="1"/>
  <c r="AA39" i="4"/>
  <c r="J39" i="19" s="1"/>
  <c r="AA60" i="4"/>
  <c r="J60" i="19" s="1"/>
  <c r="AA46" i="4"/>
  <c r="J46" i="19" s="1"/>
  <c r="Y32" i="4"/>
  <c r="H32" i="19" s="1"/>
  <c r="W26" i="4"/>
  <c r="F26" i="19" s="1"/>
  <c r="Z31" i="4"/>
  <c r="I31" i="19" s="1"/>
  <c r="AA32" i="4"/>
  <c r="J32" i="19" s="1"/>
  <c r="Y24" i="4"/>
  <c r="H24" i="19" s="1"/>
  <c r="Y34" i="4"/>
  <c r="H34" i="19" s="1"/>
  <c r="Y58" i="4"/>
  <c r="H58" i="19" s="1"/>
  <c r="W30" i="4"/>
  <c r="F30" i="19" s="1"/>
  <c r="W45" i="4"/>
  <c r="F45" i="19" s="1"/>
  <c r="W42" i="4"/>
  <c r="F42" i="19" s="1"/>
  <c r="W54" i="4"/>
  <c r="F54" i="19" s="1"/>
  <c r="Y42" i="4"/>
  <c r="H42" i="19" s="1"/>
  <c r="V31" i="4"/>
  <c r="E31" i="19" s="1"/>
  <c r="V26" i="4"/>
  <c r="E26" i="19" s="1"/>
  <c r="V50" i="4"/>
  <c r="E50" i="19" s="1"/>
  <c r="V60" i="4"/>
  <c r="E60" i="19" s="1"/>
  <c r="U40" i="4"/>
  <c r="D40" i="19" s="1"/>
  <c r="U53" i="4"/>
  <c r="D53" i="19" s="1"/>
  <c r="Z48" i="4"/>
  <c r="I48" i="19" s="1"/>
  <c r="Z56" i="4"/>
  <c r="I56" i="19" s="1"/>
  <c r="Z42" i="4"/>
  <c r="I42" i="19" s="1"/>
  <c r="AA29" i="4"/>
  <c r="J29" i="19" s="1"/>
  <c r="AA49" i="4"/>
  <c r="J49" i="19" s="1"/>
  <c r="AA36" i="4"/>
  <c r="J36" i="19" s="1"/>
  <c r="W57" i="4"/>
  <c r="F57" i="19" s="1"/>
  <c r="V54" i="4"/>
  <c r="E54" i="19" s="1"/>
  <c r="U58" i="4"/>
  <c r="D58" i="19" s="1"/>
  <c r="Z29" i="4"/>
  <c r="I29" i="19" s="1"/>
  <c r="Z35" i="4"/>
  <c r="I35" i="19" s="1"/>
  <c r="X26" i="4"/>
  <c r="Y36" i="4"/>
  <c r="H36" i="19" s="1"/>
  <c r="Y35" i="4"/>
  <c r="H35" i="19" s="1"/>
  <c r="Y57" i="4"/>
  <c r="H57" i="19" s="1"/>
  <c r="Y48" i="4"/>
  <c r="H48" i="19" s="1"/>
  <c r="W59" i="4"/>
  <c r="F59" i="19" s="1"/>
  <c r="V46" i="4"/>
  <c r="E46" i="19" s="1"/>
  <c r="V56" i="4"/>
  <c r="E56" i="19" s="1"/>
  <c r="V57" i="4"/>
  <c r="E57" i="19" s="1"/>
  <c r="U24" i="4"/>
  <c r="D24" i="19" s="1"/>
  <c r="U27" i="4"/>
  <c r="D27" i="19" s="1"/>
  <c r="U35" i="4"/>
  <c r="D35" i="19" s="1"/>
  <c r="U54" i="4"/>
  <c r="D54" i="19" s="1"/>
  <c r="Z26" i="4"/>
  <c r="I26" i="19" s="1"/>
  <c r="Z33" i="4"/>
  <c r="I33" i="19" s="1"/>
  <c r="Z37" i="4"/>
  <c r="I37" i="19" s="1"/>
  <c r="Z54" i="4"/>
  <c r="I54" i="19" s="1"/>
  <c r="Z47" i="4"/>
  <c r="I47" i="19" s="1"/>
  <c r="AA40" i="4"/>
  <c r="J40" i="19" s="1"/>
  <c r="AA47" i="4"/>
  <c r="J47" i="19" s="1"/>
  <c r="V24" i="4"/>
  <c r="E24" i="19" s="1"/>
  <c r="T7" i="4"/>
  <c r="W49" i="4"/>
  <c r="F49" i="19" s="1"/>
  <c r="V45" i="4"/>
  <c r="E45" i="19" s="1"/>
  <c r="Z52" i="4"/>
  <c r="I52" i="19" s="1"/>
  <c r="AA38" i="4"/>
  <c r="J38" i="19" s="1"/>
  <c r="W48" i="4"/>
  <c r="F48" i="19" s="1"/>
  <c r="X8" i="4"/>
  <c r="Y37" i="4"/>
  <c r="H37" i="19" s="1"/>
  <c r="Y50" i="4"/>
  <c r="H50" i="19" s="1"/>
  <c r="Y52" i="4"/>
  <c r="H52" i="19" s="1"/>
  <c r="W32" i="4"/>
  <c r="F32" i="19" s="1"/>
  <c r="W60" i="4"/>
  <c r="F60" i="19" s="1"/>
  <c r="W47" i="4"/>
  <c r="F47" i="19" s="1"/>
  <c r="W61" i="4"/>
  <c r="F61" i="19" s="1"/>
  <c r="V44" i="4"/>
  <c r="E44" i="19" s="1"/>
  <c r="V30" i="4"/>
  <c r="E30" i="19" s="1"/>
  <c r="V39" i="4"/>
  <c r="E39" i="19" s="1"/>
  <c r="V41" i="4"/>
  <c r="E41" i="19" s="1"/>
  <c r="V59" i="4"/>
  <c r="E59" i="19" s="1"/>
  <c r="U30" i="4"/>
  <c r="D30" i="19" s="1"/>
  <c r="U26" i="4"/>
  <c r="D26" i="19" s="1"/>
  <c r="U37" i="4"/>
  <c r="D37" i="19" s="1"/>
  <c r="Z28" i="4"/>
  <c r="I28" i="19" s="1"/>
  <c r="Z44" i="4"/>
  <c r="I44" i="19" s="1"/>
  <c r="Z30" i="4"/>
  <c r="I30" i="19" s="1"/>
  <c r="Z41" i="4"/>
  <c r="I41" i="19" s="1"/>
  <c r="Z57" i="4"/>
  <c r="I57" i="19" s="1"/>
  <c r="Y47" i="4"/>
  <c r="H47" i="19" s="1"/>
  <c r="AA42" i="4"/>
  <c r="J42" i="19" s="1"/>
  <c r="AA54" i="4"/>
  <c r="J54" i="19" s="1"/>
  <c r="U60" i="4"/>
  <c r="D60" i="19" s="1"/>
  <c r="AA58" i="4"/>
  <c r="J58" i="19" s="1"/>
  <c r="AA41" i="4"/>
  <c r="J41" i="19" s="1"/>
  <c r="Y26" i="4"/>
  <c r="H26" i="19" s="1"/>
  <c r="Y41" i="4"/>
  <c r="H41" i="19" s="1"/>
  <c r="Y61" i="4"/>
  <c r="H61" i="19" s="1"/>
  <c r="W44" i="4"/>
  <c r="F44" i="19" s="1"/>
  <c r="W43" i="4"/>
  <c r="F43" i="19" s="1"/>
  <c r="W39" i="4"/>
  <c r="F39" i="19" s="1"/>
  <c r="W56" i="4"/>
  <c r="F56" i="19" s="1"/>
  <c r="Y25" i="4"/>
  <c r="H25" i="19" s="1"/>
  <c r="V47" i="4"/>
  <c r="E47" i="19" s="1"/>
  <c r="V34" i="4"/>
  <c r="E34" i="19" s="1"/>
  <c r="V61" i="4"/>
  <c r="E61" i="19" s="1"/>
  <c r="U41" i="4"/>
  <c r="D41" i="19" s="1"/>
  <c r="Z25" i="4"/>
  <c r="I25" i="19" s="1"/>
  <c r="AA31" i="4"/>
  <c r="J31" i="19" s="1"/>
  <c r="AA44" i="4"/>
  <c r="J44" i="19" s="1"/>
  <c r="AA57" i="4"/>
  <c r="J57" i="19" s="1"/>
  <c r="S6" i="4"/>
  <c r="B6" i="19" s="1"/>
  <c r="W24" i="4"/>
  <c r="F24" i="19" s="1"/>
  <c r="Y27" i="4"/>
  <c r="H27" i="19" s="1"/>
  <c r="V35" i="4"/>
  <c r="E35" i="19" s="1"/>
  <c r="Z60" i="4"/>
  <c r="I60" i="19" s="1"/>
  <c r="Y40" i="4"/>
  <c r="H40" i="19" s="1"/>
  <c r="Y31" i="4"/>
  <c r="H31" i="19" s="1"/>
  <c r="Y43" i="4"/>
  <c r="H43" i="19" s="1"/>
  <c r="Y49" i="4"/>
  <c r="H49" i="19" s="1"/>
  <c r="W25" i="4"/>
  <c r="F25" i="19" s="1"/>
  <c r="W31" i="4"/>
  <c r="F31" i="19" s="1"/>
  <c r="W28" i="4"/>
  <c r="F28" i="19" s="1"/>
  <c r="W36" i="4"/>
  <c r="F36" i="19" s="1"/>
  <c r="W55" i="4"/>
  <c r="F55" i="19" s="1"/>
  <c r="V25" i="4"/>
  <c r="E25" i="19" s="1"/>
  <c r="V48" i="4"/>
  <c r="E48" i="19" s="1"/>
  <c r="V49" i="4"/>
  <c r="E49" i="19" s="1"/>
  <c r="U39" i="4"/>
  <c r="D39" i="19" s="1"/>
  <c r="U43" i="4"/>
  <c r="D43" i="19" s="1"/>
  <c r="Z36" i="4"/>
  <c r="I36" i="19" s="1"/>
  <c r="Z46" i="4"/>
  <c r="I46" i="19" s="1"/>
  <c r="Z61" i="4"/>
  <c r="I61" i="19" s="1"/>
  <c r="AA37" i="4"/>
  <c r="J37" i="19" s="1"/>
  <c r="AA33" i="4"/>
  <c r="J33" i="19" s="1"/>
  <c r="AA56" i="4"/>
  <c r="J56" i="19" s="1"/>
  <c r="S10" i="4"/>
  <c r="B10" i="19" s="1"/>
  <c r="Y28" i="4"/>
  <c r="H28" i="19" s="1"/>
  <c r="Y38" i="4"/>
  <c r="H38" i="19" s="1"/>
  <c r="Y54" i="4"/>
  <c r="H54" i="19" s="1"/>
  <c r="Y51" i="4"/>
  <c r="H51" i="19" s="1"/>
  <c r="W35" i="4"/>
  <c r="F35" i="19" s="1"/>
  <c r="W33" i="4"/>
  <c r="F33" i="19" s="1"/>
  <c r="W41" i="4"/>
  <c r="F41" i="19" s="1"/>
  <c r="W58" i="4"/>
  <c r="F58" i="19" s="1"/>
  <c r="V28" i="4"/>
  <c r="E28" i="19" s="1"/>
  <c r="V40" i="4"/>
  <c r="E40" i="19" s="1"/>
  <c r="V51" i="4"/>
  <c r="E51" i="19" s="1"/>
  <c r="U29" i="4"/>
  <c r="D29" i="19" s="1"/>
  <c r="U36" i="4"/>
  <c r="D36" i="19" s="1"/>
  <c r="U49" i="4"/>
  <c r="D49" i="19" s="1"/>
  <c r="Z24" i="4"/>
  <c r="I24" i="19" s="1"/>
  <c r="Z38" i="4"/>
  <c r="I38" i="19" s="1"/>
  <c r="Z55" i="4"/>
  <c r="I55" i="19" s="1"/>
  <c r="Z49" i="4"/>
  <c r="I49" i="19" s="1"/>
  <c r="U32" i="4"/>
  <c r="D32" i="19" s="1"/>
  <c r="AA61" i="4"/>
  <c r="J61" i="19" s="1"/>
  <c r="D63" i="4"/>
  <c r="Q63" i="4"/>
  <c r="AQ4" i="11"/>
  <c r="CE5" i="11"/>
  <c r="CD4" i="11" s="1"/>
  <c r="AS21" i="11"/>
  <c r="AR64" i="11"/>
  <c r="AR66" i="11" s="1"/>
  <c r="AS11" i="11"/>
  <c r="AL8" i="11"/>
  <c r="AG64" i="11"/>
  <c r="AG66" i="11" s="1"/>
  <c r="AE64" i="11"/>
  <c r="AE66" i="11" s="1"/>
  <c r="AL18" i="11"/>
  <c r="AL12" i="11"/>
  <c r="AS32" i="11"/>
  <c r="AL58" i="11"/>
  <c r="AF64" i="11"/>
  <c r="AF66" i="11" s="1"/>
  <c r="AS50" i="11"/>
  <c r="AL31" i="11"/>
  <c r="AH64" i="11"/>
  <c r="AH66" i="11" s="1"/>
  <c r="AS19" i="11"/>
  <c r="AS34" i="11"/>
  <c r="AB64" i="11"/>
  <c r="AB66" i="11" s="1"/>
  <c r="AL6" i="11"/>
  <c r="AS9" i="11"/>
  <c r="AL7" i="11"/>
  <c r="AL14" i="11"/>
  <c r="AL23" i="11"/>
  <c r="AL53" i="11"/>
  <c r="AL40" i="11"/>
  <c r="AL60" i="11"/>
  <c r="AL49" i="11"/>
  <c r="AS56" i="11"/>
  <c r="CU5" i="11"/>
  <c r="CV5" i="11" s="1"/>
  <c r="BP4" i="11"/>
  <c r="BR4" i="11"/>
  <c r="AL55" i="11"/>
  <c r="AL9" i="11"/>
  <c r="AS25" i="11"/>
  <c r="AS23" i="11"/>
  <c r="AS27" i="11"/>
  <c r="AS31" i="11"/>
  <c r="AS41" i="11"/>
  <c r="AS63" i="11"/>
  <c r="AS17" i="11"/>
  <c r="AL16" i="11"/>
  <c r="AL30" i="11"/>
  <c r="AL34" i="11"/>
  <c r="AL42" i="11"/>
  <c r="AL52" i="11"/>
  <c r="AS20" i="11"/>
  <c r="AL24" i="11"/>
  <c r="AL13" i="11"/>
  <c r="AS26" i="11"/>
  <c r="AS24" i="11"/>
  <c r="AS18" i="11"/>
  <c r="AS38" i="11"/>
  <c r="AS51" i="11"/>
  <c r="CI64" i="11"/>
  <c r="CI69" i="11" s="1"/>
  <c r="AS16" i="11"/>
  <c r="AL26" i="11"/>
  <c r="AL29" i="11"/>
  <c r="AL25" i="11"/>
  <c r="AL44" i="11"/>
  <c r="AL56" i="11"/>
  <c r="BQ4" i="11"/>
  <c r="AD64" i="11"/>
  <c r="AD66" i="11" s="1"/>
  <c r="AL27" i="11"/>
  <c r="AS13" i="11"/>
  <c r="AL22" i="11"/>
  <c r="AS33" i="11"/>
  <c r="AS40" i="11"/>
  <c r="AS57" i="11"/>
  <c r="AK64" i="11"/>
  <c r="AK66" i="11" s="1"/>
  <c r="AI64" i="11"/>
  <c r="AI66" i="11" s="1"/>
  <c r="AL32" i="11"/>
  <c r="AL28" i="11"/>
  <c r="AL33" i="11"/>
  <c r="AL46" i="11"/>
  <c r="AL59" i="11"/>
  <c r="AQ64" i="11"/>
  <c r="AQ66" i="11" s="1"/>
  <c r="AL39" i="11"/>
  <c r="AS28" i="11"/>
  <c r="AS37" i="11"/>
  <c r="AL15" i="11"/>
  <c r="AL38" i="11"/>
  <c r="AL62" i="11"/>
  <c r="AL21" i="11"/>
  <c r="AS7" i="11"/>
  <c r="AS22" i="11"/>
  <c r="AS30" i="11"/>
  <c r="AS60" i="11"/>
  <c r="AS55" i="11"/>
  <c r="AC64" i="11"/>
  <c r="AC66" i="11" s="1"/>
  <c r="AS14" i="11"/>
  <c r="AL20" i="11"/>
  <c r="AL36" i="11"/>
  <c r="AL45" i="11"/>
  <c r="AL35" i="11"/>
  <c r="AL47" i="11"/>
  <c r="AL61" i="11"/>
  <c r="AS58" i="11"/>
  <c r="AL19" i="11"/>
  <c r="AL50" i="11"/>
  <c r="AL10" i="11"/>
  <c r="AJ64" i="11"/>
  <c r="AJ66" i="11" s="1"/>
  <c r="AL17" i="11"/>
  <c r="AL43" i="11"/>
  <c r="AL57" i="11"/>
  <c r="AL54" i="11"/>
  <c r="AP64" i="11"/>
  <c r="AP66" i="11" s="1"/>
  <c r="AS8" i="11"/>
  <c r="AS29" i="11"/>
  <c r="AS44" i="11"/>
  <c r="AS52" i="11"/>
  <c r="AL37" i="11"/>
  <c r="AL11" i="11"/>
  <c r="AL51" i="11"/>
  <c r="AL41" i="11"/>
  <c r="AL48" i="11"/>
  <c r="AL63" i="11"/>
  <c r="E63" i="4"/>
  <c r="R63" i="4" l="1"/>
  <c r="P63" i="4"/>
  <c r="T24" i="4"/>
  <c r="C24" i="19" s="1"/>
  <c r="AC32" i="4"/>
  <c r="T28" i="4"/>
  <c r="AC28" i="4" s="1"/>
  <c r="K21" i="19"/>
  <c r="AX64" i="11"/>
  <c r="AX66" i="11" s="1"/>
  <c r="CU12" i="11"/>
  <c r="AW64" i="11"/>
  <c r="CK64" i="11"/>
  <c r="AV64" i="11"/>
  <c r="AY64" i="11"/>
  <c r="T51" i="4"/>
  <c r="C51" i="19" s="1"/>
  <c r="AC44" i="4"/>
  <c r="AC43" i="4"/>
  <c r="AC52" i="4"/>
  <c r="AC59" i="4"/>
  <c r="AC45" i="4"/>
  <c r="BC64" i="11"/>
  <c r="BC66" i="11" s="1"/>
  <c r="BD64" i="11"/>
  <c r="BD66" i="11" s="1"/>
  <c r="BB64" i="11"/>
  <c r="BB66" i="11" s="1"/>
  <c r="AZ64" i="11"/>
  <c r="AZ66" i="11" s="1"/>
  <c r="AA5" i="4"/>
  <c r="J5" i="19" s="1"/>
  <c r="Z14" i="4"/>
  <c r="I14" i="19" s="1"/>
  <c r="W12" i="4"/>
  <c r="F12" i="19" s="1"/>
  <c r="B49" i="19"/>
  <c r="AC49" i="4"/>
  <c r="B33" i="19"/>
  <c r="AC33" i="4"/>
  <c r="B40" i="19"/>
  <c r="AC40" i="4"/>
  <c r="W4" i="4"/>
  <c r="W6" i="4"/>
  <c r="F6" i="19" s="1"/>
  <c r="W8" i="4"/>
  <c r="F8" i="19" s="1"/>
  <c r="Y21" i="4"/>
  <c r="H21" i="19" s="1"/>
  <c r="AA20" i="4"/>
  <c r="J20" i="19" s="1"/>
  <c r="W16" i="4"/>
  <c r="F16" i="19" s="1"/>
  <c r="AA22" i="4"/>
  <c r="J22" i="19" s="1"/>
  <c r="Y14" i="4"/>
  <c r="H14" i="19" s="1"/>
  <c r="Y22" i="4"/>
  <c r="H22" i="19" s="1"/>
  <c r="W10" i="4"/>
  <c r="F10" i="19" s="1"/>
  <c r="B54" i="19"/>
  <c r="AC54" i="4"/>
  <c r="B32" i="19"/>
  <c r="AC37" i="4"/>
  <c r="U17" i="4"/>
  <c r="D17" i="19" s="1"/>
  <c r="U19" i="4"/>
  <c r="D19" i="19" s="1"/>
  <c r="V18" i="4"/>
  <c r="E18" i="19" s="1"/>
  <c r="W21" i="4"/>
  <c r="F21" i="19" s="1"/>
  <c r="V4" i="4"/>
  <c r="E4" i="19" s="1"/>
  <c r="W13" i="4"/>
  <c r="F13" i="19" s="1"/>
  <c r="Y13" i="4"/>
  <c r="H13" i="19" s="1"/>
  <c r="W22" i="4"/>
  <c r="F22" i="19" s="1"/>
  <c r="Y11" i="4"/>
  <c r="H11" i="19" s="1"/>
  <c r="U11" i="4"/>
  <c r="D11" i="19" s="1"/>
  <c r="W19" i="4"/>
  <c r="F19" i="19" s="1"/>
  <c r="AA16" i="4"/>
  <c r="J16" i="19" s="1"/>
  <c r="AC29" i="4"/>
  <c r="AC35" i="4"/>
  <c r="B55" i="19"/>
  <c r="AC55" i="4"/>
  <c r="AA11" i="4"/>
  <c r="U13" i="4"/>
  <c r="D13" i="19" s="1"/>
  <c r="U15" i="4"/>
  <c r="V10" i="4"/>
  <c r="E10" i="19" s="1"/>
  <c r="AC61" i="4"/>
  <c r="AC60" i="4"/>
  <c r="Z5" i="4"/>
  <c r="I5" i="19" s="1"/>
  <c r="Y19" i="4"/>
  <c r="H19" i="19" s="1"/>
  <c r="Z17" i="4"/>
  <c r="I17" i="19" s="1"/>
  <c r="Z7" i="4"/>
  <c r="I7" i="19" s="1"/>
  <c r="W5" i="4"/>
  <c r="F5" i="19" s="1"/>
  <c r="Z22" i="4"/>
  <c r="I22" i="19" s="1"/>
  <c r="V21" i="4"/>
  <c r="E21" i="19" s="1"/>
  <c r="Y5" i="4"/>
  <c r="H5" i="19" s="1"/>
  <c r="Y6" i="4"/>
  <c r="H6" i="19" s="1"/>
  <c r="Z15" i="4"/>
  <c r="I15" i="19" s="1"/>
  <c r="Y18" i="4"/>
  <c r="H18" i="19" s="1"/>
  <c r="W17" i="4"/>
  <c r="F17" i="19" s="1"/>
  <c r="AA6" i="4"/>
  <c r="J6" i="19" s="1"/>
  <c r="W14" i="4"/>
  <c r="F14" i="19" s="1"/>
  <c r="Y20" i="4"/>
  <c r="H20" i="19" s="1"/>
  <c r="W15" i="4"/>
  <c r="F15" i="19" s="1"/>
  <c r="V8" i="4"/>
  <c r="E8" i="19" s="1"/>
  <c r="B46" i="19"/>
  <c r="AC46" i="4"/>
  <c r="B34" i="19"/>
  <c r="AC34" i="4"/>
  <c r="Z4" i="4"/>
  <c r="I4" i="19" s="1"/>
  <c r="B42" i="19"/>
  <c r="AC42" i="4"/>
  <c r="B38" i="19"/>
  <c r="AC38" i="4"/>
  <c r="AA4" i="4"/>
  <c r="J4" i="19" s="1"/>
  <c r="W9" i="4"/>
  <c r="F9" i="19" s="1"/>
  <c r="Y9" i="4"/>
  <c r="H9" i="19" s="1"/>
  <c r="AA14" i="4"/>
  <c r="J14" i="19" s="1"/>
  <c r="Z23" i="4"/>
  <c r="I23" i="19" s="1"/>
  <c r="B47" i="19"/>
  <c r="AC47" i="4"/>
  <c r="V17" i="4"/>
  <c r="E17" i="19" s="1"/>
  <c r="Z21" i="4"/>
  <c r="I21" i="19" s="1"/>
  <c r="W23" i="4"/>
  <c r="F23" i="19" s="1"/>
  <c r="U12" i="4"/>
  <c r="D12" i="19" s="1"/>
  <c r="Z6" i="4"/>
  <c r="I6" i="19" s="1"/>
  <c r="B57" i="19"/>
  <c r="AC57" i="4"/>
  <c r="AA13" i="4"/>
  <c r="J13" i="19" s="1"/>
  <c r="Z20" i="4"/>
  <c r="I20" i="19" s="1"/>
  <c r="V15" i="4"/>
  <c r="E15" i="19" s="1"/>
  <c r="Z10" i="4"/>
  <c r="I10" i="19" s="1"/>
  <c r="Y8" i="4"/>
  <c r="H8" i="19" s="1"/>
  <c r="AA7" i="4"/>
  <c r="J7" i="19" s="1"/>
  <c r="V12" i="4"/>
  <c r="U10" i="4"/>
  <c r="D10" i="19" s="1"/>
  <c r="U23" i="4"/>
  <c r="AA8" i="4"/>
  <c r="J8" i="19" s="1"/>
  <c r="V13" i="4"/>
  <c r="V14" i="4"/>
  <c r="E14" i="19" s="1"/>
  <c r="V23" i="4"/>
  <c r="E23" i="19" s="1"/>
  <c r="W11" i="4"/>
  <c r="F11" i="19" s="1"/>
  <c r="Z19" i="4"/>
  <c r="I19" i="19" s="1"/>
  <c r="V20" i="4"/>
  <c r="E20" i="19" s="1"/>
  <c r="U9" i="4"/>
  <c r="D9" i="19" s="1"/>
  <c r="Y15" i="4"/>
  <c r="H15" i="19" s="1"/>
  <c r="U8" i="4"/>
  <c r="D8" i="19" s="1"/>
  <c r="Z13" i="4"/>
  <c r="I13" i="19" s="1"/>
  <c r="AC27" i="4"/>
  <c r="AC53" i="4"/>
  <c r="K8" i="19"/>
  <c r="U4" i="4"/>
  <c r="Y23" i="4"/>
  <c r="H23" i="19" s="1"/>
  <c r="U22" i="4"/>
  <c r="D22" i="19" s="1"/>
  <c r="U7" i="4"/>
  <c r="AA18" i="4"/>
  <c r="J18" i="19" s="1"/>
  <c r="AA9" i="4"/>
  <c r="J9" i="19" s="1"/>
  <c r="V22" i="4"/>
  <c r="E22" i="19" s="1"/>
  <c r="V7" i="4"/>
  <c r="E7" i="19" s="1"/>
  <c r="V16" i="4"/>
  <c r="E16" i="19" s="1"/>
  <c r="Y16" i="4"/>
  <c r="H16" i="19" s="1"/>
  <c r="W18" i="4"/>
  <c r="F18" i="19" s="1"/>
  <c r="Z12" i="4"/>
  <c r="I12" i="19" s="1"/>
  <c r="Z16" i="4"/>
  <c r="I16" i="19" s="1"/>
  <c r="V19" i="4"/>
  <c r="E19" i="19" s="1"/>
  <c r="U5" i="4"/>
  <c r="D5" i="19" s="1"/>
  <c r="AA21" i="4"/>
  <c r="J21" i="19" s="1"/>
  <c r="B56" i="19"/>
  <c r="AC56" i="4"/>
  <c r="B30" i="19"/>
  <c r="AC30" i="4"/>
  <c r="B58" i="19"/>
  <c r="AC58" i="4"/>
  <c r="AA17" i="4"/>
  <c r="J17" i="19" s="1"/>
  <c r="Z11" i="4"/>
  <c r="I11" i="19" s="1"/>
  <c r="V6" i="4"/>
  <c r="E6" i="19" s="1"/>
  <c r="Z9" i="4"/>
  <c r="I9" i="19" s="1"/>
  <c r="U18" i="4"/>
  <c r="U14" i="4"/>
  <c r="D14" i="19" s="1"/>
  <c r="Z8" i="4"/>
  <c r="I8" i="19" s="1"/>
  <c r="AA10" i="4"/>
  <c r="J10" i="19" s="1"/>
  <c r="AA15" i="4"/>
  <c r="J15" i="19" s="1"/>
  <c r="AA23" i="4"/>
  <c r="J23" i="19" s="1"/>
  <c r="V9" i="4"/>
  <c r="E9" i="19" s="1"/>
  <c r="Y7" i="4"/>
  <c r="H7" i="19" s="1"/>
  <c r="V11" i="4"/>
  <c r="Z18" i="4"/>
  <c r="I18" i="19" s="1"/>
  <c r="Y12" i="4"/>
  <c r="H12" i="19" s="1"/>
  <c r="B48" i="19"/>
  <c r="AC48" i="4"/>
  <c r="B39" i="19"/>
  <c r="AC39" i="4"/>
  <c r="B31" i="19"/>
  <c r="AC31" i="4"/>
  <c r="B50" i="19"/>
  <c r="AC50" i="4"/>
  <c r="T4" i="4"/>
  <c r="C4" i="19" s="1"/>
  <c r="U21" i="4"/>
  <c r="AA12" i="4"/>
  <c r="J12" i="19" s="1"/>
  <c r="U20" i="4"/>
  <c r="Y17" i="4"/>
  <c r="H17" i="19" s="1"/>
  <c r="U16" i="4"/>
  <c r="U6" i="4"/>
  <c r="D6" i="19" s="1"/>
  <c r="W7" i="4"/>
  <c r="F7" i="19" s="1"/>
  <c r="Y10" i="4"/>
  <c r="H10" i="19" s="1"/>
  <c r="V5" i="4"/>
  <c r="AC36" i="4"/>
  <c r="B41" i="19"/>
  <c r="AC41" i="4"/>
  <c r="Y4" i="4"/>
  <c r="C23" i="19"/>
  <c r="G8" i="19"/>
  <c r="K13" i="19"/>
  <c r="AC26" i="4"/>
  <c r="C22" i="19"/>
  <c r="G54" i="19"/>
  <c r="G51" i="19"/>
  <c r="C19" i="19"/>
  <c r="G47" i="19"/>
  <c r="G12" i="19"/>
  <c r="G4" i="19"/>
  <c r="G41" i="19"/>
  <c r="C49" i="19"/>
  <c r="C58" i="19"/>
  <c r="G45" i="19"/>
  <c r="G59" i="19"/>
  <c r="G34" i="19"/>
  <c r="G39" i="19"/>
  <c r="G58" i="19"/>
  <c r="C16" i="19"/>
  <c r="C54" i="19"/>
  <c r="G52" i="19"/>
  <c r="G31" i="19"/>
  <c r="K10" i="19"/>
  <c r="K57" i="19"/>
  <c r="G30" i="19"/>
  <c r="G46" i="19"/>
  <c r="G33" i="19"/>
  <c r="K28" i="19"/>
  <c r="G43" i="19"/>
  <c r="G29" i="19"/>
  <c r="G40" i="19"/>
  <c r="G60" i="19"/>
  <c r="G10" i="19"/>
  <c r="K4" i="19"/>
  <c r="C29" i="19"/>
  <c r="C20" i="19"/>
  <c r="C15" i="19"/>
  <c r="G13" i="19"/>
  <c r="G42" i="19"/>
  <c r="G57" i="19"/>
  <c r="G37" i="19"/>
  <c r="G44" i="19"/>
  <c r="G22" i="19"/>
  <c r="G55" i="19"/>
  <c r="K42" i="19"/>
  <c r="G17" i="19"/>
  <c r="K5" i="19"/>
  <c r="G61" i="19"/>
  <c r="K49" i="19"/>
  <c r="K23" i="19"/>
  <c r="K56" i="19"/>
  <c r="G9" i="19"/>
  <c r="K7" i="19"/>
  <c r="G16" i="19"/>
  <c r="G15" i="19"/>
  <c r="G23" i="19"/>
  <c r="K39" i="19"/>
  <c r="G36" i="19"/>
  <c r="BY4" i="11"/>
  <c r="C14" i="19"/>
  <c r="G27" i="19"/>
  <c r="K48" i="19"/>
  <c r="C50" i="19"/>
  <c r="G6" i="19"/>
  <c r="G35" i="19"/>
  <c r="C5" i="19"/>
  <c r="C12" i="19"/>
  <c r="C9" i="19"/>
  <c r="G19" i="19"/>
  <c r="G24" i="19"/>
  <c r="G28" i="19"/>
  <c r="G49" i="19"/>
  <c r="K11" i="19"/>
  <c r="C32" i="19"/>
  <c r="K36" i="19"/>
  <c r="G26" i="19"/>
  <c r="K18" i="19"/>
  <c r="BF26" i="11"/>
  <c r="BF32" i="11"/>
  <c r="BF16" i="11"/>
  <c r="BF21" i="11"/>
  <c r="BF27" i="11"/>
  <c r="BF44" i="11"/>
  <c r="BF58" i="11"/>
  <c r="BF53" i="11"/>
  <c r="BF47" i="11"/>
  <c r="BF18" i="11"/>
  <c r="BF63" i="11"/>
  <c r="BF57" i="11"/>
  <c r="BF23" i="11"/>
  <c r="BF56" i="11"/>
  <c r="K29" i="19"/>
  <c r="K55" i="19"/>
  <c r="K59" i="19"/>
  <c r="K41" i="19"/>
  <c r="K16" i="19"/>
  <c r="K46" i="19"/>
  <c r="K15" i="19"/>
  <c r="K51" i="19"/>
  <c r="K45" i="19"/>
  <c r="K25" i="19"/>
  <c r="K44" i="19"/>
  <c r="K17" i="19"/>
  <c r="K34" i="19"/>
  <c r="G56" i="19"/>
  <c r="G50" i="19"/>
  <c r="G5" i="19"/>
  <c r="K50" i="19"/>
  <c r="K31" i="19"/>
  <c r="K43" i="19"/>
  <c r="K14" i="19"/>
  <c r="K27" i="19"/>
  <c r="K58" i="19"/>
  <c r="AD33" i="4"/>
  <c r="K52" i="19"/>
  <c r="K22" i="19"/>
  <c r="K38" i="19"/>
  <c r="K37" i="19"/>
  <c r="K40" i="19"/>
  <c r="K54" i="19"/>
  <c r="K20" i="19"/>
  <c r="K60" i="19"/>
  <c r="K53" i="19"/>
  <c r="BF24" i="11"/>
  <c r="K24" i="19"/>
  <c r="K19" i="19"/>
  <c r="C21" i="19"/>
  <c r="K6" i="19"/>
  <c r="C18" i="19"/>
  <c r="C11" i="19"/>
  <c r="C35" i="19"/>
  <c r="C36" i="19"/>
  <c r="C31" i="19"/>
  <c r="G20" i="19"/>
  <c r="K35" i="19"/>
  <c r="K30" i="19"/>
  <c r="C56" i="19"/>
  <c r="C42" i="19"/>
  <c r="C17" i="19"/>
  <c r="G11" i="19"/>
  <c r="G48" i="19"/>
  <c r="G32" i="19"/>
  <c r="CE64" i="11"/>
  <c r="CE66" i="11" s="1"/>
  <c r="C63" i="4"/>
  <c r="CE68" i="11" s="1"/>
  <c r="CE69" i="11" s="1"/>
  <c r="C57" i="19"/>
  <c r="AD57" i="4"/>
  <c r="C37" i="19"/>
  <c r="C47" i="19"/>
  <c r="C43" i="19"/>
  <c r="C52" i="19"/>
  <c r="C13" i="19"/>
  <c r="C59" i="19"/>
  <c r="C45" i="19"/>
  <c r="C44" i="19"/>
  <c r="C41" i="19"/>
  <c r="CD68" i="11"/>
  <c r="CD69" i="11" s="1"/>
  <c r="CC68" i="11"/>
  <c r="CC69" i="11" s="1"/>
  <c r="C60" i="19"/>
  <c r="C40" i="19"/>
  <c r="C46" i="19"/>
  <c r="C34" i="19"/>
  <c r="C10" i="19"/>
  <c r="C33" i="19"/>
  <c r="C39" i="19"/>
  <c r="G7" i="19"/>
  <c r="C55" i="19"/>
  <c r="C30" i="19"/>
  <c r="C6" i="19"/>
  <c r="G38" i="19"/>
  <c r="G14" i="19"/>
  <c r="K26" i="19"/>
  <c r="G18" i="19"/>
  <c r="G53" i="19"/>
  <c r="G25" i="19"/>
  <c r="G21" i="19"/>
  <c r="C48" i="19"/>
  <c r="C25" i="19"/>
  <c r="C38" i="19"/>
  <c r="C8" i="19"/>
  <c r="C27" i="19"/>
  <c r="C53" i="19"/>
  <c r="CK4" i="11"/>
  <c r="BF8" i="11"/>
  <c r="BF39" i="11"/>
  <c r="BF38" i="11"/>
  <c r="BF51" i="11"/>
  <c r="BF35" i="11"/>
  <c r="BF20" i="11"/>
  <c r="BF41" i="11"/>
  <c r="BF30" i="11"/>
  <c r="BF25" i="11"/>
  <c r="BF33" i="11"/>
  <c r="BF31" i="11"/>
  <c r="BF22" i="11"/>
  <c r="BF37" i="11"/>
  <c r="BF28" i="11"/>
  <c r="BF60" i="11"/>
  <c r="BF45" i="11"/>
  <c r="BF54" i="11"/>
  <c r="BF15" i="11"/>
  <c r="BF61" i="11"/>
  <c r="BF62" i="11"/>
  <c r="BF14" i="11"/>
  <c r="BF6" i="11"/>
  <c r="BF34" i="11"/>
  <c r="BF42" i="11"/>
  <c r="BF29" i="11"/>
  <c r="BF48" i="11"/>
  <c r="BF55" i="11"/>
  <c r="BF49" i="11"/>
  <c r="BF50" i="11"/>
  <c r="BF52" i="11"/>
  <c r="BF9" i="11"/>
  <c r="BF59" i="11"/>
  <c r="BF13" i="11"/>
  <c r="BF36" i="11"/>
  <c r="BF19" i="11"/>
  <c r="BF10" i="11"/>
  <c r="BE64" i="11"/>
  <c r="BF46" i="11"/>
  <c r="BF43" i="11"/>
  <c r="BF17" i="11"/>
  <c r="BF11" i="11"/>
  <c r="BA64" i="11"/>
  <c r="BF40" i="11"/>
  <c r="BF12" i="11"/>
  <c r="BF7" i="11"/>
  <c r="CC4" i="11"/>
  <c r="CB4" i="11"/>
  <c r="G63" i="4"/>
  <c r="O63" i="4"/>
  <c r="K63" i="4"/>
  <c r="S63" i="4"/>
  <c r="F63" i="4"/>
  <c r="L63" i="4"/>
  <c r="H63" i="4"/>
  <c r="I63" i="4"/>
  <c r="CU10" i="11"/>
  <c r="M63" i="4"/>
  <c r="J63" i="4"/>
  <c r="N63" i="4"/>
  <c r="CU18" i="11"/>
  <c r="CV18" i="11" s="1"/>
  <c r="CU9" i="11"/>
  <c r="CU36" i="11"/>
  <c r="CV36" i="11" s="1"/>
  <c r="CU50" i="11"/>
  <c r="CV50" i="11" s="1"/>
  <c r="CU34" i="11"/>
  <c r="CV34" i="11" s="1"/>
  <c r="CU51" i="11"/>
  <c r="CV51" i="11" s="1"/>
  <c r="CU48" i="11"/>
  <c r="CV48" i="11" s="1"/>
  <c r="CU8" i="11"/>
  <c r="CU21" i="11"/>
  <c r="CV21" i="11" s="1"/>
  <c r="CU43" i="11"/>
  <c r="CV43" i="11" s="1"/>
  <c r="CU61" i="11"/>
  <c r="CV61" i="11" s="1"/>
  <c r="CU25" i="11"/>
  <c r="CV25" i="11" s="1"/>
  <c r="CU41" i="11"/>
  <c r="CV41" i="11" s="1"/>
  <c r="CU33" i="11"/>
  <c r="CV33" i="11" s="1"/>
  <c r="CU7" i="11"/>
  <c r="CU62" i="11"/>
  <c r="CV62" i="11" s="1"/>
  <c r="CU45" i="11"/>
  <c r="CV45" i="11" s="1"/>
  <c r="CU32" i="11"/>
  <c r="CV32" i="11" s="1"/>
  <c r="CU58" i="11"/>
  <c r="CV58" i="11" s="1"/>
  <c r="CU24" i="11"/>
  <c r="CV24" i="11" s="1"/>
  <c r="CP4" i="11"/>
  <c r="CQ4" i="11"/>
  <c r="CS4" i="11"/>
  <c r="CU55" i="11"/>
  <c r="CV55" i="11" s="1"/>
  <c r="CU17" i="11"/>
  <c r="CV17" i="11" s="1"/>
  <c r="CU20" i="11"/>
  <c r="CV20" i="11" s="1"/>
  <c r="CU28" i="11"/>
  <c r="CV28" i="11" s="1"/>
  <c r="CU29" i="11"/>
  <c r="CV29" i="11" s="1"/>
  <c r="CU30" i="11"/>
  <c r="CV30" i="11" s="1"/>
  <c r="CU49" i="11"/>
  <c r="CV49" i="11" s="1"/>
  <c r="CU23" i="11"/>
  <c r="CV23" i="11" s="1"/>
  <c r="CU19" i="11"/>
  <c r="CV19" i="11" s="1"/>
  <c r="CU47" i="11"/>
  <c r="CV47" i="11" s="1"/>
  <c r="CU38" i="11"/>
  <c r="CV38" i="11" s="1"/>
  <c r="CU22" i="11"/>
  <c r="CV22" i="11" s="1"/>
  <c r="CU16" i="11"/>
  <c r="CV16" i="11" s="1"/>
  <c r="BS4" i="11"/>
  <c r="AL64" i="11"/>
  <c r="AL66" i="11" s="1"/>
  <c r="CU53" i="11"/>
  <c r="CV53" i="11" s="1"/>
  <c r="CU63" i="11"/>
  <c r="CV63" i="11" s="1"/>
  <c r="CU11" i="11"/>
  <c r="CV11" i="11" s="1"/>
  <c r="CU54" i="11"/>
  <c r="CV54" i="11" s="1"/>
  <c r="CU35" i="11"/>
  <c r="CV35" i="11" s="1"/>
  <c r="CU15" i="11"/>
  <c r="CV15" i="11" s="1"/>
  <c r="CU59" i="11"/>
  <c r="CV59" i="11" s="1"/>
  <c r="CU56" i="11"/>
  <c r="CV56" i="11" s="1"/>
  <c r="CU26" i="11"/>
  <c r="CV26" i="11" s="1"/>
  <c r="CI66" i="11"/>
  <c r="CU52" i="11"/>
  <c r="CV52" i="11" s="1"/>
  <c r="CU14" i="11"/>
  <c r="CV14" i="11" s="1"/>
  <c r="CU13" i="11"/>
  <c r="CV13" i="11" s="1"/>
  <c r="CR4" i="11"/>
  <c r="CO4" i="11"/>
  <c r="CL4" i="11"/>
  <c r="CN4" i="11"/>
  <c r="CT4" i="11"/>
  <c r="CM4" i="11"/>
  <c r="CU60" i="11"/>
  <c r="CV60" i="11" s="1"/>
  <c r="CU37" i="11"/>
  <c r="CV37" i="11" s="1"/>
  <c r="CU57" i="11"/>
  <c r="CV57" i="11" s="1"/>
  <c r="CU39" i="11"/>
  <c r="CV39" i="11" s="1"/>
  <c r="CU46" i="11"/>
  <c r="CV46" i="11" s="1"/>
  <c r="CU27" i="11"/>
  <c r="CV27" i="11" s="1"/>
  <c r="CU44" i="11"/>
  <c r="CV44" i="11" s="1"/>
  <c r="CU42" i="11"/>
  <c r="CV42" i="11" s="1"/>
  <c r="CU40" i="11"/>
  <c r="CV40" i="11" s="1"/>
  <c r="CU31" i="11"/>
  <c r="CV31" i="11" s="1"/>
  <c r="AS64" i="11"/>
  <c r="CV10" i="11" l="1"/>
  <c r="CV7" i="11"/>
  <c r="C28" i="19"/>
  <c r="CV12" i="11"/>
  <c r="CV8" i="11"/>
  <c r="CV9" i="11"/>
  <c r="K32" i="19"/>
  <c r="L32" i="19" s="1"/>
  <c r="AC51" i="4"/>
  <c r="AY66" i="11"/>
  <c r="AV66" i="11"/>
  <c r="AW66" i="11"/>
  <c r="L57" i="19"/>
  <c r="AC18" i="4"/>
  <c r="CU6" i="11"/>
  <c r="CV6" i="11" s="1"/>
  <c r="AC7" i="4"/>
  <c r="AC5" i="4"/>
  <c r="AC21" i="4"/>
  <c r="AC16" i="4"/>
  <c r="B63" i="19"/>
  <c r="AC20" i="4"/>
  <c r="AC12" i="4"/>
  <c r="D7" i="19"/>
  <c r="AC8" i="4"/>
  <c r="AC15" i="4"/>
  <c r="CO66" i="11"/>
  <c r="Y63" i="4"/>
  <c r="CQ68" i="11" s="1"/>
  <c r="CQ69" i="11" s="1"/>
  <c r="AC11" i="4"/>
  <c r="AA63" i="4"/>
  <c r="CS68" i="11" s="1"/>
  <c r="CS69" i="11" s="1"/>
  <c r="Z63" i="4"/>
  <c r="CR68" i="11" s="1"/>
  <c r="CR69" i="11" s="1"/>
  <c r="L28" i="19"/>
  <c r="AD10" i="4"/>
  <c r="U63" i="4"/>
  <c r="CM68" i="11" s="1"/>
  <c r="AC23" i="4"/>
  <c r="W63" i="4"/>
  <c r="CO68" i="11" s="1"/>
  <c r="D65" i="19"/>
  <c r="I63" i="19"/>
  <c r="E5" i="19"/>
  <c r="L5" i="19" s="1"/>
  <c r="D21" i="19"/>
  <c r="L21" i="19" s="1"/>
  <c r="E11" i="19"/>
  <c r="D18" i="19"/>
  <c r="L18" i="19" s="1"/>
  <c r="L10" i="19"/>
  <c r="AC4" i="4"/>
  <c r="D4" i="19"/>
  <c r="AC6" i="4"/>
  <c r="AC10" i="4"/>
  <c r="F4" i="19"/>
  <c r="F63" i="19" s="1"/>
  <c r="H4" i="19"/>
  <c r="H63" i="19" s="1"/>
  <c r="D16" i="19"/>
  <c r="L16" i="19" s="1"/>
  <c r="AC17" i="4"/>
  <c r="D23" i="19"/>
  <c r="L23" i="19" s="1"/>
  <c r="J11" i="19"/>
  <c r="J63" i="19" s="1"/>
  <c r="AD23" i="4"/>
  <c r="AC19" i="4"/>
  <c r="AC13" i="4"/>
  <c r="AD13" i="4"/>
  <c r="AC14" i="4"/>
  <c r="D20" i="19"/>
  <c r="L20" i="19" s="1"/>
  <c r="AC22" i="4"/>
  <c r="E13" i="19"/>
  <c r="L13" i="19" s="1"/>
  <c r="E12" i="19"/>
  <c r="D15" i="19"/>
  <c r="L15" i="19" s="1"/>
  <c r="AC9" i="4"/>
  <c r="V63" i="4"/>
  <c r="CN68" i="11" s="1"/>
  <c r="CN69" i="11" s="1"/>
  <c r="L39" i="19"/>
  <c r="L54" i="19"/>
  <c r="C61" i="19"/>
  <c r="C26" i="19"/>
  <c r="L26" i="19" s="1"/>
  <c r="L22" i="19"/>
  <c r="L29" i="19"/>
  <c r="L58" i="19"/>
  <c r="C65" i="19"/>
  <c r="BE66" i="11"/>
  <c r="CT66" i="11"/>
  <c r="BA66" i="11"/>
  <c r="CP66" i="11"/>
  <c r="AD19" i="4"/>
  <c r="L19" i="19"/>
  <c r="L49" i="19"/>
  <c r="L31" i="19"/>
  <c r="L36" i="19"/>
  <c r="AD40" i="4"/>
  <c r="L48" i="19"/>
  <c r="AD59" i="4"/>
  <c r="AD46" i="4"/>
  <c r="AD44" i="4"/>
  <c r="AD43" i="4"/>
  <c r="AD16" i="4"/>
  <c r="AD36" i="4"/>
  <c r="AD32" i="4"/>
  <c r="AD4" i="4"/>
  <c r="AD45" i="4"/>
  <c r="AD48" i="4"/>
  <c r="AD22" i="4"/>
  <c r="AD60" i="4"/>
  <c r="AD29" i="4"/>
  <c r="AD6" i="4"/>
  <c r="AD35" i="4"/>
  <c r="L50" i="19"/>
  <c r="L8" i="19"/>
  <c r="AD50" i="4"/>
  <c r="AD52" i="4"/>
  <c r="AD54" i="4"/>
  <c r="AD58" i="4"/>
  <c r="L24" i="19"/>
  <c r="AD11" i="4"/>
  <c r="AD14" i="4"/>
  <c r="AD34" i="4"/>
  <c r="L43" i="19"/>
  <c r="L6" i="19"/>
  <c r="L44" i="19"/>
  <c r="AD15" i="4"/>
  <c r="L30" i="19"/>
  <c r="AD5" i="4"/>
  <c r="L55" i="19"/>
  <c r="AD37" i="4"/>
  <c r="L38" i="19"/>
  <c r="AD41" i="4"/>
  <c r="AD31" i="4"/>
  <c r="CN66" i="11"/>
  <c r="E65" i="19"/>
  <c r="AD61" i="4"/>
  <c r="L27" i="19"/>
  <c r="L34" i="19"/>
  <c r="L60" i="19"/>
  <c r="L52" i="19"/>
  <c r="L17" i="19"/>
  <c r="L45" i="19"/>
  <c r="L51" i="19"/>
  <c r="K61" i="19"/>
  <c r="K9" i="19"/>
  <c r="L9" i="19" s="1"/>
  <c r="K33" i="19"/>
  <c r="L33" i="19" s="1"/>
  <c r="K47" i="19"/>
  <c r="L47" i="19" s="1"/>
  <c r="K12" i="19"/>
  <c r="CK66" i="11"/>
  <c r="B65" i="19"/>
  <c r="AD55" i="4"/>
  <c r="AD47" i="4"/>
  <c r="AD9" i="4"/>
  <c r="CQ66" i="11"/>
  <c r="H65" i="19"/>
  <c r="AD12" i="4"/>
  <c r="L14" i="19"/>
  <c r="L46" i="19"/>
  <c r="L59" i="19"/>
  <c r="L35" i="19"/>
  <c r="AD20" i="4"/>
  <c r="L42" i="19"/>
  <c r="CR66" i="11"/>
  <c r="I65" i="19"/>
  <c r="CS66" i="11"/>
  <c r="J65" i="19"/>
  <c r="AD39" i="4"/>
  <c r="L56" i="19"/>
  <c r="L40" i="19"/>
  <c r="L41" i="19"/>
  <c r="L37" i="19"/>
  <c r="AD17" i="4"/>
  <c r="CK68" i="11"/>
  <c r="CK69" i="11" s="1"/>
  <c r="AD49" i="4"/>
  <c r="CB68" i="11"/>
  <c r="CB69" i="11" s="1"/>
  <c r="AD51" i="4"/>
  <c r="L53" i="19"/>
  <c r="G63" i="19"/>
  <c r="L25" i="19"/>
  <c r="AD21" i="4"/>
  <c r="AD27" i="4"/>
  <c r="AD24" i="4"/>
  <c r="AD53" i="4"/>
  <c r="AC24" i="4"/>
  <c r="AD42" i="4"/>
  <c r="AD38" i="4"/>
  <c r="AD30" i="4"/>
  <c r="AD28" i="4"/>
  <c r="AD56" i="4"/>
  <c r="AB63" i="4"/>
  <c r="AD26" i="4"/>
  <c r="X63" i="4"/>
  <c r="AD18" i="4"/>
  <c r="C7" i="19"/>
  <c r="AD8" i="4"/>
  <c r="AC25" i="4"/>
  <c r="AD25" i="4"/>
  <c r="AD7" i="4"/>
  <c r="T63" i="4"/>
  <c r="AS66" i="11"/>
  <c r="BF64" i="11"/>
  <c r="CE4" i="11"/>
  <c r="CU4" i="11"/>
  <c r="CU64" i="11" l="1"/>
  <c r="CV64" i="11" s="1"/>
  <c r="BF66" i="11"/>
  <c r="CO69" i="11"/>
  <c r="CM66" i="11"/>
  <c r="B66" i="19"/>
  <c r="CL66" i="11"/>
  <c r="I66" i="19"/>
  <c r="L11" i="19"/>
  <c r="CM69" i="11"/>
  <c r="F65" i="19"/>
  <c r="F66" i="19" s="1"/>
  <c r="L61" i="19"/>
  <c r="L12" i="19"/>
  <c r="E63" i="19"/>
  <c r="E66" i="19" s="1"/>
  <c r="L4" i="19"/>
  <c r="J66" i="19"/>
  <c r="D63" i="19"/>
  <c r="D66" i="19" s="1"/>
  <c r="H66" i="19"/>
  <c r="K65" i="19"/>
  <c r="G65" i="19"/>
  <c r="G66" i="19" s="1"/>
  <c r="K63" i="19"/>
  <c r="AC63" i="4"/>
  <c r="CT68" i="11"/>
  <c r="CT69" i="11" s="1"/>
  <c r="CP68" i="11"/>
  <c r="CP69" i="11" s="1"/>
  <c r="L7" i="19"/>
  <c r="C63" i="19"/>
  <c r="C66" i="19" s="1"/>
  <c r="CL68" i="11"/>
  <c r="AD63" i="4"/>
  <c r="CU66" i="11" l="1"/>
  <c r="L65" i="19"/>
  <c r="L63" i="19"/>
  <c r="AC65" i="4" s="1"/>
  <c r="K66" i="19"/>
  <c r="CU68" i="11"/>
  <c r="CL69" i="11"/>
  <c r="L66" i="19" l="1"/>
  <c r="CU69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tc={AB0DE203-B07F-4D5D-8160-9C07AAB4CB3C}</author>
    <author>tc={BBF597D0-EBA7-4C92-979D-9DBE9DC41CAA}</author>
  </authors>
  <commentList>
    <comment ref="AE11" authorId="0" shapeId="0" xr:uid="{AB0DE203-B07F-4D5D-8160-9C07AAB4CB3C}">
      <text>
        <t>[Threaded comment]
Your version of Excel allows you to read this threaded comment; however, any edits to it will get removed if the file is opened in a newer version of Excel. Learn more: https://go.microsoft.com/fwlink/?linkid=870924
Comment:
    El Dorado has not opted in to GA/GR</t>
      </text>
    </comment>
    <comment ref="AE38" authorId="1" shapeId="0" xr:uid="{BBF597D0-EBA7-4C92-979D-9DBE9DC41CAA}">
      <text>
        <t>[Threaded comment]
Your version of Excel allows you to read this threaded comment; however, any edits to it will get removed if the file is opened in a newer version of Excel. Learn more: https://go.microsoft.com/fwlink/?linkid=870924
Comment:
    San Bernardino has not opted in to GA/GR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tc={96552FA6-0BBC-4866-AB90-8C73E2602859}</author>
    <author>tc={B5A979A7-F824-4848-A30A-47676B09206A}</author>
    <author>tc={4665BCF6-AF6B-4152-93E8-2C1F3A4FD307}</author>
    <author>tc={2DAFBA53-04B6-48D2-9C13-7D388F870EEF}</author>
  </authors>
  <commentList>
    <comment ref="V2" authorId="0" shapeId="0" xr:uid="{96552FA6-0BBC-4866-AB90-8C73E2602859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Requires updating each year. Column H and I on CW Sharing Tables tab are updated based on new Persons Count and impact Column J %'s. Work with Tracy.</t>
      </text>
    </comment>
    <comment ref="AE11" authorId="1" shapeId="0" xr:uid="{B5A979A7-F824-4848-A30A-47676B09206A}">
      <text>
        <t>[Threaded comment]
Your version of Excel allows you to read this threaded comment; however, any edits to it will get removed if the file is opened in a newer version of Excel. Learn more: https://go.microsoft.com/fwlink/?linkid=870924
Comment:
    El Dorado has not opted in to GA/GR</t>
      </text>
    </comment>
    <comment ref="AE38" authorId="2" shapeId="0" xr:uid="{4665BCF6-AF6B-4152-93E8-2C1F3A4FD307}">
      <text>
        <t>[Threaded comment]
Your version of Excel allows you to read this threaded comment; however, any edits to it will get removed if the file is opened in a newer version of Excel. Learn more: https://go.microsoft.com/fwlink/?linkid=870924
Comment:
    San Bernardino has not opted in to GA/GR</t>
      </text>
    </comment>
    <comment ref="H62" authorId="3" shapeId="0" xr:uid="{2DAFBA53-04B6-48D2-9C13-7D388F870EEF}">
      <text>
        <t>[Threaded comment]
Your version of Excel allows you to read this threaded comment; however, any edits to it will get removed if the file is opened in a newer version of Excel. Learn more: https://go.microsoft.com/fwlink/?linkid=870924
Comment:
    Roundup not working; added 0.0001 to match OSI's calcuation on the Source Data tab</t>
      </text>
    </comment>
  </commentList>
</comments>
</file>

<file path=xl/sharedStrings.xml><?xml version="1.0" encoding="utf-8"?>
<sst xmlns="http://schemas.openxmlformats.org/spreadsheetml/2006/main" count="3219" uniqueCount="262">
  <si>
    <t>Tab #</t>
  </si>
  <si>
    <t>Worksheet Name</t>
  </si>
  <si>
    <t>Description</t>
  </si>
  <si>
    <t>N/A</t>
  </si>
  <si>
    <t>Share Summary</t>
  </si>
  <si>
    <t>High-level summary of county share by program.</t>
  </si>
  <si>
    <t>Share by Project</t>
  </si>
  <si>
    <t>Summary of county share by project and program.</t>
  </si>
  <si>
    <t>Share Calculations</t>
  </si>
  <si>
    <t>Summary of county share by project and program based on Persons Count by SFY.</t>
  </si>
  <si>
    <t>1a</t>
  </si>
  <si>
    <t>22-23 ABAWD Q1 Total Claims</t>
  </si>
  <si>
    <t>Total roll up amounts of shares for Quarter 1 SFY 22-23 claims for ABAWD.</t>
  </si>
  <si>
    <t>2a</t>
  </si>
  <si>
    <t>22-23 CalSAWS Q1 Total Claims</t>
  </si>
  <si>
    <t>Total roll up amounts of shares for Quarter 1 SFY 22-23 claims for CalSAWS.</t>
  </si>
  <si>
    <t>2b</t>
  </si>
  <si>
    <t>22-23 CalSAWS MO Q1 Total Claims</t>
  </si>
  <si>
    <t>Total roll up amounts of shares for Quarter 1 SFY 22-23 M&amp;O Only claims for CalSAWS.</t>
  </si>
  <si>
    <t>2c</t>
  </si>
  <si>
    <t>21-22 CalSAWS Q1 Adjusted-Late Total Claims</t>
  </si>
  <si>
    <t>Total roll up amounts of shares for Quarter 1 SFY 21-22 Adjusted/Late claims for CalSAWS.</t>
  </si>
  <si>
    <t>2d</t>
  </si>
  <si>
    <t>21-22 CalSAWS MO Adjusted-Late Total Claims</t>
  </si>
  <si>
    <t>Total roll up amounts of shares for Quarter 1 SFY 21-22 M&amp;O Only Adjusted/Late claims for CalSAWS.</t>
  </si>
  <si>
    <t>3a</t>
  </si>
  <si>
    <t>22-23 CalWIN MO Q1 Total Claims</t>
  </si>
  <si>
    <t>Total roll up amounts of shares for Quarter 1 SFY 22-23 claims for CalWIN M&amp;O.</t>
  </si>
  <si>
    <t>3b</t>
  </si>
  <si>
    <t>21-22 CalWIN MO Adjusted-Late Total Claims</t>
  </si>
  <si>
    <t>Total roll up amounts of shares for Quarter 1 SFY 21-22 Adjusted/Late claims for CalWIN M&amp;O.</t>
  </si>
  <si>
    <t>4a</t>
  </si>
  <si>
    <t>58C SFY 19-20 Persons Count</t>
  </si>
  <si>
    <t>SFY 19-20 Persons Count used for SFY 21-22 budgets.</t>
  </si>
  <si>
    <t>4b</t>
  </si>
  <si>
    <t>58C SFY 20-21 Persons Count</t>
  </si>
  <si>
    <t>SFY 20-21 Persons Count used for SFY 22-23 budgets.</t>
  </si>
  <si>
    <t>5a</t>
  </si>
  <si>
    <t>21-22 CalWIN Sharing Tables</t>
  </si>
  <si>
    <r>
      <t xml:space="preserve">SFY </t>
    </r>
    <r>
      <rPr>
        <sz val="10"/>
        <rFont val="Century Gothic"/>
        <family val="2"/>
      </rPr>
      <t>19-20</t>
    </r>
    <r>
      <rPr>
        <sz val="10"/>
        <color theme="1"/>
        <rFont val="Century Gothic"/>
        <family val="2"/>
      </rPr>
      <t xml:space="preserve"> Persons Count used for SFY 21-22 budgets.</t>
    </r>
  </si>
  <si>
    <t>SFY 2022-23 QUARTER 1</t>
  </si>
  <si>
    <t>TOTAL PROJECT COSTS</t>
  </si>
  <si>
    <t>County</t>
  </si>
  <si>
    <t>CalWORKs</t>
  </si>
  <si>
    <t>CalFresh</t>
  </si>
  <si>
    <t>CFAP</t>
  </si>
  <si>
    <t>Medi-Cal</t>
  </si>
  <si>
    <t>State Only 
Medi-Cal</t>
  </si>
  <si>
    <t>Foster Care</t>
  </si>
  <si>
    <t>Refugee</t>
  </si>
  <si>
    <t>CAPI</t>
  </si>
  <si>
    <t>KinGAP</t>
  </si>
  <si>
    <t>General Assistance/
General Relief</t>
  </si>
  <si>
    <t>TOTAL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</si>
  <si>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</si>
  <si>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</si>
  <si>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</si>
  <si>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</si>
  <si>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</si>
  <si>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</si>
  <si>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</si>
  <si>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</si>
  <si>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</si>
  <si>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</si>
  <si>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</si>
  <si>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</si>
  <si>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</si>
  <si>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</si>
  <si>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</si>
  <si>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</si>
  <si>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</si>
  <si>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</si>
  <si>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</si>
  <si>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</si>
  <si>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</si>
  <si>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</si>
  <si>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</si>
  <si>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</si>
  <si>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</si>
  <si>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</si>
  <si>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</si>
  <si>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</si>
  <si>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</si>
  <si>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</si>
  <si>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</si>
  <si>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</si>
  <si>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</si>
  <si>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</si>
  <si>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</si>
  <si>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</si>
  <si>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</si>
  <si>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</si>
  <si>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</si>
  <si>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</si>
  <si>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</si>
  <si>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</si>
  <si>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</si>
  <si>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</si>
  <si>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</si>
  <si>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</si>
  <si>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</si>
  <si>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</si>
  <si>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</si>
  <si>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</si>
  <si>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</si>
  <si>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</si>
  <si>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</si>
  <si>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</si>
  <si>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</si>
  <si>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</si>
  <si>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</si>
  <si>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</si>
  <si>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 xml:space="preserve">   Total</t>
  </si>
  <si>
    <t>X-Check</t>
  </si>
  <si>
    <t>Difference</t>
  </si>
  <si>
    <t>SFY 2022-23 - Quarter 1</t>
  </si>
  <si>
    <t>40 County ABAWD
CalACES</t>
  </si>
  <si>
    <t>18 County
CalWIN</t>
  </si>
  <si>
    <t>58 County
CalSAWS</t>
  </si>
  <si>
    <t>40 County
CalSAWS</t>
  </si>
  <si>
    <t>TOTAL BY PROGRAM</t>
  </si>
  <si>
    <t>GA/GR</t>
  </si>
  <si>
    <t>State Only Medi-Cal</t>
  </si>
  <si>
    <t xml:space="preserve">SFY 2022-23- Quarter 1 </t>
  </si>
  <si>
    <t>SFY 2022-23 - Quarter 1 (SFY 21-22 Adjusted/Late)</t>
  </si>
  <si>
    <t>SFY 2022-23 Quarter 1</t>
  </si>
  <si>
    <t>SFY 2021-22 - Quarter 4</t>
  </si>
  <si>
    <t>ABAWD 40 Counties</t>
  </si>
  <si>
    <t>CalSAWS DD&amp;I 58 Counties</t>
  </si>
  <si>
    <t>CalSAWS M&amp;O 40 Counties</t>
  </si>
  <si>
    <t>CalSAWS -  Total County Shares</t>
  </si>
  <si>
    <t>CalWIN M&amp;O - County (County-Specific Costs)</t>
  </si>
  <si>
    <t xml:space="preserve">CalWIN M&amp;O - Consortium (18-County Distribution) </t>
  </si>
  <si>
    <t>CalWIN M&amp;O - County (County Specific Cost)</t>
  </si>
  <si>
    <t>CalWIN M&amp;O -  Total County Shares</t>
  </si>
  <si>
    <t>CalWIN ABAWD 18 Counties</t>
  </si>
  <si>
    <t>Total Q1</t>
  </si>
  <si>
    <t xml:space="preserve">
40-County</t>
  </si>
  <si>
    <t>SFY 20-21
Persons Count
(CalFresh)</t>
  </si>
  <si>
    <t xml:space="preserve">
58-County</t>
  </si>
  <si>
    <t>SFY 20-21
Persons Count
(All Programs)</t>
  </si>
  <si>
    <t>Total</t>
  </si>
  <si>
    <t>SFY 19-20
Persons Count
(All Programs)</t>
  </si>
  <si>
    <t>18 Counties</t>
  </si>
  <si>
    <t xml:space="preserve">GA/GR </t>
  </si>
  <si>
    <t>SFY 21-22 CalWIN Sharing Tables</t>
  </si>
  <si>
    <t xml:space="preserve">
18-County</t>
  </si>
  <si>
    <t>SFY 19/20
Persons Count
(CalFresh)</t>
  </si>
  <si>
    <t xml:space="preserve"> Total</t>
  </si>
  <si>
    <t>Cross-Check to Share by Project</t>
  </si>
  <si>
    <t>SFY 22-23 Q1</t>
  </si>
  <si>
    <t>CalSAWS ABAWD</t>
  </si>
  <si>
    <t/>
  </si>
  <si>
    <t>Program Claim</t>
  </si>
  <si>
    <t>Federal Share</t>
  </si>
  <si>
    <t>State Welfare Share</t>
  </si>
  <si>
    <t>State Health Share</t>
  </si>
  <si>
    <t>County Share</t>
  </si>
  <si>
    <t>Covered CA Share</t>
  </si>
  <si>
    <t>County Name</t>
  </si>
  <si>
    <t>Process Month</t>
  </si>
  <si>
    <t>Claim Month</t>
  </si>
  <si>
    <t>Medi-Cal SH</t>
  </si>
  <si>
    <t>CMSP</t>
  </si>
  <si>
    <t>Covered CA</t>
  </si>
  <si>
    <t>All Programs</t>
  </si>
  <si>
    <t>Oct 22</t>
  </si>
  <si>
    <t>CLAIM: Sep 22</t>
  </si>
  <si>
    <t>CalSAWS</t>
  </si>
  <si>
    <t>Aug 22</t>
  </si>
  <si>
    <t>CLAIM: Jul 22</t>
  </si>
  <si>
    <t>Sep 22</t>
  </si>
  <si>
    <t>CLAIM: Aug 22</t>
  </si>
  <si>
    <t>CalSAWS M&amp;O 22/23</t>
  </si>
  <si>
    <t>CalSAWS - SFY 21-22 Adjusted/Late</t>
  </si>
  <si>
    <t>CLAIM: Jun 22</t>
  </si>
  <si>
    <t>CLAIM: May 22</t>
  </si>
  <si>
    <t>CLAIM: Oct 21</t>
  </si>
  <si>
    <t>CLAIM: Nov 21</t>
  </si>
  <si>
    <t>CLAIM: Dec 21</t>
  </si>
  <si>
    <t>CLAIM: Jan 22</t>
  </si>
  <si>
    <t>CLAIM: Feb 22</t>
  </si>
  <si>
    <t>CLAIM: Mar 22</t>
  </si>
  <si>
    <t>CLAIM: Apr 22</t>
  </si>
  <si>
    <t>CalSAWS M&amp;O only- SFY 21-22 Adjusted/Late</t>
  </si>
  <si>
    <t>CalWIN M&amp;O</t>
  </si>
  <si>
    <t>CalWIN M&amp;O - SFY 21-22 Adjusted/Late</t>
  </si>
  <si>
    <t>SFY 19-20 Combined Persons Count</t>
  </si>
  <si>
    <t>1-Member</t>
  </si>
  <si>
    <t>18-Member</t>
  </si>
  <si>
    <t>39-Member</t>
  </si>
  <si>
    <t>40-Member</t>
  </si>
  <si>
    <t>57-Member</t>
  </si>
  <si>
    <t>58-Member</t>
  </si>
  <si>
    <t xml:space="preserve"> FC</t>
  </si>
  <si>
    <t>NAFS</t>
  </si>
  <si>
    <t>PAFS</t>
  </si>
  <si>
    <t>State-only Medi-Cal</t>
  </si>
  <si>
    <t>Refugees</t>
  </si>
  <si>
    <t>M&amp;O Baseline (All Programs except GA/GR)</t>
  </si>
  <si>
    <t>M&amp;O 
(GA/GR Only)</t>
  </si>
  <si>
    <t>M&amp;O Baseline (Based on CalWIN Sharing Tables Methodology)</t>
  </si>
  <si>
    <t>ABAWD and SAR 7 
(CalFresh Only)</t>
  </si>
  <si>
    <t>SAWS Shared Application
(CW, CF, CAPI, MC, Refugee, and GA/GR only)</t>
  </si>
  <si>
    <t>CalSAWS M&amp;O 
(All Programs)</t>
  </si>
  <si>
    <t>GA/GR App Dev</t>
  </si>
  <si>
    <t>CalSAWS DD&amp;I Baseline 
(All Programs)
58-County</t>
  </si>
  <si>
    <t>CalSAWS Admin 21/22
(All Programs except GA/GR)
58-County</t>
  </si>
  <si>
    <t>X-Check to System Tabs</t>
  </si>
  <si>
    <t>CW</t>
  </si>
  <si>
    <t>CA</t>
  </si>
  <si>
    <t>C-IV</t>
  </si>
  <si>
    <t>Rounding Adjustment Applied</t>
  </si>
  <si>
    <t>LRS</t>
  </si>
  <si>
    <t>WCDS</t>
  </si>
  <si>
    <t>SFY 20-21 Combined Persons Count</t>
  </si>
  <si>
    <t>ABAWD
(CalFresh Only)</t>
  </si>
  <si>
    <t>SAWS Shared Application
(CW, CF, CAPI, MC, State MC, Refugee, and GA/GR only)</t>
  </si>
  <si>
    <t>CalSAWS Admin 22/23
(All Programs except GA/GR)
58-County</t>
  </si>
  <si>
    <t>X-Check to Source Data Tab</t>
  </si>
  <si>
    <t>CalWIN M&amp;O SFY 2021-22 Sharing Tables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</si>
  <si>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</si>
  <si>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</si>
  <si>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</si>
  <si>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</si>
  <si>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</si>
  <si>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</si>
  <si>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</si>
  <si>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</si>
  <si>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</si>
  <si>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</si>
  <si>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</si>
  <si>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</si>
  <si>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GA/GR%</t>
  </si>
  <si>
    <t>Non GA/GR</t>
  </si>
  <si>
    <t xml:space="preserve">County </t>
  </si>
  <si>
    <t>County Non</t>
  </si>
  <si>
    <t>CL%</t>
  </si>
  <si>
    <t>L/M/S %</t>
  </si>
  <si>
    <t>Formula</t>
  </si>
  <si>
    <t>CL% * 99.47%</t>
  </si>
  <si>
    <t>CL% * .53%</t>
  </si>
  <si>
    <t>Adj CL %</t>
  </si>
  <si>
    <t>GA/GR %</t>
  </si>
  <si>
    <t xml:space="preserve">  Alameda </t>
  </si>
  <si>
    <t xml:space="preserve">  Contra Costa </t>
  </si>
  <si>
    <t xml:space="preserve">  Fresno </t>
  </si>
  <si>
    <t xml:space="preserve">  Orange </t>
  </si>
  <si>
    <t xml:space="preserve">  Placer </t>
  </si>
  <si>
    <t xml:space="preserve">  Sacramento </t>
  </si>
  <si>
    <t xml:space="preserve">  San Diego </t>
  </si>
  <si>
    <t xml:space="preserve">  San Francisco </t>
  </si>
  <si>
    <t xml:space="preserve">  San Luis Obispo </t>
  </si>
  <si>
    <t xml:space="preserve">  San Mateo </t>
  </si>
  <si>
    <t xml:space="preserve">  Santa Barbara </t>
  </si>
  <si>
    <t xml:space="preserve">  Santa Clara </t>
  </si>
  <si>
    <t xml:space="preserve">  Santa Cruz </t>
  </si>
  <si>
    <t xml:space="preserve">  Solano </t>
  </si>
  <si>
    <t xml:space="preserve">  Sonoma </t>
  </si>
  <si>
    <t xml:space="preserve">  Tulare </t>
  </si>
  <si>
    <t xml:space="preserve">  Ventura </t>
  </si>
  <si>
    <t xml:space="preserve">  Yolo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</si>
</sst>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-#,##0"/>
    <numFmt numFmtId="165" formatCode="&quot;$&quot;#,##0"/>
    <numFmt numFmtId="166" formatCode="_(&quot;$&quot;* #,##0_);_(&quot;$&quot;* \(#,##0\);_(&quot;$&quot;* &quot;-&quot;??_);_(@_)"/>
    <numFmt numFmtId="167" formatCode="0.0000%"/>
  </numFmts>
  <fonts count="6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4"/>
      <color theme="0" tint="-0.14999847407452621"/>
      <name val="Arial"/>
      <family val="2"/>
    </font>
    <font>
      <sz val="14"/>
      <name val="Arial"/>
      <family val="2"/>
    </font>
    <font>
      <b/>
      <sz val="10"/>
      <color theme="0"/>
      <name val="Arial"/>
      <family val="2"/>
    </font>
    <font>
      <sz val="10"/>
      <color theme="0" tint="-0.14999847407452621"/>
      <name val="Arial"/>
      <family val="2"/>
    </font>
    <font>
      <b/>
      <sz val="10"/>
      <name val="Arial"/>
      <family val="2"/>
    </font>
    <font>
      <sz val="10"/>
      <color theme="4"/>
      <name val="Arial"/>
      <family val="2"/>
    </font>
    <font>
      <sz val="10"/>
      <color theme="2"/>
      <name val="Arial"/>
      <family val="2"/>
    </font>
    <font>
      <sz val="10"/>
      <color theme="0" tint="-0.249977111117893"/>
      <name val="Arial"/>
      <family val="2"/>
    </font>
    <font>
      <b/>
      <sz val="10"/>
      <color theme="4"/>
      <name val="Arial"/>
      <family val="2"/>
    </font>
    <font>
      <b/>
      <sz val="10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9"/>
      <color rgb="FF00B0F0"/>
      <name val="Century Gothic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 tint="-4.9989318521683403E-2"/>
      <name val="Arial"/>
      <family val="2"/>
    </font>
    <font>
      <b/>
      <sz val="10"/>
      <color rgb="FFFFFF00"/>
      <name val="Arial"/>
      <family val="2"/>
    </font>
    <font>
      <b/>
      <sz val="11"/>
      <color theme="0"/>
      <name val="Arial"/>
      <family val="2"/>
    </font>
    <font>
      <sz val="10"/>
      <color theme="0" tint="-4.9989318521683403E-2"/>
      <name val="Arial"/>
      <family val="2"/>
    </font>
    <font>
      <sz val="10"/>
      <color theme="4" tint="0.79998168889431442"/>
      <name val="Arial"/>
      <family val="2"/>
    </font>
    <font>
      <sz val="10"/>
      <color theme="8"/>
      <name val="Arial"/>
      <family val="2"/>
    </font>
    <font>
      <sz val="10"/>
      <color rgb="FF2D0EB2"/>
      <name val="Arial"/>
      <family val="2"/>
    </font>
    <font>
      <sz val="10"/>
      <color rgb="FF0000FF"/>
      <name val="Arial"/>
      <family val="2"/>
    </font>
    <font>
      <sz val="10"/>
      <color theme="8" tint="-0.249977111117893"/>
      <name val="Arial"/>
      <family val="2"/>
    </font>
    <font>
      <sz val="11"/>
      <color theme="0" tint="-4.9989318521683403E-2"/>
      <name val="Calibri"/>
      <family val="2"/>
      <scheme val="minor"/>
    </font>
    <font>
      <sz val="10"/>
      <color theme="3" tint="0.39997558519241921"/>
      <name val="Arial"/>
      <family val="2"/>
    </font>
    <font>
      <sz val="11"/>
      <color rgb="FF0070C0"/>
      <name val="Calibri"/>
      <family val="2"/>
      <scheme val="minor"/>
    </font>
    <font>
      <b/>
      <sz val="10"/>
      <color theme="8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2"/>
      <color theme="0"/>
      <name val="Century Gothic"/>
      <family val="2"/>
    </font>
    <font>
      <b/>
      <sz val="8"/>
      <color theme="0"/>
      <name val="Century Gothic"/>
      <family val="2"/>
    </font>
    <font>
      <b/>
      <sz val="8"/>
      <color theme="3" tint="-0.249977111117893"/>
      <name val="Century Gothic"/>
      <family val="2"/>
    </font>
    <font>
      <sz val="12"/>
      <name val="Century Gothic"/>
      <family val="2"/>
    </font>
    <font>
      <sz val="12"/>
      <color rgb="FFFF0000"/>
      <name val="Century Gothic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sz val="10"/>
      <color rgb="FF0070C0"/>
      <name val="Century Gothic"/>
      <family val="2"/>
    </font>
    <font>
      <sz val="9"/>
      <color rgb="FFFF0000"/>
      <name val="Century Gothic"/>
      <family val="2"/>
    </font>
    <font>
      <sz val="12"/>
      <name val="Arial"/>
      <family val="2"/>
    </font>
    <font>
      <sz val="8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sz val="11"/>
      <color rgb="FF0070C0"/>
      <name val="Century Gothic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13"/>
      <name val="Arial"/>
      <family val="2"/>
    </font>
    <font>
      <sz val="8"/>
      <color indexed="8"/>
      <name val="Arial"/>
    </font>
    <font>
      <b/>
      <sz val="8"/>
      <color indexed="8"/>
      <name val="Arial"/>
    </font>
    <font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D6E0F4"/>
      </patternFill>
    </fill>
    <fill>
      <patternFill patternType="none">
        <fgColor rgb="FFE8EEF7"/>
      </patternFill>
    </fill>
    <fill>
      <patternFill patternType="solid">
        <fgColor rgb="FFE8EEF7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E9EBE"/>
        <bgColor indexed="64"/>
      </patternFill>
    </fill>
    <fill>
      <patternFill patternType="solid">
        <fgColor rgb="FF1A32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88B04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</fills>
  <borders count="38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double">
        <color rgb="FF888888"/>
      </left>
      <right style="double">
        <color rgb="FF888888"/>
      </right>
      <top style="thin">
        <color rgb="FFCCCCCC"/>
      </top>
      <bottom style="thin">
        <color rgb="FFCCCCCC"/>
      </bottom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7" fillId="4" borderId="3"/>
    <xf numFmtId="0" fontId="7" fillId="4" borderId="3"/>
    <xf numFmtId="0" fontId="3" fillId="4" borderId="3"/>
    <xf numFmtId="0" fontId="19" fillId="4" borderId="3"/>
    <xf numFmtId="9" fontId="7" fillId="4" borderId="3" applyFont="0" applyFill="0" applyBorder="0" applyAlignment="0" applyProtection="0"/>
    <xf numFmtId="44" fontId="3" fillId="4" borderId="3" applyFont="0" applyFill="0" applyBorder="0" applyAlignment="0" applyProtection="0"/>
    <xf numFmtId="0" fontId="6" fillId="4" borderId="3"/>
    <xf numFmtId="9" fontId="7" fillId="4" borderId="3" applyFont="0" applyFill="0" applyBorder="0" applyAlignment="0" applyProtection="0"/>
    <xf numFmtId="9" fontId="19" fillId="4" borderId="3" applyFont="0" applyFill="0" applyBorder="0" applyAlignment="0" applyProtection="0"/>
    <xf numFmtId="0" fontId="7" fillId="4" borderId="3"/>
    <xf numFmtId="44" fontId="7" fillId="4" borderId="3" applyFont="0" applyFill="0" applyBorder="0" applyAlignment="0" applyProtection="0"/>
    <xf numFmtId="0" fontId="6" fillId="4" borderId="3"/>
    <xf numFmtId="0" fontId="2" fillId="4" borderId="3"/>
    <xf numFmtId="0" fontId="1" fillId="4" borderId="3"/>
    <xf numFmtId="0" fontId="7" fillId="4" borderId="3"/>
    <xf numFmtId="43" fontId="7" fillId="4" borderId="3" applyFont="0" applyFill="0" applyBorder="0" applyAlignment="0" applyProtection="0"/>
    <xf numFmtId="9" fontId="7" fillId="4" borderId="3" applyFont="0" applyFill="0" applyBorder="0" applyAlignment="0" applyProtection="0"/>
    <xf numFmtId="0" fontId="7" fillId="4" borderId="3"/>
    <xf numFmtId="0" fontId="6" fillId="4" borderId="3"/>
    <xf numFmtId="0" fontId="6" fillId="4" borderId="3"/>
  </cellStyleXfs>
  <cellXfs count="398">
    <xf numFmtId="0" fontId="0" fillId="0" borderId="0" xfId="0"/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left" vertical="center" indent="2"/>
      <protection locked="0"/>
    </xf>
    <xf numFmtId="0" fontId="8" fillId="4" borderId="3" xfId="1" applyFont="1"/>
    <xf numFmtId="0" fontId="9" fillId="4" borderId="3" xfId="1" applyFont="1"/>
    <xf numFmtId="0" fontId="7" fillId="4" borderId="8" xfId="1" applyBorder="1"/>
    <xf numFmtId="0" fontId="11" fillId="4" borderId="3" xfId="1" applyFont="1"/>
    <xf numFmtId="0" fontId="7" fillId="4" borderId="3" xfId="1"/>
    <xf numFmtId="0" fontId="10" fillId="6" borderId="5" xfId="1" applyFont="1" applyFill="1" applyBorder="1" applyAlignment="1">
      <alignment horizontal="center" vertical="center"/>
    </xf>
    <xf numFmtId="0" fontId="10" fillId="6" borderId="9" xfId="1" applyFont="1" applyFill="1" applyBorder="1" applyAlignment="1">
      <alignment horizontal="center" vertical="center"/>
    </xf>
    <xf numFmtId="0" fontId="10" fillId="6" borderId="10" xfId="1" applyFont="1" applyFill="1" applyBorder="1" applyAlignment="1">
      <alignment horizontal="center" vertical="center" wrapText="1"/>
    </xf>
    <xf numFmtId="0" fontId="10" fillId="6" borderId="11" xfId="1" applyFont="1" applyFill="1" applyBorder="1" applyAlignment="1">
      <alignment horizontal="center" vertical="center"/>
    </xf>
    <xf numFmtId="0" fontId="10" fillId="6" borderId="12" xfId="1" applyFont="1" applyFill="1" applyBorder="1" applyAlignment="1">
      <alignment horizontal="center" vertical="center"/>
    </xf>
    <xf numFmtId="0" fontId="10" fillId="6" borderId="13" xfId="1" applyFont="1" applyFill="1" applyBorder="1" applyAlignment="1">
      <alignment horizontal="center" vertical="center"/>
    </xf>
    <xf numFmtId="0" fontId="10" fillId="6" borderId="13" xfId="1" applyFont="1" applyFill="1" applyBorder="1" applyAlignment="1">
      <alignment horizontal="center" vertical="center" wrapText="1"/>
    </xf>
    <xf numFmtId="0" fontId="10" fillId="6" borderId="14" xfId="1" applyFont="1" applyFill="1" applyBorder="1" applyAlignment="1">
      <alignment horizontal="center" vertical="center"/>
    </xf>
    <xf numFmtId="0" fontId="10" fillId="6" borderId="15" xfId="1" applyFont="1" applyFill="1" applyBorder="1" applyAlignment="1">
      <alignment horizontal="center" vertical="center"/>
    </xf>
    <xf numFmtId="0" fontId="10" fillId="6" borderId="16" xfId="1" applyFont="1" applyFill="1" applyBorder="1" applyAlignment="1">
      <alignment horizontal="center" vertical="center"/>
    </xf>
    <xf numFmtId="0" fontId="10" fillId="6" borderId="17" xfId="1" applyFont="1" applyFill="1" applyBorder="1" applyAlignment="1">
      <alignment horizontal="center" vertical="center"/>
    </xf>
    <xf numFmtId="0" fontId="10" fillId="6" borderId="18" xfId="1" applyFont="1" applyFill="1" applyBorder="1" applyAlignment="1">
      <alignment horizontal="center" vertical="center"/>
    </xf>
    <xf numFmtId="0" fontId="10" fillId="6" borderId="18" xfId="1" applyFont="1" applyFill="1" applyBorder="1" applyAlignment="1">
      <alignment horizontal="center" vertical="center" wrapText="1"/>
    </xf>
    <xf numFmtId="0" fontId="10" fillId="6" borderId="12" xfId="1" applyFont="1" applyFill="1" applyBorder="1" applyAlignment="1">
      <alignment horizontal="center" vertical="center" wrapText="1"/>
    </xf>
    <xf numFmtId="6" fontId="7" fillId="4" borderId="19" xfId="1" applyNumberFormat="1" applyBorder="1"/>
    <xf numFmtId="6" fontId="7" fillId="4" borderId="21" xfId="1" applyNumberFormat="1" applyBorder="1"/>
    <xf numFmtId="6" fontId="7" fillId="4" borderId="22" xfId="1" applyNumberFormat="1" applyBorder="1"/>
    <xf numFmtId="6" fontId="7" fillId="4" borderId="23" xfId="1" applyNumberFormat="1" applyBorder="1"/>
    <xf numFmtId="6" fontId="11" fillId="4" borderId="3" xfId="1" applyNumberFormat="1" applyFont="1"/>
    <xf numFmtId="6" fontId="7" fillId="4" borderId="24" xfId="1" applyNumberFormat="1" applyBorder="1"/>
    <xf numFmtId="6" fontId="7" fillId="7" borderId="22" xfId="1" applyNumberFormat="1" applyFill="1" applyBorder="1"/>
    <xf numFmtId="0" fontId="7" fillId="4" borderId="24" xfId="1" applyBorder="1"/>
    <xf numFmtId="165" fontId="7" fillId="4" borderId="24" xfId="1" applyNumberFormat="1" applyBorder="1"/>
    <xf numFmtId="0" fontId="7" fillId="4" borderId="24" xfId="2" applyBorder="1"/>
    <xf numFmtId="6" fontId="7" fillId="8" borderId="22" xfId="1" applyNumberFormat="1" applyFill="1" applyBorder="1"/>
    <xf numFmtId="6" fontId="7" fillId="8" borderId="16" xfId="1" applyNumberFormat="1" applyFill="1" applyBorder="1"/>
    <xf numFmtId="0" fontId="12" fillId="4" borderId="22" xfId="1" applyFont="1" applyBorder="1"/>
    <xf numFmtId="6" fontId="12" fillId="4" borderId="22" xfId="1" applyNumberFormat="1" applyFont="1" applyBorder="1" applyAlignment="1" applyProtection="1">
      <alignment horizontal="right"/>
      <protection locked="0"/>
    </xf>
    <xf numFmtId="0" fontId="13" fillId="4" borderId="3" xfId="1" applyFont="1"/>
    <xf numFmtId="6" fontId="13" fillId="4" borderId="3" xfId="1" applyNumberFormat="1" applyFont="1"/>
    <xf numFmtId="0" fontId="14" fillId="4" borderId="3" xfId="1" applyFont="1"/>
    <xf numFmtId="0" fontId="15" fillId="4" borderId="3" xfId="1" applyFont="1"/>
    <xf numFmtId="17" fontId="13" fillId="4" borderId="3" xfId="1" applyNumberFormat="1" applyFont="1" applyAlignment="1">
      <alignment horizontal="center"/>
    </xf>
    <xf numFmtId="6" fontId="16" fillId="4" borderId="3" xfId="1" applyNumberFormat="1" applyFont="1"/>
    <xf numFmtId="0" fontId="17" fillId="4" borderId="3" xfId="1" applyFont="1"/>
    <xf numFmtId="0" fontId="12" fillId="4" borderId="3" xfId="1" applyFont="1"/>
    <xf numFmtId="17" fontId="17" fillId="4" borderId="3" xfId="1" applyNumberFormat="1" applyFont="1" applyAlignment="1">
      <alignment horizontal="center"/>
    </xf>
    <xf numFmtId="6" fontId="18" fillId="4" borderId="3" xfId="1" applyNumberFormat="1" applyFont="1"/>
    <xf numFmtId="6" fontId="17" fillId="4" borderId="3" xfId="1" applyNumberFormat="1" applyFont="1"/>
    <xf numFmtId="0" fontId="18" fillId="4" borderId="3" xfId="1" applyFont="1"/>
    <xf numFmtId="0" fontId="3" fillId="4" borderId="3" xfId="3"/>
    <xf numFmtId="6" fontId="21" fillId="4" borderId="3" xfId="3" applyNumberFormat="1" applyFont="1" applyBorder="1"/>
    <xf numFmtId="0" fontId="5" fillId="3" borderId="3" xfId="0" applyFont="1" applyFill="1" applyBorder="1" applyProtection="1">
      <protection locked="0"/>
    </xf>
    <xf numFmtId="1" fontId="5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7" fillId="4" borderId="22" xfId="1" applyBorder="1"/>
    <xf numFmtId="0" fontId="24" fillId="4" borderId="3" xfId="1" applyFont="1"/>
    <xf numFmtId="0" fontId="24" fillId="4" borderId="30" xfId="1" applyFont="1" applyBorder="1"/>
    <xf numFmtId="0" fontId="25" fillId="4" borderId="3" xfId="1" applyFont="1"/>
    <xf numFmtId="0" fontId="26" fillId="4" borderId="3" xfId="1" applyFont="1" applyAlignment="1">
      <alignment horizontal="center"/>
    </xf>
    <xf numFmtId="0" fontId="10" fillId="4" borderId="3" xfId="1" applyFont="1" applyAlignment="1">
      <alignment horizontal="center" vertical="center"/>
    </xf>
    <xf numFmtId="6" fontId="7" fillId="4" borderId="3" xfId="1" applyNumberFormat="1"/>
    <xf numFmtId="0" fontId="28" fillId="4" borderId="3" xfId="1" applyFont="1"/>
    <xf numFmtId="0" fontId="10" fillId="6" borderId="22" xfId="1" applyFont="1" applyFill="1" applyBorder="1" applyAlignment="1">
      <alignment horizontal="center"/>
    </xf>
    <xf numFmtId="0" fontId="10" fillId="6" borderId="22" xfId="1" applyFont="1" applyFill="1" applyBorder="1" applyAlignment="1">
      <alignment horizontal="center" wrapText="1"/>
    </xf>
    <xf numFmtId="0" fontId="10" fillId="4" borderId="3" xfId="1" applyFont="1" applyAlignment="1">
      <alignment horizontal="center" wrapText="1"/>
    </xf>
    <xf numFmtId="0" fontId="10" fillId="6" borderId="16" xfId="1" applyFont="1" applyFill="1" applyBorder="1" applyAlignment="1">
      <alignment horizontal="center"/>
    </xf>
    <xf numFmtId="0" fontId="10" fillId="6" borderId="21" xfId="1" applyFont="1" applyFill="1" applyBorder="1" applyAlignment="1">
      <alignment horizontal="center"/>
    </xf>
    <xf numFmtId="10" fontId="12" fillId="4" borderId="22" xfId="1" applyNumberFormat="1" applyFont="1" applyBorder="1" applyAlignment="1">
      <alignment horizontal="right"/>
    </xf>
    <xf numFmtId="10" fontId="12" fillId="4" borderId="22" xfId="1" applyNumberFormat="1" applyFont="1" applyBorder="1" applyAlignment="1">
      <alignment horizontal="right" wrapText="1"/>
    </xf>
    <xf numFmtId="10" fontId="12" fillId="4" borderId="3" xfId="1" applyNumberFormat="1" applyFont="1" applyAlignment="1">
      <alignment horizontal="right" wrapText="1"/>
    </xf>
    <xf numFmtId="10" fontId="12" fillId="9" borderId="22" xfId="1" applyNumberFormat="1" applyFont="1" applyFill="1" applyBorder="1" applyAlignment="1">
      <alignment horizontal="right"/>
    </xf>
    <xf numFmtId="10" fontId="12" fillId="4" borderId="3" xfId="1" applyNumberFormat="1" applyFont="1" applyAlignment="1">
      <alignment horizontal="right"/>
    </xf>
    <xf numFmtId="0" fontId="12" fillId="4" borderId="3" xfId="1" applyFont="1" applyAlignment="1">
      <alignment horizontal="right" wrapText="1"/>
    </xf>
    <xf numFmtId="165" fontId="12" fillId="4" borderId="22" xfId="1" applyNumberFormat="1" applyFont="1" applyBorder="1"/>
    <xf numFmtId="6" fontId="29" fillId="4" borderId="3" xfId="1" applyNumberFormat="1" applyFont="1"/>
    <xf numFmtId="6" fontId="12" fillId="4" borderId="22" xfId="1" applyNumberFormat="1" applyFont="1" applyBorder="1"/>
    <xf numFmtId="6" fontId="12" fillId="4" borderId="3" xfId="1" applyNumberFormat="1" applyFont="1"/>
    <xf numFmtId="0" fontId="29" fillId="4" borderId="3" xfId="1" applyFont="1"/>
    <xf numFmtId="165" fontId="12" fillId="4" borderId="22" xfId="1" applyNumberFormat="1" applyFont="1" applyBorder="1" applyAlignment="1">
      <alignment horizontal="right"/>
    </xf>
    <xf numFmtId="6" fontId="28" fillId="4" borderId="3" xfId="1" applyNumberFormat="1" applyFont="1"/>
    <xf numFmtId="6" fontId="30" fillId="4" borderId="3" xfId="1" applyNumberFormat="1" applyFont="1"/>
    <xf numFmtId="10" fontId="7" fillId="7" borderId="22" xfId="5" applyNumberFormat="1" applyFill="1" applyBorder="1"/>
    <xf numFmtId="10" fontId="7" fillId="4" borderId="24" xfId="5" applyNumberFormat="1" applyBorder="1"/>
    <xf numFmtId="6" fontId="7" fillId="4" borderId="22" xfId="5" applyNumberFormat="1" applyFont="1" applyBorder="1"/>
    <xf numFmtId="6" fontId="19" fillId="4" borderId="22" xfId="5" applyNumberFormat="1" applyFont="1" applyBorder="1"/>
    <xf numFmtId="6" fontId="7" fillId="4" borderId="22" xfId="5" applyNumberFormat="1" applyBorder="1"/>
    <xf numFmtId="6" fontId="31" fillId="4" borderId="3" xfId="1" applyNumberFormat="1" applyFont="1"/>
    <xf numFmtId="10" fontId="7" fillId="4" borderId="22" xfId="5" applyNumberFormat="1" applyFill="1" applyBorder="1"/>
    <xf numFmtId="10" fontId="7" fillId="4" borderId="22" xfId="5" applyNumberFormat="1" applyFont="1" applyFill="1" applyBorder="1"/>
    <xf numFmtId="0" fontId="31" fillId="4" borderId="3" xfId="1" applyFont="1"/>
    <xf numFmtId="6" fontId="19" fillId="4" borderId="22" xfId="1" applyNumberFormat="1" applyFont="1" applyBorder="1"/>
    <xf numFmtId="165" fontId="22" fillId="4" borderId="22" xfId="1" applyNumberFormat="1" applyFont="1" applyBorder="1"/>
    <xf numFmtId="165" fontId="7" fillId="4" borderId="22" xfId="1" applyNumberFormat="1" applyBorder="1"/>
    <xf numFmtId="10" fontId="7" fillId="4" borderId="22" xfId="5" applyNumberFormat="1" applyBorder="1"/>
    <xf numFmtId="8" fontId="29" fillId="4" borderId="3" xfId="1" applyNumberFormat="1" applyFont="1"/>
    <xf numFmtId="10" fontId="7" fillId="7" borderId="22" xfId="5" applyNumberFormat="1" applyFont="1" applyFill="1" applyBorder="1"/>
    <xf numFmtId="6" fontId="19" fillId="7" borderId="22" xfId="1" applyNumberFormat="1" applyFont="1" applyFill="1" applyBorder="1"/>
    <xf numFmtId="10" fontId="19" fillId="7" borderId="22" xfId="5" applyNumberFormat="1" applyFont="1" applyFill="1" applyBorder="1"/>
    <xf numFmtId="10" fontId="7" fillId="7" borderId="22" xfId="1" applyNumberFormat="1" applyFill="1" applyBorder="1"/>
    <xf numFmtId="6" fontId="7" fillId="4" borderId="22" xfId="5" applyNumberFormat="1" applyFont="1" applyFill="1" applyBorder="1"/>
    <xf numFmtId="6" fontId="32" fillId="4" borderId="22" xfId="5" applyNumberFormat="1" applyFont="1" applyBorder="1"/>
    <xf numFmtId="0" fontId="19" fillId="4" borderId="22" xfId="1" applyFont="1" applyBorder="1"/>
    <xf numFmtId="165" fontId="19" fillId="4" borderId="22" xfId="1" applyNumberFormat="1" applyFont="1" applyBorder="1"/>
    <xf numFmtId="10" fontId="12" fillId="4" borderId="22" xfId="5" applyNumberFormat="1" applyFont="1" applyBorder="1"/>
    <xf numFmtId="10" fontId="12" fillId="4" borderId="22" xfId="1" applyNumberFormat="1" applyFont="1" applyBorder="1"/>
    <xf numFmtId="165" fontId="12" fillId="4" borderId="22" xfId="1" applyNumberFormat="1" applyFont="1" applyBorder="1" applyAlignment="1">
      <alignment vertical="center"/>
    </xf>
    <xf numFmtId="6" fontId="29" fillId="4" borderId="3" xfId="1" applyNumberFormat="1" applyFont="1" applyAlignment="1">
      <alignment vertical="center"/>
    </xf>
    <xf numFmtId="165" fontId="22" fillId="4" borderId="22" xfId="1" applyNumberFormat="1" applyFont="1" applyBorder="1" applyAlignment="1">
      <alignment vertical="center"/>
    </xf>
    <xf numFmtId="0" fontId="3" fillId="4" borderId="3" xfId="3" applyAlignment="1">
      <alignment vertical="center"/>
    </xf>
    <xf numFmtId="165" fontId="28" fillId="4" borderId="3" xfId="1" applyNumberFormat="1" applyFont="1"/>
    <xf numFmtId="165" fontId="33" fillId="4" borderId="3" xfId="1" applyNumberFormat="1" applyFont="1"/>
    <xf numFmtId="2" fontId="28" fillId="4" borderId="3" xfId="1" applyNumberFormat="1" applyFont="1" applyAlignment="1">
      <alignment horizontal="right"/>
    </xf>
    <xf numFmtId="0" fontId="34" fillId="4" borderId="3" xfId="3" applyFont="1"/>
    <xf numFmtId="10" fontId="28" fillId="4" borderId="3" xfId="1" applyNumberFormat="1" applyFont="1"/>
    <xf numFmtId="8" fontId="28" fillId="4" borderId="3" xfId="1" applyNumberFormat="1" applyFont="1"/>
    <xf numFmtId="165" fontId="11" fillId="4" borderId="3" xfId="1" applyNumberFormat="1" applyFont="1"/>
    <xf numFmtId="165" fontId="7" fillId="4" borderId="3" xfId="1" applyNumberFormat="1"/>
    <xf numFmtId="166" fontId="35" fillId="4" borderId="3" xfId="11" applyNumberFormat="1" applyFont="1"/>
    <xf numFmtId="166" fontId="7" fillId="4" borderId="3" xfId="11" applyNumberFormat="1" applyFont="1"/>
    <xf numFmtId="0" fontId="35" fillId="4" borderId="3" xfId="11" applyNumberFormat="1" applyFont="1"/>
    <xf numFmtId="6" fontId="20" fillId="4" borderId="3" xfId="1" applyNumberFormat="1" applyFont="1"/>
    <xf numFmtId="0" fontId="36" fillId="4" borderId="3" xfId="3" applyFont="1"/>
    <xf numFmtId="6" fontId="36" fillId="4" borderId="3" xfId="3" applyNumberFormat="1" applyFont="1"/>
    <xf numFmtId="166" fontId="35" fillId="4" borderId="3" xfId="11" applyNumberFormat="1" applyFont="1" applyAlignment="1">
      <alignment horizontal="right"/>
    </xf>
    <xf numFmtId="165" fontId="20" fillId="4" borderId="3" xfId="1" applyNumberFormat="1" applyFont="1" applyAlignment="1">
      <alignment horizontal="center"/>
    </xf>
    <xf numFmtId="165" fontId="35" fillId="4" borderId="3" xfId="1" applyNumberFormat="1" applyFont="1"/>
    <xf numFmtId="0" fontId="30" fillId="4" borderId="3" xfId="1" applyFont="1"/>
    <xf numFmtId="165" fontId="30" fillId="4" borderId="3" xfId="1" applyNumberFormat="1" applyFont="1"/>
    <xf numFmtId="0" fontId="37" fillId="4" borderId="3" xfId="1" applyFont="1"/>
    <xf numFmtId="17" fontId="30" fillId="4" borderId="3" xfId="1" applyNumberFormat="1" applyFont="1" applyAlignment="1">
      <alignment horizontal="center"/>
    </xf>
    <xf numFmtId="0" fontId="35" fillId="4" borderId="3" xfId="1" applyFont="1"/>
    <xf numFmtId="6" fontId="37" fillId="4" borderId="3" xfId="1" applyNumberFormat="1" applyFont="1"/>
    <xf numFmtId="0" fontId="4" fillId="2" borderId="3" xfId="12" applyFont="1" applyFill="1" applyProtection="1">
      <protection locked="0"/>
    </xf>
    <xf numFmtId="0" fontId="6" fillId="4" borderId="3" xfId="12"/>
    <xf numFmtId="0" fontId="10" fillId="6" borderId="22" xfId="1" applyFont="1" applyFill="1" applyBorder="1" applyAlignment="1">
      <alignment horizontal="center" vertical="center"/>
    </xf>
    <xf numFmtId="0" fontId="10" fillId="6" borderId="22" xfId="1" applyFont="1" applyFill="1" applyBorder="1" applyAlignment="1">
      <alignment horizontal="center" vertical="center" wrapText="1"/>
    </xf>
    <xf numFmtId="0" fontId="7" fillId="4" borderId="22" xfId="2" applyBorder="1"/>
    <xf numFmtId="0" fontId="19" fillId="4" borderId="3" xfId="1" applyFont="1"/>
    <xf numFmtId="0" fontId="2" fillId="4" borderId="3" xfId="13"/>
    <xf numFmtId="0" fontId="24" fillId="4" borderId="3" xfId="1" applyFont="1" applyAlignment="1">
      <alignment horizontal="center"/>
    </xf>
    <xf numFmtId="0" fontId="39" fillId="4" borderId="3" xfId="1" applyFont="1"/>
    <xf numFmtId="0" fontId="39" fillId="4" borderId="4" xfId="1" applyFont="1" applyBorder="1"/>
    <xf numFmtId="0" fontId="20" fillId="4" borderId="3" xfId="1" applyFont="1"/>
    <xf numFmtId="8" fontId="20" fillId="4" borderId="3" xfId="1" applyNumberFormat="1" applyFont="1"/>
    <xf numFmtId="0" fontId="10" fillId="6" borderId="19" xfId="1" applyFont="1" applyFill="1" applyBorder="1" applyAlignment="1">
      <alignment horizontal="center" wrapText="1"/>
    </xf>
    <xf numFmtId="0" fontId="40" fillId="14" borderId="22" xfId="4" applyFont="1" applyFill="1" applyBorder="1" applyAlignment="1">
      <alignment horizontal="center"/>
    </xf>
    <xf numFmtId="0" fontId="40" fillId="14" borderId="22" xfId="4" applyFont="1" applyFill="1" applyBorder="1"/>
    <xf numFmtId="0" fontId="40" fillId="14" borderId="22" xfId="4" applyFont="1" applyFill="1" applyBorder="1" applyAlignment="1">
      <alignment wrapText="1"/>
    </xf>
    <xf numFmtId="0" fontId="1" fillId="4" borderId="3" xfId="14"/>
    <xf numFmtId="0" fontId="41" fillId="9" borderId="22" xfId="4" applyFont="1" applyFill="1" applyBorder="1" applyAlignment="1">
      <alignment horizontal="center" vertical="center"/>
    </xf>
    <xf numFmtId="0" fontId="42" fillId="4" borderId="22" xfId="4" applyFont="1" applyBorder="1" applyAlignment="1">
      <alignment vertical="center"/>
    </xf>
    <xf numFmtId="0" fontId="42" fillId="4" borderId="22" xfId="4" applyFont="1" applyBorder="1" applyAlignment="1">
      <alignment vertical="center" wrapText="1"/>
    </xf>
    <xf numFmtId="0" fontId="42" fillId="15" borderId="22" xfId="4" applyFont="1" applyFill="1" applyBorder="1" applyAlignment="1">
      <alignment horizontal="center" vertical="center"/>
    </xf>
    <xf numFmtId="0" fontId="42" fillId="13" borderId="22" xfId="4" applyFont="1" applyFill="1" applyBorder="1" applyAlignment="1">
      <alignment horizontal="center" vertical="center"/>
    </xf>
    <xf numFmtId="0" fontId="42" fillId="16" borderId="22" xfId="4" applyFont="1" applyFill="1" applyBorder="1" applyAlignment="1">
      <alignment horizontal="center" vertical="center"/>
    </xf>
    <xf numFmtId="0" fontId="42" fillId="17" borderId="22" xfId="4" applyFont="1" applyFill="1" applyBorder="1" applyAlignment="1">
      <alignment horizontal="center" vertical="center"/>
    </xf>
    <xf numFmtId="0" fontId="42" fillId="18" borderId="22" xfId="4" applyFont="1" applyFill="1" applyBorder="1" applyAlignment="1">
      <alignment horizontal="center" vertical="center"/>
    </xf>
    <xf numFmtId="0" fontId="19" fillId="4" borderId="3" xfId="4" applyAlignment="1">
      <alignment horizontal="center"/>
    </xf>
    <xf numFmtId="0" fontId="19" fillId="4" borderId="3" xfId="4"/>
    <xf numFmtId="0" fontId="19" fillId="4" borderId="3" xfId="4" applyAlignment="1">
      <alignment wrapText="1"/>
    </xf>
    <xf numFmtId="0" fontId="43" fillId="19" borderId="3" xfId="14" applyFont="1" applyFill="1"/>
    <xf numFmtId="0" fontId="41" fillId="4" borderId="3" xfId="14" applyFont="1"/>
    <xf numFmtId="0" fontId="43" fillId="19" borderId="22" xfId="14" applyFont="1" applyFill="1" applyBorder="1" applyAlignment="1">
      <alignment horizontal="left"/>
    </xf>
    <xf numFmtId="0" fontId="43" fillId="19" borderId="22" xfId="14" applyFont="1" applyFill="1" applyBorder="1" applyAlignment="1">
      <alignment horizontal="center"/>
    </xf>
    <xf numFmtId="0" fontId="43" fillId="19" borderId="22" xfId="14" applyFont="1" applyFill="1" applyBorder="1" applyAlignment="1">
      <alignment horizontal="center" wrapText="1"/>
    </xf>
    <xf numFmtId="0" fontId="44" fillId="4" borderId="3" xfId="4" applyFont="1" applyAlignment="1">
      <alignment horizontal="center" vertical="center" wrapText="1"/>
    </xf>
    <xf numFmtId="49" fontId="1" fillId="4" borderId="3" xfId="14" applyNumberFormat="1" applyAlignment="1">
      <alignment horizontal="center"/>
    </xf>
    <xf numFmtId="0" fontId="46" fillId="4" borderId="22" xfId="1" applyFont="1" applyBorder="1"/>
    <xf numFmtId="3" fontId="46" fillId="4" borderId="22" xfId="14" applyNumberFormat="1" applyFont="1" applyBorder="1"/>
    <xf numFmtId="3" fontId="46" fillId="4" borderId="22" xfId="1" applyNumberFormat="1" applyFont="1" applyBorder="1"/>
    <xf numFmtId="10" fontId="46" fillId="4" borderId="22" xfId="5" applyNumberFormat="1" applyFont="1" applyBorder="1" applyProtection="1"/>
    <xf numFmtId="10" fontId="46" fillId="4" borderId="3" xfId="5" applyNumberFormat="1" applyFont="1" applyBorder="1" applyProtection="1"/>
    <xf numFmtId="167" fontId="41" fillId="4" borderId="3" xfId="5" applyNumberFormat="1" applyFont="1"/>
    <xf numFmtId="10" fontId="47" fillId="4" borderId="22" xfId="5" applyNumberFormat="1" applyFont="1" applyBorder="1" applyProtection="1"/>
    <xf numFmtId="38" fontId="20" fillId="22" borderId="3" xfId="14" applyNumberFormat="1" applyFont="1" applyFill="1"/>
    <xf numFmtId="10" fontId="48" fillId="4" borderId="22" xfId="5" applyNumberFormat="1" applyFont="1" applyBorder="1" applyProtection="1"/>
    <xf numFmtId="10" fontId="46" fillId="4" borderId="22" xfId="5" applyNumberFormat="1" applyFont="1" applyFill="1" applyBorder="1" applyProtection="1"/>
    <xf numFmtId="10" fontId="47" fillId="4" borderId="3" xfId="5" applyNumberFormat="1" applyFont="1" applyBorder="1" applyProtection="1"/>
    <xf numFmtId="3" fontId="49" fillId="4" borderId="22" xfId="14" applyNumberFormat="1" applyFont="1" applyBorder="1"/>
    <xf numFmtId="3" fontId="49" fillId="4" borderId="22" xfId="1" applyNumberFormat="1" applyFont="1" applyBorder="1"/>
    <xf numFmtId="10" fontId="49" fillId="4" borderId="22" xfId="5" applyNumberFormat="1" applyFont="1" applyBorder="1" applyProtection="1"/>
    <xf numFmtId="10" fontId="49" fillId="4" borderId="3" xfId="5" applyNumberFormat="1" applyFont="1" applyBorder="1" applyProtection="1"/>
    <xf numFmtId="38" fontId="38" fillId="22" borderId="3" xfId="14" applyNumberFormat="1" applyFont="1" applyFill="1"/>
    <xf numFmtId="0" fontId="1" fillId="4" borderId="3" xfId="14" applyAlignment="1">
      <alignment horizontal="center"/>
    </xf>
    <xf numFmtId="10" fontId="49" fillId="4" borderId="22" xfId="14" applyNumberFormat="1" applyFont="1" applyBorder="1"/>
    <xf numFmtId="10" fontId="50" fillId="4" borderId="22" xfId="14" applyNumberFormat="1" applyFont="1" applyBorder="1"/>
    <xf numFmtId="3" fontId="12" fillId="4" borderId="3" xfId="14" applyNumberFormat="1" applyFont="1"/>
    <xf numFmtId="0" fontId="46" fillId="4" borderId="3" xfId="14" applyFont="1"/>
    <xf numFmtId="3" fontId="51" fillId="4" borderId="3" xfId="14" applyNumberFormat="1" applyFont="1"/>
    <xf numFmtId="38" fontId="12" fillId="4" borderId="3" xfId="14" applyNumberFormat="1" applyFont="1"/>
    <xf numFmtId="0" fontId="20" fillId="4" borderId="3" xfId="14" applyFont="1" applyAlignment="1">
      <alignment horizontal="right"/>
    </xf>
    <xf numFmtId="3" fontId="20" fillId="4" borderId="3" xfId="14" applyNumberFormat="1" applyFont="1"/>
    <xf numFmtId="0" fontId="52" fillId="4" borderId="3" xfId="14" applyFont="1"/>
    <xf numFmtId="3" fontId="1" fillId="4" borderId="3" xfId="14" applyNumberFormat="1"/>
    <xf numFmtId="0" fontId="38" fillId="4" borderId="3" xfId="14" applyFont="1" applyAlignment="1">
      <alignment horizontal="right"/>
    </xf>
    <xf numFmtId="3" fontId="38" fillId="4" borderId="3" xfId="14" applyNumberFormat="1" applyFont="1"/>
    <xf numFmtId="0" fontId="20" fillId="4" borderId="32" xfId="14" applyFont="1" applyBorder="1" applyAlignment="1">
      <alignment horizontal="right"/>
    </xf>
    <xf numFmtId="38" fontId="20" fillId="4" borderId="32" xfId="14" applyNumberFormat="1" applyFont="1" applyBorder="1"/>
    <xf numFmtId="38" fontId="38" fillId="4" borderId="32" xfId="14" applyNumberFormat="1" applyFont="1" applyBorder="1"/>
    <xf numFmtId="49" fontId="41" fillId="4" borderId="3" xfId="14" applyNumberFormat="1" applyFont="1"/>
    <xf numFmtId="38" fontId="20" fillId="22" borderId="32" xfId="14" applyNumberFormat="1" applyFont="1" applyFill="1" applyBorder="1"/>
    <xf numFmtId="38" fontId="38" fillId="22" borderId="32" xfId="14" applyNumberFormat="1" applyFont="1" applyFill="1" applyBorder="1"/>
    <xf numFmtId="38" fontId="1" fillId="4" borderId="3" xfId="14" applyNumberFormat="1"/>
    <xf numFmtId="10" fontId="20" fillId="4" borderId="32" xfId="14" applyNumberFormat="1" applyFont="1" applyBorder="1"/>
    <xf numFmtId="10" fontId="38" fillId="4" borderId="32" xfId="14" applyNumberFormat="1" applyFont="1" applyBorder="1"/>
    <xf numFmtId="10" fontId="20" fillId="22" borderId="32" xfId="14" applyNumberFormat="1" applyFont="1" applyFill="1" applyBorder="1"/>
    <xf numFmtId="10" fontId="38" fillId="22" borderId="32" xfId="14" applyNumberFormat="1" applyFont="1" applyFill="1" applyBorder="1"/>
    <xf numFmtId="38" fontId="46" fillId="4" borderId="3" xfId="14" applyNumberFormat="1" applyFont="1"/>
    <xf numFmtId="0" fontId="53" fillId="4" borderId="3" xfId="14" applyFont="1"/>
    <xf numFmtId="0" fontId="12" fillId="4" borderId="3" xfId="15" applyFont="1"/>
    <xf numFmtId="0" fontId="7" fillId="4" borderId="3" xfId="15"/>
    <xf numFmtId="165" fontId="7" fillId="4" borderId="3" xfId="15" applyNumberFormat="1"/>
    <xf numFmtId="10" fontId="7" fillId="4" borderId="3" xfId="15" applyNumberFormat="1"/>
    <xf numFmtId="0" fontId="7" fillId="4" borderId="3" xfId="15" applyAlignment="1">
      <alignment horizontal="center"/>
    </xf>
    <xf numFmtId="0" fontId="7" fillId="4" borderId="33" xfId="15" applyBorder="1"/>
    <xf numFmtId="0" fontId="7" fillId="4" borderId="33" xfId="15" applyBorder="1" applyAlignment="1">
      <alignment horizontal="center"/>
    </xf>
    <xf numFmtId="0" fontId="7" fillId="4" borderId="34" xfId="15" applyBorder="1" applyAlignment="1">
      <alignment horizontal="center"/>
    </xf>
    <xf numFmtId="10" fontId="7" fillId="4" borderId="34" xfId="15" applyNumberFormat="1" applyBorder="1" applyAlignment="1">
      <alignment horizontal="center"/>
    </xf>
    <xf numFmtId="10" fontId="7" fillId="4" borderId="3" xfId="15" applyNumberFormat="1" applyAlignment="1">
      <alignment horizontal="center"/>
    </xf>
    <xf numFmtId="0" fontId="7" fillId="4" borderId="35" xfId="15" applyBorder="1"/>
    <xf numFmtId="10" fontId="7" fillId="4" borderId="36" xfId="15" applyNumberFormat="1" applyBorder="1"/>
    <xf numFmtId="10" fontId="7" fillId="4" borderId="33" xfId="16" applyNumberFormat="1" applyBorder="1"/>
    <xf numFmtId="10" fontId="7" fillId="4" borderId="35" xfId="16" applyNumberFormat="1" applyBorder="1"/>
    <xf numFmtId="10" fontId="7" fillId="4" borderId="33" xfId="2" applyNumberFormat="1" applyBorder="1"/>
    <xf numFmtId="10" fontId="7" fillId="4" borderId="35" xfId="15" applyNumberFormat="1" applyBorder="1"/>
    <xf numFmtId="10" fontId="7" fillId="4" borderId="35" xfId="2" applyNumberFormat="1" applyBorder="1"/>
    <xf numFmtId="0" fontId="7" fillId="4" borderId="34" xfId="15" applyBorder="1"/>
    <xf numFmtId="10" fontId="7" fillId="4" borderId="34" xfId="16" applyNumberFormat="1" applyBorder="1"/>
    <xf numFmtId="10" fontId="54" fillId="4" borderId="3" xfId="15" applyNumberFormat="1" applyFont="1"/>
    <xf numFmtId="2" fontId="7" fillId="4" borderId="3" xfId="15" applyNumberFormat="1"/>
    <xf numFmtId="10" fontId="0" fillId="4" borderId="3" xfId="17" applyNumberFormat="1" applyFont="1"/>
    <xf numFmtId="6" fontId="22" fillId="4" borderId="22" xfId="1" applyNumberFormat="1" applyFont="1" applyBorder="1"/>
    <xf numFmtId="0" fontId="38" fillId="4" borderId="3" xfId="1" applyFont="1" applyAlignment="1">
      <alignment horizontal="center"/>
    </xf>
    <xf numFmtId="6" fontId="7" fillId="4" borderId="22" xfId="1" applyNumberFormat="1" applyFont="1" applyBorder="1"/>
    <xf numFmtId="165" fontId="55" fillId="4" borderId="3" xfId="1" applyNumberFormat="1" applyFont="1"/>
    <xf numFmtId="6" fontId="55" fillId="4" borderId="3" xfId="1" applyNumberFormat="1" applyFont="1"/>
    <xf numFmtId="0" fontId="55" fillId="4" borderId="3" xfId="1" applyFont="1"/>
    <xf numFmtId="0" fontId="57" fillId="4" borderId="3" xfId="3" applyFont="1"/>
    <xf numFmtId="6" fontId="55" fillId="23" borderId="3" xfId="1" applyNumberFormat="1" applyFont="1" applyFill="1"/>
    <xf numFmtId="6" fontId="56" fillId="4" borderId="3" xfId="1" applyNumberFormat="1" applyFont="1"/>
    <xf numFmtId="6" fontId="56" fillId="23" borderId="3" xfId="1" applyNumberFormat="1" applyFont="1" applyFill="1"/>
    <xf numFmtId="0" fontId="51" fillId="4" borderId="3" xfId="13" applyFont="1" applyAlignment="1">
      <alignment horizontal="center" vertical="center"/>
    </xf>
    <xf numFmtId="6" fontId="58" fillId="4" borderId="3" xfId="13" applyNumberFormat="1" applyFont="1"/>
    <xf numFmtId="6" fontId="58" fillId="23" borderId="3" xfId="13" applyNumberFormat="1" applyFont="1" applyFill="1"/>
    <xf numFmtId="167" fontId="7" fillId="4" borderId="3" xfId="15" applyNumberFormat="1"/>
    <xf numFmtId="164" fontId="5" fillId="2" borderId="2" xfId="0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right" vertical="center"/>
    </xf>
    <xf numFmtId="0" fontId="59" fillId="2" borderId="3" xfId="12" applyFont="1" applyFill="1" applyProtection="1">
      <protection locked="0"/>
    </xf>
    <xf numFmtId="0" fontId="4" fillId="3" borderId="3" xfId="0" applyFont="1" applyFill="1" applyBorder="1" applyProtection="1"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6" fontId="7" fillId="4" borderId="20" xfId="1" applyNumberFormat="1" applyFont="1" applyBorder="1"/>
    <xf numFmtId="6" fontId="32" fillId="4" borderId="22" xfId="5" applyNumberFormat="1" applyFont="1" applyFill="1" applyBorder="1"/>
    <xf numFmtId="0" fontId="4" fillId="2" borderId="3" xfId="0" applyFont="1" applyFill="1" applyBorder="1" applyProtection="1">
      <protection locked="0"/>
    </xf>
    <xf numFmtId="0" fontId="43" fillId="19" borderId="0" xfId="0" applyFont="1" applyFill="1"/>
    <xf numFmtId="0" fontId="41" fillId="0" borderId="0" xfId="0" applyFont="1"/>
    <xf numFmtId="0" fontId="43" fillId="19" borderId="22" xfId="0" applyFont="1" applyFill="1" applyBorder="1" applyAlignment="1">
      <alignment horizontal="left"/>
    </xf>
    <xf numFmtId="0" fontId="43" fillId="19" borderId="22" xfId="0" applyFont="1" applyFill="1" applyBorder="1" applyAlignment="1">
      <alignment horizontal="center"/>
    </xf>
    <xf numFmtId="0" fontId="43" fillId="19" borderId="22" xfId="0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3" fontId="46" fillId="0" borderId="22" xfId="0" applyNumberFormat="1" applyFont="1" applyBorder="1"/>
    <xf numFmtId="38" fontId="20" fillId="22" borderId="0" xfId="0" applyNumberFormat="1" applyFont="1" applyFill="1"/>
    <xf numFmtId="3" fontId="49" fillId="0" borderId="22" xfId="0" applyNumberFormat="1" applyFont="1" applyBorder="1"/>
    <xf numFmtId="38" fontId="38" fillId="22" borderId="0" xfId="0" applyNumberFormat="1" applyFont="1" applyFill="1"/>
    <xf numFmtId="0" fontId="0" fillId="0" borderId="0" xfId="0" applyAlignment="1">
      <alignment horizontal="center"/>
    </xf>
    <xf numFmtId="10" fontId="49" fillId="0" borderId="22" xfId="0" applyNumberFormat="1" applyFont="1" applyBorder="1"/>
    <xf numFmtId="10" fontId="50" fillId="4" borderId="22" xfId="0" applyNumberFormat="1" applyFont="1" applyFill="1" applyBorder="1"/>
    <xf numFmtId="10" fontId="49" fillId="4" borderId="22" xfId="0" applyNumberFormat="1" applyFont="1" applyFill="1" applyBorder="1"/>
    <xf numFmtId="3" fontId="12" fillId="0" borderId="0" xfId="0" applyNumberFormat="1" applyFont="1"/>
    <xf numFmtId="0" fontId="46" fillId="0" borderId="0" xfId="0" applyFont="1"/>
    <xf numFmtId="0" fontId="46" fillId="4" borderId="0" xfId="0" applyFont="1" applyFill="1"/>
    <xf numFmtId="3" fontId="51" fillId="0" borderId="0" xfId="0" applyNumberFormat="1" applyFont="1"/>
    <xf numFmtId="38" fontId="12" fillId="0" borderId="0" xfId="0" applyNumberFormat="1" applyFont="1"/>
    <xf numFmtId="0" fontId="20" fillId="0" borderId="0" xfId="0" applyFont="1" applyAlignment="1">
      <alignment horizontal="right"/>
    </xf>
    <xf numFmtId="3" fontId="20" fillId="0" borderId="0" xfId="0" applyNumberFormat="1" applyFont="1"/>
    <xf numFmtId="0" fontId="52" fillId="0" borderId="0" xfId="0" applyFont="1"/>
    <xf numFmtId="3" fontId="0" fillId="0" borderId="0" xfId="0" applyNumberFormat="1"/>
    <xf numFmtId="0" fontId="38" fillId="0" borderId="0" xfId="0" applyFont="1" applyAlignment="1">
      <alignment horizontal="right"/>
    </xf>
    <xf numFmtId="3" fontId="38" fillId="0" borderId="0" xfId="0" applyNumberFormat="1" applyFont="1"/>
    <xf numFmtId="0" fontId="20" fillId="0" borderId="32" xfId="0" applyFont="1" applyBorder="1" applyAlignment="1">
      <alignment horizontal="right"/>
    </xf>
    <xf numFmtId="38" fontId="20" fillId="0" borderId="32" xfId="0" applyNumberFormat="1" applyFont="1" applyBorder="1"/>
    <xf numFmtId="49" fontId="41" fillId="0" borderId="0" xfId="0" applyNumberFormat="1" applyFont="1"/>
    <xf numFmtId="38" fontId="20" fillId="22" borderId="32" xfId="0" applyNumberFormat="1" applyFont="1" applyFill="1" applyBorder="1"/>
    <xf numFmtId="38" fontId="38" fillId="22" borderId="32" xfId="0" applyNumberFormat="1" applyFont="1" applyFill="1" applyBorder="1"/>
    <xf numFmtId="38" fontId="0" fillId="0" borderId="0" xfId="0" applyNumberFormat="1"/>
    <xf numFmtId="10" fontId="20" fillId="0" borderId="32" xfId="0" applyNumberFormat="1" applyFont="1" applyBorder="1"/>
    <xf numFmtId="10" fontId="20" fillId="22" borderId="32" xfId="0" applyNumberFormat="1" applyFont="1" applyFill="1" applyBorder="1"/>
    <xf numFmtId="10" fontId="38" fillId="22" borderId="32" xfId="0" applyNumberFormat="1" applyFont="1" applyFill="1" applyBorder="1"/>
    <xf numFmtId="38" fontId="46" fillId="0" borderId="0" xfId="0" applyNumberFormat="1" applyFont="1"/>
    <xf numFmtId="0" fontId="53" fillId="0" borderId="0" xfId="0" applyFont="1"/>
    <xf numFmtId="0" fontId="4" fillId="24" borderId="1" xfId="0" applyFont="1" applyFill="1" applyBorder="1" applyAlignment="1" applyProtection="1">
      <alignment horizontal="center" vertical="center"/>
      <protection locked="0"/>
    </xf>
    <xf numFmtId="0" fontId="0" fillId="24" borderId="0" xfId="0" applyFill="1"/>
    <xf numFmtId="6" fontId="19" fillId="4" borderId="22" xfId="5" applyNumberFormat="1" applyFont="1" applyFill="1" applyBorder="1"/>
    <xf numFmtId="6" fontId="32" fillId="4" borderId="22" xfId="1" applyNumberFormat="1" applyFont="1" applyBorder="1"/>
    <xf numFmtId="0" fontId="62" fillId="5" borderId="1" xfId="0" applyFont="1" applyFill="1" applyBorder="1" applyAlignment="1" applyProtection="1">
      <alignment horizontal="left" vertical="center" indent="2"/>
      <protection locked="0"/>
    </xf>
    <xf numFmtId="164" fontId="62" fillId="2" borderId="1" xfId="0" applyNumberFormat="1" applyFont="1" applyFill="1" applyBorder="1" applyAlignment="1">
      <alignment horizontal="right" vertical="center"/>
    </xf>
    <xf numFmtId="1" fontId="62" fillId="2" borderId="1" xfId="0" applyNumberFormat="1" applyFont="1" applyFill="1" applyBorder="1" applyAlignment="1">
      <alignment horizontal="right" vertical="center"/>
    </xf>
    <xf numFmtId="164" fontId="62" fillId="2" borderId="2" xfId="0" applyNumberFormat="1" applyFont="1" applyFill="1" applyBorder="1" applyAlignment="1">
      <alignment horizontal="right" vertical="center"/>
    </xf>
    <xf numFmtId="1" fontId="62" fillId="2" borderId="2" xfId="0" applyNumberFormat="1" applyFont="1" applyFill="1" applyBorder="1" applyAlignment="1">
      <alignment horizontal="right" vertical="center"/>
    </xf>
    <xf numFmtId="0" fontId="62" fillId="5" borderId="1" xfId="0" applyFont="1" applyFill="1" applyBorder="1" applyAlignment="1" applyProtection="1">
      <alignment horizontal="center" vertical="center"/>
      <protection locked="0"/>
    </xf>
    <xf numFmtId="0" fontId="63" fillId="5" borderId="1" xfId="0" applyFont="1" applyFill="1" applyBorder="1" applyAlignment="1" applyProtection="1">
      <alignment horizontal="center" vertical="center"/>
      <protection locked="0"/>
    </xf>
    <xf numFmtId="0" fontId="63" fillId="5" borderId="2" xfId="0" applyFont="1" applyFill="1" applyBorder="1" applyAlignment="1" applyProtection="1">
      <alignment horizontal="center" vertical="center"/>
      <protection locked="0"/>
    </xf>
    <xf numFmtId="0" fontId="62" fillId="3" borderId="0" xfId="0" applyFont="1" applyFill="1" applyProtection="1">
      <protection locked="0"/>
    </xf>
    <xf numFmtId="38" fontId="5" fillId="2" borderId="1" xfId="0" applyNumberFormat="1" applyFont="1" applyFill="1" applyBorder="1" applyAlignment="1">
      <alignment horizontal="right" vertical="center"/>
    </xf>
    <xf numFmtId="38" fontId="62" fillId="2" borderId="2" xfId="0" applyNumberFormat="1" applyFont="1" applyFill="1" applyBorder="1" applyAlignment="1">
      <alignment horizontal="right" vertical="center"/>
    </xf>
    <xf numFmtId="38" fontId="62" fillId="2" borderId="1" xfId="0" applyNumberFormat="1" applyFont="1" applyFill="1" applyBorder="1" applyAlignment="1">
      <alignment horizontal="right" vertical="center"/>
    </xf>
    <xf numFmtId="38" fontId="5" fillId="2" borderId="2" xfId="0" applyNumberFormat="1" applyFont="1" applyFill="1" applyBorder="1" applyAlignment="1">
      <alignment horizontal="right" vertical="center"/>
    </xf>
    <xf numFmtId="38" fontId="6" fillId="4" borderId="3" xfId="12" applyNumberFormat="1"/>
    <xf numFmtId="1" fontId="5" fillId="10" borderId="1" xfId="0" applyNumberFormat="1" applyFont="1" applyFill="1" applyBorder="1" applyAlignment="1">
      <alignment horizontal="right" vertical="center"/>
    </xf>
    <xf numFmtId="0" fontId="0" fillId="0" borderId="0" xfId="0" applyFill="1"/>
    <xf numFmtId="6" fontId="7" fillId="4" borderId="37" xfId="1" applyNumberFormat="1" applyFont="1" applyBorder="1"/>
    <xf numFmtId="0" fontId="42" fillId="4" borderId="22" xfId="4" applyFont="1" applyFill="1" applyBorder="1" applyAlignment="1">
      <alignment vertical="center"/>
    </xf>
    <xf numFmtId="0" fontId="41" fillId="4" borderId="22" xfId="4" applyFont="1" applyFill="1" applyBorder="1" applyAlignment="1">
      <alignment vertical="center" wrapText="1"/>
    </xf>
    <xf numFmtId="0" fontId="42" fillId="4" borderId="22" xfId="4" applyFont="1" applyFill="1" applyBorder="1" applyAlignment="1">
      <alignment vertical="center" wrapText="1"/>
    </xf>
    <xf numFmtId="6" fontId="7" fillId="4" borderId="21" xfId="1" applyNumberFormat="1" applyFill="1" applyBorder="1"/>
    <xf numFmtId="6" fontId="12" fillId="4" borderId="22" xfId="1" applyNumberFormat="1" applyFont="1" applyFill="1" applyBorder="1" applyAlignment="1" applyProtection="1">
      <alignment horizontal="right"/>
      <protection locked="0"/>
    </xf>
    <xf numFmtId="6" fontId="12" fillId="4" borderId="22" xfId="1" applyNumberFormat="1" applyFont="1" applyFill="1" applyBorder="1"/>
    <xf numFmtId="6" fontId="7" fillId="4" borderId="22" xfId="1" applyNumberFormat="1" applyFill="1" applyBorder="1"/>
    <xf numFmtId="6" fontId="55" fillId="4" borderId="3" xfId="1" applyNumberFormat="1" applyFont="1" applyFill="1"/>
    <xf numFmtId="0" fontId="7" fillId="4" borderId="3" xfId="1" applyFill="1"/>
    <xf numFmtId="0" fontId="0" fillId="4" borderId="0" xfId="0" applyFill="1"/>
    <xf numFmtId="1" fontId="62" fillId="4" borderId="1" xfId="0" applyNumberFormat="1" applyFont="1" applyFill="1" applyBorder="1" applyAlignment="1">
      <alignment horizontal="right" vertical="center"/>
    </xf>
    <xf numFmtId="1" fontId="5" fillId="4" borderId="1" xfId="0" applyNumberFormat="1" applyFont="1" applyFill="1" applyBorder="1" applyAlignment="1">
      <alignment horizontal="right" vertical="center"/>
    </xf>
    <xf numFmtId="38" fontId="0" fillId="4" borderId="3" xfId="12" applyNumberFormat="1" applyFont="1" applyFill="1" applyBorder="1"/>
    <xf numFmtId="0" fontId="5" fillId="5" borderId="1" xfId="19" applyFont="1" applyFill="1" applyBorder="1" applyAlignment="1" applyProtection="1">
      <alignment horizontal="left" vertical="center" indent="2"/>
      <protection locked="0"/>
    </xf>
    <xf numFmtId="0" fontId="5" fillId="5" borderId="1" xfId="19" applyFont="1" applyFill="1" applyBorder="1" applyAlignment="1" applyProtection="1">
      <alignment horizontal="center" vertical="center"/>
      <protection locked="0"/>
    </xf>
    <xf numFmtId="38" fontId="5" fillId="2" borderId="1" xfId="19" applyNumberFormat="1" applyFont="1" applyFill="1" applyBorder="1" applyAlignment="1">
      <alignment horizontal="right" vertical="center"/>
    </xf>
    <xf numFmtId="38" fontId="5" fillId="2" borderId="2" xfId="19" applyNumberFormat="1" applyFont="1" applyFill="1" applyBorder="1" applyAlignment="1">
      <alignment horizontal="right" vertical="center"/>
    </xf>
    <xf numFmtId="10" fontId="7" fillId="25" borderId="22" xfId="5" applyNumberFormat="1" applyFont="1" applyFill="1" applyBorder="1"/>
    <xf numFmtId="6" fontId="19" fillId="25" borderId="22" xfId="1" applyNumberFormat="1" applyFont="1" applyFill="1" applyBorder="1"/>
    <xf numFmtId="6" fontId="64" fillId="4" borderId="22" xfId="5" applyNumberFormat="1" applyFont="1" applyBorder="1"/>
    <xf numFmtId="0" fontId="20" fillId="4" borderId="3" xfId="1" applyFont="1" applyAlignment="1">
      <alignment horizontal="center"/>
    </xf>
    <xf numFmtId="165" fontId="7" fillId="4" borderId="22" xfId="1" applyNumberFormat="1" applyFont="1" applyBorder="1"/>
    <xf numFmtId="6" fontId="7" fillId="7" borderId="22" xfId="1" applyNumberFormat="1" applyFont="1" applyFill="1" applyBorder="1"/>
    <xf numFmtId="6" fontId="22" fillId="7" borderId="22" xfId="1" applyNumberFormat="1" applyFont="1" applyFill="1" applyBorder="1"/>
    <xf numFmtId="0" fontId="24" fillId="4" borderId="3" xfId="1" applyFont="1" applyFill="1" applyAlignment="1">
      <alignment horizontal="center"/>
    </xf>
    <xf numFmtId="0" fontId="10" fillId="6" borderId="6" xfId="1" applyFont="1" applyFill="1" applyBorder="1" applyAlignment="1">
      <alignment horizontal="center" vertical="center" wrapText="1"/>
    </xf>
    <xf numFmtId="0" fontId="10" fillId="6" borderId="26" xfId="1" applyFont="1" applyFill="1" applyBorder="1" applyAlignment="1">
      <alignment horizontal="center" wrapText="1"/>
    </xf>
    <xf numFmtId="0" fontId="10" fillId="6" borderId="16" xfId="1" applyFont="1" applyFill="1" applyBorder="1" applyAlignment="1">
      <alignment horizontal="center" wrapText="1"/>
    </xf>
    <xf numFmtId="0" fontId="10" fillId="12" borderId="21" xfId="1" applyFont="1" applyFill="1" applyBorder="1" applyAlignment="1">
      <alignment horizontal="center" vertical="center"/>
    </xf>
    <xf numFmtId="0" fontId="7" fillId="4" borderId="3" xfId="4" applyFont="1" applyFill="1" applyAlignment="1">
      <alignment horizontal="left"/>
    </xf>
    <xf numFmtId="0" fontId="7" fillId="4" borderId="3" xfId="4" applyFont="1" applyFill="1"/>
    <xf numFmtId="0" fontId="7" fillId="4" borderId="3" xfId="4" applyFont="1" applyFill="1" applyAlignment="1">
      <alignment wrapText="1"/>
    </xf>
    <xf numFmtId="165" fontId="55" fillId="4" borderId="3" xfId="1" applyNumberFormat="1" applyFont="1" applyFill="1"/>
    <xf numFmtId="164" fontId="5" fillId="0" borderId="1" xfId="0" applyNumberFormat="1" applyFont="1" applyFill="1" applyBorder="1" applyAlignment="1">
      <alignment horizontal="right" vertical="center"/>
    </xf>
    <xf numFmtId="1" fontId="5" fillId="0" borderId="1" xfId="0" applyNumberFormat="1" applyFont="1" applyFill="1" applyBorder="1" applyAlignment="1">
      <alignment horizontal="right" vertical="center"/>
    </xf>
    <xf numFmtId="164" fontId="5" fillId="0" borderId="2" xfId="0" applyNumberFormat="1" applyFont="1" applyFill="1" applyBorder="1" applyAlignment="1">
      <alignment horizontal="right" vertical="center"/>
    </xf>
    <xf numFmtId="1" fontId="62" fillId="0" borderId="1" xfId="0" applyNumberFormat="1" applyFont="1" applyFill="1" applyBorder="1" applyAlignment="1">
      <alignment horizontal="right" vertical="center"/>
    </xf>
    <xf numFmtId="164" fontId="62" fillId="0" borderId="1" xfId="0" applyNumberFormat="1" applyFont="1" applyFill="1" applyBorder="1" applyAlignment="1">
      <alignment horizontal="right" vertical="center"/>
    </xf>
    <xf numFmtId="164" fontId="62" fillId="0" borderId="2" xfId="0" applyNumberFormat="1" applyFont="1" applyFill="1" applyBorder="1" applyAlignment="1">
      <alignment horizontal="right" vertical="center"/>
    </xf>
    <xf numFmtId="0" fontId="24" fillId="4" borderId="3" xfId="1" applyFont="1" applyFill="1" applyAlignment="1">
      <alignment horizontal="center"/>
    </xf>
    <xf numFmtId="0" fontId="10" fillId="6" borderId="29" xfId="1" applyFont="1" applyFill="1" applyBorder="1" applyAlignment="1">
      <alignment horizontal="center" vertical="center"/>
    </xf>
    <xf numFmtId="0" fontId="61" fillId="4" borderId="3" xfId="1" applyFont="1" applyAlignment="1">
      <alignment horizontal="center"/>
    </xf>
    <xf numFmtId="0" fontId="10" fillId="6" borderId="5" xfId="1" applyFont="1" applyFill="1" applyBorder="1" applyAlignment="1">
      <alignment horizontal="center" vertical="center" wrapText="1"/>
    </xf>
    <xf numFmtId="0" fontId="10" fillId="6" borderId="6" xfId="1" applyFont="1" applyFill="1" applyBorder="1" applyAlignment="1">
      <alignment horizontal="center" vertical="center" wrapText="1"/>
    </xf>
    <xf numFmtId="0" fontId="10" fillId="6" borderId="7" xfId="1" applyFont="1" applyFill="1" applyBorder="1" applyAlignment="1">
      <alignment horizontal="center" vertical="center" wrapText="1"/>
    </xf>
    <xf numFmtId="0" fontId="10" fillId="6" borderId="6" xfId="1" applyFont="1" applyFill="1" applyBorder="1" applyAlignment="1">
      <alignment horizontal="center" vertical="center"/>
    </xf>
    <xf numFmtId="0" fontId="10" fillId="6" borderId="7" xfId="1" applyFont="1" applyFill="1" applyBorder="1" applyAlignment="1">
      <alignment horizontal="center" vertical="center"/>
    </xf>
    <xf numFmtId="0" fontId="23" fillId="11" borderId="29" xfId="1" applyFont="1" applyFill="1" applyBorder="1" applyAlignment="1">
      <alignment horizontal="center"/>
    </xf>
    <xf numFmtId="0" fontId="23" fillId="4" borderId="3" xfId="1" applyFont="1" applyFill="1" applyAlignment="1">
      <alignment horizontal="center"/>
    </xf>
    <xf numFmtId="0" fontId="23" fillId="4" borderId="29" xfId="1" applyFont="1" applyFill="1" applyBorder="1" applyAlignment="1">
      <alignment horizontal="center"/>
    </xf>
    <xf numFmtId="0" fontId="27" fillId="12" borderId="24" xfId="1" applyFont="1" applyFill="1" applyBorder="1" applyAlignment="1">
      <alignment horizontal="center"/>
    </xf>
    <xf numFmtId="0" fontId="27" fillId="12" borderId="25" xfId="1" applyFont="1" applyFill="1" applyBorder="1" applyAlignment="1">
      <alignment horizontal="center"/>
    </xf>
    <xf numFmtId="0" fontId="10" fillId="12" borderId="24" xfId="1" applyFont="1" applyFill="1" applyBorder="1" applyAlignment="1">
      <alignment horizontal="center" vertical="center"/>
    </xf>
    <xf numFmtId="0" fontId="10" fillId="12" borderId="25" xfId="1" applyFont="1" applyFill="1" applyBorder="1" applyAlignment="1">
      <alignment horizontal="center" vertical="center"/>
    </xf>
    <xf numFmtId="0" fontId="10" fillId="12" borderId="21" xfId="1" applyFont="1" applyFill="1" applyBorder="1" applyAlignment="1">
      <alignment horizontal="center" vertical="center"/>
    </xf>
    <xf numFmtId="0" fontId="10" fillId="12" borderId="24" xfId="1" applyFont="1" applyFill="1" applyBorder="1" applyAlignment="1">
      <alignment horizontal="center"/>
    </xf>
    <xf numFmtId="0" fontId="10" fillId="12" borderId="25" xfId="1" applyFont="1" applyFill="1" applyBorder="1" applyAlignment="1">
      <alignment horizontal="center"/>
    </xf>
    <xf numFmtId="0" fontId="10" fillId="12" borderId="21" xfId="1" applyFont="1" applyFill="1" applyBorder="1" applyAlignment="1">
      <alignment horizontal="center"/>
    </xf>
    <xf numFmtId="0" fontId="10" fillId="12" borderId="3" xfId="1" applyFont="1" applyFill="1" applyBorder="1" applyAlignment="1">
      <alignment horizontal="center"/>
    </xf>
    <xf numFmtId="0" fontId="10" fillId="6" borderId="27" xfId="1" applyFont="1" applyFill="1" applyBorder="1" applyAlignment="1">
      <alignment horizontal="center" wrapText="1"/>
    </xf>
    <xf numFmtId="0" fontId="10" fillId="6" borderId="31" xfId="1" applyFont="1" applyFill="1" applyBorder="1" applyAlignment="1">
      <alignment horizontal="center" wrapText="1"/>
    </xf>
    <xf numFmtId="0" fontId="10" fillId="6" borderId="23" xfId="1" applyFont="1" applyFill="1" applyBorder="1" applyAlignment="1">
      <alignment horizontal="center" wrapText="1"/>
    </xf>
    <xf numFmtId="0" fontId="10" fillId="6" borderId="26" xfId="1" applyFont="1" applyFill="1" applyBorder="1" applyAlignment="1">
      <alignment horizontal="center" wrapText="1"/>
    </xf>
    <xf numFmtId="0" fontId="10" fillId="6" borderId="28" xfId="1" applyFont="1" applyFill="1" applyBorder="1" applyAlignment="1">
      <alignment horizontal="center" wrapText="1"/>
    </xf>
    <xf numFmtId="0" fontId="10" fillId="6" borderId="16" xfId="1" applyFont="1" applyFill="1" applyBorder="1" applyAlignment="1">
      <alignment horizontal="center" wrapText="1"/>
    </xf>
    <xf numFmtId="0" fontId="10" fillId="6" borderId="26" xfId="1" applyFont="1" applyFill="1" applyBorder="1" applyAlignment="1">
      <alignment horizontal="left" vertical="center" wrapText="1"/>
    </xf>
    <xf numFmtId="0" fontId="10" fillId="6" borderId="28" xfId="1" applyFont="1" applyFill="1" applyBorder="1" applyAlignment="1">
      <alignment horizontal="left" vertical="center" wrapText="1"/>
    </xf>
    <xf numFmtId="0" fontId="10" fillId="6" borderId="16" xfId="1" applyFont="1" applyFill="1" applyBorder="1" applyAlignment="1">
      <alignment horizontal="left" vertical="center" wrapText="1"/>
    </xf>
    <xf numFmtId="0" fontId="44" fillId="19" borderId="24" xfId="4" applyFont="1" applyFill="1" applyBorder="1" applyAlignment="1">
      <alignment horizontal="center" vertical="center" wrapText="1"/>
    </xf>
    <xf numFmtId="0" fontId="44" fillId="19" borderId="21" xfId="4" applyFont="1" applyFill="1" applyBorder="1" applyAlignment="1">
      <alignment horizontal="center" vertical="center" wrapText="1"/>
    </xf>
    <xf numFmtId="0" fontId="44" fillId="20" borderId="24" xfId="4" applyFont="1" applyFill="1" applyBorder="1" applyAlignment="1">
      <alignment horizontal="center" vertical="center" wrapText="1"/>
    </xf>
    <xf numFmtId="0" fontId="44" fillId="20" borderId="21" xfId="4" applyFont="1" applyFill="1" applyBorder="1" applyAlignment="1">
      <alignment horizontal="center" vertical="center"/>
    </xf>
    <xf numFmtId="0" fontId="38" fillId="22" borderId="3" xfId="14" applyFont="1" applyFill="1" applyAlignment="1">
      <alignment horizontal="center" wrapText="1"/>
    </xf>
    <xf numFmtId="10" fontId="49" fillId="4" borderId="24" xfId="14" applyNumberFormat="1" applyFont="1" applyBorder="1" applyAlignment="1">
      <alignment horizontal="center"/>
    </xf>
    <xf numFmtId="0" fontId="49" fillId="4" borderId="21" xfId="14" applyFont="1" applyBorder="1" applyAlignment="1">
      <alignment horizontal="center"/>
    </xf>
    <xf numFmtId="0" fontId="44" fillId="21" borderId="24" xfId="4" applyFont="1" applyFill="1" applyBorder="1" applyAlignment="1">
      <alignment horizontal="center" vertical="center" wrapText="1"/>
    </xf>
    <xf numFmtId="0" fontId="44" fillId="21" borderId="21" xfId="4" applyFont="1" applyFill="1" applyBorder="1" applyAlignment="1">
      <alignment horizontal="center" vertical="center" wrapText="1"/>
    </xf>
    <xf numFmtId="0" fontId="45" fillId="9" borderId="24" xfId="4" applyFont="1" applyFill="1" applyBorder="1" applyAlignment="1">
      <alignment horizontal="center" vertical="center" wrapText="1"/>
    </xf>
    <xf numFmtId="0" fontId="45" fillId="9" borderId="21" xfId="4" applyFont="1" applyFill="1" applyBorder="1" applyAlignment="1">
      <alignment horizontal="center" vertical="center" wrapText="1"/>
    </xf>
    <xf numFmtId="0" fontId="44" fillId="20" borderId="21" xfId="4" applyFont="1" applyFill="1" applyBorder="1" applyAlignment="1">
      <alignment horizontal="center" vertical="center" wrapText="1"/>
    </xf>
    <xf numFmtId="0" fontId="43" fillId="19" borderId="24" xfId="14" applyFont="1" applyFill="1" applyBorder="1" applyAlignment="1">
      <alignment horizontal="center"/>
    </xf>
    <xf numFmtId="0" fontId="43" fillId="19" borderId="21" xfId="14" applyFont="1" applyFill="1" applyBorder="1" applyAlignment="1">
      <alignment horizontal="center"/>
    </xf>
    <xf numFmtId="0" fontId="43" fillId="19" borderId="24" xfId="0" applyFont="1" applyFill="1" applyBorder="1" applyAlignment="1">
      <alignment horizontal="center"/>
    </xf>
    <xf numFmtId="0" fontId="43" fillId="19" borderId="21" xfId="0" applyFont="1" applyFill="1" applyBorder="1" applyAlignment="1">
      <alignment horizontal="center"/>
    </xf>
    <xf numFmtId="0" fontId="38" fillId="22" borderId="0" xfId="0" applyFont="1" applyFill="1" applyAlignment="1">
      <alignment horizontal="center" wrapText="1"/>
    </xf>
    <xf numFmtId="10" fontId="49" fillId="0" borderId="24" xfId="0" applyNumberFormat="1" applyFont="1" applyBorder="1" applyAlignment="1">
      <alignment horizontal="center"/>
    </xf>
    <xf numFmtId="0" fontId="49" fillId="0" borderId="21" xfId="0" applyFont="1" applyBorder="1" applyAlignment="1">
      <alignment horizontal="center"/>
    </xf>
  </cellXfs>
  <cellStyles count="21">
    <cellStyle name="Comma 10" xfId="16" xr:uid="{3897495B-9F0B-4FA1-854D-5DF58C01F6C7}"/>
    <cellStyle name="Currency 10" xfId="11" xr:uid="{7ED48381-4620-4EC5-92E6-D4B3833AE932}"/>
    <cellStyle name="Currency 2" xfId="6" xr:uid="{A14331DE-F3EB-4279-9BD3-A70061830253}"/>
    <cellStyle name="Normal" xfId="0" builtinId="0"/>
    <cellStyle name="Normal - Style1 2" xfId="15" xr:uid="{B2ED32B0-21A0-4FFC-B6A5-620B097142BE}"/>
    <cellStyle name="Normal - Style1 2 2" xfId="18" xr:uid="{BFB279A5-CD2D-412D-B122-AEED20393645}"/>
    <cellStyle name="Normal 163 3 2" xfId="4" xr:uid="{461D7A14-1260-4374-8DA3-9A095FCB29B0}"/>
    <cellStyle name="Normal 2" xfId="1" xr:uid="{DA259DD1-A522-4BA7-AAD0-83AC3341018D}"/>
    <cellStyle name="Normal 2 2" xfId="10" xr:uid="{39572871-95BB-4ACB-B268-1E56EA9758E9}"/>
    <cellStyle name="Normal 3" xfId="3" xr:uid="{A8F33CDF-E8F3-4FD0-BFFA-7E99A5064EF6}"/>
    <cellStyle name="Normal 4" xfId="7" xr:uid="{76FEE1D7-C1F5-4B70-8929-2AB92D84672D}"/>
    <cellStyle name="Normal 5" xfId="12" xr:uid="{48858302-BA03-4C99-A7A1-3EB7DEB27114}"/>
    <cellStyle name="Normal 6" xfId="13" xr:uid="{006B2751-E620-4C58-9814-9425B20DB76E}"/>
    <cellStyle name="Normal 7" xfId="14" xr:uid="{52D474DC-2F78-4C81-9146-3677DC94B8E7}"/>
    <cellStyle name="Normal 8" xfId="19" xr:uid="{1BAAA2A2-48FE-4EE6-B2FD-236603C115CA}"/>
    <cellStyle name="Normal 9" xfId="20" xr:uid="{FFC57128-57FB-4C96-ACB9-B016244A291B}"/>
    <cellStyle name="Normal_Costall5-98" xfId="2" xr:uid="{3243F245-EF22-4FC1-8AFE-9DA2FC1FE1B2}"/>
    <cellStyle name="Percent 10" xfId="17" xr:uid="{FDB2B500-8AE1-489B-8AF0-2038B6A72AF5}"/>
    <cellStyle name="Percent 2" xfId="5" xr:uid="{35F4B4D7-2461-4AE1-99FF-1050B7641940}"/>
    <cellStyle name="Percent 2 12" xfId="8" xr:uid="{5DA4E8BD-7F95-46E0-B7B9-51AF45A15023}"/>
    <cellStyle name="Percent 54 2" xfId="9" xr:uid="{EFE51C61-EB74-4DFF-9CD7-7D7126FB1E3A}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C6E0B4"/>
      <color rgb="FFD9E1F2"/>
      <color rgb="FFBEBED4"/>
      <color rgb="FF9E9E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36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5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theme" Target="theme/theme1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56" Type="http://schemas.microsoft.com/office/2017/10/relationships/person" Target="persons/perso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59" Type="http://schemas.openxmlformats.org/officeDocument/2006/relationships/customXml" Target="../customXml/item2.xml"/><Relationship Id="rId20" Type="http://schemas.openxmlformats.org/officeDocument/2006/relationships/externalLink" Target="externalLinks/externalLink6.xml"/><Relationship Id="rId41" Type="http://schemas.openxmlformats.org/officeDocument/2006/relationships/externalLink" Target="externalLinks/externalLink27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externalLink" Target="externalLinks/externalLink35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38.xml"/><Relationship Id="rId6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personal/michael_cox2_dxc_com/Documents/Business%20Office/04_3%20Year%20Extension/HP%20Costs%20Detail_Staff%20Dow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qzgqb6/Local%20Settings/Temporary%20Internet%20Files/OLK29/Managed%20Services/ACTS/P&amp;L/ACTS/ACTS%20COPE%20V10.7%20010308%20-%20distribution%20copy%20-%20workin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74E6358\BUESTOS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Accenture\ISAWS%20Planning\SOW\Estimating%20Template\Estimating%20Template%20SOW%2012-14-2006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GovConnect%20Archive\Accenture\Contracts\Change%20Orders\M&amp;O\CO-047%20Del%20Norte%20POP%20model%20change\05-19-2009%20For%20JPA\Marin-Napa%20CPOP%20v4-client-summar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DOCUME~1\IslePA\LOCALS~1\Temp\Pricing%20Schedu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CITAKS/Local%20Settings/Temp/Hanger_COPE_V10.7_010308%20Trans%2060m%20HWSW%20I%20&amp;%20Dual%20DC%207Yr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mlap\c\DOCUME~1\lundybx\LOCALS~1\Temp\Development%20Cos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WINDOWS\TEMP\1.0%20Cost%20Schedules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Users/jayaadel/Documents/Calgary%20Accounts/FY12%2013%20Suncor%20Hour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Users/worthmic/AppData/Local/Microsoft/Windows/Temporary%20Internet%20Files/Content.Outlook/97S2HW1O/CMT%20Template%20-%20V7%205a_20120626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rants%20Proposals%20and%20Premise%20Requests\State%20Premise%20Requests\2012\XX-2012%20CW%20Reform\2012-10-16-%20CW%20Reform%20Estimate_For%20AP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McKay%202003/Outlook%20Files/2003%20Outlook%20Cda%20CDE%20Or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rz7drr.EDSADCA\Local%20Settings\Temporary%20Internet%20Files\OLK3\Total%20Client%20Proximity%20Centres\09+03\smr%20322%20apps%20oct%209%20%20cadx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martelri/My%20Documents/Cenovus/Flash/FY12/06-Mid-Apr12/Finals/Volant%20-%20Preferred%20Solution%20v2%200%20PRICING%20June%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Projects/CalWin/Updated%20Documents/CalWin%20102301%20BO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Accenture\ISAWS%20Planning\SOW\Estimating%20Template\01-10-2007%20Sent%20to%20CTS%20group%20OPTIONS\Estimating%20Template%20SOW%2012-14-2006%20v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8.sharepoint.hp.com/Documents%20and%20Settings/hzf1j2/Local%20Settings/Temporary%20Internet%20Files/OLK867/R2R_forecasting_model_ElectionsOntario_540576_Sept29LT%20(2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robincha/Local%20Settings/Temporary%20Internet%20Files/Content.Outlook/5J6GYGHZ/Cenovus_Forecasting_Conso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7.sharepoint.hp.com/teams/canfinescommercial/Commercial%20Close%20and%20Flash/Flash/2011/2011%2009%20Jul%20Flash/WC/1_WesternCanada_July2011_Flash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mail.govconnect.com/Program%20Files/FDGS%20Budgets/PriceBook/pricebook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Accenture/Contracts/Change%20Orders/M&amp;O/XXX%20-%20EBT%20Host%20to%20Host/CO-XXX%20-EBT%20Host%20to%20Host%20Interface%20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Accenture/Contracts/Change%20Orders/M&amp;O/CO-040%20Legacy%20Data%20Solution/01-29-2009%20For%20Consortium%20Review/CO-040%20-%20LDS%20-%20v3%20with%202011-1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1-PHIL/Trade%20-%20Cost%20-%20P%20&amp;%20L/008%20-%20June%20F03/YTD%20Nov-Jun%20F2003%20databas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Accenture/Contracts/Implementation%20Agreement/Amendments/Amendment%20No.%205/02-09-2010%20Final%20for%20JPA/Accenture%20BAFO%20Cost%20Schedules%20Amendment%20No.%20FIVE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martelri/My%20Documents/Cenovus/Flash/FY12/06-Mid-Apr12/Finals/FMR_tool_blank_template_Cenovus_MID-Jan_Operation%20Revenue%20all%20in%20Aug.xls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Users/lisa.a.salas/Documents/Docs%20to%20Synch/C-IV%20Migration/2013%20SWAG/Migration%20Estimates%20C-IV%20Modernization%20v3%20LAS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anada%20Finance\TSC%20Finance\ADA%20Canada\2007%20Monthly%20Work\01-Jan%2007\Close%20SMRs\ADU-Prox\113i%20Close%20-%20East%20-%20Jan%20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Documents%20and%20Settings/ryan.b.wickham/Local%20Settings/Temporary%20Internet%20Files/OLK55/OMX%20financials%20-%20v3%203%20(2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Users/mcox53/AppData/Local/Microsoft/Windows/Temporary%20Internet%20Files/Content.Outlook/DK80G47P/COUNTY%20EXPENDITURES%20BY%20MONTH%20FY%2014-15%20inv%20PROJECT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Documents%20and%20Settings/GnesdaJ/Local%20Settings/Temporary%20Internet%20Files/OLK1F3F/07-31-2007%20From%20JG/Be%20Vu%20Estimate%20072607%20from%20J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cascw017\calwindata\Documents%20and%20Settings\tzq678\Local%20Settings\Temporary%20Internet%20Files\OLK28\CR2748%20Caseload%20Impact%2020041207%20v6.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Users/lisa.a.salas/Documents/Docs%20to%20Synch/APD/June%202010/03-12-2010%20Facilities%20Input%20file/Extension%20Cost%20Pricing%20Schedule%20Amendment%20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Users/mcox53/OneDrive%20-%20DXC%20Production/Business%20Office/Quarterly%20Portfolio%20Finance%20Meeting/2019_01/Forecast%20CalWIN%20-%20FY19_Dec%20close_Feb%20Forecast(DXC)_v5_012219_SIFT_WD-8_FC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Documents%20and%20Settings/MastersK/Local%20Settings/Temporary%20Internet%20Files/OLK1AC/CMIPS%20II%20and%20IHSS%20SOC%20Estimates%20v5.1%20-%20working%20cop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Users/teresa.c.sifre/Desktop/Copy%20of%20Copy%20of%20OH_IE_Staffing_Model_Negotiations_v0%202%20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Users/BegicS/AppData/Local/Microsoft/Windows/Temporary%20Internet%20Files/OLK174A/CMIPS%20II%20and%20IHSS%20SOC%20Estimates%20-%2009-23-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dmurphy\Local%20Settings\Temporary%20Internet%20Files\OLKB\C-IV%20MO%20Solomon%20Master%204-28-09%20W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 "/>
      <sheetName val="Cost Impacts and Constraints"/>
      <sheetName val="A-Total Vendor Cost Summary"/>
      <sheetName val="A1-Total Costs By Month"/>
      <sheetName val="B-Staff Cost"/>
      <sheetName val="C-Hardware Costs"/>
      <sheetName val="D-Hardware Maintenance Cost"/>
      <sheetName val="E-Software Costs"/>
      <sheetName val="F-Software Maintenance Cost"/>
      <sheetName val="G-Facilities Cost"/>
      <sheetName val="H - Network Costs"/>
      <sheetName val="I-ASF HW &amp; HWM Cost"/>
      <sheetName val="J-ASF SW &amp; SWM Cost"/>
      <sheetName val="K-ASF Facilities Net Other"/>
      <sheetName val="L-Other Costs"/>
      <sheetName val="M-Application Maint Cost"/>
      <sheetName val="Workbook Constant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Sheet"/>
      <sheetName val="OS Labor Input"/>
      <sheetName val="OS Other Expense"/>
      <sheetName val="OS 3rd Party"/>
      <sheetName val="Other-Openview"/>
      <sheetName val="Other-Product-HPFS"/>
      <sheetName val="Payment Schedule"/>
      <sheetName val="Steady State $"/>
      <sheetName val="Transition $"/>
      <sheetName val="Goal Seek"/>
      <sheetName val="FinanceFee"/>
      <sheetName val="P&amp;L By Contract Yr"/>
      <sheetName val="P&amp;L By FiscalYear"/>
      <sheetName val="Tower Costing"/>
      <sheetName val="Price by Tower"/>
      <sheetName val="Transition Cost Summary"/>
      <sheetName val="Delivery Cost Summary"/>
      <sheetName val="Staffing &amp; Labor Summary"/>
      <sheetName val="SOAR-HPS_ExecSum"/>
      <sheetName val="SOAR-HPS_ExecSum by FY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 List"/>
      <sheetName val="Year over Year $"/>
      <sheetName val="Year over Year $ (Prior)"/>
      <sheetName val="Cost All Sep 01"/>
      <sheetName val="IP_Control"/>
      <sheetName val="IP_Costs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Table of Contents"/>
      <sheetName val="Migration Timeline"/>
      <sheetName val="Deliverables"/>
      <sheetName val="Deliverables -1-04"/>
      <sheetName val="Holdback Schedule"/>
      <sheetName val="Deliverables 01-09-2007"/>
      <sheetName val="Development Timeline"/>
      <sheetName val="Implementation Timeline"/>
      <sheetName val="Cost Summary "/>
      <sheetName val="2. Staffing Services"/>
      <sheetName val="M&amp;O Timeline"/>
      <sheetName val="Effort Comparison"/>
      <sheetName val="Effort Summary"/>
      <sheetName val="Effort 24 month Dev"/>
      <sheetName val="Effort 16 month Imp Phase"/>
      <sheetName val="Touch Points by Phase"/>
      <sheetName val="Effort Ongoing (M&amp;O)"/>
      <sheetName val="HW_SW Summary"/>
      <sheetName val="HW SW Detail"/>
      <sheetName val="Production Operations"/>
      <sheetName val="Facilities Summary"/>
      <sheetName val="Facilities Detail"/>
      <sheetName val="Assumptions"/>
      <sheetName val="Allocation-PY"/>
      <sheetName val="Allocation-Resource"/>
      <sheetName val="Option Batch Scheduler"/>
      <sheetName val="Option Remote UAT"/>
      <sheetName val="Option Crystal Reports"/>
      <sheetName val="Option IVR"/>
      <sheetName val="Option Imaging"/>
      <sheetName val="Option Application Maintenance"/>
      <sheetName val="Other Vendor Touchpoints"/>
      <sheetName val="Option Post DSD System Ch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E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Summary"/>
      <sheetName val="A-1 Costs by Month"/>
      <sheetName val="B Tasks and Deliv's"/>
      <sheetName val="B-1 Rates"/>
      <sheetName val="B-2 Staffing by Task"/>
      <sheetName val="B-3 Staffing by Person"/>
      <sheetName val="C1 HW Summary"/>
      <sheetName val="C2 SW Summary"/>
      <sheetName val="C3 Dev HW"/>
      <sheetName val="C4 Dev SW"/>
      <sheetName val="C5 Central HW"/>
      <sheetName val="C6 Central SW"/>
      <sheetName val="C7 Local HW"/>
      <sheetName val="C8 Local SW"/>
      <sheetName val="C9 Add HW"/>
      <sheetName val="C10 Add SW"/>
      <sheetName val="D1 FMO Summ"/>
      <sheetName val="D-2 (A) FMO"/>
      <sheetName val="D2 (B) Prod Ops Costs"/>
      <sheetName val="D-3 (A) FMO"/>
      <sheetName val="D-3 (B) Prod Ops Costs"/>
      <sheetName val="D-4 (A) FMO"/>
      <sheetName val="D-4 (B) Prod Ops Costs"/>
      <sheetName val="D-5 Rates"/>
      <sheetName val="E Facilities"/>
      <sheetName val="O-3 M&amp;O Staff"/>
      <sheetName val="O-1D Total Refresh"/>
      <sheetName val="O -1D (A) Development Refresh"/>
      <sheetName val="O-1D (B) Central Refresh"/>
      <sheetName val="O-1D (C)  Local Refresh"/>
      <sheetName val="O-1A Optional Equip IVR"/>
      <sheetName val="O-1B Optional Equip Imaging"/>
      <sheetName val="O-1C Optional Equip Router"/>
      <sheetName val="O-2B  Letter of Credit"/>
      <sheetName val="O-1E  Optional Equip Trai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 MODEL STRUCTURE"/>
      <sheetName val="Setup Sheet"/>
      <sheetName val="Questions_Assumptions"/>
      <sheetName val="Currency_Legend"/>
      <sheetName val="ACTS - GSD Model"/>
      <sheetName val="OS Labor Input"/>
      <sheetName val="OS Other Expense"/>
      <sheetName val="OS 3rd Party"/>
      <sheetName val="TS"/>
      <sheetName val="C&amp;I"/>
      <sheetName val="Other-Openview"/>
      <sheetName val="Other-Product-HPFS"/>
      <sheetName val="OS Risk Analysis"/>
      <sheetName val="WIP"/>
      <sheetName val="Payment Schedule"/>
      <sheetName val="Steady State $"/>
      <sheetName val="Transition $"/>
      <sheetName val="Goal Seek"/>
      <sheetName val="Revenue Recognition"/>
      <sheetName val="FinanceFee"/>
      <sheetName val="BONUS DISTRIBUTION"/>
      <sheetName val="P&amp;L By Contract Yr"/>
      <sheetName val="P&amp;L By FiscalYear"/>
      <sheetName val="Tower Costing"/>
      <sheetName val="Price by Tower"/>
      <sheetName val="GSRR"/>
      <sheetName val="Cash Flow"/>
      <sheetName val="Transition Cost Summary"/>
      <sheetName val="Transformation Cost Summary"/>
      <sheetName val="Delivery Cost Summary"/>
      <sheetName val="Staffing &amp; Labor Summary"/>
      <sheetName val="SOAR-FinOpinion"/>
      <sheetName val="SOAR-HPS_ExecSum"/>
      <sheetName val="SOAR-HPS_ExecSum by FY"/>
      <sheetName val="StandardCostTables"/>
      <sheetName val="StandardLaborCost-code&amp;site"/>
      <sheetName val="Standard-DLCost_InputCurrency"/>
      <sheetName val="Allocations"/>
      <sheetName val="BlankRowTempl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Detail"/>
      <sheetName val="Summary by SFY"/>
      <sheetName val="Summary by FFY"/>
      <sheetName val="Director's Cut by SFY"/>
      <sheetName val="New Start Date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 Cost Schedules-2"/>
      <sheetName val="Sheet3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urs-FY12"/>
      <sheetName val="Hours-FY13"/>
      <sheetName val="FY12 13 Suncor Hours"/>
    </sheetNames>
    <definedNames>
      <definedName name="ItemTagInsert" refersTo="#REF!"/>
      <definedName name="Margin" refersTo="#REF!"/>
      <definedName name="MarginCalc" refersTo="#REF!"/>
      <definedName name="new" refersTo="#REF!"/>
      <definedName name="PeopleForm.Revenue" refersTo="#REF!"/>
      <definedName name="ProductDepMethodInsert" refersTo="#REF!"/>
      <definedName name="ProductFamilyInsert" refersTo="#REF!"/>
      <definedName name="RevenueCalc" refersTo="#REF!"/>
      <definedName name="SalaryLevelInsert" refersTo="#REF!"/>
      <definedName name="Trans" refersTo="#REF!"/>
    </definedNames>
    <sheetDataSet>
      <sheetData sheetId="0"/>
      <sheetData sheetId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Map by FY09Code"/>
      <sheetName val="Cover Page"/>
      <sheetName val="Help"/>
      <sheetName val="HWSW Mapping"/>
      <sheetName val="Audit"/>
      <sheetName val="Change History"/>
      <sheetName val="Summary By Expense Type"/>
      <sheetName val="Summary By CU"/>
      <sheetName val="Summary By PU"/>
      <sheetName val="FTE Summary"/>
      <sheetName val="Calcs"/>
      <sheetName val="UserDefinedLookUps"/>
      <sheetName val="Job Code Map"/>
      <sheetName val="FTE"/>
      <sheetName val="HWSW - Capital &amp; Maint"/>
      <sheetName val="Services"/>
      <sheetName val="CU Tables"/>
      <sheetName val="PU Tables"/>
      <sheetName val="Financial Walk"/>
      <sheetName val="MenuSheet"/>
      <sheetName val="CurrencyTable"/>
      <sheetName val="India BPO Rates"/>
      <sheetName val="Tables"/>
      <sheetName val="Job Cost Table"/>
      <sheetName val="Financial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-Learn"/>
      <sheetName val="Child Only Annual Reporting"/>
      <sheetName val="24 Month Time Clock"/>
      <sheetName val="EID"/>
      <sheetName val="HW_SW"/>
      <sheetName val="Cost Summary"/>
      <sheetName val="APD"/>
      <sheetName val="ETC 01-2012"/>
      <sheetName val="Sheet3"/>
      <sheetName val="Data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 &amp; Links"/>
      <sheetName val="Summary"/>
      <sheetName val="Total CDE Org"/>
      <sheetName val="546295 DR"/>
      <sheetName val="546296 OS East"/>
      <sheetName val="546297 SC East"/>
      <sheetName val="546298 West"/>
      <sheetName val="546299 Pool"/>
      <sheetName val="546300 Bus Ops"/>
      <sheetName val="Total LOB Transfer"/>
      <sheetName val="546323 OS LOB Transfer"/>
      <sheetName val="544043 SC LOB Transfer"/>
      <sheetName val="544554 SAP"/>
      <sheetName val="544013 BPO"/>
      <sheetName val="OL Relief"/>
      <sheetName val="Actual vs Budgeted Reli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MR322-Financial Summary by Yr"/>
      <sheetName val="SAPBEXqueries"/>
      <sheetName val="SAPBEXfilters"/>
      <sheetName val="SMR323-CY Variance Explanation"/>
      <sheetName val="SMR324-NY Variance Explanation"/>
      <sheetName val="SMR325-NNY Variance Explanation"/>
      <sheetName val="Rev History"/>
      <sheetName val="Que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ants"/>
      <sheetName val="Staffing Detail"/>
      <sheetName val="Productivity"/>
      <sheetName val="Travel and Other"/>
      <sheetName val="OPTIMUM Cost and Price"/>
      <sheetName val="Price"/>
      <sheetName val="Summary"/>
      <sheetName val="Financial"/>
      <sheetName val="Rates"/>
      <sheetName val="Hours"/>
      <sheetName val="Solution Walk"/>
      <sheetName val="AMS Business C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Sch B"/>
      <sheetName val="New Servers"/>
      <sheetName val="New Rack Servers"/>
      <sheetName val="Server Rack"/>
    </sheetNames>
    <sheetDataSet>
      <sheetData sheetId="0"/>
      <sheetData sheetId="1"/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Table of Contents"/>
      <sheetName val="Migration Timeline"/>
      <sheetName val="Deliverables"/>
      <sheetName val="Deliverables -1-04"/>
      <sheetName val="Holdback Schedule"/>
      <sheetName val="Deliverables 01-09-2007"/>
      <sheetName val="Development Timeline"/>
      <sheetName val="Implementation Timeline"/>
      <sheetName val="Cost Summary "/>
      <sheetName val="2. Staffing Services"/>
      <sheetName val="M&amp;O Timeline"/>
      <sheetName val="Effort Comparison"/>
      <sheetName val="Effort Summary"/>
      <sheetName val="Effort 24 month Dev"/>
      <sheetName val="Effort 16 month Imp Phase"/>
      <sheetName val="Touch Points by Phase"/>
      <sheetName val="Effort Ongoing (M&amp;O)"/>
      <sheetName val="HW_SW Summary"/>
      <sheetName val="HW SW Detail"/>
      <sheetName val="Production Operations"/>
      <sheetName val="Facilities Summary"/>
      <sheetName val="Facilities Detail"/>
      <sheetName val="Assumptions"/>
      <sheetName val="Allocation-PY"/>
      <sheetName val="Allocation-Resource"/>
      <sheetName val="Option Batch Scheduler"/>
      <sheetName val="Option Remote UAT"/>
      <sheetName val="Option Crystal Reports"/>
      <sheetName val="Option IVR"/>
      <sheetName val="Option Imaging"/>
      <sheetName val="Option Application Maintenance"/>
      <sheetName val="Other Vendor Touchpoints"/>
      <sheetName val="Option Post DSD System Ch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er's summary"/>
      <sheetName val="I-EO"/>
      <sheetName val="EO"/>
      <sheetName val="Staff-EO"/>
      <sheetName val="BS-EO"/>
      <sheetName val="SAP-EO"/>
      <sheetName val="cc2"/>
      <sheetName val="I-cc2"/>
      <sheetName val="BS-cc2"/>
      <sheetName val="SAP-cc2"/>
      <sheetName val="cc3"/>
      <sheetName val="I-cc3"/>
      <sheetName val="BS-cc3"/>
      <sheetName val="SAP-cc3"/>
      <sheetName val="cc4"/>
      <sheetName val="I-cc4"/>
      <sheetName val="BS-cc4"/>
      <sheetName val="SAP-cc4"/>
      <sheetName val="EMS"/>
      <sheetName val="Reference table"/>
      <sheetName val="Instructions_Version control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ary"/>
      <sheetName val="ALL"/>
      <sheetName val="Transformation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Contract Contacts"/>
      <sheetName val="Current Year Flash - CAD"/>
      <sheetName val="Variance to Prior Flash"/>
      <sheetName val="Variance to ASPIRE"/>
      <sheetName val="Qtr to Qtr Variance"/>
      <sheetName val="Next Year Flash - CAD"/>
      <sheetName val="Prior Flash - CAD"/>
      <sheetName val="Aspire - CAD"/>
      <sheetName val="Prior Year - CAD"/>
      <sheetName val="Current_Outlook"/>
      <sheetName val="Contract_Lookup"/>
      <sheetName val="Other_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bk"/>
      <sheetName val="KITS"/>
      <sheetName val="Version"/>
    </sheetNames>
    <sheetDataSet>
      <sheetData sheetId="0"/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1. Overview"/>
      <sheetName val="2. Timeline"/>
      <sheetName val="3. Cost Summary "/>
      <sheetName val="4. Staffing Services"/>
      <sheetName val="5. Tasks"/>
      <sheetName val="6. Assumptions"/>
      <sheetName val="Allocation-PY"/>
      <sheetName val="Allocation-Resource"/>
      <sheetName val="7. Detailed Task Estimate"/>
      <sheetName val="8. Host-to-Host Mess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D"/>
      <sheetName val="1. Cost Summary "/>
      <sheetName val="2. Staffing Services"/>
      <sheetName val="Hours by resource"/>
      <sheetName val="4. HW_SW"/>
      <sheetName val="5. D-2 (B) Costs"/>
      <sheetName val="6. E Costs"/>
      <sheetName val="Allocation-PY"/>
      <sheetName val="Allocation-Resource"/>
      <sheetName val="MAPPER Devt &amp; Deploy"/>
      <sheetName val="MAPPER Annual Cost Summary"/>
      <sheetName val="WTW Devt &amp; Deploy"/>
      <sheetName val="WTW Annual Cost Summary"/>
      <sheetName val="D-5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Client only"/>
      <sheetName val="By Client-Role"/>
      <sheetName val="By Client-Employee"/>
      <sheetName val="Database-HPA65"/>
      <sheetName val="Non-Trade HPA65"/>
      <sheetName val="Dept excluded from the database"/>
      <sheetName val="Staff Assignments"/>
      <sheetName val="Roles"/>
      <sheetName val="Clients"/>
      <sheetName val="Mar 2003 HPA65"/>
      <sheetName val="April 2003 HPA65"/>
      <sheetName val="May 2003 HPA65"/>
      <sheetName val="Jun 2003 HPA6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A - Overall Summary"/>
      <sheetName val="A1 - Line Item Summary - Amd 4"/>
      <sheetName val="A2 - Costs By Month - Amd 4"/>
      <sheetName val="HW-SW TOTAL Compare"/>
      <sheetName val="HW-SW SFY Compare"/>
      <sheetName val="A1 - Line Item Summary"/>
      <sheetName val="A2 - Costs By Month"/>
      <sheetName val="B - Staff Summary"/>
      <sheetName val="B1 - Staff by Task"/>
      <sheetName val="B2 - Staff by Person"/>
      <sheetName val="C - Project Site Summary"/>
      <sheetName val="C1 - Project Site HW"/>
      <sheetName val="C2 - Project Site HWM"/>
      <sheetName val="C3 - Project Site SW"/>
      <sheetName val="C4 - Project Site SWM"/>
      <sheetName val="D - Infrastructure Summary"/>
      <sheetName val="D1 - Infrastructure HW"/>
      <sheetName val="D2 - Infrastructure HWM"/>
      <sheetName val="D3 - Infrastructure SW"/>
      <sheetName val="D4 - Infrastructure SWM"/>
      <sheetName val="D1 - NAIT HW"/>
      <sheetName val="D2 - NAIT HWM"/>
      <sheetName val="D3 - NAIT SW"/>
      <sheetName val="D4 - NAIT SWM"/>
      <sheetName val="E - Training Summary"/>
      <sheetName val="E1 - Training HW"/>
      <sheetName val="E2 - Training HWM"/>
      <sheetName val="E3 - Training SW"/>
      <sheetName val="E4 - Training SWM"/>
      <sheetName val="F - Facilities"/>
      <sheetName val="G - Deliverables "/>
      <sheetName val="H - Hourly Rates"/>
      <sheetName val="H (CO) - Hourly CO Rates"/>
      <sheetName val="I - Other"/>
      <sheetName val="J -Imaging Summary"/>
      <sheetName val="J1 - IMG Central Staff by Task"/>
      <sheetName val="J2 - IMG Central Staff by Prsn"/>
      <sheetName val="J3 - Central IMG HW "/>
      <sheetName val="J4 - Central IMG HWM"/>
      <sheetName val="J5 - Central IMG SW"/>
      <sheetName val="J6 - Central IMG SWM"/>
      <sheetName val="J7 - Central IMG Facilities"/>
      <sheetName val="J8 - Central IMG Deliverables"/>
      <sheetName val="J9 - Central IMG Hourly Rates"/>
      <sheetName val="J10- Central IMG Support Staff "/>
      <sheetName val="J11 - CO-002"/>
      <sheetName val="K - IVR Summary"/>
      <sheetName val="K1 - IVR Central Staff by Task"/>
      <sheetName val="K2 - IVR Central Staff by Prsn"/>
      <sheetName val="K3 - Central IVR HW"/>
      <sheetName val="K4 - Central IVR HWM"/>
      <sheetName val="K5 - Central IVR SW"/>
      <sheetName val="K6 - Central IVR SWM"/>
      <sheetName val="K7 - Central IVR Facilities"/>
      <sheetName val="K8 - Central IVR Deliverables"/>
      <sheetName val="K9 - Central IVR Hourly Rates"/>
      <sheetName val="K10- Central IVR Support Staff "/>
      <sheetName val="CP - County Purchases"/>
      <sheetName val="Readin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Instructions"/>
      <sheetName val="AllInOne"/>
      <sheetName val="Start"/>
      <sheetName val="Deferral"/>
      <sheetName val="Transition"/>
      <sheetName val="Transformation"/>
      <sheetName val="Del_ABM_Paul"/>
      <sheetName val="Del_AD"/>
      <sheetName val="AMOD"/>
      <sheetName val="Octavio1"/>
      <sheetName val="McQuarrie2"/>
      <sheetName val="Riley3"/>
      <sheetName val="Palewandrem4"/>
      <sheetName val="SiteTravel"/>
      <sheetName val="GrowthAM"/>
      <sheetName val="GrowthAD"/>
      <sheetName val="End"/>
      <sheetName val="Variance to Prior Flash"/>
      <sheetName val="Variance to ASPIRE"/>
      <sheetName val="Variance YOY"/>
      <sheetName val="Variance Qtr to Qtr"/>
      <sheetName val="ReferenceSetUp"/>
      <sheetName val="Reference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s"/>
      <sheetName val="Cost Categories"/>
      <sheetName val="Financial View"/>
      <sheetName val="Recurring"/>
      <sheetName val="Adobe Fragments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 - Flash"/>
      <sheetName val="B - Summary"/>
      <sheetName val="SAPBEXqueries"/>
      <sheetName val="SAPBEXfilters"/>
      <sheetName val="C - Detail"/>
      <sheetName val="D - P&amp;L"/>
      <sheetName val="ReportInfo"/>
      <sheetName val="114AData"/>
      <sheetName val="114BData"/>
      <sheetName val="115Data"/>
      <sheetName val="Query"/>
      <sheetName val="Rev His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"/>
      <sheetName val="INPUT B"/>
      <sheetName val="INPUT C"/>
      <sheetName val="summary"/>
      <sheetName val="hw-sw-maintenance"/>
      <sheetName val="tech_support"/>
      <sheetName val="Staffing Summary"/>
      <sheetName val="Staffing"/>
      <sheetName val="FY09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y Month"/>
      <sheetName val="Transition Costs"/>
      <sheetName val="Alameda"/>
      <sheetName val="Contra Costa"/>
      <sheetName val="Fresno"/>
      <sheetName val="Orange"/>
      <sheetName val="Placer"/>
      <sheetName val="Sacramento"/>
      <sheetName val="San Diego"/>
      <sheetName val="San Francisco"/>
      <sheetName val="San Luis Obispo"/>
      <sheetName val="San Mateo"/>
      <sheetName val="Santa Barbara"/>
      <sheetName val="Santa Clara"/>
      <sheetName val="Santa Cruz"/>
      <sheetName val="Solano"/>
      <sheetName val="Sonoma"/>
      <sheetName val="Tulare"/>
      <sheetName val="Ventura"/>
      <sheetName val="Yolo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 Timeline"/>
      <sheetName val="2.  Detailed Estimate"/>
      <sheetName val="3. HW_SW"/>
      <sheetName val="4.  Resource Totals by Year"/>
      <sheetName val="5. 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evenue Impact "/>
      <sheetName val="COst Impact"/>
      <sheetName val="Caseload Ramp-Up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Revision History"/>
      <sheetName val="Cost Summary "/>
      <sheetName val="Ext - App Maint"/>
      <sheetName val="Ext - Tech Infras Blend"/>
      <sheetName val="Tech Infras - FTEs"/>
      <sheetName val="Ext - Operations"/>
      <sheetName val="Ext - Facilities"/>
      <sheetName val="Ext - HW_SW"/>
      <sheetName val="Assumptions"/>
      <sheetName val="M&amp;O APD"/>
      <sheetName val="Compare"/>
      <sheetName val="App Maint Reduct. Summary"/>
      <sheetName val="Ops Calculations"/>
      <sheetName val="Facilities Calculations"/>
      <sheetName val="Allocation-PY"/>
      <sheetName val="Allocation-Resour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ndy Info"/>
      <sheetName val="HW Maintenance"/>
      <sheetName val="SW Maintenance"/>
      <sheetName val="HW_SW_drawdown"/>
      <sheetName val="HPFS HW_SW"/>
      <sheetName val="Capital forecast"/>
      <sheetName val="FTE"/>
      <sheetName val="Prior Forecast FTE"/>
      <sheetName val="SUMMARY"/>
      <sheetName val="CalWIN"/>
      <sheetName val="Variance to Prior Flash"/>
      <sheetName val="Variance to Budget"/>
      <sheetName val="Variance YOY"/>
      <sheetName val="Variance Qtr to Qtr"/>
      <sheetName val="ReferenceSetUp"/>
      <sheetName val="ReferenceInput"/>
      <sheetName val="AllInOne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 Tasks"/>
      <sheetName val="Detailed Estimate"/>
      <sheetName val="Timeline"/>
      <sheetName val="7. Assumption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 Estimates"/>
      <sheetName val="Staffing Detail"/>
      <sheetName val="Financial Model"/>
      <sheetName val="CTA Link"/>
      <sheetName val="Lookups"/>
      <sheetName val="RateCard"/>
      <sheetName val="Payment Schedule"/>
      <sheetName val="Metrics"/>
      <sheetName val="WorkStream Effort"/>
      <sheetName val="Slides"/>
      <sheetName val="Slides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1.  Overview"/>
      <sheetName val="2.  Timeline"/>
      <sheetName val="2.  Timeline w staff"/>
      <sheetName val="2.  Timeline Summary by staff "/>
      <sheetName val="3. Cost Summary "/>
      <sheetName val="4. Staffing Services"/>
      <sheetName val="D-5 Rates"/>
      <sheetName val="5. Tasks"/>
      <sheetName val="6. Assumptions"/>
      <sheetName val="7.  Detailed Estimate"/>
      <sheetName val="8. HW_SW"/>
      <sheetName val="9. D-2 (B)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 Sheet (Proj Info)"/>
      <sheetName val="Change Log"/>
      <sheetName val="Comparison Summary"/>
      <sheetName val="Solomon forecast"/>
      <sheetName val="Solomon update"/>
      <sheetName val="2007"/>
      <sheetName val="2008"/>
      <sheetName val="2009"/>
      <sheetName val="2010"/>
      <sheetName val="2011"/>
      <sheetName val="Standard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ritt Carlsen" id="{3577532D-8FE3-4BC2-B3B5-67547A517027}" userId="S::CarlsenB@CalACES.org::74ef3845-6f9f-430e-942e-3bc0a2aeb2a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E11" dT="2021-01-27T17:53:30.92" personId="{3577532D-8FE3-4BC2-B3B5-67547A517027}" id="{AB0DE203-B07F-4D5D-8160-9C07AAB4CB3C}">
    <text>El Dorado has not opted in to GA/GR</text>
  </threadedComment>
  <threadedComment ref="AE38" dT="2021-01-27T17:53:30.92" personId="{3577532D-8FE3-4BC2-B3B5-67547A517027}" id="{BBF597D0-EBA7-4C92-979D-9DBE9DC41CAA}">
    <text>San Bernardino has not opted in to GA/GR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V2" dT="2022-01-28T23:18:20.90" personId="{3577532D-8FE3-4BC2-B3B5-67547A517027}" id="{96552FA6-0BBC-4866-AB90-8C73E2602859}">
    <text>Requires updating each year. Column H and I on CW Sharing Tables tab are updated based on new Persons Count and impact Column J %'s. Work with Tracy.</text>
  </threadedComment>
  <threadedComment ref="AE11" dT="2021-01-27T17:53:30.92" personId="{3577532D-8FE3-4BC2-B3B5-67547A517027}" id="{B5A979A7-F824-4848-A30A-47676B09206A}">
    <text>El Dorado has not opted in to GA/GR</text>
  </threadedComment>
  <threadedComment ref="AE38" dT="2021-01-27T17:53:30.92" personId="{3577532D-8FE3-4BC2-B3B5-67547A517027}" id="{4665BCF6-AF6B-4152-93E8-2C1F3A4FD307}">
    <text>San Bernardino has not opted in to GA/GR</text>
  </threadedComment>
  <threadedComment ref="H62" dT="2022-01-28T01:08:22.09" personId="{3577532D-8FE3-4BC2-B3B5-67547A517027}" id="{2DAFBA53-04B6-48D2-9C13-7D388F870EEF}">
    <text>Roundup not working; added 0.0001 to match OSI's calcuation on the Source Data tab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ADAE1-67D7-4ACA-BE38-65F99EE2C4C1}">
  <sheetPr>
    <tabColor rgb="FF9EE7F8"/>
  </sheetPr>
  <dimension ref="A1:F26"/>
  <sheetViews>
    <sheetView tabSelected="1" zoomScaleNormal="100" workbookViewId="0"/>
  </sheetViews>
  <sheetFormatPr defaultRowHeight="15" x14ac:dyDescent="0.25"/>
  <cols>
    <col min="1" max="1" width="9.140625" style="157"/>
    <col min="2" max="2" width="46.85546875" style="158" customWidth="1"/>
    <col min="3" max="3" width="97" style="159" customWidth="1"/>
    <col min="4" max="16384" width="9.140625" style="148"/>
  </cols>
  <sheetData>
    <row r="1" spans="1:3" x14ac:dyDescent="0.25">
      <c r="A1" s="145" t="s">
        <v>0</v>
      </c>
      <c r="B1" s="146" t="s">
        <v>1</v>
      </c>
      <c r="C1" s="147" t="s">
        <v>2</v>
      </c>
    </row>
    <row r="2" spans="1:3" x14ac:dyDescent="0.25">
      <c r="A2" s="149" t="s">
        <v>3</v>
      </c>
      <c r="B2" s="311" t="s">
        <v>4</v>
      </c>
      <c r="C2" s="151" t="s">
        <v>5</v>
      </c>
    </row>
    <row r="3" spans="1:3" x14ac:dyDescent="0.25">
      <c r="A3" s="149" t="s">
        <v>3</v>
      </c>
      <c r="B3" s="150" t="s">
        <v>6</v>
      </c>
      <c r="C3" s="151" t="s">
        <v>7</v>
      </c>
    </row>
    <row r="4" spans="1:3" ht="17.25" customHeight="1" x14ac:dyDescent="0.25">
      <c r="A4" s="149" t="s">
        <v>3</v>
      </c>
      <c r="B4" s="150" t="s">
        <v>8</v>
      </c>
      <c r="C4" s="151" t="s">
        <v>9</v>
      </c>
    </row>
    <row r="5" spans="1:3" x14ac:dyDescent="0.25">
      <c r="A5" s="152" t="s">
        <v>10</v>
      </c>
      <c r="B5" s="150" t="s">
        <v>11</v>
      </c>
      <c r="C5" s="312" t="s">
        <v>12</v>
      </c>
    </row>
    <row r="6" spans="1:3" x14ac:dyDescent="0.25">
      <c r="A6" s="153" t="s">
        <v>13</v>
      </c>
      <c r="B6" s="150" t="s">
        <v>14</v>
      </c>
      <c r="C6" s="151" t="s">
        <v>15</v>
      </c>
    </row>
    <row r="7" spans="1:3" x14ac:dyDescent="0.25">
      <c r="A7" s="153" t="s">
        <v>16</v>
      </c>
      <c r="B7" s="150" t="s">
        <v>17</v>
      </c>
      <c r="C7" s="151" t="s">
        <v>18</v>
      </c>
    </row>
    <row r="8" spans="1:3" x14ac:dyDescent="0.25">
      <c r="A8" s="153" t="s">
        <v>19</v>
      </c>
      <c r="B8" s="311" t="s">
        <v>20</v>
      </c>
      <c r="C8" s="313" t="s">
        <v>21</v>
      </c>
    </row>
    <row r="9" spans="1:3" x14ac:dyDescent="0.25">
      <c r="A9" s="153" t="s">
        <v>22</v>
      </c>
      <c r="B9" s="150" t="s">
        <v>23</v>
      </c>
      <c r="C9" s="151" t="s">
        <v>24</v>
      </c>
    </row>
    <row r="10" spans="1:3" x14ac:dyDescent="0.25">
      <c r="A10" s="154" t="s">
        <v>25</v>
      </c>
      <c r="B10" s="150" t="s">
        <v>26</v>
      </c>
      <c r="C10" s="151" t="s">
        <v>27</v>
      </c>
    </row>
    <row r="11" spans="1:3" x14ac:dyDescent="0.25">
      <c r="A11" s="154" t="s">
        <v>28</v>
      </c>
      <c r="B11" s="150" t="s">
        <v>29</v>
      </c>
      <c r="C11" s="313" t="s">
        <v>30</v>
      </c>
    </row>
    <row r="12" spans="1:3" x14ac:dyDescent="0.25">
      <c r="A12" s="155" t="s">
        <v>31</v>
      </c>
      <c r="B12" s="150" t="s">
        <v>32</v>
      </c>
      <c r="C12" s="151" t="s">
        <v>33</v>
      </c>
    </row>
    <row r="13" spans="1:3" x14ac:dyDescent="0.25">
      <c r="A13" s="155" t="s">
        <v>34</v>
      </c>
      <c r="B13" s="150" t="s">
        <v>35</v>
      </c>
      <c r="C13" s="151" t="s">
        <v>36</v>
      </c>
    </row>
    <row r="14" spans="1:3" x14ac:dyDescent="0.25">
      <c r="A14" s="156" t="s">
        <v>37</v>
      </c>
      <c r="B14" s="311" t="s">
        <v>38</v>
      </c>
      <c r="C14" s="313" t="s">
        <v>39</v>
      </c>
    </row>
    <row r="15" spans="1:3" x14ac:dyDescent="0.25">
      <c r="A15" s="340"/>
      <c r="B15" s="341"/>
      <c r="C15" s="342"/>
    </row>
    <row r="17" spans="1:6" x14ac:dyDescent="0.25">
      <c r="A17" s="148"/>
      <c r="B17" s="148"/>
      <c r="C17" s="148"/>
    </row>
    <row r="18" spans="1:6" x14ac:dyDescent="0.25">
      <c r="A18" s="148"/>
      <c r="B18"/>
      <c r="C18"/>
    </row>
    <row r="20" spans="1:6" x14ac:dyDescent="0.25">
      <c r="A20"/>
      <c r="B20"/>
      <c r="C20"/>
      <c r="D20"/>
      <c r="E20"/>
      <c r="F20"/>
    </row>
    <row r="21" spans="1:6" x14ac:dyDescent="0.25">
      <c r="A21"/>
      <c r="B21"/>
      <c r="C21"/>
      <c r="D21"/>
      <c r="E21"/>
      <c r="F21"/>
    </row>
    <row r="22" spans="1:6" x14ac:dyDescent="0.25">
      <c r="A22"/>
      <c r="B22"/>
      <c r="C22"/>
      <c r="D22"/>
      <c r="E22"/>
      <c r="F22"/>
    </row>
    <row r="23" spans="1:6" x14ac:dyDescent="0.25">
      <c r="A23"/>
      <c r="B23"/>
      <c r="C23"/>
      <c r="D23"/>
      <c r="E23"/>
      <c r="F23"/>
    </row>
    <row r="24" spans="1:6" x14ac:dyDescent="0.25">
      <c r="A24"/>
      <c r="B24"/>
      <c r="C24"/>
      <c r="D24"/>
      <c r="E24"/>
      <c r="F24"/>
    </row>
    <row r="25" spans="1:6" x14ac:dyDescent="0.25">
      <c r="A25"/>
      <c r="B25"/>
      <c r="C25"/>
      <c r="D25"/>
      <c r="E25"/>
      <c r="F25"/>
    </row>
    <row r="26" spans="1:6" x14ac:dyDescent="0.25">
      <c r="A26"/>
      <c r="B26"/>
      <c r="C26"/>
      <c r="D26"/>
      <c r="E26"/>
      <c r="F26"/>
    </row>
  </sheetData>
  <phoneticPr fontId="60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D5DE3-DF7C-4B5A-81ED-03F0C1D41B28}">
  <sheetPr>
    <tabColor theme="5" tint="0.59999389629810485"/>
  </sheetPr>
  <dimension ref="A1:AG64"/>
  <sheetViews>
    <sheetView workbookViewId="0">
      <pane xSplit="3" ySplit="3" topLeftCell="D4" activePane="bottomRight" state="frozen"/>
      <selection pane="topRight"/>
      <selection pane="bottomLeft"/>
      <selection pane="bottomRight" activeCell="A3" sqref="A3:C3"/>
    </sheetView>
  </sheetViews>
  <sheetFormatPr defaultColWidth="12.42578125" defaultRowHeight="15" x14ac:dyDescent="0.25"/>
  <cols>
    <col min="1" max="1" width="15" style="133" bestFit="1" customWidth="1"/>
    <col min="2" max="2" width="12.5703125" style="133" customWidth="1"/>
    <col min="3" max="3" width="11.28515625" style="133" bestFit="1" customWidth="1"/>
    <col min="4" max="27" width="16.7109375" style="133" customWidth="1"/>
    <col min="28" max="33" width="15.7109375" style="133" customWidth="1"/>
    <col min="34" max="16384" width="12.42578125" style="133"/>
  </cols>
  <sheetData>
    <row r="1" spans="1:33" x14ac:dyDescent="0.25">
      <c r="A1" s="132" t="s">
        <v>150</v>
      </c>
      <c r="B1" s="247" t="s">
        <v>185</v>
      </c>
    </row>
    <row r="2" spans="1:33" x14ac:dyDescent="0.25">
      <c r="A2" s="51" t="s">
        <v>152</v>
      </c>
      <c r="B2" s="51" t="s">
        <v>152</v>
      </c>
      <c r="C2" s="51" t="s">
        <v>152</v>
      </c>
      <c r="D2" s="1" t="s">
        <v>153</v>
      </c>
      <c r="E2" s="1" t="s">
        <v>153</v>
      </c>
      <c r="F2" s="1" t="s">
        <v>153</v>
      </c>
      <c r="G2" s="1" t="s">
        <v>153</v>
      </c>
      <c r="H2" s="1" t="s">
        <v>153</v>
      </c>
      <c r="I2" s="1" t="s">
        <v>154</v>
      </c>
      <c r="J2" s="1" t="s">
        <v>154</v>
      </c>
      <c r="K2" s="1" t="s">
        <v>154</v>
      </c>
      <c r="L2" s="1" t="s">
        <v>154</v>
      </c>
      <c r="M2" s="1" t="s">
        <v>154</v>
      </c>
      <c r="N2" s="1" t="s">
        <v>155</v>
      </c>
      <c r="O2" s="1" t="s">
        <v>155</v>
      </c>
      <c r="P2" s="1" t="s">
        <v>155</v>
      </c>
      <c r="Q2" s="1" t="s">
        <v>155</v>
      </c>
      <c r="R2" s="1" t="s">
        <v>155</v>
      </c>
      <c r="S2" s="1" t="s">
        <v>156</v>
      </c>
      <c r="T2" s="1" t="s">
        <v>156</v>
      </c>
      <c r="U2" s="1" t="s">
        <v>156</v>
      </c>
      <c r="V2" s="1" t="s">
        <v>156</v>
      </c>
      <c r="W2" s="1" t="s">
        <v>156</v>
      </c>
      <c r="X2" s="1" t="s">
        <v>157</v>
      </c>
      <c r="Y2" s="1" t="s">
        <v>157</v>
      </c>
      <c r="Z2" s="1" t="s">
        <v>157</v>
      </c>
      <c r="AA2" s="1" t="s">
        <v>157</v>
      </c>
      <c r="AB2" s="300" t="s">
        <v>157</v>
      </c>
      <c r="AC2" s="300" t="s">
        <v>158</v>
      </c>
      <c r="AD2" s="300" t="s">
        <v>158</v>
      </c>
      <c r="AE2" s="300" t="s">
        <v>158</v>
      </c>
      <c r="AF2" s="300" t="s">
        <v>158</v>
      </c>
      <c r="AG2" s="300" t="s">
        <v>158</v>
      </c>
    </row>
    <row r="3" spans="1:33" x14ac:dyDescent="0.25">
      <c r="A3" s="248" t="s">
        <v>159</v>
      </c>
      <c r="B3" s="249" t="s">
        <v>160</v>
      </c>
      <c r="C3" s="249" t="s">
        <v>161</v>
      </c>
      <c r="D3" s="1" t="s">
        <v>44</v>
      </c>
      <c r="E3" s="1" t="s">
        <v>48</v>
      </c>
      <c r="F3" s="1" t="s">
        <v>121</v>
      </c>
      <c r="G3" s="2" t="s">
        <v>164</v>
      </c>
      <c r="H3" s="1" t="s">
        <v>165</v>
      </c>
      <c r="I3" s="1" t="s">
        <v>44</v>
      </c>
      <c r="J3" s="1" t="s">
        <v>48</v>
      </c>
      <c r="K3" s="2" t="s">
        <v>121</v>
      </c>
      <c r="L3" s="1" t="s">
        <v>164</v>
      </c>
      <c r="M3" s="1" t="s">
        <v>165</v>
      </c>
      <c r="N3" s="1" t="s">
        <v>44</v>
      </c>
      <c r="O3" s="2" t="s">
        <v>48</v>
      </c>
      <c r="P3" s="1" t="s">
        <v>121</v>
      </c>
      <c r="Q3" s="1" t="s">
        <v>164</v>
      </c>
      <c r="R3" s="1" t="s">
        <v>165</v>
      </c>
      <c r="S3" s="2" t="s">
        <v>44</v>
      </c>
      <c r="T3" s="1" t="s">
        <v>48</v>
      </c>
      <c r="U3" s="1" t="s">
        <v>121</v>
      </c>
      <c r="V3" s="1" t="s">
        <v>164</v>
      </c>
      <c r="W3" s="2" t="s">
        <v>165</v>
      </c>
      <c r="X3" s="1" t="s">
        <v>44</v>
      </c>
      <c r="Y3" s="1" t="s">
        <v>48</v>
      </c>
      <c r="Z3" s="1" t="s">
        <v>121</v>
      </c>
      <c r="AA3" s="2" t="s">
        <v>164</v>
      </c>
      <c r="AB3" s="301" t="s">
        <v>165</v>
      </c>
      <c r="AC3" s="301" t="s">
        <v>44</v>
      </c>
      <c r="AD3" s="301" t="s">
        <v>48</v>
      </c>
      <c r="AE3" s="301" t="s">
        <v>121</v>
      </c>
      <c r="AF3" s="301" t="s">
        <v>164</v>
      </c>
      <c r="AG3" s="301" t="s">
        <v>165</v>
      </c>
    </row>
    <row r="4" spans="1:33" x14ac:dyDescent="0.25">
      <c r="A4" s="3" t="s">
        <v>54</v>
      </c>
      <c r="B4" s="250" t="s">
        <v>169</v>
      </c>
      <c r="C4" s="250" t="s">
        <v>170</v>
      </c>
      <c r="D4" s="303">
        <v>63204</v>
      </c>
      <c r="E4" s="303">
        <v>373</v>
      </c>
      <c r="F4" s="303">
        <v>906</v>
      </c>
      <c r="G4" s="304">
        <v>0</v>
      </c>
      <c r="H4" s="303">
        <v>266572</v>
      </c>
      <c r="I4" s="305">
        <v>31602</v>
      </c>
      <c r="J4" s="303">
        <v>0</v>
      </c>
      <c r="K4" s="304">
        <v>0</v>
      </c>
      <c r="L4" s="305">
        <v>0</v>
      </c>
      <c r="M4" s="303">
        <v>131461</v>
      </c>
      <c r="N4" s="305">
        <v>22121</v>
      </c>
      <c r="O4" s="306">
        <v>261</v>
      </c>
      <c r="P4" s="303">
        <v>0</v>
      </c>
      <c r="Q4" s="303">
        <v>0</v>
      </c>
      <c r="R4" s="305">
        <v>23421</v>
      </c>
      <c r="S4" s="304">
        <v>0</v>
      </c>
      <c r="T4" s="305">
        <v>0</v>
      </c>
      <c r="U4" s="305">
        <v>0</v>
      </c>
      <c r="V4" s="305">
        <v>0</v>
      </c>
      <c r="W4" s="306">
        <v>101191</v>
      </c>
      <c r="X4" s="305">
        <v>9481</v>
      </c>
      <c r="Y4" s="305">
        <v>112</v>
      </c>
      <c r="Z4" s="305">
        <v>906</v>
      </c>
      <c r="AA4" s="304">
        <v>0</v>
      </c>
      <c r="AB4" s="323">
        <v>10499</v>
      </c>
      <c r="AC4" s="323">
        <v>0</v>
      </c>
      <c r="AD4" s="323">
        <v>0</v>
      </c>
      <c r="AE4" s="323">
        <v>0</v>
      </c>
      <c r="AF4" s="323">
        <v>0</v>
      </c>
      <c r="AG4" s="323">
        <v>0</v>
      </c>
    </row>
    <row r="5" spans="1:33" x14ac:dyDescent="0.25">
      <c r="A5" s="3" t="s">
        <v>54</v>
      </c>
      <c r="B5" s="250" t="s">
        <v>171</v>
      </c>
      <c r="C5" s="250" t="s">
        <v>172</v>
      </c>
      <c r="D5" s="303">
        <v>68070</v>
      </c>
      <c r="E5" s="303">
        <v>402</v>
      </c>
      <c r="F5" s="303">
        <v>976</v>
      </c>
      <c r="G5" s="304">
        <v>0</v>
      </c>
      <c r="H5" s="303">
        <v>287092</v>
      </c>
      <c r="I5" s="305">
        <v>34035</v>
      </c>
      <c r="J5" s="303">
        <v>0</v>
      </c>
      <c r="K5" s="304">
        <v>0</v>
      </c>
      <c r="L5" s="305">
        <v>0</v>
      </c>
      <c r="M5" s="303">
        <v>141579</v>
      </c>
      <c r="N5" s="305">
        <v>23825</v>
      </c>
      <c r="O5" s="306">
        <v>281</v>
      </c>
      <c r="P5" s="303">
        <v>0</v>
      </c>
      <c r="Q5" s="303">
        <v>0</v>
      </c>
      <c r="R5" s="305">
        <v>25226</v>
      </c>
      <c r="S5" s="304">
        <v>0</v>
      </c>
      <c r="T5" s="305">
        <v>0</v>
      </c>
      <c r="U5" s="305">
        <v>0</v>
      </c>
      <c r="V5" s="305">
        <v>0</v>
      </c>
      <c r="W5" s="306">
        <v>108980</v>
      </c>
      <c r="X5" s="305">
        <v>10210</v>
      </c>
      <c r="Y5" s="305">
        <v>121</v>
      </c>
      <c r="Z5" s="305">
        <v>976</v>
      </c>
      <c r="AA5" s="304">
        <v>0</v>
      </c>
      <c r="AB5" s="323">
        <v>11307</v>
      </c>
      <c r="AC5" s="323">
        <v>0</v>
      </c>
      <c r="AD5" s="323">
        <v>0</v>
      </c>
      <c r="AE5" s="323">
        <v>0</v>
      </c>
      <c r="AF5" s="323">
        <v>0</v>
      </c>
      <c r="AG5" s="323">
        <v>0</v>
      </c>
    </row>
    <row r="6" spans="1:33" x14ac:dyDescent="0.25">
      <c r="A6" s="3" t="s">
        <v>54</v>
      </c>
      <c r="B6" s="250" t="s">
        <v>166</v>
      </c>
      <c r="C6" s="250" t="s">
        <v>167</v>
      </c>
      <c r="D6" s="303">
        <v>109745</v>
      </c>
      <c r="E6" s="303">
        <v>648</v>
      </c>
      <c r="F6" s="303">
        <v>1574</v>
      </c>
      <c r="G6" s="304">
        <v>0</v>
      </c>
      <c r="H6" s="303">
        <v>462862</v>
      </c>
      <c r="I6" s="305">
        <v>54873</v>
      </c>
      <c r="J6" s="303">
        <v>0</v>
      </c>
      <c r="K6" s="304">
        <v>0</v>
      </c>
      <c r="L6" s="305">
        <v>0</v>
      </c>
      <c r="M6" s="303">
        <v>228260</v>
      </c>
      <c r="N6" s="305">
        <v>38411</v>
      </c>
      <c r="O6" s="306">
        <v>454</v>
      </c>
      <c r="P6" s="303">
        <v>0</v>
      </c>
      <c r="Q6" s="303">
        <v>0</v>
      </c>
      <c r="R6" s="305">
        <v>40670</v>
      </c>
      <c r="S6" s="304">
        <v>0</v>
      </c>
      <c r="T6" s="305">
        <v>0</v>
      </c>
      <c r="U6" s="305">
        <v>0</v>
      </c>
      <c r="V6" s="305">
        <v>0</v>
      </c>
      <c r="W6" s="306">
        <v>175703</v>
      </c>
      <c r="X6" s="305">
        <v>16461</v>
      </c>
      <c r="Y6" s="305">
        <v>194</v>
      </c>
      <c r="Z6" s="305">
        <v>1574</v>
      </c>
      <c r="AA6" s="304">
        <v>0</v>
      </c>
      <c r="AB6" s="323">
        <v>18229</v>
      </c>
      <c r="AC6" s="323">
        <v>0</v>
      </c>
      <c r="AD6" s="323">
        <v>0</v>
      </c>
      <c r="AE6" s="323">
        <v>0</v>
      </c>
      <c r="AF6" s="323">
        <v>0</v>
      </c>
      <c r="AG6" s="323">
        <v>0</v>
      </c>
    </row>
    <row r="7" spans="1:33" x14ac:dyDescent="0.25">
      <c r="A7" s="3" t="s">
        <v>60</v>
      </c>
      <c r="B7" s="250" t="s">
        <v>169</v>
      </c>
      <c r="C7" s="250" t="s">
        <v>170</v>
      </c>
      <c r="D7" s="303">
        <v>29936</v>
      </c>
      <c r="E7" s="303">
        <v>177</v>
      </c>
      <c r="F7" s="303">
        <v>429</v>
      </c>
      <c r="G7" s="304">
        <v>0</v>
      </c>
      <c r="H7" s="303">
        <v>126257</v>
      </c>
      <c r="I7" s="305">
        <v>14968</v>
      </c>
      <c r="J7" s="303">
        <v>0</v>
      </c>
      <c r="K7" s="304">
        <v>0</v>
      </c>
      <c r="L7" s="305">
        <v>0</v>
      </c>
      <c r="M7" s="303">
        <v>62263</v>
      </c>
      <c r="N7" s="305">
        <v>10478</v>
      </c>
      <c r="O7" s="306">
        <v>124</v>
      </c>
      <c r="P7" s="303">
        <v>0</v>
      </c>
      <c r="Q7" s="303">
        <v>0</v>
      </c>
      <c r="R7" s="305">
        <v>11094</v>
      </c>
      <c r="S7" s="304">
        <v>0</v>
      </c>
      <c r="T7" s="305">
        <v>0</v>
      </c>
      <c r="U7" s="305">
        <v>0</v>
      </c>
      <c r="V7" s="305">
        <v>0</v>
      </c>
      <c r="W7" s="306">
        <v>47928</v>
      </c>
      <c r="X7" s="305">
        <v>4490</v>
      </c>
      <c r="Y7" s="305">
        <v>53</v>
      </c>
      <c r="Z7" s="305">
        <v>429</v>
      </c>
      <c r="AA7" s="304">
        <v>0</v>
      </c>
      <c r="AB7" s="323">
        <v>4972</v>
      </c>
      <c r="AC7" s="323">
        <v>0</v>
      </c>
      <c r="AD7" s="323">
        <v>0</v>
      </c>
      <c r="AE7" s="323">
        <v>0</v>
      </c>
      <c r="AF7" s="323">
        <v>0</v>
      </c>
      <c r="AG7" s="323">
        <v>0</v>
      </c>
    </row>
    <row r="8" spans="1:33" x14ac:dyDescent="0.25">
      <c r="A8" s="3" t="s">
        <v>60</v>
      </c>
      <c r="B8" s="250" t="s">
        <v>171</v>
      </c>
      <c r="C8" s="250" t="s">
        <v>172</v>
      </c>
      <c r="D8" s="303">
        <v>48986</v>
      </c>
      <c r="E8" s="303">
        <v>289</v>
      </c>
      <c r="F8" s="303">
        <v>702</v>
      </c>
      <c r="G8" s="304">
        <v>0</v>
      </c>
      <c r="H8" s="303">
        <v>206605</v>
      </c>
      <c r="I8" s="305">
        <v>24493</v>
      </c>
      <c r="J8" s="303">
        <v>0</v>
      </c>
      <c r="K8" s="304">
        <v>0</v>
      </c>
      <c r="L8" s="305">
        <v>0</v>
      </c>
      <c r="M8" s="303">
        <v>101888</v>
      </c>
      <c r="N8" s="305">
        <v>17145</v>
      </c>
      <c r="O8" s="306">
        <v>202</v>
      </c>
      <c r="P8" s="303">
        <v>0</v>
      </c>
      <c r="Q8" s="303">
        <v>0</v>
      </c>
      <c r="R8" s="305">
        <v>18152</v>
      </c>
      <c r="S8" s="304">
        <v>0</v>
      </c>
      <c r="T8" s="305">
        <v>0</v>
      </c>
      <c r="U8" s="305">
        <v>0</v>
      </c>
      <c r="V8" s="305">
        <v>0</v>
      </c>
      <c r="W8" s="306">
        <v>78428</v>
      </c>
      <c r="X8" s="305">
        <v>7348</v>
      </c>
      <c r="Y8" s="305">
        <v>87</v>
      </c>
      <c r="Z8" s="305">
        <v>702</v>
      </c>
      <c r="AA8" s="304">
        <v>0</v>
      </c>
      <c r="AB8" s="323">
        <v>8137</v>
      </c>
      <c r="AC8" s="323">
        <v>0</v>
      </c>
      <c r="AD8" s="323">
        <v>0</v>
      </c>
      <c r="AE8" s="323">
        <v>0</v>
      </c>
      <c r="AF8" s="323">
        <v>0</v>
      </c>
      <c r="AG8" s="323">
        <v>0</v>
      </c>
    </row>
    <row r="9" spans="1:33" x14ac:dyDescent="0.25">
      <c r="A9" s="3" t="s">
        <v>60</v>
      </c>
      <c r="B9" s="250" t="s">
        <v>166</v>
      </c>
      <c r="C9" s="250" t="s">
        <v>167</v>
      </c>
      <c r="D9" s="303">
        <v>36415</v>
      </c>
      <c r="E9" s="303">
        <v>215</v>
      </c>
      <c r="F9" s="303">
        <v>522</v>
      </c>
      <c r="G9" s="304">
        <v>0</v>
      </c>
      <c r="H9" s="303">
        <v>153583</v>
      </c>
      <c r="I9" s="305">
        <v>18208</v>
      </c>
      <c r="J9" s="303">
        <v>0</v>
      </c>
      <c r="K9" s="304">
        <v>0</v>
      </c>
      <c r="L9" s="305">
        <v>0</v>
      </c>
      <c r="M9" s="303">
        <v>75739</v>
      </c>
      <c r="N9" s="305">
        <v>12745</v>
      </c>
      <c r="O9" s="306">
        <v>151</v>
      </c>
      <c r="P9" s="303">
        <v>0</v>
      </c>
      <c r="Q9" s="303">
        <v>0</v>
      </c>
      <c r="R9" s="305">
        <v>13495</v>
      </c>
      <c r="S9" s="304">
        <v>0</v>
      </c>
      <c r="T9" s="305">
        <v>0</v>
      </c>
      <c r="U9" s="305">
        <v>0</v>
      </c>
      <c r="V9" s="305">
        <v>0</v>
      </c>
      <c r="W9" s="306">
        <v>58301</v>
      </c>
      <c r="X9" s="305">
        <v>5462</v>
      </c>
      <c r="Y9" s="305">
        <v>64</v>
      </c>
      <c r="Z9" s="305">
        <v>522</v>
      </c>
      <c r="AA9" s="304">
        <v>0</v>
      </c>
      <c r="AB9" s="323">
        <v>6048</v>
      </c>
      <c r="AC9" s="323">
        <v>0</v>
      </c>
      <c r="AD9" s="323">
        <v>0</v>
      </c>
      <c r="AE9" s="323">
        <v>0</v>
      </c>
      <c r="AF9" s="323">
        <v>0</v>
      </c>
      <c r="AG9" s="323">
        <v>0</v>
      </c>
    </row>
    <row r="10" spans="1:33" x14ac:dyDescent="0.25">
      <c r="A10" s="3" t="s">
        <v>63</v>
      </c>
      <c r="B10" s="250" t="s">
        <v>169</v>
      </c>
      <c r="C10" s="250" t="s">
        <v>170</v>
      </c>
      <c r="D10" s="303">
        <v>76577</v>
      </c>
      <c r="E10" s="303">
        <v>452</v>
      </c>
      <c r="F10" s="303">
        <v>1098</v>
      </c>
      <c r="G10" s="304">
        <v>0</v>
      </c>
      <c r="H10" s="303">
        <v>322972</v>
      </c>
      <c r="I10" s="305">
        <v>38289</v>
      </c>
      <c r="J10" s="303">
        <v>0</v>
      </c>
      <c r="K10" s="304">
        <v>0</v>
      </c>
      <c r="L10" s="305">
        <v>0</v>
      </c>
      <c r="M10" s="303">
        <v>159274</v>
      </c>
      <c r="N10" s="305">
        <v>26802</v>
      </c>
      <c r="O10" s="306">
        <v>316</v>
      </c>
      <c r="P10" s="303">
        <v>0</v>
      </c>
      <c r="Q10" s="303">
        <v>0</v>
      </c>
      <c r="R10" s="305">
        <v>28377</v>
      </c>
      <c r="S10" s="304">
        <v>0</v>
      </c>
      <c r="T10" s="305">
        <v>0</v>
      </c>
      <c r="U10" s="305">
        <v>0</v>
      </c>
      <c r="V10" s="305">
        <v>0</v>
      </c>
      <c r="W10" s="306">
        <v>122601</v>
      </c>
      <c r="X10" s="305">
        <v>11486</v>
      </c>
      <c r="Y10" s="305">
        <v>136</v>
      </c>
      <c r="Z10" s="305">
        <v>1098</v>
      </c>
      <c r="AA10" s="304">
        <v>0</v>
      </c>
      <c r="AB10" s="323">
        <v>12720</v>
      </c>
      <c r="AC10" s="323">
        <v>0</v>
      </c>
      <c r="AD10" s="323">
        <v>0</v>
      </c>
      <c r="AE10" s="323">
        <v>0</v>
      </c>
      <c r="AF10" s="323">
        <v>0</v>
      </c>
      <c r="AG10" s="323">
        <v>0</v>
      </c>
    </row>
    <row r="11" spans="1:33" x14ac:dyDescent="0.25">
      <c r="A11" s="3" t="s">
        <v>63</v>
      </c>
      <c r="B11" s="250" t="s">
        <v>171</v>
      </c>
      <c r="C11" s="250" t="s">
        <v>172</v>
      </c>
      <c r="D11" s="303">
        <v>89858</v>
      </c>
      <c r="E11" s="303">
        <v>531</v>
      </c>
      <c r="F11" s="303">
        <v>1289</v>
      </c>
      <c r="G11" s="304">
        <v>0</v>
      </c>
      <c r="H11" s="303">
        <v>378988</v>
      </c>
      <c r="I11" s="305">
        <v>44929</v>
      </c>
      <c r="J11" s="303">
        <v>0</v>
      </c>
      <c r="K11" s="304">
        <v>0</v>
      </c>
      <c r="L11" s="305">
        <v>0</v>
      </c>
      <c r="M11" s="303">
        <v>186897</v>
      </c>
      <c r="N11" s="305">
        <v>31450</v>
      </c>
      <c r="O11" s="306">
        <v>372</v>
      </c>
      <c r="P11" s="303">
        <v>0</v>
      </c>
      <c r="Q11" s="303">
        <v>0</v>
      </c>
      <c r="R11" s="305">
        <v>33300</v>
      </c>
      <c r="S11" s="304">
        <v>0</v>
      </c>
      <c r="T11" s="305">
        <v>0</v>
      </c>
      <c r="U11" s="305">
        <v>0</v>
      </c>
      <c r="V11" s="305">
        <v>0</v>
      </c>
      <c r="W11" s="306">
        <v>143864</v>
      </c>
      <c r="X11" s="305">
        <v>13479</v>
      </c>
      <c r="Y11" s="305">
        <v>159</v>
      </c>
      <c r="Z11" s="305">
        <v>1289</v>
      </c>
      <c r="AA11" s="304">
        <v>0</v>
      </c>
      <c r="AB11" s="323">
        <v>14927</v>
      </c>
      <c r="AC11" s="323">
        <v>0</v>
      </c>
      <c r="AD11" s="323">
        <v>0</v>
      </c>
      <c r="AE11" s="323">
        <v>0</v>
      </c>
      <c r="AF11" s="323">
        <v>0</v>
      </c>
      <c r="AG11" s="323">
        <v>0</v>
      </c>
    </row>
    <row r="12" spans="1:33" x14ac:dyDescent="0.25">
      <c r="A12" s="3" t="s">
        <v>63</v>
      </c>
      <c r="B12" s="250" t="s">
        <v>166</v>
      </c>
      <c r="C12" s="250" t="s">
        <v>167</v>
      </c>
      <c r="D12" s="303">
        <v>77847</v>
      </c>
      <c r="E12" s="303">
        <v>460</v>
      </c>
      <c r="F12" s="303">
        <v>1116</v>
      </c>
      <c r="G12" s="304">
        <v>0</v>
      </c>
      <c r="H12" s="303">
        <v>328331</v>
      </c>
      <c r="I12" s="305">
        <v>38924</v>
      </c>
      <c r="J12" s="303">
        <v>0</v>
      </c>
      <c r="K12" s="304">
        <v>0</v>
      </c>
      <c r="L12" s="305">
        <v>0</v>
      </c>
      <c r="M12" s="303">
        <v>161917</v>
      </c>
      <c r="N12" s="305">
        <v>27246</v>
      </c>
      <c r="O12" s="306">
        <v>322</v>
      </c>
      <c r="P12" s="303">
        <v>0</v>
      </c>
      <c r="Q12" s="303">
        <v>0</v>
      </c>
      <c r="R12" s="305">
        <v>28849</v>
      </c>
      <c r="S12" s="304">
        <v>0</v>
      </c>
      <c r="T12" s="305">
        <v>0</v>
      </c>
      <c r="U12" s="305">
        <v>0</v>
      </c>
      <c r="V12" s="305">
        <v>0</v>
      </c>
      <c r="W12" s="306">
        <v>124634</v>
      </c>
      <c r="X12" s="305">
        <v>11677</v>
      </c>
      <c r="Y12" s="305">
        <v>138</v>
      </c>
      <c r="Z12" s="305">
        <v>1116</v>
      </c>
      <c r="AA12" s="304">
        <v>0</v>
      </c>
      <c r="AB12" s="323">
        <v>12931</v>
      </c>
      <c r="AC12" s="323">
        <v>0</v>
      </c>
      <c r="AD12" s="323">
        <v>0</v>
      </c>
      <c r="AE12" s="323">
        <v>0</v>
      </c>
      <c r="AF12" s="323">
        <v>0</v>
      </c>
      <c r="AG12" s="323">
        <v>0</v>
      </c>
    </row>
    <row r="13" spans="1:33" x14ac:dyDescent="0.25">
      <c r="A13" s="3" t="s">
        <v>83</v>
      </c>
      <c r="B13" s="250" t="s">
        <v>169</v>
      </c>
      <c r="C13" s="250" t="s">
        <v>170</v>
      </c>
      <c r="D13" s="303">
        <v>57250</v>
      </c>
      <c r="E13" s="303">
        <v>338</v>
      </c>
      <c r="F13" s="303">
        <v>821</v>
      </c>
      <c r="G13" s="304">
        <v>0</v>
      </c>
      <c r="H13" s="303">
        <v>241459</v>
      </c>
      <c r="I13" s="305">
        <v>28626</v>
      </c>
      <c r="J13" s="303">
        <v>0</v>
      </c>
      <c r="K13" s="304">
        <v>0</v>
      </c>
      <c r="L13" s="305">
        <v>0</v>
      </c>
      <c r="M13" s="303">
        <v>119076</v>
      </c>
      <c r="N13" s="305">
        <v>20038</v>
      </c>
      <c r="O13" s="306">
        <v>237</v>
      </c>
      <c r="P13" s="303">
        <v>0</v>
      </c>
      <c r="Q13" s="303">
        <v>0</v>
      </c>
      <c r="R13" s="305">
        <v>21216</v>
      </c>
      <c r="S13" s="304">
        <v>0</v>
      </c>
      <c r="T13" s="305">
        <v>0</v>
      </c>
      <c r="U13" s="305">
        <v>0</v>
      </c>
      <c r="V13" s="305">
        <v>0</v>
      </c>
      <c r="W13" s="306">
        <v>91659</v>
      </c>
      <c r="X13" s="305">
        <v>8586</v>
      </c>
      <c r="Y13" s="305">
        <v>101</v>
      </c>
      <c r="Z13" s="305">
        <v>821</v>
      </c>
      <c r="AA13" s="304">
        <v>0</v>
      </c>
      <c r="AB13" s="323">
        <v>9508</v>
      </c>
      <c r="AC13" s="323">
        <v>0</v>
      </c>
      <c r="AD13" s="323">
        <v>0</v>
      </c>
      <c r="AE13" s="323">
        <v>0</v>
      </c>
      <c r="AF13" s="323">
        <v>0</v>
      </c>
      <c r="AG13" s="323">
        <v>0</v>
      </c>
    </row>
    <row r="14" spans="1:33" x14ac:dyDescent="0.25">
      <c r="A14" s="3" t="s">
        <v>83</v>
      </c>
      <c r="B14" s="250" t="s">
        <v>171</v>
      </c>
      <c r="C14" s="250" t="s">
        <v>172</v>
      </c>
      <c r="D14" s="303">
        <v>80192</v>
      </c>
      <c r="E14" s="303">
        <v>474</v>
      </c>
      <c r="F14" s="303">
        <v>1150</v>
      </c>
      <c r="G14" s="304">
        <v>0</v>
      </c>
      <c r="H14" s="303">
        <v>338223</v>
      </c>
      <c r="I14" s="305">
        <v>40097</v>
      </c>
      <c r="J14" s="303">
        <v>0</v>
      </c>
      <c r="K14" s="304">
        <v>0</v>
      </c>
      <c r="L14" s="305">
        <v>0</v>
      </c>
      <c r="M14" s="303">
        <v>166796</v>
      </c>
      <c r="N14" s="305">
        <v>28067</v>
      </c>
      <c r="O14" s="306">
        <v>332</v>
      </c>
      <c r="P14" s="303">
        <v>0</v>
      </c>
      <c r="Q14" s="303">
        <v>0</v>
      </c>
      <c r="R14" s="305">
        <v>29717</v>
      </c>
      <c r="S14" s="304">
        <v>0</v>
      </c>
      <c r="T14" s="305">
        <v>0</v>
      </c>
      <c r="U14" s="305">
        <v>0</v>
      </c>
      <c r="V14" s="305">
        <v>0</v>
      </c>
      <c r="W14" s="306">
        <v>128390</v>
      </c>
      <c r="X14" s="305">
        <v>12028</v>
      </c>
      <c r="Y14" s="305">
        <v>142</v>
      </c>
      <c r="Z14" s="305">
        <v>1150</v>
      </c>
      <c r="AA14" s="304">
        <v>0</v>
      </c>
      <c r="AB14" s="323">
        <v>13320</v>
      </c>
      <c r="AC14" s="323">
        <v>0</v>
      </c>
      <c r="AD14" s="323">
        <v>0</v>
      </c>
      <c r="AE14" s="323">
        <v>0</v>
      </c>
      <c r="AF14" s="323">
        <v>0</v>
      </c>
      <c r="AG14" s="323">
        <v>0</v>
      </c>
    </row>
    <row r="15" spans="1:33" x14ac:dyDescent="0.25">
      <c r="A15" s="3" t="s">
        <v>83</v>
      </c>
      <c r="B15" s="250" t="s">
        <v>166</v>
      </c>
      <c r="C15" s="250" t="s">
        <v>167</v>
      </c>
      <c r="D15" s="303">
        <v>135891</v>
      </c>
      <c r="E15" s="303">
        <v>802</v>
      </c>
      <c r="F15" s="303">
        <v>1949</v>
      </c>
      <c r="G15" s="304">
        <v>0</v>
      </c>
      <c r="H15" s="303">
        <v>573137</v>
      </c>
      <c r="I15" s="305">
        <v>67946</v>
      </c>
      <c r="J15" s="303">
        <v>0</v>
      </c>
      <c r="K15" s="304">
        <v>0</v>
      </c>
      <c r="L15" s="305">
        <v>0</v>
      </c>
      <c r="M15" s="303">
        <v>282644</v>
      </c>
      <c r="N15" s="305">
        <v>47562</v>
      </c>
      <c r="O15" s="306">
        <v>561</v>
      </c>
      <c r="P15" s="303">
        <v>0</v>
      </c>
      <c r="Q15" s="303">
        <v>0</v>
      </c>
      <c r="R15" s="305">
        <v>50357</v>
      </c>
      <c r="S15" s="304">
        <v>0</v>
      </c>
      <c r="T15" s="305">
        <v>0</v>
      </c>
      <c r="U15" s="305">
        <v>0</v>
      </c>
      <c r="V15" s="305">
        <v>0</v>
      </c>
      <c r="W15" s="306">
        <v>217563</v>
      </c>
      <c r="X15" s="305">
        <v>20383</v>
      </c>
      <c r="Y15" s="305">
        <v>241</v>
      </c>
      <c r="Z15" s="305">
        <v>1949</v>
      </c>
      <c r="AA15" s="304">
        <v>0</v>
      </c>
      <c r="AB15" s="323">
        <v>22573</v>
      </c>
      <c r="AC15" s="323">
        <v>0</v>
      </c>
      <c r="AD15" s="323">
        <v>0</v>
      </c>
      <c r="AE15" s="323">
        <v>0</v>
      </c>
      <c r="AF15" s="323">
        <v>0</v>
      </c>
      <c r="AG15" s="323">
        <v>0</v>
      </c>
    </row>
    <row r="16" spans="1:33" x14ac:dyDescent="0.25">
      <c r="A16" s="3" t="s">
        <v>84</v>
      </c>
      <c r="B16" s="250" t="s">
        <v>169</v>
      </c>
      <c r="C16" s="250" t="s">
        <v>170</v>
      </c>
      <c r="D16" s="303">
        <v>19083</v>
      </c>
      <c r="E16" s="303">
        <v>113</v>
      </c>
      <c r="F16" s="303">
        <v>274</v>
      </c>
      <c r="G16" s="304">
        <v>0</v>
      </c>
      <c r="H16" s="303">
        <v>80484</v>
      </c>
      <c r="I16" s="305">
        <v>9542</v>
      </c>
      <c r="J16" s="303">
        <v>0</v>
      </c>
      <c r="K16" s="304">
        <v>0</v>
      </c>
      <c r="L16" s="305">
        <v>0</v>
      </c>
      <c r="M16" s="303">
        <v>39691</v>
      </c>
      <c r="N16" s="305">
        <v>6679</v>
      </c>
      <c r="O16" s="306">
        <v>79</v>
      </c>
      <c r="P16" s="303">
        <v>0</v>
      </c>
      <c r="Q16" s="303">
        <v>0</v>
      </c>
      <c r="R16" s="305">
        <v>7071</v>
      </c>
      <c r="S16" s="304">
        <v>0</v>
      </c>
      <c r="T16" s="305">
        <v>0</v>
      </c>
      <c r="U16" s="305">
        <v>0</v>
      </c>
      <c r="V16" s="305">
        <v>0</v>
      </c>
      <c r="W16" s="306">
        <v>30552</v>
      </c>
      <c r="X16" s="305">
        <v>2862</v>
      </c>
      <c r="Y16" s="305">
        <v>34</v>
      </c>
      <c r="Z16" s="305">
        <v>274</v>
      </c>
      <c r="AA16" s="304">
        <v>0</v>
      </c>
      <c r="AB16" s="323">
        <v>3170</v>
      </c>
      <c r="AC16" s="323">
        <v>0</v>
      </c>
      <c r="AD16" s="323">
        <v>0</v>
      </c>
      <c r="AE16" s="323">
        <v>0</v>
      </c>
      <c r="AF16" s="323">
        <v>0</v>
      </c>
      <c r="AG16" s="323">
        <v>0</v>
      </c>
    </row>
    <row r="17" spans="1:33" x14ac:dyDescent="0.25">
      <c r="A17" s="3" t="s">
        <v>84</v>
      </c>
      <c r="B17" s="250" t="s">
        <v>171</v>
      </c>
      <c r="C17" s="250" t="s">
        <v>172</v>
      </c>
      <c r="D17" s="303">
        <v>13588</v>
      </c>
      <c r="E17" s="303">
        <v>80</v>
      </c>
      <c r="F17" s="303">
        <v>195</v>
      </c>
      <c r="G17" s="304">
        <v>0</v>
      </c>
      <c r="H17" s="303">
        <v>57311</v>
      </c>
      <c r="I17" s="305">
        <v>6794</v>
      </c>
      <c r="J17" s="303">
        <v>0</v>
      </c>
      <c r="K17" s="304">
        <v>0</v>
      </c>
      <c r="L17" s="305">
        <v>0</v>
      </c>
      <c r="M17" s="303">
        <v>28263</v>
      </c>
      <c r="N17" s="305">
        <v>4756</v>
      </c>
      <c r="O17" s="306">
        <v>56</v>
      </c>
      <c r="P17" s="303">
        <v>0</v>
      </c>
      <c r="Q17" s="303">
        <v>0</v>
      </c>
      <c r="R17" s="305">
        <v>5036</v>
      </c>
      <c r="S17" s="304">
        <v>0</v>
      </c>
      <c r="T17" s="305">
        <v>0</v>
      </c>
      <c r="U17" s="305">
        <v>0</v>
      </c>
      <c r="V17" s="305">
        <v>0</v>
      </c>
      <c r="W17" s="306">
        <v>21755</v>
      </c>
      <c r="X17" s="305">
        <v>2038</v>
      </c>
      <c r="Y17" s="305">
        <v>24</v>
      </c>
      <c r="Z17" s="305">
        <v>195</v>
      </c>
      <c r="AA17" s="304">
        <v>0</v>
      </c>
      <c r="AB17" s="323">
        <v>2257</v>
      </c>
      <c r="AC17" s="323">
        <v>0</v>
      </c>
      <c r="AD17" s="323">
        <v>0</v>
      </c>
      <c r="AE17" s="323">
        <v>0</v>
      </c>
      <c r="AF17" s="323">
        <v>0</v>
      </c>
      <c r="AG17" s="323">
        <v>0</v>
      </c>
    </row>
    <row r="18" spans="1:33" x14ac:dyDescent="0.25">
      <c r="A18" s="3" t="s">
        <v>84</v>
      </c>
      <c r="B18" s="250" t="s">
        <v>166</v>
      </c>
      <c r="C18" s="250" t="s">
        <v>167</v>
      </c>
      <c r="D18" s="303">
        <v>6626</v>
      </c>
      <c r="E18" s="303">
        <v>39</v>
      </c>
      <c r="F18" s="303">
        <v>95</v>
      </c>
      <c r="G18" s="304">
        <v>0</v>
      </c>
      <c r="H18" s="303">
        <v>27944</v>
      </c>
      <c r="I18" s="305">
        <v>3313</v>
      </c>
      <c r="J18" s="303">
        <v>0</v>
      </c>
      <c r="K18" s="304">
        <v>0</v>
      </c>
      <c r="L18" s="305">
        <v>0</v>
      </c>
      <c r="M18" s="303">
        <v>13781</v>
      </c>
      <c r="N18" s="305">
        <v>2319</v>
      </c>
      <c r="O18" s="306">
        <v>27</v>
      </c>
      <c r="P18" s="303">
        <v>0</v>
      </c>
      <c r="Q18" s="303">
        <v>0</v>
      </c>
      <c r="R18" s="305">
        <v>2454</v>
      </c>
      <c r="S18" s="304">
        <v>0</v>
      </c>
      <c r="T18" s="305">
        <v>0</v>
      </c>
      <c r="U18" s="305">
        <v>0</v>
      </c>
      <c r="V18" s="305">
        <v>0</v>
      </c>
      <c r="W18" s="306">
        <v>10608</v>
      </c>
      <c r="X18" s="305">
        <v>994</v>
      </c>
      <c r="Y18" s="305">
        <v>12</v>
      </c>
      <c r="Z18" s="305">
        <v>95</v>
      </c>
      <c r="AA18" s="304">
        <v>0</v>
      </c>
      <c r="AB18" s="323">
        <v>1101</v>
      </c>
      <c r="AC18" s="323">
        <v>0</v>
      </c>
      <c r="AD18" s="323">
        <v>0</v>
      </c>
      <c r="AE18" s="323">
        <v>0</v>
      </c>
      <c r="AF18" s="323">
        <v>0</v>
      </c>
      <c r="AG18" s="323">
        <v>0</v>
      </c>
    </row>
    <row r="19" spans="1:33" x14ac:dyDescent="0.25">
      <c r="A19" s="3" t="s">
        <v>87</v>
      </c>
      <c r="B19" s="250" t="s">
        <v>169</v>
      </c>
      <c r="C19" s="250" t="s">
        <v>170</v>
      </c>
      <c r="D19" s="303">
        <v>74930</v>
      </c>
      <c r="E19" s="303">
        <v>442</v>
      </c>
      <c r="F19" s="303">
        <v>1074</v>
      </c>
      <c r="G19" s="304">
        <v>0</v>
      </c>
      <c r="H19" s="303">
        <v>316026</v>
      </c>
      <c r="I19" s="305">
        <v>37465</v>
      </c>
      <c r="J19" s="303">
        <v>0</v>
      </c>
      <c r="K19" s="304">
        <v>0</v>
      </c>
      <c r="L19" s="305">
        <v>0</v>
      </c>
      <c r="M19" s="303">
        <v>155848</v>
      </c>
      <c r="N19" s="305">
        <v>26226</v>
      </c>
      <c r="O19" s="306">
        <v>309</v>
      </c>
      <c r="P19" s="303">
        <v>0</v>
      </c>
      <c r="Q19" s="303">
        <v>0</v>
      </c>
      <c r="R19" s="305">
        <v>27768</v>
      </c>
      <c r="S19" s="304">
        <v>0</v>
      </c>
      <c r="T19" s="305">
        <v>0</v>
      </c>
      <c r="U19" s="305">
        <v>0</v>
      </c>
      <c r="V19" s="305">
        <v>0</v>
      </c>
      <c r="W19" s="306">
        <v>119964</v>
      </c>
      <c r="X19" s="305">
        <v>11239</v>
      </c>
      <c r="Y19" s="305">
        <v>133</v>
      </c>
      <c r="Z19" s="305">
        <v>1074</v>
      </c>
      <c r="AA19" s="304">
        <v>0</v>
      </c>
      <c r="AB19" s="323">
        <v>12446</v>
      </c>
      <c r="AC19" s="323">
        <v>0</v>
      </c>
      <c r="AD19" s="323">
        <v>0</v>
      </c>
      <c r="AE19" s="323">
        <v>0</v>
      </c>
      <c r="AF19" s="323">
        <v>0</v>
      </c>
      <c r="AG19" s="323">
        <v>0</v>
      </c>
    </row>
    <row r="20" spans="1:33" x14ac:dyDescent="0.25">
      <c r="A20" s="3" t="s">
        <v>87</v>
      </c>
      <c r="B20" s="250" t="s">
        <v>171</v>
      </c>
      <c r="C20" s="250" t="s">
        <v>172</v>
      </c>
      <c r="D20" s="303">
        <v>74675</v>
      </c>
      <c r="E20" s="303">
        <v>441</v>
      </c>
      <c r="F20" s="303">
        <v>1071</v>
      </c>
      <c r="G20" s="304">
        <v>0</v>
      </c>
      <c r="H20" s="303">
        <v>314951</v>
      </c>
      <c r="I20" s="305">
        <v>37338</v>
      </c>
      <c r="J20" s="303">
        <v>0</v>
      </c>
      <c r="K20" s="304">
        <v>0</v>
      </c>
      <c r="L20" s="305">
        <v>0</v>
      </c>
      <c r="M20" s="303">
        <v>155318</v>
      </c>
      <c r="N20" s="305">
        <v>26137</v>
      </c>
      <c r="O20" s="306">
        <v>309</v>
      </c>
      <c r="P20" s="303">
        <v>0</v>
      </c>
      <c r="Q20" s="303">
        <v>0</v>
      </c>
      <c r="R20" s="305">
        <v>27675</v>
      </c>
      <c r="S20" s="304">
        <v>0</v>
      </c>
      <c r="T20" s="305">
        <v>0</v>
      </c>
      <c r="U20" s="305">
        <v>0</v>
      </c>
      <c r="V20" s="305">
        <v>0</v>
      </c>
      <c r="W20" s="306">
        <v>119555</v>
      </c>
      <c r="X20" s="305">
        <v>11200</v>
      </c>
      <c r="Y20" s="305">
        <v>132</v>
      </c>
      <c r="Z20" s="305">
        <v>1071</v>
      </c>
      <c r="AA20" s="304">
        <v>0</v>
      </c>
      <c r="AB20" s="323">
        <v>12403</v>
      </c>
      <c r="AC20" s="323">
        <v>0</v>
      </c>
      <c r="AD20" s="323">
        <v>0</v>
      </c>
      <c r="AE20" s="323">
        <v>0</v>
      </c>
      <c r="AF20" s="323">
        <v>0</v>
      </c>
      <c r="AG20" s="323">
        <v>0</v>
      </c>
    </row>
    <row r="21" spans="1:33" x14ac:dyDescent="0.25">
      <c r="A21" s="3" t="s">
        <v>87</v>
      </c>
      <c r="B21" s="250" t="s">
        <v>166</v>
      </c>
      <c r="C21" s="250" t="s">
        <v>167</v>
      </c>
      <c r="D21" s="303">
        <v>86620</v>
      </c>
      <c r="E21" s="303">
        <v>511</v>
      </c>
      <c r="F21" s="303">
        <v>1242</v>
      </c>
      <c r="G21" s="304">
        <v>0</v>
      </c>
      <c r="H21" s="303">
        <v>365331</v>
      </c>
      <c r="I21" s="305">
        <v>43310</v>
      </c>
      <c r="J21" s="303">
        <v>0</v>
      </c>
      <c r="K21" s="304">
        <v>0</v>
      </c>
      <c r="L21" s="305">
        <v>0</v>
      </c>
      <c r="M21" s="303">
        <v>180164</v>
      </c>
      <c r="N21" s="305">
        <v>30317</v>
      </c>
      <c r="O21" s="306">
        <v>358</v>
      </c>
      <c r="P21" s="303">
        <v>0</v>
      </c>
      <c r="Q21" s="303">
        <v>0</v>
      </c>
      <c r="R21" s="305">
        <v>32099</v>
      </c>
      <c r="S21" s="304">
        <v>0</v>
      </c>
      <c r="T21" s="305">
        <v>0</v>
      </c>
      <c r="U21" s="305">
        <v>0</v>
      </c>
      <c r="V21" s="305">
        <v>0</v>
      </c>
      <c r="W21" s="306">
        <v>138680</v>
      </c>
      <c r="X21" s="305">
        <v>12993</v>
      </c>
      <c r="Y21" s="305">
        <v>153</v>
      </c>
      <c r="Z21" s="305">
        <v>1242</v>
      </c>
      <c r="AA21" s="304">
        <v>0</v>
      </c>
      <c r="AB21" s="323">
        <v>14388</v>
      </c>
      <c r="AC21" s="323">
        <v>0</v>
      </c>
      <c r="AD21" s="323">
        <v>0</v>
      </c>
      <c r="AE21" s="323">
        <v>0</v>
      </c>
      <c r="AF21" s="323">
        <v>0</v>
      </c>
      <c r="AG21" s="323">
        <v>0</v>
      </c>
    </row>
    <row r="22" spans="1:33" x14ac:dyDescent="0.25">
      <c r="A22" s="3" t="s">
        <v>90</v>
      </c>
      <c r="B22" s="250" t="s">
        <v>169</v>
      </c>
      <c r="C22" s="250" t="s">
        <v>170</v>
      </c>
      <c r="D22" s="303">
        <v>18283</v>
      </c>
      <c r="E22" s="303">
        <v>108</v>
      </c>
      <c r="F22" s="303">
        <v>262</v>
      </c>
      <c r="G22" s="304">
        <v>0</v>
      </c>
      <c r="H22" s="303">
        <v>77112</v>
      </c>
      <c r="I22" s="305">
        <v>9142</v>
      </c>
      <c r="J22" s="303">
        <v>0</v>
      </c>
      <c r="K22" s="304">
        <v>0</v>
      </c>
      <c r="L22" s="305">
        <v>0</v>
      </c>
      <c r="M22" s="303">
        <v>38028</v>
      </c>
      <c r="N22" s="305">
        <v>6399</v>
      </c>
      <c r="O22" s="306">
        <v>76</v>
      </c>
      <c r="P22" s="303">
        <v>0</v>
      </c>
      <c r="Q22" s="303">
        <v>0</v>
      </c>
      <c r="R22" s="305">
        <v>6776</v>
      </c>
      <c r="S22" s="304">
        <v>0</v>
      </c>
      <c r="T22" s="305">
        <v>0</v>
      </c>
      <c r="U22" s="305">
        <v>0</v>
      </c>
      <c r="V22" s="305">
        <v>0</v>
      </c>
      <c r="W22" s="306">
        <v>29272</v>
      </c>
      <c r="X22" s="305">
        <v>2742</v>
      </c>
      <c r="Y22" s="305">
        <v>32</v>
      </c>
      <c r="Z22" s="305">
        <v>262</v>
      </c>
      <c r="AA22" s="304">
        <v>0</v>
      </c>
      <c r="AB22" s="323">
        <v>3036</v>
      </c>
      <c r="AC22" s="323">
        <v>0</v>
      </c>
      <c r="AD22" s="323">
        <v>0</v>
      </c>
      <c r="AE22" s="323">
        <v>0</v>
      </c>
      <c r="AF22" s="323">
        <v>0</v>
      </c>
      <c r="AG22" s="323">
        <v>0</v>
      </c>
    </row>
    <row r="23" spans="1:33" x14ac:dyDescent="0.25">
      <c r="A23" s="3" t="s">
        <v>90</v>
      </c>
      <c r="B23" s="250" t="s">
        <v>171</v>
      </c>
      <c r="C23" s="250" t="s">
        <v>172</v>
      </c>
      <c r="D23" s="303">
        <v>62495</v>
      </c>
      <c r="E23" s="303">
        <v>369</v>
      </c>
      <c r="F23" s="303">
        <v>896</v>
      </c>
      <c r="G23" s="304">
        <v>0</v>
      </c>
      <c r="H23" s="303">
        <v>263581</v>
      </c>
      <c r="I23" s="305">
        <v>31248</v>
      </c>
      <c r="J23" s="303">
        <v>0</v>
      </c>
      <c r="K23" s="304">
        <v>0</v>
      </c>
      <c r="L23" s="305">
        <v>0</v>
      </c>
      <c r="M23" s="303">
        <v>129985</v>
      </c>
      <c r="N23" s="305">
        <v>21873</v>
      </c>
      <c r="O23" s="306">
        <v>258</v>
      </c>
      <c r="P23" s="303">
        <v>0</v>
      </c>
      <c r="Q23" s="303">
        <v>0</v>
      </c>
      <c r="R23" s="305">
        <v>23159</v>
      </c>
      <c r="S23" s="304">
        <v>0</v>
      </c>
      <c r="T23" s="305">
        <v>0</v>
      </c>
      <c r="U23" s="305">
        <v>0</v>
      </c>
      <c r="V23" s="305">
        <v>0</v>
      </c>
      <c r="W23" s="306">
        <v>100056</v>
      </c>
      <c r="X23" s="305">
        <v>9374</v>
      </c>
      <c r="Y23" s="305">
        <v>111</v>
      </c>
      <c r="Z23" s="305">
        <v>896</v>
      </c>
      <c r="AA23" s="304">
        <v>0</v>
      </c>
      <c r="AB23" s="323">
        <v>10381</v>
      </c>
      <c r="AC23" s="323">
        <v>0</v>
      </c>
      <c r="AD23" s="323">
        <v>0</v>
      </c>
      <c r="AE23" s="323">
        <v>0</v>
      </c>
      <c r="AF23" s="323">
        <v>0</v>
      </c>
      <c r="AG23" s="323">
        <v>0</v>
      </c>
    </row>
    <row r="24" spans="1:33" x14ac:dyDescent="0.25">
      <c r="A24" s="3" t="s">
        <v>90</v>
      </c>
      <c r="B24" s="250" t="s">
        <v>166</v>
      </c>
      <c r="C24" s="250" t="s">
        <v>167</v>
      </c>
      <c r="D24" s="303">
        <v>63487</v>
      </c>
      <c r="E24" s="303">
        <v>375</v>
      </c>
      <c r="F24" s="303">
        <v>910</v>
      </c>
      <c r="G24" s="304">
        <v>0</v>
      </c>
      <c r="H24" s="303">
        <v>267763</v>
      </c>
      <c r="I24" s="305">
        <v>31744</v>
      </c>
      <c r="J24" s="303">
        <v>0</v>
      </c>
      <c r="K24" s="304">
        <v>0</v>
      </c>
      <c r="L24" s="305">
        <v>0</v>
      </c>
      <c r="M24" s="303">
        <v>132048</v>
      </c>
      <c r="N24" s="305">
        <v>22220</v>
      </c>
      <c r="O24" s="306">
        <v>263</v>
      </c>
      <c r="P24" s="303">
        <v>0</v>
      </c>
      <c r="Q24" s="303">
        <v>0</v>
      </c>
      <c r="R24" s="305">
        <v>23527</v>
      </c>
      <c r="S24" s="304">
        <v>0</v>
      </c>
      <c r="T24" s="305">
        <v>0</v>
      </c>
      <c r="U24" s="305">
        <v>0</v>
      </c>
      <c r="V24" s="305">
        <v>0</v>
      </c>
      <c r="W24" s="306">
        <v>101643</v>
      </c>
      <c r="X24" s="305">
        <v>9523</v>
      </c>
      <c r="Y24" s="305">
        <v>112</v>
      </c>
      <c r="Z24" s="305">
        <v>910</v>
      </c>
      <c r="AA24" s="304">
        <v>0</v>
      </c>
      <c r="AB24" s="323">
        <v>10545</v>
      </c>
      <c r="AC24" s="323">
        <v>0</v>
      </c>
      <c r="AD24" s="323">
        <v>0</v>
      </c>
      <c r="AE24" s="323">
        <v>0</v>
      </c>
      <c r="AF24" s="323">
        <v>0</v>
      </c>
      <c r="AG24" s="323">
        <v>0</v>
      </c>
    </row>
    <row r="25" spans="1:33" x14ac:dyDescent="0.25">
      <c r="A25" s="3" t="s">
        <v>91</v>
      </c>
      <c r="B25" s="250" t="s">
        <v>169</v>
      </c>
      <c r="C25" s="250" t="s">
        <v>170</v>
      </c>
      <c r="D25" s="305">
        <v>34782</v>
      </c>
      <c r="E25" s="305">
        <v>205</v>
      </c>
      <c r="F25" s="305">
        <v>499</v>
      </c>
      <c r="G25" s="304">
        <v>0</v>
      </c>
      <c r="H25" s="305">
        <v>146699</v>
      </c>
      <c r="I25" s="305">
        <v>17391</v>
      </c>
      <c r="J25" s="303">
        <v>0</v>
      </c>
      <c r="K25" s="304">
        <v>0</v>
      </c>
      <c r="L25" s="303">
        <v>0</v>
      </c>
      <c r="M25" s="305">
        <v>72345</v>
      </c>
      <c r="N25" s="305">
        <v>12174</v>
      </c>
      <c r="O25" s="306">
        <v>144</v>
      </c>
      <c r="P25" s="303">
        <v>0</v>
      </c>
      <c r="Q25" s="303">
        <v>0</v>
      </c>
      <c r="R25" s="305">
        <v>12889</v>
      </c>
      <c r="S25" s="304">
        <v>0</v>
      </c>
      <c r="T25" s="303">
        <v>0</v>
      </c>
      <c r="U25" s="303">
        <v>0</v>
      </c>
      <c r="V25" s="303">
        <v>0</v>
      </c>
      <c r="W25" s="306">
        <v>55688</v>
      </c>
      <c r="X25" s="305">
        <v>5217</v>
      </c>
      <c r="Y25" s="305">
        <v>61</v>
      </c>
      <c r="Z25" s="305">
        <v>499</v>
      </c>
      <c r="AA25" s="304">
        <v>0</v>
      </c>
      <c r="AB25" s="323">
        <v>5777</v>
      </c>
      <c r="AC25" s="323">
        <v>0</v>
      </c>
      <c r="AD25" s="323">
        <v>0</v>
      </c>
      <c r="AE25" s="323">
        <v>0</v>
      </c>
      <c r="AF25" s="323">
        <v>0</v>
      </c>
      <c r="AG25" s="323">
        <v>0</v>
      </c>
    </row>
    <row r="26" spans="1:33" x14ac:dyDescent="0.25">
      <c r="A26" s="3" t="s">
        <v>91</v>
      </c>
      <c r="B26" s="250" t="s">
        <v>171</v>
      </c>
      <c r="C26" s="250" t="s">
        <v>172</v>
      </c>
      <c r="D26" s="303">
        <v>47736</v>
      </c>
      <c r="E26" s="303">
        <v>282</v>
      </c>
      <c r="F26" s="303">
        <v>685</v>
      </c>
      <c r="G26" s="304">
        <v>0</v>
      </c>
      <c r="H26" s="303">
        <v>201332</v>
      </c>
      <c r="I26" s="305">
        <v>23868</v>
      </c>
      <c r="J26" s="303">
        <v>0</v>
      </c>
      <c r="K26" s="304">
        <v>0</v>
      </c>
      <c r="L26" s="305">
        <v>0</v>
      </c>
      <c r="M26" s="303">
        <v>99286</v>
      </c>
      <c r="N26" s="305">
        <v>16708</v>
      </c>
      <c r="O26" s="306">
        <v>197</v>
      </c>
      <c r="P26" s="303">
        <v>0</v>
      </c>
      <c r="Q26" s="303">
        <v>0</v>
      </c>
      <c r="R26" s="305">
        <v>17690</v>
      </c>
      <c r="S26" s="304">
        <v>0</v>
      </c>
      <c r="T26" s="305">
        <v>0</v>
      </c>
      <c r="U26" s="305">
        <v>0</v>
      </c>
      <c r="V26" s="305">
        <v>0</v>
      </c>
      <c r="W26" s="306">
        <v>76426</v>
      </c>
      <c r="X26" s="305">
        <v>7160</v>
      </c>
      <c r="Y26" s="305">
        <v>85</v>
      </c>
      <c r="Z26" s="305">
        <v>685</v>
      </c>
      <c r="AA26" s="304">
        <v>0</v>
      </c>
      <c r="AB26" s="323">
        <v>7930</v>
      </c>
      <c r="AC26" s="323">
        <v>0</v>
      </c>
      <c r="AD26" s="323">
        <v>0</v>
      </c>
      <c r="AE26" s="323">
        <v>0</v>
      </c>
      <c r="AF26" s="323">
        <v>0</v>
      </c>
      <c r="AG26" s="323">
        <v>0</v>
      </c>
    </row>
    <row r="27" spans="1:33" x14ac:dyDescent="0.25">
      <c r="A27" s="3" t="s">
        <v>91</v>
      </c>
      <c r="B27" s="250" t="s">
        <v>166</v>
      </c>
      <c r="C27" s="250" t="s">
        <v>167</v>
      </c>
      <c r="D27" s="303">
        <v>36000</v>
      </c>
      <c r="E27" s="305">
        <v>213</v>
      </c>
      <c r="F27" s="303">
        <v>516</v>
      </c>
      <c r="G27" s="304">
        <v>0</v>
      </c>
      <c r="H27" s="303">
        <v>151836</v>
      </c>
      <c r="I27" s="305">
        <v>18000</v>
      </c>
      <c r="J27" s="303">
        <v>0</v>
      </c>
      <c r="K27" s="304">
        <v>0</v>
      </c>
      <c r="L27" s="305">
        <v>0</v>
      </c>
      <c r="M27" s="305">
        <v>74878</v>
      </c>
      <c r="N27" s="305">
        <v>12600</v>
      </c>
      <c r="O27" s="306">
        <v>149</v>
      </c>
      <c r="P27" s="303">
        <v>0</v>
      </c>
      <c r="Q27" s="303">
        <v>0</v>
      </c>
      <c r="R27" s="305">
        <v>13340</v>
      </c>
      <c r="S27" s="304">
        <v>0</v>
      </c>
      <c r="T27" s="305">
        <v>0</v>
      </c>
      <c r="U27" s="303">
        <v>0</v>
      </c>
      <c r="V27" s="305">
        <v>0</v>
      </c>
      <c r="W27" s="306">
        <v>57638</v>
      </c>
      <c r="X27" s="305">
        <v>5400</v>
      </c>
      <c r="Y27" s="305">
        <v>64</v>
      </c>
      <c r="Z27" s="305">
        <v>516</v>
      </c>
      <c r="AA27" s="304">
        <v>0</v>
      </c>
      <c r="AB27" s="323">
        <v>5980</v>
      </c>
      <c r="AC27" s="323">
        <v>0</v>
      </c>
      <c r="AD27" s="323">
        <v>0</v>
      </c>
      <c r="AE27" s="323">
        <v>0</v>
      </c>
      <c r="AF27" s="323">
        <v>0</v>
      </c>
      <c r="AG27" s="323">
        <v>0</v>
      </c>
    </row>
    <row r="28" spans="1:33" x14ac:dyDescent="0.25">
      <c r="A28" s="3" t="s">
        <v>93</v>
      </c>
      <c r="B28" s="250" t="s">
        <v>171</v>
      </c>
      <c r="C28" s="250" t="s">
        <v>172</v>
      </c>
      <c r="D28" s="303">
        <v>14384</v>
      </c>
      <c r="E28" s="305">
        <v>85</v>
      </c>
      <c r="F28" s="303">
        <v>206</v>
      </c>
      <c r="G28" s="304">
        <v>0</v>
      </c>
      <c r="H28" s="303">
        <v>60668</v>
      </c>
      <c r="I28" s="305">
        <v>7192</v>
      </c>
      <c r="J28" s="303">
        <v>0</v>
      </c>
      <c r="K28" s="304">
        <v>0</v>
      </c>
      <c r="L28" s="305">
        <v>0</v>
      </c>
      <c r="M28" s="305">
        <v>29917</v>
      </c>
      <c r="N28" s="305">
        <v>5034</v>
      </c>
      <c r="O28" s="306">
        <v>60</v>
      </c>
      <c r="P28" s="303">
        <v>0</v>
      </c>
      <c r="Q28" s="303">
        <v>0</v>
      </c>
      <c r="R28" s="305">
        <v>5332</v>
      </c>
      <c r="S28" s="304">
        <v>0</v>
      </c>
      <c r="T28" s="305">
        <v>0</v>
      </c>
      <c r="U28" s="303">
        <v>0</v>
      </c>
      <c r="V28" s="305">
        <v>0</v>
      </c>
      <c r="W28" s="306">
        <v>23030</v>
      </c>
      <c r="X28" s="305">
        <v>2158</v>
      </c>
      <c r="Y28" s="305">
        <v>25</v>
      </c>
      <c r="Z28" s="305">
        <v>206</v>
      </c>
      <c r="AA28" s="304">
        <v>0</v>
      </c>
      <c r="AB28" s="323">
        <v>2389</v>
      </c>
      <c r="AC28" s="323">
        <v>0</v>
      </c>
      <c r="AD28" s="323">
        <v>0</v>
      </c>
      <c r="AE28" s="323">
        <v>0</v>
      </c>
      <c r="AF28" s="323">
        <v>0</v>
      </c>
      <c r="AG28" s="323">
        <v>0</v>
      </c>
    </row>
    <row r="29" spans="1:33" x14ac:dyDescent="0.25">
      <c r="A29" s="3" t="s">
        <v>93</v>
      </c>
      <c r="B29" s="250" t="s">
        <v>166</v>
      </c>
      <c r="C29" s="250" t="s">
        <v>167</v>
      </c>
      <c r="D29" s="303">
        <v>31428</v>
      </c>
      <c r="E29" s="303">
        <v>186</v>
      </c>
      <c r="F29" s="303">
        <v>451</v>
      </c>
      <c r="G29" s="304">
        <v>0</v>
      </c>
      <c r="H29" s="303">
        <v>132552</v>
      </c>
      <c r="I29" s="305">
        <v>15714</v>
      </c>
      <c r="J29" s="303">
        <v>0</v>
      </c>
      <c r="K29" s="304">
        <v>0</v>
      </c>
      <c r="L29" s="305">
        <v>0</v>
      </c>
      <c r="M29" s="303">
        <v>65367</v>
      </c>
      <c r="N29" s="305">
        <v>11000</v>
      </c>
      <c r="O29" s="306">
        <v>130</v>
      </c>
      <c r="P29" s="303">
        <v>0</v>
      </c>
      <c r="Q29" s="303">
        <v>0</v>
      </c>
      <c r="R29" s="305">
        <v>11647</v>
      </c>
      <c r="S29" s="304">
        <v>0</v>
      </c>
      <c r="T29" s="305">
        <v>0</v>
      </c>
      <c r="U29" s="303">
        <v>0</v>
      </c>
      <c r="V29" s="305">
        <v>0</v>
      </c>
      <c r="W29" s="306">
        <v>50317</v>
      </c>
      <c r="X29" s="305">
        <v>4714</v>
      </c>
      <c r="Y29" s="305">
        <v>56</v>
      </c>
      <c r="Z29" s="305">
        <v>451</v>
      </c>
      <c r="AA29" s="304">
        <v>0</v>
      </c>
      <c r="AB29" s="323">
        <v>5221</v>
      </c>
      <c r="AC29" s="323">
        <v>0</v>
      </c>
      <c r="AD29" s="323">
        <v>0</v>
      </c>
      <c r="AE29" s="323">
        <v>0</v>
      </c>
      <c r="AF29" s="323">
        <v>0</v>
      </c>
      <c r="AG29" s="323">
        <v>0</v>
      </c>
    </row>
    <row r="30" spans="1:33" x14ac:dyDescent="0.25">
      <c r="A30" s="3" t="s">
        <v>94</v>
      </c>
      <c r="B30" s="250" t="s">
        <v>169</v>
      </c>
      <c r="C30" s="250" t="s">
        <v>170</v>
      </c>
      <c r="D30" s="303">
        <v>27525</v>
      </c>
      <c r="E30" s="303">
        <v>163</v>
      </c>
      <c r="F30" s="303">
        <v>395</v>
      </c>
      <c r="G30" s="304">
        <v>0</v>
      </c>
      <c r="H30" s="303">
        <v>116091</v>
      </c>
      <c r="I30" s="305">
        <v>13763</v>
      </c>
      <c r="J30" s="303">
        <v>0</v>
      </c>
      <c r="K30" s="304">
        <v>0</v>
      </c>
      <c r="L30" s="305">
        <v>0</v>
      </c>
      <c r="M30" s="303">
        <v>57249</v>
      </c>
      <c r="N30" s="305">
        <v>9634</v>
      </c>
      <c r="O30" s="306">
        <v>114</v>
      </c>
      <c r="P30" s="303">
        <v>0</v>
      </c>
      <c r="Q30" s="303">
        <v>0</v>
      </c>
      <c r="R30" s="305">
        <v>10201</v>
      </c>
      <c r="S30" s="304">
        <v>0</v>
      </c>
      <c r="T30" s="305">
        <v>0</v>
      </c>
      <c r="U30" s="303">
        <v>0</v>
      </c>
      <c r="V30" s="305">
        <v>0</v>
      </c>
      <c r="W30" s="306">
        <v>44069</v>
      </c>
      <c r="X30" s="305">
        <v>4128</v>
      </c>
      <c r="Y30" s="305">
        <v>49</v>
      </c>
      <c r="Z30" s="305">
        <v>395</v>
      </c>
      <c r="AA30" s="304">
        <v>0</v>
      </c>
      <c r="AB30" s="323">
        <v>4572</v>
      </c>
      <c r="AC30" s="323">
        <v>0</v>
      </c>
      <c r="AD30" s="323">
        <v>0</v>
      </c>
      <c r="AE30" s="323">
        <v>0</v>
      </c>
      <c r="AF30" s="323">
        <v>0</v>
      </c>
      <c r="AG30" s="323">
        <v>0</v>
      </c>
    </row>
    <row r="31" spans="1:33" x14ac:dyDescent="0.25">
      <c r="A31" s="3" t="s">
        <v>94</v>
      </c>
      <c r="B31" s="250" t="s">
        <v>171</v>
      </c>
      <c r="C31" s="250" t="s">
        <v>172</v>
      </c>
      <c r="D31" s="303">
        <v>23932</v>
      </c>
      <c r="E31" s="303">
        <v>141</v>
      </c>
      <c r="F31" s="303">
        <v>343</v>
      </c>
      <c r="G31" s="304">
        <v>0</v>
      </c>
      <c r="H31" s="303">
        <v>100935</v>
      </c>
      <c r="I31" s="305">
        <v>11966</v>
      </c>
      <c r="J31" s="303">
        <v>0</v>
      </c>
      <c r="K31" s="304">
        <v>0</v>
      </c>
      <c r="L31" s="305">
        <v>0</v>
      </c>
      <c r="M31" s="303">
        <v>49776</v>
      </c>
      <c r="N31" s="305">
        <v>8376</v>
      </c>
      <c r="O31" s="306">
        <v>99</v>
      </c>
      <c r="P31" s="303">
        <v>0</v>
      </c>
      <c r="Q31" s="303">
        <v>0</v>
      </c>
      <c r="R31" s="305">
        <v>8869</v>
      </c>
      <c r="S31" s="304">
        <v>0</v>
      </c>
      <c r="T31" s="305">
        <v>0</v>
      </c>
      <c r="U31" s="303">
        <v>0</v>
      </c>
      <c r="V31" s="305">
        <v>0</v>
      </c>
      <c r="W31" s="306">
        <v>38315</v>
      </c>
      <c r="X31" s="305">
        <v>3590</v>
      </c>
      <c r="Y31" s="305">
        <v>42</v>
      </c>
      <c r="Z31" s="305">
        <v>343</v>
      </c>
      <c r="AA31" s="304">
        <v>0</v>
      </c>
      <c r="AB31" s="323">
        <v>3975</v>
      </c>
      <c r="AC31" s="323">
        <v>0</v>
      </c>
      <c r="AD31" s="323">
        <v>0</v>
      </c>
      <c r="AE31" s="323">
        <v>0</v>
      </c>
      <c r="AF31" s="323">
        <v>0</v>
      </c>
      <c r="AG31" s="323">
        <v>0</v>
      </c>
    </row>
    <row r="32" spans="1:33" x14ac:dyDescent="0.25">
      <c r="A32" s="3" t="s">
        <v>94</v>
      </c>
      <c r="B32" s="250" t="s">
        <v>166</v>
      </c>
      <c r="C32" s="250" t="s">
        <v>167</v>
      </c>
      <c r="D32" s="303">
        <v>26046</v>
      </c>
      <c r="E32" s="303">
        <v>154</v>
      </c>
      <c r="F32" s="303">
        <v>373</v>
      </c>
      <c r="G32" s="304">
        <v>0</v>
      </c>
      <c r="H32" s="303">
        <v>109852</v>
      </c>
      <c r="I32" s="305">
        <v>13023</v>
      </c>
      <c r="J32" s="303">
        <v>0</v>
      </c>
      <c r="K32" s="304">
        <v>0</v>
      </c>
      <c r="L32" s="305">
        <v>0</v>
      </c>
      <c r="M32" s="303">
        <v>54173</v>
      </c>
      <c r="N32" s="305">
        <v>9116</v>
      </c>
      <c r="O32" s="306">
        <v>108</v>
      </c>
      <c r="P32" s="303">
        <v>0</v>
      </c>
      <c r="Q32" s="303">
        <v>0</v>
      </c>
      <c r="R32" s="305">
        <v>9653</v>
      </c>
      <c r="S32" s="304">
        <v>0</v>
      </c>
      <c r="T32" s="305">
        <v>0</v>
      </c>
      <c r="U32" s="305">
        <v>0</v>
      </c>
      <c r="V32" s="305">
        <v>0</v>
      </c>
      <c r="W32" s="306">
        <v>41700</v>
      </c>
      <c r="X32" s="305">
        <v>3907</v>
      </c>
      <c r="Y32" s="305">
        <v>46</v>
      </c>
      <c r="Z32" s="305">
        <v>373</v>
      </c>
      <c r="AA32" s="304">
        <v>0</v>
      </c>
      <c r="AB32" s="323">
        <v>4326</v>
      </c>
      <c r="AC32" s="323">
        <v>0</v>
      </c>
      <c r="AD32" s="323">
        <v>0</v>
      </c>
      <c r="AE32" s="323">
        <v>0</v>
      </c>
      <c r="AF32" s="323">
        <v>0</v>
      </c>
      <c r="AG32" s="323">
        <v>0</v>
      </c>
    </row>
    <row r="33" spans="1:33" x14ac:dyDescent="0.25">
      <c r="A33" s="3" t="s">
        <v>95</v>
      </c>
      <c r="B33" s="250" t="s">
        <v>169</v>
      </c>
      <c r="C33" s="250" t="s">
        <v>170</v>
      </c>
      <c r="D33" s="303">
        <v>11740</v>
      </c>
      <c r="E33" s="303">
        <v>69</v>
      </c>
      <c r="F33" s="303">
        <v>168</v>
      </c>
      <c r="G33" s="304">
        <v>0</v>
      </c>
      <c r="H33" s="303">
        <v>49515</v>
      </c>
      <c r="I33" s="305">
        <v>5870</v>
      </c>
      <c r="J33" s="303">
        <v>0</v>
      </c>
      <c r="K33" s="304">
        <v>0</v>
      </c>
      <c r="L33" s="305">
        <v>0</v>
      </c>
      <c r="M33" s="303">
        <v>24418</v>
      </c>
      <c r="N33" s="305">
        <v>4109</v>
      </c>
      <c r="O33" s="306">
        <v>48</v>
      </c>
      <c r="P33" s="303">
        <v>0</v>
      </c>
      <c r="Q33" s="303">
        <v>0</v>
      </c>
      <c r="R33" s="305">
        <v>4351</v>
      </c>
      <c r="S33" s="304">
        <v>0</v>
      </c>
      <c r="T33" s="305">
        <v>0</v>
      </c>
      <c r="U33" s="305">
        <v>0</v>
      </c>
      <c r="V33" s="305">
        <v>0</v>
      </c>
      <c r="W33" s="306">
        <v>18796</v>
      </c>
      <c r="X33" s="305">
        <v>1761</v>
      </c>
      <c r="Y33" s="305">
        <v>21</v>
      </c>
      <c r="Z33" s="305">
        <v>168</v>
      </c>
      <c r="AA33" s="304">
        <v>0</v>
      </c>
      <c r="AB33" s="323">
        <v>1950</v>
      </c>
      <c r="AC33" s="323">
        <v>0</v>
      </c>
      <c r="AD33" s="323">
        <v>0</v>
      </c>
      <c r="AE33" s="323">
        <v>0</v>
      </c>
      <c r="AF33" s="323">
        <v>0</v>
      </c>
      <c r="AG33" s="323">
        <v>0</v>
      </c>
    </row>
    <row r="34" spans="1:33" x14ac:dyDescent="0.25">
      <c r="A34" s="3" t="s">
        <v>95</v>
      </c>
      <c r="B34" s="250" t="s">
        <v>171</v>
      </c>
      <c r="C34" s="250" t="s">
        <v>172</v>
      </c>
      <c r="D34" s="303">
        <v>26313</v>
      </c>
      <c r="E34" s="303">
        <v>155</v>
      </c>
      <c r="F34" s="303">
        <v>377</v>
      </c>
      <c r="G34" s="304">
        <v>0</v>
      </c>
      <c r="H34" s="303">
        <v>110977</v>
      </c>
      <c r="I34" s="305">
        <v>13157</v>
      </c>
      <c r="J34" s="303">
        <v>0</v>
      </c>
      <c r="K34" s="304">
        <v>0</v>
      </c>
      <c r="L34" s="305">
        <v>0</v>
      </c>
      <c r="M34" s="303">
        <v>54728</v>
      </c>
      <c r="N34" s="305">
        <v>9210</v>
      </c>
      <c r="O34" s="306">
        <v>109</v>
      </c>
      <c r="P34" s="303">
        <v>0</v>
      </c>
      <c r="Q34" s="303">
        <v>0</v>
      </c>
      <c r="R34" s="305">
        <v>9752</v>
      </c>
      <c r="S34" s="304">
        <v>0</v>
      </c>
      <c r="T34" s="305">
        <v>0</v>
      </c>
      <c r="U34" s="305">
        <v>0</v>
      </c>
      <c r="V34" s="305">
        <v>0</v>
      </c>
      <c r="W34" s="306">
        <v>42128</v>
      </c>
      <c r="X34" s="305">
        <v>3946</v>
      </c>
      <c r="Y34" s="305">
        <v>46</v>
      </c>
      <c r="Z34" s="305">
        <v>377</v>
      </c>
      <c r="AA34" s="304">
        <v>0</v>
      </c>
      <c r="AB34" s="323">
        <v>4369</v>
      </c>
      <c r="AC34" s="323">
        <v>0</v>
      </c>
      <c r="AD34" s="323">
        <v>0</v>
      </c>
      <c r="AE34" s="323">
        <v>0</v>
      </c>
      <c r="AF34" s="323">
        <v>0</v>
      </c>
      <c r="AG34" s="323">
        <v>0</v>
      </c>
    </row>
    <row r="35" spans="1:33" x14ac:dyDescent="0.25">
      <c r="A35" s="3" t="s">
        <v>95</v>
      </c>
      <c r="B35" s="250" t="s">
        <v>166</v>
      </c>
      <c r="C35" s="250" t="s">
        <v>167</v>
      </c>
      <c r="D35" s="303">
        <v>24290</v>
      </c>
      <c r="E35" s="303">
        <v>143</v>
      </c>
      <c r="F35" s="303">
        <v>348</v>
      </c>
      <c r="G35" s="304">
        <v>0</v>
      </c>
      <c r="H35" s="303">
        <v>102445</v>
      </c>
      <c r="I35" s="305">
        <v>12145</v>
      </c>
      <c r="J35" s="303">
        <v>0</v>
      </c>
      <c r="K35" s="304">
        <v>0</v>
      </c>
      <c r="L35" s="305">
        <v>0</v>
      </c>
      <c r="M35" s="303">
        <v>50521</v>
      </c>
      <c r="N35" s="305">
        <v>8502</v>
      </c>
      <c r="O35" s="306">
        <v>100</v>
      </c>
      <c r="P35" s="303">
        <v>0</v>
      </c>
      <c r="Q35" s="303">
        <v>0</v>
      </c>
      <c r="R35" s="305">
        <v>9002</v>
      </c>
      <c r="S35" s="304">
        <v>0</v>
      </c>
      <c r="T35" s="305">
        <v>0</v>
      </c>
      <c r="U35" s="305">
        <v>0</v>
      </c>
      <c r="V35" s="305">
        <v>0</v>
      </c>
      <c r="W35" s="306">
        <v>38888</v>
      </c>
      <c r="X35" s="305">
        <v>3643</v>
      </c>
      <c r="Y35" s="305">
        <v>43</v>
      </c>
      <c r="Z35" s="305">
        <v>348</v>
      </c>
      <c r="AA35" s="304">
        <v>0</v>
      </c>
      <c r="AB35" s="323">
        <v>4034</v>
      </c>
      <c r="AC35" s="323">
        <v>0</v>
      </c>
      <c r="AD35" s="323">
        <v>0</v>
      </c>
      <c r="AE35" s="323">
        <v>0</v>
      </c>
      <c r="AF35" s="323">
        <v>0</v>
      </c>
      <c r="AG35" s="323">
        <v>0</v>
      </c>
    </row>
    <row r="36" spans="1:33" x14ac:dyDescent="0.25">
      <c r="A36" s="3" t="s">
        <v>96</v>
      </c>
      <c r="B36" s="250" t="s">
        <v>169</v>
      </c>
      <c r="C36" s="250" t="s">
        <v>170</v>
      </c>
      <c r="D36" s="303">
        <v>76117</v>
      </c>
      <c r="E36" s="303">
        <v>449</v>
      </c>
      <c r="F36" s="303">
        <v>1092</v>
      </c>
      <c r="G36" s="304">
        <v>0</v>
      </c>
      <c r="H36" s="303">
        <v>321032</v>
      </c>
      <c r="I36" s="305">
        <v>38059</v>
      </c>
      <c r="J36" s="303">
        <v>0</v>
      </c>
      <c r="K36" s="304">
        <v>0</v>
      </c>
      <c r="L36" s="305">
        <v>0</v>
      </c>
      <c r="M36" s="303">
        <v>158317</v>
      </c>
      <c r="N36" s="305">
        <v>26641</v>
      </c>
      <c r="O36" s="306">
        <v>314</v>
      </c>
      <c r="P36" s="303">
        <v>0</v>
      </c>
      <c r="Q36" s="303">
        <v>0</v>
      </c>
      <c r="R36" s="305">
        <v>28207</v>
      </c>
      <c r="S36" s="304">
        <v>0</v>
      </c>
      <c r="T36" s="305">
        <v>0</v>
      </c>
      <c r="U36" s="305">
        <v>0</v>
      </c>
      <c r="V36" s="305">
        <v>0</v>
      </c>
      <c r="W36" s="306">
        <v>121864</v>
      </c>
      <c r="X36" s="305">
        <v>11417</v>
      </c>
      <c r="Y36" s="305">
        <v>135</v>
      </c>
      <c r="Z36" s="305">
        <v>1092</v>
      </c>
      <c r="AA36" s="304">
        <v>0</v>
      </c>
      <c r="AB36" s="323">
        <v>12644</v>
      </c>
      <c r="AC36" s="323">
        <v>0</v>
      </c>
      <c r="AD36" s="323">
        <v>0</v>
      </c>
      <c r="AE36" s="323">
        <v>0</v>
      </c>
      <c r="AF36" s="323">
        <v>0</v>
      </c>
      <c r="AG36" s="323">
        <v>0</v>
      </c>
    </row>
    <row r="37" spans="1:33" x14ac:dyDescent="0.25">
      <c r="A37" s="3" t="s">
        <v>96</v>
      </c>
      <c r="B37" s="250" t="s">
        <v>171</v>
      </c>
      <c r="C37" s="250" t="s">
        <v>172</v>
      </c>
      <c r="D37" s="303">
        <v>22364</v>
      </c>
      <c r="E37" s="303">
        <v>132</v>
      </c>
      <c r="F37" s="303">
        <v>321</v>
      </c>
      <c r="G37" s="304">
        <v>0</v>
      </c>
      <c r="H37" s="303">
        <v>94325</v>
      </c>
      <c r="I37" s="305">
        <v>11182</v>
      </c>
      <c r="J37" s="303">
        <v>0</v>
      </c>
      <c r="K37" s="304">
        <v>0</v>
      </c>
      <c r="L37" s="305">
        <v>0</v>
      </c>
      <c r="M37" s="303">
        <v>46517</v>
      </c>
      <c r="N37" s="305">
        <v>7827</v>
      </c>
      <c r="O37" s="306">
        <v>92</v>
      </c>
      <c r="P37" s="303">
        <v>0</v>
      </c>
      <c r="Q37" s="303">
        <v>0</v>
      </c>
      <c r="R37" s="305">
        <v>8286</v>
      </c>
      <c r="S37" s="304">
        <v>0</v>
      </c>
      <c r="T37" s="305">
        <v>0</v>
      </c>
      <c r="U37" s="305">
        <v>0</v>
      </c>
      <c r="V37" s="305">
        <v>0</v>
      </c>
      <c r="W37" s="306">
        <v>35806</v>
      </c>
      <c r="X37" s="305">
        <v>3355</v>
      </c>
      <c r="Y37" s="305">
        <v>40</v>
      </c>
      <c r="Z37" s="305">
        <v>321</v>
      </c>
      <c r="AA37" s="304">
        <v>0</v>
      </c>
      <c r="AB37" s="323">
        <v>3716</v>
      </c>
      <c r="AC37" s="323">
        <v>0</v>
      </c>
      <c r="AD37" s="323">
        <v>0</v>
      </c>
      <c r="AE37" s="323">
        <v>0</v>
      </c>
      <c r="AF37" s="323">
        <v>0</v>
      </c>
      <c r="AG37" s="323">
        <v>0</v>
      </c>
    </row>
    <row r="38" spans="1:33" x14ac:dyDescent="0.25">
      <c r="A38" s="3" t="s">
        <v>96</v>
      </c>
      <c r="B38" s="250" t="s">
        <v>166</v>
      </c>
      <c r="C38" s="250" t="s">
        <v>167</v>
      </c>
      <c r="D38" s="303">
        <v>19770</v>
      </c>
      <c r="E38" s="303">
        <v>117</v>
      </c>
      <c r="F38" s="303">
        <v>283</v>
      </c>
      <c r="G38" s="304">
        <v>0</v>
      </c>
      <c r="H38" s="303">
        <v>83381</v>
      </c>
      <c r="I38" s="305">
        <v>9885</v>
      </c>
      <c r="J38" s="303">
        <v>0</v>
      </c>
      <c r="K38" s="304">
        <v>0</v>
      </c>
      <c r="L38" s="305">
        <v>0</v>
      </c>
      <c r="M38" s="303">
        <v>41118</v>
      </c>
      <c r="N38" s="305">
        <v>6920</v>
      </c>
      <c r="O38" s="306">
        <v>82</v>
      </c>
      <c r="P38" s="303">
        <v>0</v>
      </c>
      <c r="Q38" s="303">
        <v>0</v>
      </c>
      <c r="R38" s="305">
        <v>7328</v>
      </c>
      <c r="S38" s="304">
        <v>0</v>
      </c>
      <c r="T38" s="305">
        <v>0</v>
      </c>
      <c r="U38" s="305">
        <v>0</v>
      </c>
      <c r="V38" s="305">
        <v>0</v>
      </c>
      <c r="W38" s="306">
        <v>31652</v>
      </c>
      <c r="X38" s="305">
        <v>2965</v>
      </c>
      <c r="Y38" s="305">
        <v>35</v>
      </c>
      <c r="Z38" s="305">
        <v>283</v>
      </c>
      <c r="AA38" s="304">
        <v>0</v>
      </c>
      <c r="AB38" s="323">
        <v>3283</v>
      </c>
      <c r="AC38" s="323">
        <v>0</v>
      </c>
      <c r="AD38" s="323">
        <v>0</v>
      </c>
      <c r="AE38" s="323">
        <v>0</v>
      </c>
      <c r="AF38" s="323">
        <v>0</v>
      </c>
      <c r="AG38" s="323">
        <v>0</v>
      </c>
    </row>
    <row r="39" spans="1:33" x14ac:dyDescent="0.25">
      <c r="A39" s="3" t="s">
        <v>97</v>
      </c>
      <c r="B39" s="250" t="s">
        <v>169</v>
      </c>
      <c r="C39" s="250" t="s">
        <v>170</v>
      </c>
      <c r="D39" s="303">
        <v>13645</v>
      </c>
      <c r="E39" s="303">
        <v>81</v>
      </c>
      <c r="F39" s="303">
        <v>196</v>
      </c>
      <c r="G39" s="304">
        <v>0</v>
      </c>
      <c r="H39" s="303">
        <v>57551</v>
      </c>
      <c r="I39" s="305">
        <v>6823</v>
      </c>
      <c r="J39" s="303">
        <v>0</v>
      </c>
      <c r="K39" s="304">
        <v>0</v>
      </c>
      <c r="L39" s="305">
        <v>0</v>
      </c>
      <c r="M39" s="303">
        <v>28382</v>
      </c>
      <c r="N39" s="305">
        <v>4776</v>
      </c>
      <c r="O39" s="306">
        <v>57</v>
      </c>
      <c r="P39" s="303">
        <v>0</v>
      </c>
      <c r="Q39" s="303">
        <v>0</v>
      </c>
      <c r="R39" s="305">
        <v>5057</v>
      </c>
      <c r="S39" s="304">
        <v>0</v>
      </c>
      <c r="T39" s="305">
        <v>0</v>
      </c>
      <c r="U39" s="305">
        <v>0</v>
      </c>
      <c r="V39" s="305">
        <v>0</v>
      </c>
      <c r="W39" s="306">
        <v>21846</v>
      </c>
      <c r="X39" s="305">
        <v>2046</v>
      </c>
      <c r="Y39" s="305">
        <v>24</v>
      </c>
      <c r="Z39" s="305">
        <v>196</v>
      </c>
      <c r="AA39" s="304">
        <v>0</v>
      </c>
      <c r="AB39" s="323">
        <v>2266</v>
      </c>
      <c r="AC39" s="323">
        <v>0</v>
      </c>
      <c r="AD39" s="323">
        <v>0</v>
      </c>
      <c r="AE39" s="323">
        <v>0</v>
      </c>
      <c r="AF39" s="323">
        <v>0</v>
      </c>
      <c r="AG39" s="323">
        <v>0</v>
      </c>
    </row>
    <row r="40" spans="1:33" x14ac:dyDescent="0.25">
      <c r="A40" s="3" t="s">
        <v>97</v>
      </c>
      <c r="B40" s="250" t="s">
        <v>171</v>
      </c>
      <c r="C40" s="250" t="s">
        <v>172</v>
      </c>
      <c r="D40" s="303">
        <v>17687</v>
      </c>
      <c r="E40" s="303">
        <v>104</v>
      </c>
      <c r="F40" s="303">
        <v>253</v>
      </c>
      <c r="G40" s="304">
        <v>0</v>
      </c>
      <c r="H40" s="303">
        <v>74596</v>
      </c>
      <c r="I40" s="305">
        <v>8844</v>
      </c>
      <c r="J40" s="303">
        <v>0</v>
      </c>
      <c r="K40" s="304">
        <v>0</v>
      </c>
      <c r="L40" s="305">
        <v>0</v>
      </c>
      <c r="M40" s="303">
        <v>36788</v>
      </c>
      <c r="N40" s="305">
        <v>6190</v>
      </c>
      <c r="O40" s="306">
        <v>72</v>
      </c>
      <c r="P40" s="303">
        <v>0</v>
      </c>
      <c r="Q40" s="303">
        <v>0</v>
      </c>
      <c r="R40" s="305">
        <v>6553</v>
      </c>
      <c r="S40" s="304">
        <v>0</v>
      </c>
      <c r="T40" s="305">
        <v>0</v>
      </c>
      <c r="U40" s="305">
        <v>0</v>
      </c>
      <c r="V40" s="305">
        <v>0</v>
      </c>
      <c r="W40" s="306">
        <v>28317</v>
      </c>
      <c r="X40" s="305">
        <v>2653</v>
      </c>
      <c r="Y40" s="305">
        <v>32</v>
      </c>
      <c r="Z40" s="305">
        <v>253</v>
      </c>
      <c r="AA40" s="304">
        <v>0</v>
      </c>
      <c r="AB40" s="323">
        <v>2938</v>
      </c>
      <c r="AC40" s="323">
        <v>0</v>
      </c>
      <c r="AD40" s="323">
        <v>0</v>
      </c>
      <c r="AE40" s="323">
        <v>0</v>
      </c>
      <c r="AF40" s="323">
        <v>0</v>
      </c>
      <c r="AG40" s="323">
        <v>0</v>
      </c>
    </row>
    <row r="41" spans="1:33" x14ac:dyDescent="0.25">
      <c r="A41" s="3" t="s">
        <v>97</v>
      </c>
      <c r="B41" s="250" t="s">
        <v>166</v>
      </c>
      <c r="C41" s="250" t="s">
        <v>167</v>
      </c>
      <c r="D41" s="303">
        <v>16632</v>
      </c>
      <c r="E41" s="303">
        <v>98</v>
      </c>
      <c r="F41" s="303">
        <v>238</v>
      </c>
      <c r="G41" s="304">
        <v>0</v>
      </c>
      <c r="H41" s="303">
        <v>70146</v>
      </c>
      <c r="I41" s="305">
        <v>8316</v>
      </c>
      <c r="J41" s="303">
        <v>0</v>
      </c>
      <c r="K41" s="304">
        <v>0</v>
      </c>
      <c r="L41" s="305">
        <v>0</v>
      </c>
      <c r="M41" s="303">
        <v>34594</v>
      </c>
      <c r="N41" s="305">
        <v>5821</v>
      </c>
      <c r="O41" s="306">
        <v>69</v>
      </c>
      <c r="P41" s="303">
        <v>0</v>
      </c>
      <c r="Q41" s="303">
        <v>0</v>
      </c>
      <c r="R41" s="305">
        <v>6163</v>
      </c>
      <c r="S41" s="304">
        <v>0</v>
      </c>
      <c r="T41" s="305">
        <v>0</v>
      </c>
      <c r="U41" s="305">
        <v>0</v>
      </c>
      <c r="V41" s="305">
        <v>0</v>
      </c>
      <c r="W41" s="306">
        <v>26627</v>
      </c>
      <c r="X41" s="305">
        <v>2495</v>
      </c>
      <c r="Y41" s="305">
        <v>29</v>
      </c>
      <c r="Z41" s="305">
        <v>238</v>
      </c>
      <c r="AA41" s="304">
        <v>0</v>
      </c>
      <c r="AB41" s="323">
        <v>2762</v>
      </c>
      <c r="AC41" s="323">
        <v>0</v>
      </c>
      <c r="AD41" s="323">
        <v>0</v>
      </c>
      <c r="AE41" s="323">
        <v>0</v>
      </c>
      <c r="AF41" s="323">
        <v>0</v>
      </c>
      <c r="AG41" s="323">
        <v>0</v>
      </c>
    </row>
    <row r="42" spans="1:33" x14ac:dyDescent="0.25">
      <c r="A42" s="3" t="s">
        <v>101</v>
      </c>
      <c r="B42" s="250" t="s">
        <v>169</v>
      </c>
      <c r="C42" s="250" t="s">
        <v>170</v>
      </c>
      <c r="D42" s="303">
        <v>16960</v>
      </c>
      <c r="E42" s="303">
        <v>100</v>
      </c>
      <c r="F42" s="303">
        <v>243</v>
      </c>
      <c r="G42" s="304">
        <v>0</v>
      </c>
      <c r="H42" s="303">
        <v>71529</v>
      </c>
      <c r="I42" s="305">
        <v>8480</v>
      </c>
      <c r="J42" s="303">
        <v>0</v>
      </c>
      <c r="K42" s="304">
        <v>0</v>
      </c>
      <c r="L42" s="305">
        <v>0</v>
      </c>
      <c r="M42" s="303">
        <v>35274</v>
      </c>
      <c r="N42" s="305">
        <v>5936</v>
      </c>
      <c r="O42" s="306">
        <v>70</v>
      </c>
      <c r="P42" s="303">
        <v>0</v>
      </c>
      <c r="Q42" s="303">
        <v>0</v>
      </c>
      <c r="R42" s="305">
        <v>6285</v>
      </c>
      <c r="S42" s="304">
        <v>0</v>
      </c>
      <c r="T42" s="305">
        <v>0</v>
      </c>
      <c r="U42" s="305">
        <v>0</v>
      </c>
      <c r="V42" s="305">
        <v>0</v>
      </c>
      <c r="W42" s="306">
        <v>27153</v>
      </c>
      <c r="X42" s="305">
        <v>2544</v>
      </c>
      <c r="Y42" s="305">
        <v>30</v>
      </c>
      <c r="Z42" s="305">
        <v>243</v>
      </c>
      <c r="AA42" s="304">
        <v>0</v>
      </c>
      <c r="AB42" s="323">
        <v>2817</v>
      </c>
      <c r="AC42" s="323">
        <v>0</v>
      </c>
      <c r="AD42" s="323">
        <v>0</v>
      </c>
      <c r="AE42" s="323">
        <v>0</v>
      </c>
      <c r="AF42" s="323">
        <v>0</v>
      </c>
      <c r="AG42" s="323">
        <v>0</v>
      </c>
    </row>
    <row r="43" spans="1:33" x14ac:dyDescent="0.25">
      <c r="A43" s="3" t="s">
        <v>101</v>
      </c>
      <c r="B43" s="250" t="s">
        <v>171</v>
      </c>
      <c r="C43" s="250" t="s">
        <v>172</v>
      </c>
      <c r="D43" s="303">
        <v>10132</v>
      </c>
      <c r="E43" s="303">
        <v>60</v>
      </c>
      <c r="F43" s="303">
        <v>145</v>
      </c>
      <c r="G43" s="304">
        <v>0</v>
      </c>
      <c r="H43" s="303">
        <v>42734</v>
      </c>
      <c r="I43" s="305">
        <v>5066</v>
      </c>
      <c r="J43" s="303">
        <v>0</v>
      </c>
      <c r="K43" s="304">
        <v>0</v>
      </c>
      <c r="L43" s="305">
        <v>0</v>
      </c>
      <c r="M43" s="303">
        <v>21075</v>
      </c>
      <c r="N43" s="305">
        <v>3546</v>
      </c>
      <c r="O43" s="306">
        <v>42</v>
      </c>
      <c r="P43" s="303">
        <v>0</v>
      </c>
      <c r="Q43" s="303">
        <v>0</v>
      </c>
      <c r="R43" s="305">
        <v>3754</v>
      </c>
      <c r="S43" s="304">
        <v>0</v>
      </c>
      <c r="T43" s="305">
        <v>0</v>
      </c>
      <c r="U43" s="305">
        <v>0</v>
      </c>
      <c r="V43" s="305">
        <v>0</v>
      </c>
      <c r="W43" s="306">
        <v>16222</v>
      </c>
      <c r="X43" s="305">
        <v>1520</v>
      </c>
      <c r="Y43" s="305">
        <v>18</v>
      </c>
      <c r="Z43" s="305">
        <v>145</v>
      </c>
      <c r="AA43" s="304">
        <v>0</v>
      </c>
      <c r="AB43" s="323">
        <v>1683</v>
      </c>
      <c r="AC43" s="323">
        <v>0</v>
      </c>
      <c r="AD43" s="323">
        <v>0</v>
      </c>
      <c r="AE43" s="323">
        <v>0</v>
      </c>
      <c r="AF43" s="323">
        <v>0</v>
      </c>
      <c r="AG43" s="323">
        <v>0</v>
      </c>
    </row>
    <row r="44" spans="1:33" x14ac:dyDescent="0.25">
      <c r="A44" s="3" t="s">
        <v>101</v>
      </c>
      <c r="B44" s="250" t="s">
        <v>166</v>
      </c>
      <c r="C44" s="250" t="s">
        <v>167</v>
      </c>
      <c r="D44" s="303">
        <v>19564</v>
      </c>
      <c r="E44" s="303">
        <v>116</v>
      </c>
      <c r="F44" s="303">
        <v>281</v>
      </c>
      <c r="G44" s="304">
        <v>0</v>
      </c>
      <c r="H44" s="303">
        <v>82514</v>
      </c>
      <c r="I44" s="305">
        <v>9782</v>
      </c>
      <c r="J44" s="303">
        <v>0</v>
      </c>
      <c r="K44" s="304">
        <v>0</v>
      </c>
      <c r="L44" s="305">
        <v>0</v>
      </c>
      <c r="M44" s="303">
        <v>40691</v>
      </c>
      <c r="N44" s="305">
        <v>6847</v>
      </c>
      <c r="O44" s="306">
        <v>81</v>
      </c>
      <c r="P44" s="303">
        <v>0</v>
      </c>
      <c r="Q44" s="303">
        <v>0</v>
      </c>
      <c r="R44" s="305">
        <v>7250</v>
      </c>
      <c r="S44" s="304">
        <v>0</v>
      </c>
      <c r="T44" s="305">
        <v>0</v>
      </c>
      <c r="U44" s="305">
        <v>0</v>
      </c>
      <c r="V44" s="305">
        <v>0</v>
      </c>
      <c r="W44" s="306">
        <v>31322</v>
      </c>
      <c r="X44" s="305">
        <v>2935</v>
      </c>
      <c r="Y44" s="305">
        <v>35</v>
      </c>
      <c r="Z44" s="305">
        <v>281</v>
      </c>
      <c r="AA44" s="304">
        <v>0</v>
      </c>
      <c r="AB44" s="323">
        <v>3251</v>
      </c>
      <c r="AC44" s="323">
        <v>0</v>
      </c>
      <c r="AD44" s="323">
        <v>0</v>
      </c>
      <c r="AE44" s="323">
        <v>0</v>
      </c>
      <c r="AF44" s="323">
        <v>0</v>
      </c>
      <c r="AG44" s="323">
        <v>0</v>
      </c>
    </row>
    <row r="45" spans="1:33" x14ac:dyDescent="0.25">
      <c r="A45" s="3" t="s">
        <v>102</v>
      </c>
      <c r="B45" s="250" t="s">
        <v>169</v>
      </c>
      <c r="C45" s="250" t="s">
        <v>170</v>
      </c>
      <c r="D45" s="303">
        <v>17126</v>
      </c>
      <c r="E45" s="303">
        <v>101</v>
      </c>
      <c r="F45" s="303">
        <v>246</v>
      </c>
      <c r="G45" s="304">
        <v>0</v>
      </c>
      <c r="H45" s="303">
        <v>72231</v>
      </c>
      <c r="I45" s="305">
        <v>8563</v>
      </c>
      <c r="J45" s="303">
        <v>0</v>
      </c>
      <c r="K45" s="304">
        <v>0</v>
      </c>
      <c r="L45" s="305">
        <v>0</v>
      </c>
      <c r="M45" s="303">
        <v>35620</v>
      </c>
      <c r="N45" s="305">
        <v>5994</v>
      </c>
      <c r="O45" s="306">
        <v>71</v>
      </c>
      <c r="P45" s="303">
        <v>0</v>
      </c>
      <c r="Q45" s="303">
        <v>0</v>
      </c>
      <c r="R45" s="305">
        <v>6347</v>
      </c>
      <c r="S45" s="304">
        <v>0</v>
      </c>
      <c r="T45" s="305">
        <v>0</v>
      </c>
      <c r="U45" s="305">
        <v>0</v>
      </c>
      <c r="V45" s="305">
        <v>0</v>
      </c>
      <c r="W45" s="306">
        <v>27419</v>
      </c>
      <c r="X45" s="305">
        <v>2569</v>
      </c>
      <c r="Y45" s="305">
        <v>30</v>
      </c>
      <c r="Z45" s="305">
        <v>246</v>
      </c>
      <c r="AA45" s="304">
        <v>0</v>
      </c>
      <c r="AB45" s="323">
        <v>2845</v>
      </c>
      <c r="AC45" s="323">
        <v>0</v>
      </c>
      <c r="AD45" s="323">
        <v>0</v>
      </c>
      <c r="AE45" s="323">
        <v>0</v>
      </c>
      <c r="AF45" s="323">
        <v>0</v>
      </c>
      <c r="AG45" s="323">
        <v>0</v>
      </c>
    </row>
    <row r="46" spans="1:33" x14ac:dyDescent="0.25">
      <c r="A46" s="3" t="s">
        <v>102</v>
      </c>
      <c r="B46" s="250" t="s">
        <v>171</v>
      </c>
      <c r="C46" s="250" t="s">
        <v>172</v>
      </c>
      <c r="D46" s="303">
        <v>24866</v>
      </c>
      <c r="E46" s="303">
        <v>147</v>
      </c>
      <c r="F46" s="303">
        <v>357</v>
      </c>
      <c r="G46" s="304">
        <v>0</v>
      </c>
      <c r="H46" s="303">
        <v>104876</v>
      </c>
      <c r="I46" s="305">
        <v>12433</v>
      </c>
      <c r="J46" s="303">
        <v>0</v>
      </c>
      <c r="K46" s="304">
        <v>0</v>
      </c>
      <c r="L46" s="305">
        <v>0</v>
      </c>
      <c r="M46" s="303">
        <v>51719</v>
      </c>
      <c r="N46" s="305">
        <v>8703</v>
      </c>
      <c r="O46" s="306">
        <v>103</v>
      </c>
      <c r="P46" s="303">
        <v>0</v>
      </c>
      <c r="Q46" s="303">
        <v>0</v>
      </c>
      <c r="R46" s="305">
        <v>9215</v>
      </c>
      <c r="S46" s="304">
        <v>0</v>
      </c>
      <c r="T46" s="305">
        <v>0</v>
      </c>
      <c r="U46" s="305">
        <v>0</v>
      </c>
      <c r="V46" s="305">
        <v>0</v>
      </c>
      <c r="W46" s="306">
        <v>39811</v>
      </c>
      <c r="X46" s="305">
        <v>3730</v>
      </c>
      <c r="Y46" s="305">
        <v>44</v>
      </c>
      <c r="Z46" s="305">
        <v>357</v>
      </c>
      <c r="AA46" s="304">
        <v>0</v>
      </c>
      <c r="AB46" s="323">
        <v>4131</v>
      </c>
      <c r="AC46" s="323">
        <v>0</v>
      </c>
      <c r="AD46" s="323">
        <v>0</v>
      </c>
      <c r="AE46" s="323">
        <v>0</v>
      </c>
      <c r="AF46" s="323">
        <v>0</v>
      </c>
      <c r="AG46" s="323">
        <v>0</v>
      </c>
    </row>
    <row r="47" spans="1:33" x14ac:dyDescent="0.25">
      <c r="A47" s="3" t="s">
        <v>102</v>
      </c>
      <c r="B47" s="250" t="s">
        <v>166</v>
      </c>
      <c r="C47" s="250" t="s">
        <v>167</v>
      </c>
      <c r="D47" s="303">
        <v>20480</v>
      </c>
      <c r="E47" s="303">
        <v>121</v>
      </c>
      <c r="F47" s="303">
        <v>294</v>
      </c>
      <c r="G47" s="304">
        <v>0</v>
      </c>
      <c r="H47" s="303">
        <v>86379</v>
      </c>
      <c r="I47" s="305">
        <v>10240</v>
      </c>
      <c r="J47" s="303">
        <v>0</v>
      </c>
      <c r="K47" s="304">
        <v>0</v>
      </c>
      <c r="L47" s="305">
        <v>0</v>
      </c>
      <c r="M47" s="303">
        <v>42598</v>
      </c>
      <c r="N47" s="305">
        <v>7168</v>
      </c>
      <c r="O47" s="306">
        <v>85</v>
      </c>
      <c r="P47" s="303">
        <v>0</v>
      </c>
      <c r="Q47" s="303">
        <v>0</v>
      </c>
      <c r="R47" s="305">
        <v>7590</v>
      </c>
      <c r="S47" s="304">
        <v>0</v>
      </c>
      <c r="T47" s="305">
        <v>0</v>
      </c>
      <c r="U47" s="305">
        <v>0</v>
      </c>
      <c r="V47" s="305">
        <v>0</v>
      </c>
      <c r="W47" s="306">
        <v>32789</v>
      </c>
      <c r="X47" s="305">
        <v>3072</v>
      </c>
      <c r="Y47" s="305">
        <v>36</v>
      </c>
      <c r="Z47" s="305">
        <v>294</v>
      </c>
      <c r="AA47" s="304">
        <v>0</v>
      </c>
      <c r="AB47" s="323">
        <v>3402</v>
      </c>
      <c r="AC47" s="323">
        <v>0</v>
      </c>
      <c r="AD47" s="323">
        <v>0</v>
      </c>
      <c r="AE47" s="323">
        <v>0</v>
      </c>
      <c r="AF47" s="323">
        <v>0</v>
      </c>
      <c r="AG47" s="323">
        <v>0</v>
      </c>
    </row>
    <row r="48" spans="1:33" x14ac:dyDescent="0.25">
      <c r="A48" s="3" t="s">
        <v>107</v>
      </c>
      <c r="B48" s="250" t="s">
        <v>169</v>
      </c>
      <c r="C48" s="250" t="s">
        <v>170</v>
      </c>
      <c r="D48" s="303">
        <v>11173</v>
      </c>
      <c r="E48" s="303">
        <v>66</v>
      </c>
      <c r="F48" s="303">
        <v>160</v>
      </c>
      <c r="G48" s="304">
        <v>0</v>
      </c>
      <c r="H48" s="303">
        <v>47123</v>
      </c>
      <c r="I48" s="305">
        <v>5587</v>
      </c>
      <c r="J48" s="303">
        <v>0</v>
      </c>
      <c r="K48" s="304">
        <v>0</v>
      </c>
      <c r="L48" s="305">
        <v>0</v>
      </c>
      <c r="M48" s="303">
        <v>23239</v>
      </c>
      <c r="N48" s="305">
        <v>3911</v>
      </c>
      <c r="O48" s="306">
        <v>46</v>
      </c>
      <c r="P48" s="303">
        <v>0</v>
      </c>
      <c r="Q48" s="303">
        <v>0</v>
      </c>
      <c r="R48" s="305">
        <v>4141</v>
      </c>
      <c r="S48" s="304">
        <v>0</v>
      </c>
      <c r="T48" s="305">
        <v>0</v>
      </c>
      <c r="U48" s="305">
        <v>0</v>
      </c>
      <c r="V48" s="305">
        <v>0</v>
      </c>
      <c r="W48" s="306">
        <v>17888</v>
      </c>
      <c r="X48" s="305">
        <v>1675</v>
      </c>
      <c r="Y48" s="305">
        <v>20</v>
      </c>
      <c r="Z48" s="305">
        <v>160</v>
      </c>
      <c r="AA48" s="304">
        <v>0</v>
      </c>
      <c r="AB48" s="323">
        <v>1855</v>
      </c>
      <c r="AC48" s="323">
        <v>0</v>
      </c>
      <c r="AD48" s="323">
        <v>0</v>
      </c>
      <c r="AE48" s="323">
        <v>0</v>
      </c>
      <c r="AF48" s="323">
        <v>0</v>
      </c>
      <c r="AG48" s="323">
        <v>0</v>
      </c>
    </row>
    <row r="49" spans="1:33" x14ac:dyDescent="0.25">
      <c r="A49" s="3" t="s">
        <v>107</v>
      </c>
      <c r="B49" s="250" t="s">
        <v>171</v>
      </c>
      <c r="C49" s="250" t="s">
        <v>172</v>
      </c>
      <c r="D49" s="303">
        <v>7644</v>
      </c>
      <c r="E49" s="303">
        <v>45</v>
      </c>
      <c r="F49" s="303">
        <v>110</v>
      </c>
      <c r="G49" s="304">
        <v>0</v>
      </c>
      <c r="H49" s="303">
        <v>32238</v>
      </c>
      <c r="I49" s="305">
        <v>3822</v>
      </c>
      <c r="J49" s="303">
        <v>0</v>
      </c>
      <c r="K49" s="304">
        <v>0</v>
      </c>
      <c r="L49" s="305">
        <v>0</v>
      </c>
      <c r="M49" s="303">
        <v>15898</v>
      </c>
      <c r="N49" s="305">
        <v>2675</v>
      </c>
      <c r="O49" s="306">
        <v>32</v>
      </c>
      <c r="P49" s="303">
        <v>0</v>
      </c>
      <c r="Q49" s="303">
        <v>0</v>
      </c>
      <c r="R49" s="305">
        <v>2833</v>
      </c>
      <c r="S49" s="304">
        <v>0</v>
      </c>
      <c r="T49" s="305">
        <v>0</v>
      </c>
      <c r="U49" s="305">
        <v>0</v>
      </c>
      <c r="V49" s="305">
        <v>0</v>
      </c>
      <c r="W49" s="306">
        <v>12237</v>
      </c>
      <c r="X49" s="305">
        <v>1147</v>
      </c>
      <c r="Y49" s="305">
        <v>13</v>
      </c>
      <c r="Z49" s="305">
        <v>110</v>
      </c>
      <c r="AA49" s="304">
        <v>0</v>
      </c>
      <c r="AB49" s="323">
        <v>1270</v>
      </c>
      <c r="AC49" s="323">
        <v>0</v>
      </c>
      <c r="AD49" s="323">
        <v>0</v>
      </c>
      <c r="AE49" s="323">
        <v>0</v>
      </c>
      <c r="AF49" s="323">
        <v>0</v>
      </c>
      <c r="AG49" s="323">
        <v>0</v>
      </c>
    </row>
    <row r="50" spans="1:33" x14ac:dyDescent="0.25">
      <c r="A50" s="3" t="s">
        <v>107</v>
      </c>
      <c r="B50" s="250" t="s">
        <v>166</v>
      </c>
      <c r="C50" s="250" t="s">
        <v>167</v>
      </c>
      <c r="D50" s="303">
        <v>13094</v>
      </c>
      <c r="E50" s="303">
        <v>77</v>
      </c>
      <c r="F50" s="303">
        <v>188</v>
      </c>
      <c r="G50" s="304">
        <v>0</v>
      </c>
      <c r="H50" s="303">
        <v>55226</v>
      </c>
      <c r="I50" s="305">
        <v>6547</v>
      </c>
      <c r="J50" s="303">
        <v>0</v>
      </c>
      <c r="K50" s="304">
        <v>0</v>
      </c>
      <c r="L50" s="305">
        <v>0</v>
      </c>
      <c r="M50" s="303">
        <v>27235</v>
      </c>
      <c r="N50" s="305">
        <v>4583</v>
      </c>
      <c r="O50" s="306">
        <v>54</v>
      </c>
      <c r="P50" s="303">
        <v>0</v>
      </c>
      <c r="Q50" s="303">
        <v>0</v>
      </c>
      <c r="R50" s="305">
        <v>4852</v>
      </c>
      <c r="S50" s="304">
        <v>0</v>
      </c>
      <c r="T50" s="305">
        <v>0</v>
      </c>
      <c r="U50" s="305">
        <v>0</v>
      </c>
      <c r="V50" s="305">
        <v>0</v>
      </c>
      <c r="W50" s="306">
        <v>20964</v>
      </c>
      <c r="X50" s="305">
        <v>1964</v>
      </c>
      <c r="Y50" s="305">
        <v>23</v>
      </c>
      <c r="Z50" s="305">
        <v>188</v>
      </c>
      <c r="AA50" s="304">
        <v>0</v>
      </c>
      <c r="AB50" s="323">
        <v>2175</v>
      </c>
      <c r="AC50" s="323">
        <v>0</v>
      </c>
      <c r="AD50" s="323">
        <v>0</v>
      </c>
      <c r="AE50" s="323">
        <v>0</v>
      </c>
      <c r="AF50" s="323">
        <v>0</v>
      </c>
      <c r="AG50" s="323">
        <v>0</v>
      </c>
    </row>
    <row r="51" spans="1:33" x14ac:dyDescent="0.25">
      <c r="A51" s="3" t="s">
        <v>109</v>
      </c>
      <c r="B51" s="250" t="s">
        <v>169</v>
      </c>
      <c r="C51" s="250" t="s">
        <v>170</v>
      </c>
      <c r="D51" s="303">
        <v>35856</v>
      </c>
      <c r="E51" s="303">
        <v>212</v>
      </c>
      <c r="F51" s="303">
        <v>514</v>
      </c>
      <c r="G51" s="304">
        <v>0</v>
      </c>
      <c r="H51" s="303">
        <v>151226</v>
      </c>
      <c r="I51" s="305">
        <v>17928</v>
      </c>
      <c r="J51" s="303">
        <v>0</v>
      </c>
      <c r="K51" s="304">
        <v>0</v>
      </c>
      <c r="L51" s="305">
        <v>0</v>
      </c>
      <c r="M51" s="303">
        <v>74576</v>
      </c>
      <c r="N51" s="305">
        <v>12550</v>
      </c>
      <c r="O51" s="306">
        <v>148</v>
      </c>
      <c r="P51" s="303">
        <v>0</v>
      </c>
      <c r="Q51" s="303">
        <v>0</v>
      </c>
      <c r="R51" s="305">
        <v>13288</v>
      </c>
      <c r="S51" s="304">
        <v>0</v>
      </c>
      <c r="T51" s="305">
        <v>0</v>
      </c>
      <c r="U51" s="305">
        <v>0</v>
      </c>
      <c r="V51" s="305">
        <v>0</v>
      </c>
      <c r="W51" s="306">
        <v>57406</v>
      </c>
      <c r="X51" s="305">
        <v>5378</v>
      </c>
      <c r="Y51" s="305">
        <v>64</v>
      </c>
      <c r="Z51" s="305">
        <v>514</v>
      </c>
      <c r="AA51" s="304">
        <v>0</v>
      </c>
      <c r="AB51" s="323">
        <v>5956</v>
      </c>
      <c r="AC51" s="323">
        <v>0</v>
      </c>
      <c r="AD51" s="323">
        <v>0</v>
      </c>
      <c r="AE51" s="323">
        <v>0</v>
      </c>
      <c r="AF51" s="323">
        <v>0</v>
      </c>
      <c r="AG51" s="323">
        <v>0</v>
      </c>
    </row>
    <row r="52" spans="1:33" x14ac:dyDescent="0.25">
      <c r="A52" s="3" t="s">
        <v>109</v>
      </c>
      <c r="B52" s="250" t="s">
        <v>171</v>
      </c>
      <c r="C52" s="250" t="s">
        <v>172</v>
      </c>
      <c r="D52" s="303">
        <v>21316</v>
      </c>
      <c r="E52" s="303">
        <v>126</v>
      </c>
      <c r="F52" s="303">
        <v>306</v>
      </c>
      <c r="G52" s="304">
        <v>0</v>
      </c>
      <c r="H52" s="303">
        <v>89905</v>
      </c>
      <c r="I52" s="305">
        <v>10658</v>
      </c>
      <c r="J52" s="303">
        <v>0</v>
      </c>
      <c r="K52" s="304">
        <v>0</v>
      </c>
      <c r="L52" s="305">
        <v>0</v>
      </c>
      <c r="M52" s="303">
        <v>44336</v>
      </c>
      <c r="N52" s="305">
        <v>7461</v>
      </c>
      <c r="O52" s="306">
        <v>88</v>
      </c>
      <c r="P52" s="303">
        <v>0</v>
      </c>
      <c r="Q52" s="303">
        <v>0</v>
      </c>
      <c r="R52" s="305">
        <v>7900</v>
      </c>
      <c r="S52" s="304">
        <v>0</v>
      </c>
      <c r="T52" s="305">
        <v>0</v>
      </c>
      <c r="U52" s="305">
        <v>0</v>
      </c>
      <c r="V52" s="305">
        <v>0</v>
      </c>
      <c r="W52" s="306">
        <v>34128</v>
      </c>
      <c r="X52" s="305">
        <v>3197</v>
      </c>
      <c r="Y52" s="305">
        <v>38</v>
      </c>
      <c r="Z52" s="305">
        <v>306</v>
      </c>
      <c r="AA52" s="304">
        <v>0</v>
      </c>
      <c r="AB52" s="323">
        <v>3541</v>
      </c>
      <c r="AC52" s="323">
        <v>0</v>
      </c>
      <c r="AD52" s="323">
        <v>0</v>
      </c>
      <c r="AE52" s="323">
        <v>0</v>
      </c>
      <c r="AF52" s="323">
        <v>0</v>
      </c>
      <c r="AG52" s="323">
        <v>0</v>
      </c>
    </row>
    <row r="53" spans="1:33" x14ac:dyDescent="0.25">
      <c r="A53" s="3" t="s">
        <v>109</v>
      </c>
      <c r="B53" s="250" t="s">
        <v>166</v>
      </c>
      <c r="C53" s="250" t="s">
        <v>167</v>
      </c>
      <c r="D53" s="303">
        <v>21316</v>
      </c>
      <c r="E53" s="303">
        <v>126</v>
      </c>
      <c r="F53" s="303">
        <v>306</v>
      </c>
      <c r="G53" s="304">
        <v>0</v>
      </c>
      <c r="H53" s="303">
        <v>89905</v>
      </c>
      <c r="I53" s="305">
        <v>10658</v>
      </c>
      <c r="J53" s="303">
        <v>0</v>
      </c>
      <c r="K53" s="304">
        <v>0</v>
      </c>
      <c r="L53" s="305">
        <v>0</v>
      </c>
      <c r="M53" s="303">
        <v>44336</v>
      </c>
      <c r="N53" s="305">
        <v>7461</v>
      </c>
      <c r="O53" s="306">
        <v>88</v>
      </c>
      <c r="P53" s="303">
        <v>0</v>
      </c>
      <c r="Q53" s="303">
        <v>0</v>
      </c>
      <c r="R53" s="305">
        <v>7900</v>
      </c>
      <c r="S53" s="304">
        <v>0</v>
      </c>
      <c r="T53" s="305">
        <v>0</v>
      </c>
      <c r="U53" s="305">
        <v>0</v>
      </c>
      <c r="V53" s="305">
        <v>0</v>
      </c>
      <c r="W53" s="306">
        <v>34128</v>
      </c>
      <c r="X53" s="305">
        <v>3197</v>
      </c>
      <c r="Y53" s="305">
        <v>38</v>
      </c>
      <c r="Z53" s="305">
        <v>306</v>
      </c>
      <c r="AA53" s="304">
        <v>0</v>
      </c>
      <c r="AB53" s="323">
        <v>3541</v>
      </c>
      <c r="AC53" s="323">
        <v>0</v>
      </c>
      <c r="AD53" s="323">
        <v>0</v>
      </c>
      <c r="AE53" s="323">
        <v>0</v>
      </c>
      <c r="AF53" s="323">
        <v>0</v>
      </c>
      <c r="AG53" s="323">
        <v>0</v>
      </c>
    </row>
    <row r="54" spans="1:33" x14ac:dyDescent="0.25">
      <c r="A54" s="3" t="s">
        <v>110</v>
      </c>
      <c r="B54" s="250" t="s">
        <v>169</v>
      </c>
      <c r="C54" s="250" t="s">
        <v>170</v>
      </c>
      <c r="D54" s="303">
        <v>19560</v>
      </c>
      <c r="E54" s="303">
        <v>115</v>
      </c>
      <c r="F54" s="303">
        <v>280</v>
      </c>
      <c r="G54" s="304">
        <v>0</v>
      </c>
      <c r="H54" s="303">
        <v>82496</v>
      </c>
      <c r="I54" s="305">
        <v>9780</v>
      </c>
      <c r="J54" s="303">
        <v>0</v>
      </c>
      <c r="K54" s="304">
        <v>0</v>
      </c>
      <c r="L54" s="305">
        <v>0</v>
      </c>
      <c r="M54" s="303">
        <v>40683</v>
      </c>
      <c r="N54" s="305">
        <v>6846</v>
      </c>
      <c r="O54" s="306">
        <v>81</v>
      </c>
      <c r="P54" s="303">
        <v>0</v>
      </c>
      <c r="Q54" s="303">
        <v>0</v>
      </c>
      <c r="R54" s="305">
        <v>7249</v>
      </c>
      <c r="S54" s="304">
        <v>0</v>
      </c>
      <c r="T54" s="305">
        <v>0</v>
      </c>
      <c r="U54" s="305">
        <v>0</v>
      </c>
      <c r="V54" s="305">
        <v>0</v>
      </c>
      <c r="W54" s="306">
        <v>31316</v>
      </c>
      <c r="X54" s="305">
        <v>2934</v>
      </c>
      <c r="Y54" s="305">
        <v>34</v>
      </c>
      <c r="Z54" s="305">
        <v>280</v>
      </c>
      <c r="AA54" s="304">
        <v>0</v>
      </c>
      <c r="AB54" s="323">
        <v>3248</v>
      </c>
      <c r="AC54" s="323">
        <v>0</v>
      </c>
      <c r="AD54" s="323">
        <v>0</v>
      </c>
      <c r="AE54" s="323">
        <v>0</v>
      </c>
      <c r="AF54" s="323">
        <v>0</v>
      </c>
      <c r="AG54" s="323">
        <v>0</v>
      </c>
    </row>
    <row r="55" spans="1:33" x14ac:dyDescent="0.25">
      <c r="A55" s="3" t="s">
        <v>110</v>
      </c>
      <c r="B55" s="250" t="s">
        <v>171</v>
      </c>
      <c r="C55" s="250" t="s">
        <v>170</v>
      </c>
      <c r="D55" s="303">
        <v>2107</v>
      </c>
      <c r="E55" s="303">
        <v>12</v>
      </c>
      <c r="F55" s="303">
        <v>30</v>
      </c>
      <c r="G55" s="304">
        <v>0</v>
      </c>
      <c r="H55" s="303">
        <v>8885</v>
      </c>
      <c r="I55" s="305">
        <v>1054</v>
      </c>
      <c r="J55" s="303">
        <v>0</v>
      </c>
      <c r="K55" s="304">
        <v>0</v>
      </c>
      <c r="L55" s="305">
        <v>0</v>
      </c>
      <c r="M55" s="303">
        <v>4383</v>
      </c>
      <c r="N55" s="305">
        <v>737</v>
      </c>
      <c r="O55" s="306">
        <v>8</v>
      </c>
      <c r="P55" s="303">
        <v>0</v>
      </c>
      <c r="Q55" s="303">
        <v>0</v>
      </c>
      <c r="R55" s="305">
        <v>779</v>
      </c>
      <c r="S55" s="304">
        <v>0</v>
      </c>
      <c r="T55" s="305">
        <v>0</v>
      </c>
      <c r="U55" s="305">
        <v>0</v>
      </c>
      <c r="V55" s="305">
        <v>0</v>
      </c>
      <c r="W55" s="306">
        <v>3373</v>
      </c>
      <c r="X55" s="305">
        <v>316</v>
      </c>
      <c r="Y55" s="305">
        <v>4</v>
      </c>
      <c r="Z55" s="305">
        <v>30</v>
      </c>
      <c r="AA55" s="304">
        <v>0</v>
      </c>
      <c r="AB55" s="323">
        <v>350</v>
      </c>
      <c r="AC55" s="323">
        <v>0</v>
      </c>
      <c r="AD55" s="323">
        <v>0</v>
      </c>
      <c r="AE55" s="323">
        <v>0</v>
      </c>
      <c r="AF55" s="323">
        <v>0</v>
      </c>
      <c r="AG55" s="323">
        <v>0</v>
      </c>
    </row>
    <row r="56" spans="1:33" x14ac:dyDescent="0.25">
      <c r="A56" s="3" t="s">
        <v>110</v>
      </c>
      <c r="B56" s="250" t="s">
        <v>171</v>
      </c>
      <c r="C56" s="250" t="s">
        <v>172</v>
      </c>
      <c r="D56" s="303">
        <v>18106</v>
      </c>
      <c r="E56" s="303">
        <v>107</v>
      </c>
      <c r="F56" s="303">
        <v>260</v>
      </c>
      <c r="G56" s="304">
        <v>0</v>
      </c>
      <c r="H56" s="303">
        <v>76364</v>
      </c>
      <c r="I56" s="305">
        <v>9053</v>
      </c>
      <c r="J56" s="303">
        <v>0</v>
      </c>
      <c r="K56" s="304">
        <v>0</v>
      </c>
      <c r="L56" s="305">
        <v>0</v>
      </c>
      <c r="M56" s="303">
        <v>37658</v>
      </c>
      <c r="N56" s="305">
        <v>6337</v>
      </c>
      <c r="O56" s="306">
        <v>75</v>
      </c>
      <c r="P56" s="303">
        <v>0</v>
      </c>
      <c r="Q56" s="303">
        <v>0</v>
      </c>
      <c r="R56" s="305">
        <v>6710</v>
      </c>
      <c r="S56" s="304">
        <v>0</v>
      </c>
      <c r="T56" s="305">
        <v>0</v>
      </c>
      <c r="U56" s="305">
        <v>0</v>
      </c>
      <c r="V56" s="305">
        <v>0</v>
      </c>
      <c r="W56" s="306">
        <v>28988</v>
      </c>
      <c r="X56" s="305">
        <v>2716</v>
      </c>
      <c r="Y56" s="305">
        <v>32</v>
      </c>
      <c r="Z56" s="305">
        <v>260</v>
      </c>
      <c r="AA56" s="304">
        <v>0</v>
      </c>
      <c r="AB56" s="323">
        <v>3008</v>
      </c>
      <c r="AC56" s="323">
        <v>0</v>
      </c>
      <c r="AD56" s="323">
        <v>0</v>
      </c>
      <c r="AE56" s="323">
        <v>0</v>
      </c>
      <c r="AF56" s="323">
        <v>0</v>
      </c>
      <c r="AG56" s="323">
        <v>0</v>
      </c>
    </row>
    <row r="57" spans="1:33" x14ac:dyDescent="0.25">
      <c r="A57" s="3" t="s">
        <v>110</v>
      </c>
      <c r="B57" s="250" t="s">
        <v>166</v>
      </c>
      <c r="C57" s="250" t="s">
        <v>167</v>
      </c>
      <c r="D57" s="303">
        <v>4808</v>
      </c>
      <c r="E57" s="303">
        <v>28</v>
      </c>
      <c r="F57" s="303">
        <v>69</v>
      </c>
      <c r="G57" s="304">
        <v>0</v>
      </c>
      <c r="H57" s="303">
        <v>20280</v>
      </c>
      <c r="I57" s="305">
        <v>2404</v>
      </c>
      <c r="J57" s="303">
        <v>0</v>
      </c>
      <c r="K57" s="304">
        <v>0</v>
      </c>
      <c r="L57" s="305">
        <v>0</v>
      </c>
      <c r="M57" s="303">
        <v>10002</v>
      </c>
      <c r="N57" s="305">
        <v>1683</v>
      </c>
      <c r="O57" s="306">
        <v>20</v>
      </c>
      <c r="P57" s="303">
        <v>0</v>
      </c>
      <c r="Q57" s="303">
        <v>0</v>
      </c>
      <c r="R57" s="305">
        <v>1782</v>
      </c>
      <c r="S57" s="304">
        <v>0</v>
      </c>
      <c r="T57" s="305">
        <v>0</v>
      </c>
      <c r="U57" s="305">
        <v>0</v>
      </c>
      <c r="V57" s="305">
        <v>0</v>
      </c>
      <c r="W57" s="306">
        <v>7698</v>
      </c>
      <c r="X57" s="305">
        <v>721</v>
      </c>
      <c r="Y57" s="305">
        <v>8</v>
      </c>
      <c r="Z57" s="305">
        <v>69</v>
      </c>
      <c r="AA57" s="304">
        <v>0</v>
      </c>
      <c r="AB57" s="323">
        <v>798</v>
      </c>
      <c r="AC57" s="323">
        <v>0</v>
      </c>
      <c r="AD57" s="323">
        <v>0</v>
      </c>
      <c r="AE57" s="323">
        <v>0</v>
      </c>
      <c r="AF57" s="323">
        <v>0</v>
      </c>
      <c r="AG57" s="323">
        <v>0</v>
      </c>
    </row>
    <row r="58" spans="1:33" x14ac:dyDescent="0.25">
      <c r="A58" s="294" t="s">
        <v>89</v>
      </c>
      <c r="B58" s="299" t="s">
        <v>169</v>
      </c>
      <c r="C58" s="299" t="s">
        <v>170</v>
      </c>
      <c r="D58" s="305">
        <v>302215</v>
      </c>
      <c r="E58" s="305">
        <v>1784</v>
      </c>
      <c r="F58" s="305">
        <v>4334</v>
      </c>
      <c r="G58" s="304">
        <v>0</v>
      </c>
      <c r="H58" s="305">
        <v>1792848</v>
      </c>
      <c r="I58" s="305">
        <v>151108</v>
      </c>
      <c r="J58" s="305">
        <v>0</v>
      </c>
      <c r="K58" s="304">
        <v>0</v>
      </c>
      <c r="L58" s="305">
        <v>0</v>
      </c>
      <c r="M58" s="305">
        <v>1017245</v>
      </c>
      <c r="N58" s="305">
        <v>105775</v>
      </c>
      <c r="O58" s="304">
        <v>1249</v>
      </c>
      <c r="P58" s="305">
        <v>0</v>
      </c>
      <c r="Q58" s="305">
        <v>0</v>
      </c>
      <c r="R58" s="305">
        <v>111996</v>
      </c>
      <c r="S58" s="304">
        <v>0</v>
      </c>
      <c r="T58" s="305">
        <v>0</v>
      </c>
      <c r="U58" s="305">
        <v>0</v>
      </c>
      <c r="V58" s="305">
        <v>0</v>
      </c>
      <c r="W58" s="304">
        <v>613406</v>
      </c>
      <c r="X58" s="305">
        <v>45332</v>
      </c>
      <c r="Y58" s="305">
        <v>535</v>
      </c>
      <c r="Z58" s="305">
        <v>4334</v>
      </c>
      <c r="AA58" s="304">
        <v>0</v>
      </c>
      <c r="AB58" s="323">
        <v>50201</v>
      </c>
      <c r="AC58" s="323">
        <v>0</v>
      </c>
      <c r="AD58" s="323">
        <v>0</v>
      </c>
      <c r="AE58" s="323">
        <v>0</v>
      </c>
      <c r="AF58" s="323">
        <v>0</v>
      </c>
      <c r="AG58" s="323">
        <v>0</v>
      </c>
    </row>
    <row r="59" spans="1:33" x14ac:dyDescent="0.25">
      <c r="A59" s="294" t="s">
        <v>89</v>
      </c>
      <c r="B59" s="299" t="s">
        <v>171</v>
      </c>
      <c r="C59" s="299" t="s">
        <v>172</v>
      </c>
      <c r="D59" s="305">
        <v>1042721</v>
      </c>
      <c r="E59" s="305">
        <v>6157</v>
      </c>
      <c r="F59" s="305">
        <v>14953</v>
      </c>
      <c r="G59" s="304">
        <v>10287</v>
      </c>
      <c r="H59" s="305">
        <v>5000689</v>
      </c>
      <c r="I59" s="305">
        <v>521361</v>
      </c>
      <c r="J59" s="305">
        <v>0</v>
      </c>
      <c r="K59" s="304">
        <v>0</v>
      </c>
      <c r="L59" s="305">
        <v>0</v>
      </c>
      <c r="M59" s="305">
        <v>2611511</v>
      </c>
      <c r="N59" s="305">
        <v>364952</v>
      </c>
      <c r="O59" s="304">
        <v>4310</v>
      </c>
      <c r="P59" s="305">
        <v>0</v>
      </c>
      <c r="Q59" s="305">
        <v>0</v>
      </c>
      <c r="R59" s="305">
        <v>386413</v>
      </c>
      <c r="S59" s="304">
        <v>0</v>
      </c>
      <c r="T59" s="305">
        <v>0</v>
      </c>
      <c r="U59" s="305">
        <v>0</v>
      </c>
      <c r="V59" s="305">
        <v>0</v>
      </c>
      <c r="W59" s="304">
        <v>1819270</v>
      </c>
      <c r="X59" s="305">
        <v>156408</v>
      </c>
      <c r="Y59" s="305">
        <v>1847</v>
      </c>
      <c r="Z59" s="305">
        <v>14953</v>
      </c>
      <c r="AA59" s="304">
        <v>0</v>
      </c>
      <c r="AB59" s="323">
        <v>173208</v>
      </c>
      <c r="AC59" s="323">
        <v>0</v>
      </c>
      <c r="AD59" s="323">
        <v>0</v>
      </c>
      <c r="AE59" s="323">
        <v>0</v>
      </c>
      <c r="AF59" s="323">
        <v>10287</v>
      </c>
      <c r="AG59" s="323">
        <v>10287</v>
      </c>
    </row>
    <row r="60" spans="1:33" x14ac:dyDescent="0.25">
      <c r="A60" s="294" t="s">
        <v>89</v>
      </c>
      <c r="B60" s="299" t="s">
        <v>166</v>
      </c>
      <c r="C60" s="299" t="s">
        <v>167</v>
      </c>
      <c r="D60" s="305">
        <v>1074815</v>
      </c>
      <c r="E60" s="305">
        <v>6346</v>
      </c>
      <c r="F60" s="305">
        <v>15413</v>
      </c>
      <c r="G60" s="304">
        <v>24516</v>
      </c>
      <c r="H60" s="305">
        <v>5243958</v>
      </c>
      <c r="I60" s="305">
        <v>537408</v>
      </c>
      <c r="J60" s="305">
        <v>0</v>
      </c>
      <c r="K60" s="304">
        <v>0</v>
      </c>
      <c r="L60" s="305">
        <v>0</v>
      </c>
      <c r="M60" s="305">
        <v>2746156</v>
      </c>
      <c r="N60" s="305">
        <v>376185</v>
      </c>
      <c r="O60" s="304">
        <v>4442</v>
      </c>
      <c r="P60" s="305">
        <v>0</v>
      </c>
      <c r="Q60" s="305">
        <v>0</v>
      </c>
      <c r="R60" s="305">
        <v>398307</v>
      </c>
      <c r="S60" s="304">
        <v>0</v>
      </c>
      <c r="T60" s="305">
        <v>0</v>
      </c>
      <c r="U60" s="305">
        <v>0</v>
      </c>
      <c r="V60" s="305">
        <v>0</v>
      </c>
      <c r="W60" s="304">
        <v>1896440</v>
      </c>
      <c r="X60" s="305">
        <v>161222</v>
      </c>
      <c r="Y60" s="305">
        <v>1904</v>
      </c>
      <c r="Z60" s="305">
        <v>15413</v>
      </c>
      <c r="AA60" s="304">
        <v>0</v>
      </c>
      <c r="AB60" s="323">
        <v>178539</v>
      </c>
      <c r="AC60" s="323">
        <v>0</v>
      </c>
      <c r="AD60" s="323">
        <v>0</v>
      </c>
      <c r="AE60" s="323">
        <v>0</v>
      </c>
      <c r="AF60" s="323">
        <v>24516</v>
      </c>
      <c r="AG60" s="323">
        <v>24516</v>
      </c>
    </row>
    <row r="61" spans="1:33" x14ac:dyDescent="0.25">
      <c r="A61" s="3"/>
      <c r="B61" s="250"/>
      <c r="C61" s="250"/>
      <c r="D61" s="303"/>
      <c r="E61" s="303"/>
      <c r="F61" s="303"/>
      <c r="G61" s="306"/>
      <c r="H61" s="303"/>
      <c r="I61" s="303"/>
      <c r="J61" s="303"/>
      <c r="K61" s="306"/>
      <c r="L61" s="303"/>
      <c r="M61" s="303"/>
      <c r="N61" s="303"/>
      <c r="O61" s="306"/>
      <c r="P61" s="303"/>
      <c r="Q61" s="303"/>
      <c r="R61" s="303"/>
      <c r="S61" s="306"/>
      <c r="T61" s="303"/>
      <c r="U61" s="303"/>
      <c r="V61" s="303"/>
      <c r="W61" s="306"/>
      <c r="X61" s="303"/>
      <c r="Y61" s="303"/>
      <c r="Z61" s="303"/>
      <c r="AA61" s="306"/>
      <c r="AB61" s="307"/>
      <c r="AC61" s="307"/>
      <c r="AD61" s="307"/>
      <c r="AE61" s="307"/>
      <c r="AF61" s="307"/>
      <c r="AG61" s="307"/>
    </row>
    <row r="62" spans="1:33" x14ac:dyDescent="0.25">
      <c r="A62" s="324"/>
      <c r="B62" s="325"/>
      <c r="C62" s="325"/>
      <c r="D62" s="326"/>
      <c r="E62" s="326"/>
      <c r="F62" s="326"/>
      <c r="G62" s="327"/>
      <c r="H62" s="326"/>
      <c r="I62" s="326"/>
      <c r="J62" s="326"/>
      <c r="K62" s="327"/>
      <c r="L62" s="326"/>
      <c r="M62" s="326"/>
      <c r="N62" s="326"/>
      <c r="O62" s="327"/>
      <c r="P62" s="326"/>
      <c r="Q62" s="326"/>
      <c r="R62" s="326"/>
      <c r="S62" s="327"/>
      <c r="T62" s="326"/>
      <c r="U62" s="326"/>
      <c r="V62" s="326"/>
      <c r="W62" s="327"/>
      <c r="X62" s="326"/>
      <c r="Y62" s="326"/>
      <c r="Z62" s="326"/>
      <c r="AA62" s="327"/>
      <c r="AB62" s="307"/>
      <c r="AC62" s="307"/>
      <c r="AD62" s="307"/>
      <c r="AE62" s="307"/>
      <c r="AF62" s="307"/>
      <c r="AG62" s="307"/>
    </row>
    <row r="63" spans="1:33" x14ac:dyDescent="0.25">
      <c r="A63" s="324"/>
      <c r="B63" s="325"/>
      <c r="C63" s="325"/>
      <c r="D63" s="326"/>
      <c r="E63" s="326"/>
      <c r="F63" s="326"/>
      <c r="G63" s="327"/>
      <c r="H63" s="326"/>
      <c r="I63" s="326"/>
      <c r="J63" s="326"/>
      <c r="K63" s="327"/>
      <c r="L63" s="326"/>
      <c r="M63" s="326"/>
      <c r="N63" s="326"/>
      <c r="O63" s="327"/>
      <c r="P63" s="326"/>
      <c r="Q63" s="326"/>
      <c r="R63" s="326"/>
      <c r="S63" s="327"/>
      <c r="T63" s="326"/>
      <c r="U63" s="326"/>
      <c r="V63" s="326"/>
      <c r="W63" s="327"/>
      <c r="X63" s="326"/>
      <c r="Y63" s="326"/>
      <c r="Z63" s="326"/>
      <c r="AA63" s="327"/>
      <c r="AB63" s="307"/>
      <c r="AC63" s="307"/>
      <c r="AD63" s="307"/>
      <c r="AE63" s="307"/>
      <c r="AF63" s="307"/>
      <c r="AG63" s="307"/>
    </row>
    <row r="64" spans="1:33" x14ac:dyDescent="0.25">
      <c r="A64" s="324"/>
      <c r="B64" s="325"/>
      <c r="C64" s="325"/>
      <c r="D64" s="326"/>
      <c r="E64" s="326"/>
      <c r="F64" s="326"/>
      <c r="G64" s="327"/>
      <c r="H64" s="326"/>
      <c r="I64" s="326"/>
      <c r="J64" s="326"/>
      <c r="K64" s="327"/>
      <c r="L64" s="326"/>
      <c r="M64" s="326"/>
      <c r="N64" s="326"/>
      <c r="O64" s="327"/>
      <c r="P64" s="326"/>
      <c r="Q64" s="326"/>
      <c r="R64" s="326"/>
      <c r="S64" s="327"/>
      <c r="T64" s="326"/>
      <c r="U64" s="326"/>
      <c r="V64" s="326"/>
      <c r="W64" s="327"/>
      <c r="X64" s="326"/>
      <c r="Y64" s="326"/>
      <c r="Z64" s="326"/>
      <c r="AA64" s="327"/>
      <c r="AB64" s="307"/>
      <c r="AC64" s="307"/>
      <c r="AD64" s="307"/>
      <c r="AE64" s="307"/>
      <c r="AF64" s="307"/>
      <c r="AG64" s="307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8069F-C009-46C0-942C-3789D7E34DEA}">
  <sheetPr>
    <tabColor theme="5" tint="0.59999389629810485"/>
  </sheetPr>
  <dimension ref="A1:AG33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22" sqref="F22"/>
    </sheetView>
  </sheetViews>
  <sheetFormatPr defaultRowHeight="15" x14ac:dyDescent="0.25"/>
  <cols>
    <col min="1" max="56" width="16.7109375" customWidth="1"/>
  </cols>
  <sheetData>
    <row r="1" spans="1:33" x14ac:dyDescent="0.25">
      <c r="A1" s="253" t="s">
        <v>150</v>
      </c>
      <c r="B1" s="253" t="s">
        <v>186</v>
      </c>
    </row>
    <row r="2" spans="1:33" x14ac:dyDescent="0.25">
      <c r="A2" s="302" t="s">
        <v>152</v>
      </c>
      <c r="B2" s="302" t="s">
        <v>152</v>
      </c>
      <c r="C2" s="302" t="s">
        <v>152</v>
      </c>
      <c r="D2" s="300" t="s">
        <v>153</v>
      </c>
      <c r="E2" s="300" t="s">
        <v>153</v>
      </c>
      <c r="F2" s="300" t="s">
        <v>153</v>
      </c>
      <c r="G2" s="300" t="s">
        <v>153</v>
      </c>
      <c r="H2" s="300" t="s">
        <v>153</v>
      </c>
      <c r="I2" s="300" t="s">
        <v>154</v>
      </c>
      <c r="J2" s="300" t="s">
        <v>154</v>
      </c>
      <c r="K2" s="300" t="s">
        <v>154</v>
      </c>
      <c r="L2" s="300" t="s">
        <v>154</v>
      </c>
      <c r="M2" s="300" t="s">
        <v>154</v>
      </c>
      <c r="N2" s="300" t="s">
        <v>155</v>
      </c>
      <c r="O2" s="300" t="s">
        <v>155</v>
      </c>
      <c r="P2" s="300" t="s">
        <v>155</v>
      </c>
      <c r="Q2" s="300" t="s">
        <v>155</v>
      </c>
      <c r="R2" s="300" t="s">
        <v>155</v>
      </c>
      <c r="S2" s="300" t="s">
        <v>156</v>
      </c>
      <c r="T2" s="300" t="s">
        <v>156</v>
      </c>
      <c r="U2" s="300" t="s">
        <v>156</v>
      </c>
      <c r="V2" s="300" t="s">
        <v>156</v>
      </c>
      <c r="W2" s="300" t="s">
        <v>156</v>
      </c>
      <c r="X2" s="300" t="s">
        <v>157</v>
      </c>
      <c r="Y2" s="300" t="s">
        <v>157</v>
      </c>
      <c r="Z2" s="300" t="s">
        <v>157</v>
      </c>
      <c r="AA2" s="300" t="s">
        <v>157</v>
      </c>
      <c r="AB2" s="300" t="s">
        <v>157</v>
      </c>
      <c r="AC2" s="300" t="s">
        <v>158</v>
      </c>
      <c r="AD2" s="300" t="s">
        <v>158</v>
      </c>
      <c r="AE2" s="300" t="s">
        <v>158</v>
      </c>
      <c r="AF2" s="300" t="s">
        <v>158</v>
      </c>
      <c r="AG2" s="300" t="s">
        <v>158</v>
      </c>
    </row>
    <row r="3" spans="1:33" x14ac:dyDescent="0.25">
      <c r="A3" s="248" t="s">
        <v>159</v>
      </c>
      <c r="B3" s="248" t="s">
        <v>160</v>
      </c>
      <c r="C3" s="248" t="s">
        <v>161</v>
      </c>
      <c r="D3" s="300" t="s">
        <v>44</v>
      </c>
      <c r="E3" s="300" t="s">
        <v>48</v>
      </c>
      <c r="F3" s="300" t="s">
        <v>121</v>
      </c>
      <c r="G3" s="300" t="s">
        <v>164</v>
      </c>
      <c r="H3" s="300" t="s">
        <v>165</v>
      </c>
      <c r="I3" s="300" t="s">
        <v>44</v>
      </c>
      <c r="J3" s="300" t="s">
        <v>48</v>
      </c>
      <c r="K3" s="300" t="s">
        <v>121</v>
      </c>
      <c r="L3" s="300" t="s">
        <v>164</v>
      </c>
      <c r="M3" s="300" t="s">
        <v>165</v>
      </c>
      <c r="N3" s="300" t="s">
        <v>44</v>
      </c>
      <c r="O3" s="300" t="s">
        <v>48</v>
      </c>
      <c r="P3" s="301" t="s">
        <v>121</v>
      </c>
      <c r="Q3" s="300" t="s">
        <v>164</v>
      </c>
      <c r="R3" s="300" t="s">
        <v>165</v>
      </c>
      <c r="S3" s="300" t="s">
        <v>44</v>
      </c>
      <c r="T3" s="300" t="s">
        <v>48</v>
      </c>
      <c r="U3" s="300" t="s">
        <v>121</v>
      </c>
      <c r="V3" s="300" t="s">
        <v>164</v>
      </c>
      <c r="W3" s="300" t="s">
        <v>165</v>
      </c>
      <c r="X3" s="300" t="s">
        <v>44</v>
      </c>
      <c r="Y3" s="300" t="s">
        <v>48</v>
      </c>
      <c r="Z3" s="300" t="s">
        <v>121</v>
      </c>
      <c r="AA3" s="300" t="s">
        <v>164</v>
      </c>
      <c r="AB3" s="300" t="s">
        <v>165</v>
      </c>
      <c r="AC3" s="301" t="s">
        <v>44</v>
      </c>
      <c r="AD3" s="300" t="s">
        <v>48</v>
      </c>
      <c r="AE3" s="300" t="s">
        <v>121</v>
      </c>
      <c r="AF3" s="300" t="s">
        <v>164</v>
      </c>
      <c r="AG3" s="300" t="s">
        <v>165</v>
      </c>
    </row>
    <row r="4" spans="1:33" x14ac:dyDescent="0.25">
      <c r="A4" s="294" t="s">
        <v>54</v>
      </c>
      <c r="B4" s="294" t="s">
        <v>171</v>
      </c>
      <c r="C4" s="294" t="s">
        <v>182</v>
      </c>
      <c r="D4" s="295">
        <v>16579</v>
      </c>
      <c r="E4" s="295">
        <v>139</v>
      </c>
      <c r="F4" s="295">
        <v>433</v>
      </c>
      <c r="G4" s="296">
        <v>0</v>
      </c>
      <c r="H4" s="295">
        <v>81708</v>
      </c>
      <c r="I4" s="295">
        <v>8290</v>
      </c>
      <c r="J4" s="296">
        <v>0</v>
      </c>
      <c r="K4" s="296">
        <v>0</v>
      </c>
      <c r="L4" s="296">
        <v>0</v>
      </c>
      <c r="M4" s="295">
        <v>40228</v>
      </c>
      <c r="N4" s="295">
        <v>5803</v>
      </c>
      <c r="O4" s="295">
        <v>97</v>
      </c>
      <c r="P4" s="298">
        <v>0</v>
      </c>
      <c r="Q4" s="296">
        <v>0</v>
      </c>
      <c r="R4" s="295">
        <v>6260</v>
      </c>
      <c r="S4" s="296">
        <v>0</v>
      </c>
      <c r="T4" s="296">
        <v>0</v>
      </c>
      <c r="U4" s="296">
        <v>0</v>
      </c>
      <c r="V4" s="296">
        <v>0</v>
      </c>
      <c r="W4" s="295">
        <v>32259</v>
      </c>
      <c r="X4" s="295">
        <v>2486</v>
      </c>
      <c r="Y4" s="295">
        <v>42</v>
      </c>
      <c r="Z4" s="295">
        <v>433</v>
      </c>
      <c r="AA4" s="296">
        <v>0</v>
      </c>
      <c r="AB4" s="295">
        <v>2961</v>
      </c>
      <c r="AC4" s="298">
        <v>0</v>
      </c>
      <c r="AD4" s="296">
        <v>0</v>
      </c>
      <c r="AE4" s="296">
        <v>0</v>
      </c>
      <c r="AF4" s="296">
        <v>0</v>
      </c>
      <c r="AG4" s="296">
        <v>0</v>
      </c>
    </row>
    <row r="5" spans="1:33" x14ac:dyDescent="0.25">
      <c r="A5" s="294" t="s">
        <v>54</v>
      </c>
      <c r="B5" s="294" t="s">
        <v>171</v>
      </c>
      <c r="C5" s="294" t="s">
        <v>183</v>
      </c>
      <c r="D5" s="295">
        <v>17656</v>
      </c>
      <c r="E5" s="295">
        <v>148</v>
      </c>
      <c r="F5" s="295">
        <v>461</v>
      </c>
      <c r="G5" s="296">
        <v>0</v>
      </c>
      <c r="H5" s="295">
        <v>87020</v>
      </c>
      <c r="I5" s="295">
        <v>8828</v>
      </c>
      <c r="J5" s="296">
        <v>0</v>
      </c>
      <c r="K5" s="296">
        <v>0</v>
      </c>
      <c r="L5" s="296">
        <v>0</v>
      </c>
      <c r="M5" s="295">
        <v>42845</v>
      </c>
      <c r="N5" s="295">
        <v>6180</v>
      </c>
      <c r="O5" s="295">
        <v>104</v>
      </c>
      <c r="P5" s="298">
        <v>0</v>
      </c>
      <c r="Q5" s="296">
        <v>0</v>
      </c>
      <c r="R5" s="295">
        <v>6666</v>
      </c>
      <c r="S5" s="296">
        <v>0</v>
      </c>
      <c r="T5" s="296">
        <v>0</v>
      </c>
      <c r="U5" s="296">
        <v>0</v>
      </c>
      <c r="V5" s="296">
        <v>0</v>
      </c>
      <c r="W5" s="295">
        <v>34356</v>
      </c>
      <c r="X5" s="295">
        <v>2648</v>
      </c>
      <c r="Y5" s="295">
        <v>44</v>
      </c>
      <c r="Z5" s="295">
        <v>461</v>
      </c>
      <c r="AA5" s="296">
        <v>0</v>
      </c>
      <c r="AB5" s="295">
        <v>3153</v>
      </c>
      <c r="AC5" s="298">
        <v>0</v>
      </c>
      <c r="AD5" s="296">
        <v>0</v>
      </c>
      <c r="AE5" s="296">
        <v>0</v>
      </c>
      <c r="AF5" s="296">
        <v>0</v>
      </c>
      <c r="AG5" s="296">
        <v>0</v>
      </c>
    </row>
    <row r="6" spans="1:33" x14ac:dyDescent="0.25">
      <c r="A6" s="294" t="s">
        <v>54</v>
      </c>
      <c r="B6" s="294" t="s">
        <v>171</v>
      </c>
      <c r="C6" s="294" t="s">
        <v>176</v>
      </c>
      <c r="D6" s="295">
        <v>117</v>
      </c>
      <c r="E6" s="295">
        <v>1</v>
      </c>
      <c r="F6" s="295">
        <v>3</v>
      </c>
      <c r="G6" s="296">
        <v>0</v>
      </c>
      <c r="H6" s="295">
        <v>577</v>
      </c>
      <c r="I6" s="295">
        <v>59</v>
      </c>
      <c r="J6" s="296">
        <v>0</v>
      </c>
      <c r="K6" s="296">
        <v>0</v>
      </c>
      <c r="L6" s="296">
        <v>0</v>
      </c>
      <c r="M6" s="295">
        <v>283</v>
      </c>
      <c r="N6" s="295">
        <v>41</v>
      </c>
      <c r="O6" s="295">
        <v>1</v>
      </c>
      <c r="P6" s="298">
        <v>0</v>
      </c>
      <c r="Q6" s="296">
        <v>0</v>
      </c>
      <c r="R6" s="295">
        <v>46</v>
      </c>
      <c r="S6" s="296">
        <v>0</v>
      </c>
      <c r="T6" s="296">
        <v>0</v>
      </c>
      <c r="U6" s="296">
        <v>0</v>
      </c>
      <c r="V6" s="296">
        <v>0</v>
      </c>
      <c r="W6" s="295">
        <v>228</v>
      </c>
      <c r="X6" s="295">
        <v>17</v>
      </c>
      <c r="Y6" s="296">
        <v>0</v>
      </c>
      <c r="Z6" s="295">
        <v>3</v>
      </c>
      <c r="AA6" s="296">
        <v>0</v>
      </c>
      <c r="AB6" s="295">
        <v>20</v>
      </c>
      <c r="AC6" s="298">
        <v>0</v>
      </c>
      <c r="AD6" s="296">
        <v>0</v>
      </c>
      <c r="AE6" s="296">
        <v>0</v>
      </c>
      <c r="AF6" s="296">
        <v>0</v>
      </c>
      <c r="AG6" s="296">
        <v>0</v>
      </c>
    </row>
    <row r="7" spans="1:33" x14ac:dyDescent="0.25">
      <c r="A7" s="294" t="s">
        <v>54</v>
      </c>
      <c r="B7" s="294" t="s">
        <v>171</v>
      </c>
      <c r="C7" s="294" t="s">
        <v>175</v>
      </c>
      <c r="D7" s="295">
        <v>31518</v>
      </c>
      <c r="E7" s="295">
        <v>264</v>
      </c>
      <c r="F7" s="295">
        <v>823</v>
      </c>
      <c r="G7" s="296">
        <v>0</v>
      </c>
      <c r="H7" s="295">
        <v>155339</v>
      </c>
      <c r="I7" s="295">
        <v>15759</v>
      </c>
      <c r="J7" s="296">
        <v>0</v>
      </c>
      <c r="K7" s="296">
        <v>0</v>
      </c>
      <c r="L7" s="296">
        <v>0</v>
      </c>
      <c r="M7" s="295">
        <v>76481</v>
      </c>
      <c r="N7" s="295">
        <v>11031</v>
      </c>
      <c r="O7" s="295">
        <v>185</v>
      </c>
      <c r="P7" s="298">
        <v>0</v>
      </c>
      <c r="Q7" s="296">
        <v>0</v>
      </c>
      <c r="R7" s="295">
        <v>11900</v>
      </c>
      <c r="S7" s="296">
        <v>0</v>
      </c>
      <c r="T7" s="296">
        <v>0</v>
      </c>
      <c r="U7" s="296">
        <v>0</v>
      </c>
      <c r="V7" s="296">
        <v>0</v>
      </c>
      <c r="W7" s="295">
        <v>61328</v>
      </c>
      <c r="X7" s="295">
        <v>4728</v>
      </c>
      <c r="Y7" s="295">
        <v>79</v>
      </c>
      <c r="Z7" s="295">
        <v>823</v>
      </c>
      <c r="AA7" s="296">
        <v>0</v>
      </c>
      <c r="AB7" s="295">
        <v>5630</v>
      </c>
      <c r="AC7" s="298">
        <v>0</v>
      </c>
      <c r="AD7" s="296">
        <v>0</v>
      </c>
      <c r="AE7" s="296">
        <v>0</v>
      </c>
      <c r="AF7" s="296">
        <v>0</v>
      </c>
      <c r="AG7" s="296">
        <v>0</v>
      </c>
    </row>
    <row r="8" spans="1:33" x14ac:dyDescent="0.25">
      <c r="A8" s="294" t="s">
        <v>60</v>
      </c>
      <c r="B8" s="294" t="s">
        <v>169</v>
      </c>
      <c r="C8" s="294" t="s">
        <v>175</v>
      </c>
      <c r="D8" s="295">
        <v>2839</v>
      </c>
      <c r="E8" s="295">
        <v>24</v>
      </c>
      <c r="F8" s="295">
        <v>74</v>
      </c>
      <c r="G8" s="296">
        <v>0</v>
      </c>
      <c r="H8" s="295">
        <v>13992</v>
      </c>
      <c r="I8" s="295">
        <v>1420</v>
      </c>
      <c r="J8" s="296">
        <v>0</v>
      </c>
      <c r="K8" s="296">
        <v>0</v>
      </c>
      <c r="L8" s="296">
        <v>0</v>
      </c>
      <c r="M8" s="295">
        <v>6889</v>
      </c>
      <c r="N8" s="295">
        <v>994</v>
      </c>
      <c r="O8" s="295">
        <v>17</v>
      </c>
      <c r="P8" s="298">
        <v>0</v>
      </c>
      <c r="Q8" s="296">
        <v>0</v>
      </c>
      <c r="R8" s="295">
        <v>1073</v>
      </c>
      <c r="S8" s="296">
        <v>0</v>
      </c>
      <c r="T8" s="296">
        <v>0</v>
      </c>
      <c r="U8" s="296">
        <v>0</v>
      </c>
      <c r="V8" s="296">
        <v>0</v>
      </c>
      <c r="W8" s="295">
        <v>5524</v>
      </c>
      <c r="X8" s="295">
        <v>425</v>
      </c>
      <c r="Y8" s="295">
        <v>7</v>
      </c>
      <c r="Z8" s="295">
        <v>74</v>
      </c>
      <c r="AA8" s="296">
        <v>0</v>
      </c>
      <c r="AB8" s="295">
        <v>506</v>
      </c>
      <c r="AC8" s="298">
        <v>0</v>
      </c>
      <c r="AD8" s="296">
        <v>0</v>
      </c>
      <c r="AE8" s="296">
        <v>0</v>
      </c>
      <c r="AF8" s="296">
        <v>0</v>
      </c>
      <c r="AG8" s="296">
        <v>0</v>
      </c>
    </row>
    <row r="9" spans="1:33" x14ac:dyDescent="0.25">
      <c r="A9" s="294" t="s">
        <v>63</v>
      </c>
      <c r="B9" s="294" t="s">
        <v>166</v>
      </c>
      <c r="C9" s="294" t="s">
        <v>180</v>
      </c>
      <c r="D9" s="295">
        <v>16404</v>
      </c>
      <c r="E9" s="295">
        <v>137</v>
      </c>
      <c r="F9" s="295">
        <v>429</v>
      </c>
      <c r="G9" s="296">
        <v>0</v>
      </c>
      <c r="H9" s="295">
        <v>80850</v>
      </c>
      <c r="I9" s="295">
        <v>8202</v>
      </c>
      <c r="J9" s="296">
        <v>0</v>
      </c>
      <c r="K9" s="296">
        <v>0</v>
      </c>
      <c r="L9" s="296">
        <v>0</v>
      </c>
      <c r="M9" s="295">
        <v>39806</v>
      </c>
      <c r="N9" s="295">
        <v>5741</v>
      </c>
      <c r="O9" s="295">
        <v>96</v>
      </c>
      <c r="P9" s="298">
        <v>0</v>
      </c>
      <c r="Q9" s="296">
        <v>0</v>
      </c>
      <c r="R9" s="295">
        <v>6193</v>
      </c>
      <c r="S9" s="296">
        <v>0</v>
      </c>
      <c r="T9" s="296">
        <v>0</v>
      </c>
      <c r="U9" s="296">
        <v>0</v>
      </c>
      <c r="V9" s="296">
        <v>0</v>
      </c>
      <c r="W9" s="295">
        <v>31920</v>
      </c>
      <c r="X9" s="295">
        <v>2461</v>
      </c>
      <c r="Y9" s="295">
        <v>41</v>
      </c>
      <c r="Z9" s="295">
        <v>429</v>
      </c>
      <c r="AA9" s="296">
        <v>0</v>
      </c>
      <c r="AB9" s="295">
        <v>2931</v>
      </c>
      <c r="AC9" s="298">
        <v>0</v>
      </c>
      <c r="AD9" s="296">
        <v>0</v>
      </c>
      <c r="AE9" s="296">
        <v>0</v>
      </c>
      <c r="AF9" s="296">
        <v>0</v>
      </c>
      <c r="AG9" s="296">
        <v>0</v>
      </c>
    </row>
    <row r="10" spans="1:33" x14ac:dyDescent="0.25">
      <c r="A10" s="294" t="s">
        <v>63</v>
      </c>
      <c r="B10" s="294" t="s">
        <v>166</v>
      </c>
      <c r="C10" s="294" t="s">
        <v>181</v>
      </c>
      <c r="D10" s="295">
        <v>47954</v>
      </c>
      <c r="E10" s="295">
        <v>402</v>
      </c>
      <c r="F10" s="295">
        <v>1253</v>
      </c>
      <c r="G10" s="296">
        <v>0</v>
      </c>
      <c r="H10" s="295">
        <v>236345</v>
      </c>
      <c r="I10" s="295">
        <v>23977</v>
      </c>
      <c r="J10" s="296">
        <v>0</v>
      </c>
      <c r="K10" s="296">
        <v>0</v>
      </c>
      <c r="L10" s="296">
        <v>0</v>
      </c>
      <c r="M10" s="295">
        <v>116364</v>
      </c>
      <c r="N10" s="295">
        <v>16784</v>
      </c>
      <c r="O10" s="295">
        <v>281</v>
      </c>
      <c r="P10" s="298">
        <v>0</v>
      </c>
      <c r="Q10" s="296">
        <v>0</v>
      </c>
      <c r="R10" s="295">
        <v>18105</v>
      </c>
      <c r="S10" s="296">
        <v>0</v>
      </c>
      <c r="T10" s="296">
        <v>0</v>
      </c>
      <c r="U10" s="296">
        <v>0</v>
      </c>
      <c r="V10" s="296">
        <v>0</v>
      </c>
      <c r="W10" s="295">
        <v>93309</v>
      </c>
      <c r="X10" s="295">
        <v>7193</v>
      </c>
      <c r="Y10" s="295">
        <v>121</v>
      </c>
      <c r="Z10" s="295">
        <v>1253</v>
      </c>
      <c r="AA10" s="296">
        <v>0</v>
      </c>
      <c r="AB10" s="295">
        <v>8567</v>
      </c>
      <c r="AC10" s="298">
        <v>0</v>
      </c>
      <c r="AD10" s="296">
        <v>0</v>
      </c>
      <c r="AE10" s="296">
        <v>0</v>
      </c>
      <c r="AF10" s="296">
        <v>0</v>
      </c>
      <c r="AG10" s="296">
        <v>0</v>
      </c>
    </row>
    <row r="11" spans="1:33" x14ac:dyDescent="0.25">
      <c r="A11" s="294" t="s">
        <v>63</v>
      </c>
      <c r="B11" s="294" t="s">
        <v>166</v>
      </c>
      <c r="C11" s="294" t="s">
        <v>182</v>
      </c>
      <c r="D11" s="295">
        <v>38909</v>
      </c>
      <c r="E11" s="295">
        <v>326</v>
      </c>
      <c r="F11" s="295">
        <v>1016</v>
      </c>
      <c r="G11" s="296">
        <v>0</v>
      </c>
      <c r="H11" s="295">
        <v>191766</v>
      </c>
      <c r="I11" s="295">
        <v>19455</v>
      </c>
      <c r="J11" s="296">
        <v>0</v>
      </c>
      <c r="K11" s="296">
        <v>0</v>
      </c>
      <c r="L11" s="296">
        <v>0</v>
      </c>
      <c r="M11" s="295">
        <v>94415</v>
      </c>
      <c r="N11" s="295">
        <v>13618</v>
      </c>
      <c r="O11" s="295">
        <v>228</v>
      </c>
      <c r="P11" s="298">
        <v>0</v>
      </c>
      <c r="Q11" s="296">
        <v>0</v>
      </c>
      <c r="R11" s="295">
        <v>14691</v>
      </c>
      <c r="S11" s="296">
        <v>0</v>
      </c>
      <c r="T11" s="296">
        <v>0</v>
      </c>
      <c r="U11" s="296">
        <v>0</v>
      </c>
      <c r="V11" s="296">
        <v>0</v>
      </c>
      <c r="W11" s="295">
        <v>75710</v>
      </c>
      <c r="X11" s="295">
        <v>5836</v>
      </c>
      <c r="Y11" s="295">
        <v>98</v>
      </c>
      <c r="Z11" s="295">
        <v>1016</v>
      </c>
      <c r="AA11" s="296">
        <v>0</v>
      </c>
      <c r="AB11" s="295">
        <v>6950</v>
      </c>
      <c r="AC11" s="298">
        <v>0</v>
      </c>
      <c r="AD11" s="296">
        <v>0</v>
      </c>
      <c r="AE11" s="296">
        <v>0</v>
      </c>
      <c r="AF11" s="296">
        <v>0</v>
      </c>
      <c r="AG11" s="296">
        <v>0</v>
      </c>
    </row>
    <row r="12" spans="1:33" x14ac:dyDescent="0.25">
      <c r="A12" s="294" t="s">
        <v>63</v>
      </c>
      <c r="B12" s="294" t="s">
        <v>166</v>
      </c>
      <c r="C12" s="294" t="s">
        <v>183</v>
      </c>
      <c r="D12" s="295">
        <v>17887</v>
      </c>
      <c r="E12" s="295">
        <v>150</v>
      </c>
      <c r="F12" s="295">
        <v>467</v>
      </c>
      <c r="G12" s="296">
        <v>0</v>
      </c>
      <c r="H12" s="295">
        <v>88159</v>
      </c>
      <c r="I12" s="295">
        <v>8944</v>
      </c>
      <c r="J12" s="296">
        <v>0</v>
      </c>
      <c r="K12" s="296">
        <v>0</v>
      </c>
      <c r="L12" s="296">
        <v>0</v>
      </c>
      <c r="M12" s="295">
        <v>43406</v>
      </c>
      <c r="N12" s="295">
        <v>6260</v>
      </c>
      <c r="O12" s="295">
        <v>105</v>
      </c>
      <c r="P12" s="298">
        <v>0</v>
      </c>
      <c r="Q12" s="296">
        <v>0</v>
      </c>
      <c r="R12" s="295">
        <v>6752</v>
      </c>
      <c r="S12" s="296">
        <v>0</v>
      </c>
      <c r="T12" s="296">
        <v>0</v>
      </c>
      <c r="U12" s="296">
        <v>0</v>
      </c>
      <c r="V12" s="296">
        <v>0</v>
      </c>
      <c r="W12" s="295">
        <v>34806</v>
      </c>
      <c r="X12" s="295">
        <v>2683</v>
      </c>
      <c r="Y12" s="295">
        <v>45</v>
      </c>
      <c r="Z12" s="295">
        <v>467</v>
      </c>
      <c r="AA12" s="296">
        <v>0</v>
      </c>
      <c r="AB12" s="295">
        <v>3195</v>
      </c>
      <c r="AC12" s="298">
        <v>0</v>
      </c>
      <c r="AD12" s="296">
        <v>0</v>
      </c>
      <c r="AE12" s="296">
        <v>0</v>
      </c>
      <c r="AF12" s="296">
        <v>0</v>
      </c>
      <c r="AG12" s="296">
        <v>0</v>
      </c>
    </row>
    <row r="13" spans="1:33" x14ac:dyDescent="0.25">
      <c r="A13" s="294" t="s">
        <v>83</v>
      </c>
      <c r="B13" s="294" t="s">
        <v>166</v>
      </c>
      <c r="C13" s="294" t="s">
        <v>175</v>
      </c>
      <c r="D13" s="295">
        <v>29236</v>
      </c>
      <c r="E13" s="295">
        <v>245</v>
      </c>
      <c r="F13" s="295">
        <v>764</v>
      </c>
      <c r="G13" s="296">
        <v>0</v>
      </c>
      <c r="H13" s="295">
        <v>144091</v>
      </c>
      <c r="I13" s="295">
        <v>14618</v>
      </c>
      <c r="J13" s="296">
        <v>0</v>
      </c>
      <c r="K13" s="296">
        <v>0</v>
      </c>
      <c r="L13" s="296">
        <v>0</v>
      </c>
      <c r="M13" s="295">
        <v>70941</v>
      </c>
      <c r="N13" s="295">
        <v>10233</v>
      </c>
      <c r="O13" s="295">
        <v>172</v>
      </c>
      <c r="P13" s="298">
        <v>0</v>
      </c>
      <c r="Q13" s="296">
        <v>0</v>
      </c>
      <c r="R13" s="295">
        <v>11040</v>
      </c>
      <c r="S13" s="296">
        <v>0</v>
      </c>
      <c r="T13" s="296">
        <v>0</v>
      </c>
      <c r="U13" s="296">
        <v>0</v>
      </c>
      <c r="V13" s="296">
        <v>0</v>
      </c>
      <c r="W13" s="295">
        <v>56888</v>
      </c>
      <c r="X13" s="295">
        <v>4385</v>
      </c>
      <c r="Y13" s="295">
        <v>73</v>
      </c>
      <c r="Z13" s="295">
        <v>764</v>
      </c>
      <c r="AA13" s="296">
        <v>0</v>
      </c>
      <c r="AB13" s="295">
        <v>5222</v>
      </c>
      <c r="AC13" s="298">
        <v>0</v>
      </c>
      <c r="AD13" s="296">
        <v>0</v>
      </c>
      <c r="AE13" s="296">
        <v>0</v>
      </c>
      <c r="AF13" s="296">
        <v>0</v>
      </c>
      <c r="AG13" s="296">
        <v>0</v>
      </c>
    </row>
    <row r="14" spans="1:33" x14ac:dyDescent="0.25">
      <c r="A14" s="294" t="s">
        <v>90</v>
      </c>
      <c r="B14" s="294" t="s">
        <v>171</v>
      </c>
      <c r="C14" s="294" t="s">
        <v>175</v>
      </c>
      <c r="D14" s="295">
        <v>16812</v>
      </c>
      <c r="E14" s="295">
        <v>141</v>
      </c>
      <c r="F14" s="295">
        <v>439</v>
      </c>
      <c r="G14" s="296">
        <v>0</v>
      </c>
      <c r="H14" s="295">
        <v>82861</v>
      </c>
      <c r="I14" s="295">
        <v>8406</v>
      </c>
      <c r="J14" s="296">
        <v>0</v>
      </c>
      <c r="K14" s="296">
        <v>0</v>
      </c>
      <c r="L14" s="296">
        <v>0</v>
      </c>
      <c r="M14" s="295">
        <v>40796</v>
      </c>
      <c r="N14" s="295">
        <v>5884</v>
      </c>
      <c r="O14" s="295">
        <v>99</v>
      </c>
      <c r="P14" s="298">
        <v>0</v>
      </c>
      <c r="Q14" s="296">
        <v>0</v>
      </c>
      <c r="R14" s="295">
        <v>6348</v>
      </c>
      <c r="S14" s="296">
        <v>0</v>
      </c>
      <c r="T14" s="296">
        <v>0</v>
      </c>
      <c r="U14" s="296">
        <v>0</v>
      </c>
      <c r="V14" s="296">
        <v>0</v>
      </c>
      <c r="W14" s="295">
        <v>32714</v>
      </c>
      <c r="X14" s="295">
        <v>2522</v>
      </c>
      <c r="Y14" s="295">
        <v>42</v>
      </c>
      <c r="Z14" s="295">
        <v>439</v>
      </c>
      <c r="AA14" s="296">
        <v>0</v>
      </c>
      <c r="AB14" s="295">
        <v>3003</v>
      </c>
      <c r="AC14" s="298">
        <v>0</v>
      </c>
      <c r="AD14" s="296">
        <v>0</v>
      </c>
      <c r="AE14" s="296">
        <v>0</v>
      </c>
      <c r="AF14" s="296">
        <v>0</v>
      </c>
      <c r="AG14" s="296">
        <v>0</v>
      </c>
    </row>
    <row r="15" spans="1:33" x14ac:dyDescent="0.25">
      <c r="A15" s="294" t="s">
        <v>90</v>
      </c>
      <c r="B15" s="294" t="s">
        <v>166</v>
      </c>
      <c r="C15" s="294" t="s">
        <v>182</v>
      </c>
      <c r="D15" s="295">
        <v>773</v>
      </c>
      <c r="E15" s="295">
        <v>6</v>
      </c>
      <c r="F15" s="295">
        <v>20</v>
      </c>
      <c r="G15" s="296">
        <v>0</v>
      </c>
      <c r="H15" s="295">
        <v>3811</v>
      </c>
      <c r="I15" s="295">
        <v>387</v>
      </c>
      <c r="J15" s="296">
        <v>0</v>
      </c>
      <c r="K15" s="296">
        <v>0</v>
      </c>
      <c r="L15" s="296">
        <v>0</v>
      </c>
      <c r="M15" s="295">
        <v>1878</v>
      </c>
      <c r="N15" s="295">
        <v>271</v>
      </c>
      <c r="O15" s="295">
        <v>4</v>
      </c>
      <c r="P15" s="298">
        <v>0</v>
      </c>
      <c r="Q15" s="296">
        <v>0</v>
      </c>
      <c r="R15" s="295">
        <v>291</v>
      </c>
      <c r="S15" s="296">
        <v>0</v>
      </c>
      <c r="T15" s="296">
        <v>0</v>
      </c>
      <c r="U15" s="296">
        <v>0</v>
      </c>
      <c r="V15" s="296">
        <v>0</v>
      </c>
      <c r="W15" s="295">
        <v>1505</v>
      </c>
      <c r="X15" s="295">
        <v>115</v>
      </c>
      <c r="Y15" s="295">
        <v>2</v>
      </c>
      <c r="Z15" s="295">
        <v>20</v>
      </c>
      <c r="AA15" s="296">
        <v>0</v>
      </c>
      <c r="AB15" s="295">
        <v>137</v>
      </c>
      <c r="AC15" s="298">
        <v>0</v>
      </c>
      <c r="AD15" s="296">
        <v>0</v>
      </c>
      <c r="AE15" s="296">
        <v>0</v>
      </c>
      <c r="AF15" s="296">
        <v>0</v>
      </c>
      <c r="AG15" s="296">
        <v>0</v>
      </c>
    </row>
    <row r="16" spans="1:33" x14ac:dyDescent="0.25">
      <c r="A16" s="294" t="s">
        <v>90</v>
      </c>
      <c r="B16" s="294" t="s">
        <v>166</v>
      </c>
      <c r="C16" s="294" t="s">
        <v>175</v>
      </c>
      <c r="D16" s="295">
        <v>-738</v>
      </c>
      <c r="E16" s="295">
        <v>-6</v>
      </c>
      <c r="F16" s="295">
        <v>-19</v>
      </c>
      <c r="G16" s="296">
        <v>0</v>
      </c>
      <c r="H16" s="295">
        <v>-3638</v>
      </c>
      <c r="I16" s="295">
        <v>-369</v>
      </c>
      <c r="J16" s="296">
        <v>0</v>
      </c>
      <c r="K16" s="296">
        <v>0</v>
      </c>
      <c r="L16" s="296">
        <v>0</v>
      </c>
      <c r="M16" s="295">
        <v>-1793</v>
      </c>
      <c r="N16" s="295">
        <v>-258</v>
      </c>
      <c r="O16" s="295">
        <v>-4</v>
      </c>
      <c r="P16" s="298">
        <v>0</v>
      </c>
      <c r="Q16" s="296">
        <v>0</v>
      </c>
      <c r="R16" s="295">
        <v>-277</v>
      </c>
      <c r="S16" s="296">
        <v>0</v>
      </c>
      <c r="T16" s="296">
        <v>0</v>
      </c>
      <c r="U16" s="296">
        <v>0</v>
      </c>
      <c r="V16" s="296">
        <v>0</v>
      </c>
      <c r="W16" s="295">
        <v>-1436</v>
      </c>
      <c r="X16" s="295">
        <v>-111</v>
      </c>
      <c r="Y16" s="295">
        <v>-2</v>
      </c>
      <c r="Z16" s="295">
        <v>-19</v>
      </c>
      <c r="AA16" s="296">
        <v>0</v>
      </c>
      <c r="AB16" s="295">
        <v>-132</v>
      </c>
      <c r="AC16" s="298">
        <v>0</v>
      </c>
      <c r="AD16" s="296">
        <v>0</v>
      </c>
      <c r="AE16" s="296">
        <v>0</v>
      </c>
      <c r="AF16" s="296">
        <v>0</v>
      </c>
      <c r="AG16" s="296">
        <v>0</v>
      </c>
    </row>
    <row r="17" spans="1:33" x14ac:dyDescent="0.25">
      <c r="A17" s="294" t="s">
        <v>91</v>
      </c>
      <c r="B17" s="294" t="s">
        <v>171</v>
      </c>
      <c r="C17" s="294" t="s">
        <v>180</v>
      </c>
      <c r="D17" s="295">
        <v>18266</v>
      </c>
      <c r="E17" s="295">
        <v>153</v>
      </c>
      <c r="F17" s="295">
        <v>477</v>
      </c>
      <c r="G17" s="296">
        <v>0</v>
      </c>
      <c r="H17" s="295">
        <v>90023</v>
      </c>
      <c r="I17" s="295">
        <v>9133</v>
      </c>
      <c r="J17" s="296">
        <v>0</v>
      </c>
      <c r="K17" s="296">
        <v>0</v>
      </c>
      <c r="L17" s="296">
        <v>0</v>
      </c>
      <c r="M17" s="295">
        <v>44322</v>
      </c>
      <c r="N17" s="295">
        <v>6393</v>
      </c>
      <c r="O17" s="295">
        <v>107</v>
      </c>
      <c r="P17" s="298">
        <v>0</v>
      </c>
      <c r="Q17" s="296">
        <v>0</v>
      </c>
      <c r="R17" s="295">
        <v>6896</v>
      </c>
      <c r="S17" s="296">
        <v>0</v>
      </c>
      <c r="T17" s="296">
        <v>0</v>
      </c>
      <c r="U17" s="296">
        <v>0</v>
      </c>
      <c r="V17" s="296">
        <v>0</v>
      </c>
      <c r="W17" s="295">
        <v>35542</v>
      </c>
      <c r="X17" s="295">
        <v>2740</v>
      </c>
      <c r="Y17" s="295">
        <v>46</v>
      </c>
      <c r="Z17" s="295">
        <v>477</v>
      </c>
      <c r="AA17" s="296">
        <v>0</v>
      </c>
      <c r="AB17" s="295">
        <v>3263</v>
      </c>
      <c r="AC17" s="298">
        <v>0</v>
      </c>
      <c r="AD17" s="296">
        <v>0</v>
      </c>
      <c r="AE17" s="296">
        <v>0</v>
      </c>
      <c r="AF17" s="296">
        <v>0</v>
      </c>
      <c r="AG17" s="296">
        <v>0</v>
      </c>
    </row>
    <row r="18" spans="1:33" x14ac:dyDescent="0.25">
      <c r="A18" s="294" t="s">
        <v>91</v>
      </c>
      <c r="B18" s="294" t="s">
        <v>171</v>
      </c>
      <c r="C18" s="294" t="s">
        <v>182</v>
      </c>
      <c r="D18" s="295">
        <v>17487</v>
      </c>
      <c r="E18" s="295">
        <v>147</v>
      </c>
      <c r="F18" s="295">
        <v>457</v>
      </c>
      <c r="G18" s="296">
        <v>0</v>
      </c>
      <c r="H18" s="295">
        <v>86187</v>
      </c>
      <c r="I18" s="295">
        <v>8744</v>
      </c>
      <c r="J18" s="296">
        <v>0</v>
      </c>
      <c r="K18" s="296">
        <v>0</v>
      </c>
      <c r="L18" s="296">
        <v>0</v>
      </c>
      <c r="M18" s="295">
        <v>42433</v>
      </c>
      <c r="N18" s="295">
        <v>6120</v>
      </c>
      <c r="O18" s="295">
        <v>103</v>
      </c>
      <c r="P18" s="298">
        <v>0</v>
      </c>
      <c r="Q18" s="296">
        <v>0</v>
      </c>
      <c r="R18" s="295">
        <v>6603</v>
      </c>
      <c r="S18" s="296">
        <v>0</v>
      </c>
      <c r="T18" s="296">
        <v>0</v>
      </c>
      <c r="U18" s="296">
        <v>0</v>
      </c>
      <c r="V18" s="296">
        <v>0</v>
      </c>
      <c r="W18" s="295">
        <v>34027</v>
      </c>
      <c r="X18" s="295">
        <v>2623</v>
      </c>
      <c r="Y18" s="295">
        <v>44</v>
      </c>
      <c r="Z18" s="295">
        <v>457</v>
      </c>
      <c r="AA18" s="296">
        <v>0</v>
      </c>
      <c r="AB18" s="295">
        <v>3124</v>
      </c>
      <c r="AC18" s="298">
        <v>0</v>
      </c>
      <c r="AD18" s="296">
        <v>0</v>
      </c>
      <c r="AE18" s="296">
        <v>0</v>
      </c>
      <c r="AF18" s="296">
        <v>0</v>
      </c>
      <c r="AG18" s="296">
        <v>0</v>
      </c>
    </row>
    <row r="19" spans="1:33" x14ac:dyDescent="0.25">
      <c r="A19" s="294" t="s">
        <v>91</v>
      </c>
      <c r="B19" s="294" t="s">
        <v>171</v>
      </c>
      <c r="C19" s="294" t="s">
        <v>183</v>
      </c>
      <c r="D19" s="295">
        <v>62132</v>
      </c>
      <c r="E19" s="295">
        <v>521</v>
      </c>
      <c r="F19" s="295">
        <v>1623</v>
      </c>
      <c r="G19" s="296">
        <v>0</v>
      </c>
      <c r="H19" s="295">
        <v>306222</v>
      </c>
      <c r="I19" s="295">
        <v>31066</v>
      </c>
      <c r="J19" s="296">
        <v>0</v>
      </c>
      <c r="K19" s="296">
        <v>0</v>
      </c>
      <c r="L19" s="296">
        <v>0</v>
      </c>
      <c r="M19" s="295">
        <v>150767</v>
      </c>
      <c r="N19" s="295">
        <v>21746</v>
      </c>
      <c r="O19" s="295">
        <v>365</v>
      </c>
      <c r="P19" s="298">
        <v>0</v>
      </c>
      <c r="Q19" s="296">
        <v>0</v>
      </c>
      <c r="R19" s="295">
        <v>23459</v>
      </c>
      <c r="S19" s="296">
        <v>0</v>
      </c>
      <c r="T19" s="296">
        <v>0</v>
      </c>
      <c r="U19" s="296">
        <v>0</v>
      </c>
      <c r="V19" s="296">
        <v>0</v>
      </c>
      <c r="W19" s="295">
        <v>120897</v>
      </c>
      <c r="X19" s="295">
        <v>9320</v>
      </c>
      <c r="Y19" s="295">
        <v>156</v>
      </c>
      <c r="Z19" s="295">
        <v>1623</v>
      </c>
      <c r="AA19" s="296">
        <v>0</v>
      </c>
      <c r="AB19" s="295">
        <v>11099</v>
      </c>
      <c r="AC19" s="298">
        <v>0</v>
      </c>
      <c r="AD19" s="296">
        <v>0</v>
      </c>
      <c r="AE19" s="296">
        <v>0</v>
      </c>
      <c r="AF19" s="296">
        <v>0</v>
      </c>
      <c r="AG19" s="296">
        <v>0</v>
      </c>
    </row>
    <row r="20" spans="1:33" x14ac:dyDescent="0.25">
      <c r="A20" s="294" t="s">
        <v>91</v>
      </c>
      <c r="B20" s="294" t="s">
        <v>171</v>
      </c>
      <c r="C20" s="294" t="s">
        <v>176</v>
      </c>
      <c r="D20" s="295">
        <v>14569</v>
      </c>
      <c r="E20" s="295">
        <v>122</v>
      </c>
      <c r="F20" s="295">
        <v>381</v>
      </c>
      <c r="G20" s="296">
        <v>0</v>
      </c>
      <c r="H20" s="295">
        <v>71804</v>
      </c>
      <c r="I20" s="295">
        <v>7285</v>
      </c>
      <c r="J20" s="296">
        <v>0</v>
      </c>
      <c r="K20" s="296">
        <v>0</v>
      </c>
      <c r="L20" s="296">
        <v>0</v>
      </c>
      <c r="M20" s="295">
        <v>35352</v>
      </c>
      <c r="N20" s="295">
        <v>5099</v>
      </c>
      <c r="O20" s="295">
        <v>85</v>
      </c>
      <c r="P20" s="298">
        <v>0</v>
      </c>
      <c r="Q20" s="296">
        <v>0</v>
      </c>
      <c r="R20" s="295">
        <v>5501</v>
      </c>
      <c r="S20" s="296">
        <v>0</v>
      </c>
      <c r="T20" s="296">
        <v>0</v>
      </c>
      <c r="U20" s="296">
        <v>0</v>
      </c>
      <c r="V20" s="296">
        <v>0</v>
      </c>
      <c r="W20" s="295">
        <v>28348</v>
      </c>
      <c r="X20" s="295">
        <v>2185</v>
      </c>
      <c r="Y20" s="295">
        <v>37</v>
      </c>
      <c r="Z20" s="295">
        <v>381</v>
      </c>
      <c r="AA20" s="296">
        <v>0</v>
      </c>
      <c r="AB20" s="295">
        <v>2603</v>
      </c>
      <c r="AC20" s="298">
        <v>0</v>
      </c>
      <c r="AD20" s="296">
        <v>0</v>
      </c>
      <c r="AE20" s="296">
        <v>0</v>
      </c>
      <c r="AF20" s="296">
        <v>0</v>
      </c>
      <c r="AG20" s="296">
        <v>0</v>
      </c>
    </row>
    <row r="21" spans="1:33" x14ac:dyDescent="0.25">
      <c r="A21" s="294" t="s">
        <v>91</v>
      </c>
      <c r="B21" s="294" t="s">
        <v>171</v>
      </c>
      <c r="C21" s="294" t="s">
        <v>175</v>
      </c>
      <c r="D21" s="295">
        <v>47581</v>
      </c>
      <c r="E21" s="295">
        <v>399</v>
      </c>
      <c r="F21" s="295">
        <v>1243</v>
      </c>
      <c r="G21" s="296">
        <v>0</v>
      </c>
      <c r="H21" s="295">
        <v>234503</v>
      </c>
      <c r="I21" s="295">
        <v>23791</v>
      </c>
      <c r="J21" s="296">
        <v>0</v>
      </c>
      <c r="K21" s="296">
        <v>0</v>
      </c>
      <c r="L21" s="296">
        <v>0</v>
      </c>
      <c r="M21" s="295">
        <v>115457</v>
      </c>
      <c r="N21" s="295">
        <v>16653</v>
      </c>
      <c r="O21" s="295">
        <v>279</v>
      </c>
      <c r="P21" s="298">
        <v>0</v>
      </c>
      <c r="Q21" s="296">
        <v>0</v>
      </c>
      <c r="R21" s="295">
        <v>17964</v>
      </c>
      <c r="S21" s="296">
        <v>0</v>
      </c>
      <c r="T21" s="296">
        <v>0</v>
      </c>
      <c r="U21" s="296">
        <v>0</v>
      </c>
      <c r="V21" s="296">
        <v>0</v>
      </c>
      <c r="W21" s="295">
        <v>92582</v>
      </c>
      <c r="X21" s="295">
        <v>7137</v>
      </c>
      <c r="Y21" s="295">
        <v>120</v>
      </c>
      <c r="Z21" s="295">
        <v>1243</v>
      </c>
      <c r="AA21" s="296">
        <v>0</v>
      </c>
      <c r="AB21" s="295">
        <v>8500</v>
      </c>
      <c r="AC21" s="298">
        <v>0</v>
      </c>
      <c r="AD21" s="296">
        <v>0</v>
      </c>
      <c r="AE21" s="296">
        <v>0</v>
      </c>
      <c r="AF21" s="296">
        <v>0</v>
      </c>
      <c r="AG21" s="296">
        <v>0</v>
      </c>
    </row>
    <row r="22" spans="1:33" x14ac:dyDescent="0.25">
      <c r="A22" s="294" t="s">
        <v>94</v>
      </c>
      <c r="B22" s="294" t="s">
        <v>171</v>
      </c>
      <c r="C22" s="294" t="s">
        <v>178</v>
      </c>
      <c r="D22" s="295">
        <v>654</v>
      </c>
      <c r="E22" s="295">
        <v>5</v>
      </c>
      <c r="F22" s="295">
        <v>17</v>
      </c>
      <c r="G22" s="296">
        <v>0</v>
      </c>
      <c r="H22" s="295">
        <v>3223</v>
      </c>
      <c r="I22" s="295">
        <v>327</v>
      </c>
      <c r="J22" s="296">
        <v>0</v>
      </c>
      <c r="K22" s="296">
        <v>0</v>
      </c>
      <c r="L22" s="296">
        <v>0</v>
      </c>
      <c r="M22" s="295">
        <v>1588</v>
      </c>
      <c r="N22" s="295">
        <v>229</v>
      </c>
      <c r="O22" s="295">
        <v>4</v>
      </c>
      <c r="P22" s="298">
        <v>0</v>
      </c>
      <c r="Q22" s="296">
        <v>0</v>
      </c>
      <c r="R22" s="295">
        <v>247</v>
      </c>
      <c r="S22" s="296">
        <v>0</v>
      </c>
      <c r="T22" s="296">
        <v>0</v>
      </c>
      <c r="U22" s="296">
        <v>0</v>
      </c>
      <c r="V22" s="296">
        <v>0</v>
      </c>
      <c r="W22" s="295">
        <v>1272</v>
      </c>
      <c r="X22" s="295">
        <v>98</v>
      </c>
      <c r="Y22" s="295">
        <v>1</v>
      </c>
      <c r="Z22" s="295">
        <v>17</v>
      </c>
      <c r="AA22" s="296">
        <v>0</v>
      </c>
      <c r="AB22" s="295">
        <v>116</v>
      </c>
      <c r="AC22" s="298">
        <v>0</v>
      </c>
      <c r="AD22" s="296">
        <v>0</v>
      </c>
      <c r="AE22" s="296">
        <v>0</v>
      </c>
      <c r="AF22" s="296">
        <v>0</v>
      </c>
      <c r="AG22" s="296">
        <v>0</v>
      </c>
    </row>
    <row r="23" spans="1:33" x14ac:dyDescent="0.25">
      <c r="A23" s="294" t="s">
        <v>94</v>
      </c>
      <c r="B23" s="294" t="s">
        <v>171</v>
      </c>
      <c r="C23" s="294" t="s">
        <v>179</v>
      </c>
      <c r="D23" s="295">
        <v>3666</v>
      </c>
      <c r="E23" s="295">
        <v>31</v>
      </c>
      <c r="F23" s="295">
        <v>96</v>
      </c>
      <c r="G23" s="296">
        <v>0</v>
      </c>
      <c r="H23" s="295">
        <v>18066</v>
      </c>
      <c r="I23" s="295">
        <v>1833</v>
      </c>
      <c r="J23" s="296">
        <v>0</v>
      </c>
      <c r="K23" s="296">
        <v>0</v>
      </c>
      <c r="L23" s="296">
        <v>0</v>
      </c>
      <c r="M23" s="295">
        <v>8895</v>
      </c>
      <c r="N23" s="295">
        <v>1283</v>
      </c>
      <c r="O23" s="295">
        <v>22</v>
      </c>
      <c r="P23" s="298">
        <v>0</v>
      </c>
      <c r="Q23" s="296">
        <v>0</v>
      </c>
      <c r="R23" s="295">
        <v>1384</v>
      </c>
      <c r="S23" s="296">
        <v>0</v>
      </c>
      <c r="T23" s="296">
        <v>0</v>
      </c>
      <c r="U23" s="296">
        <v>0</v>
      </c>
      <c r="V23" s="296">
        <v>0</v>
      </c>
      <c r="W23" s="295">
        <v>7132</v>
      </c>
      <c r="X23" s="295">
        <v>550</v>
      </c>
      <c r="Y23" s="295">
        <v>9</v>
      </c>
      <c r="Z23" s="295">
        <v>96</v>
      </c>
      <c r="AA23" s="296">
        <v>0</v>
      </c>
      <c r="AB23" s="295">
        <v>655</v>
      </c>
      <c r="AC23" s="298">
        <v>0</v>
      </c>
      <c r="AD23" s="296">
        <v>0</v>
      </c>
      <c r="AE23" s="296">
        <v>0</v>
      </c>
      <c r="AF23" s="296">
        <v>0</v>
      </c>
      <c r="AG23" s="296">
        <v>0</v>
      </c>
    </row>
    <row r="24" spans="1:33" x14ac:dyDescent="0.25">
      <c r="A24" s="294" t="s">
        <v>96</v>
      </c>
      <c r="B24" s="294" t="s">
        <v>169</v>
      </c>
      <c r="C24" s="294" t="s">
        <v>175</v>
      </c>
      <c r="D24" s="295">
        <v>125423</v>
      </c>
      <c r="E24" s="295">
        <v>1051</v>
      </c>
      <c r="F24" s="295">
        <v>3276</v>
      </c>
      <c r="G24" s="296">
        <v>0</v>
      </c>
      <c r="H24" s="295">
        <v>618154</v>
      </c>
      <c r="I24" s="295">
        <v>62712</v>
      </c>
      <c r="J24" s="296">
        <v>0</v>
      </c>
      <c r="K24" s="296">
        <v>0</v>
      </c>
      <c r="L24" s="296">
        <v>0</v>
      </c>
      <c r="M24" s="295">
        <v>304350</v>
      </c>
      <c r="N24" s="295">
        <v>43898</v>
      </c>
      <c r="O24" s="295">
        <v>736</v>
      </c>
      <c r="P24" s="298">
        <v>0</v>
      </c>
      <c r="Q24" s="296">
        <v>0</v>
      </c>
      <c r="R24" s="295">
        <v>47353</v>
      </c>
      <c r="S24" s="296">
        <v>0</v>
      </c>
      <c r="T24" s="296">
        <v>0</v>
      </c>
      <c r="U24" s="296">
        <v>0</v>
      </c>
      <c r="V24" s="296">
        <v>0</v>
      </c>
      <c r="W24" s="295">
        <v>244047</v>
      </c>
      <c r="X24" s="295">
        <v>18813</v>
      </c>
      <c r="Y24" s="295">
        <v>315</v>
      </c>
      <c r="Z24" s="295">
        <v>3276</v>
      </c>
      <c r="AA24" s="296">
        <v>0</v>
      </c>
      <c r="AB24" s="295">
        <v>22404</v>
      </c>
      <c r="AC24" s="298">
        <v>0</v>
      </c>
      <c r="AD24" s="296">
        <v>0</v>
      </c>
      <c r="AE24" s="296">
        <v>0</v>
      </c>
      <c r="AF24" s="296">
        <v>0</v>
      </c>
      <c r="AG24" s="296">
        <v>0</v>
      </c>
    </row>
    <row r="25" spans="1:33" x14ac:dyDescent="0.25">
      <c r="A25" s="294" t="s">
        <v>102</v>
      </c>
      <c r="B25" s="294" t="s">
        <v>166</v>
      </c>
      <c r="C25" s="294" t="s">
        <v>176</v>
      </c>
      <c r="D25" s="295">
        <v>3941</v>
      </c>
      <c r="E25" s="295">
        <v>33</v>
      </c>
      <c r="F25" s="295">
        <v>103</v>
      </c>
      <c r="G25" s="296">
        <v>0</v>
      </c>
      <c r="H25" s="295">
        <v>19421</v>
      </c>
      <c r="I25" s="295">
        <v>1971</v>
      </c>
      <c r="J25" s="296">
        <v>0</v>
      </c>
      <c r="K25" s="296">
        <v>0</v>
      </c>
      <c r="L25" s="296">
        <v>0</v>
      </c>
      <c r="M25" s="295">
        <v>9564</v>
      </c>
      <c r="N25" s="295">
        <v>1379</v>
      </c>
      <c r="O25" s="295">
        <v>23</v>
      </c>
      <c r="P25" s="298">
        <v>0</v>
      </c>
      <c r="Q25" s="296">
        <v>0</v>
      </c>
      <c r="R25" s="295">
        <v>1486</v>
      </c>
      <c r="S25" s="296">
        <v>0</v>
      </c>
      <c r="T25" s="296">
        <v>0</v>
      </c>
      <c r="U25" s="296">
        <v>0</v>
      </c>
      <c r="V25" s="296">
        <v>0</v>
      </c>
      <c r="W25" s="295">
        <v>7667</v>
      </c>
      <c r="X25" s="295">
        <v>591</v>
      </c>
      <c r="Y25" s="295">
        <v>10</v>
      </c>
      <c r="Z25" s="295">
        <v>103</v>
      </c>
      <c r="AA25" s="296">
        <v>0</v>
      </c>
      <c r="AB25" s="295">
        <v>704</v>
      </c>
      <c r="AC25" s="298">
        <v>0</v>
      </c>
      <c r="AD25" s="296">
        <v>0</v>
      </c>
      <c r="AE25" s="296">
        <v>0</v>
      </c>
      <c r="AF25" s="296">
        <v>0</v>
      </c>
      <c r="AG25" s="296">
        <v>0</v>
      </c>
    </row>
    <row r="26" spans="1:33" x14ac:dyDescent="0.25">
      <c r="A26" s="294" t="s">
        <v>102</v>
      </c>
      <c r="B26" s="294" t="s">
        <v>166</v>
      </c>
      <c r="C26" s="294" t="s">
        <v>175</v>
      </c>
      <c r="D26" s="295">
        <v>6971</v>
      </c>
      <c r="E26" s="295">
        <v>58</v>
      </c>
      <c r="F26" s="295">
        <v>182</v>
      </c>
      <c r="G26" s="296">
        <v>0</v>
      </c>
      <c r="H26" s="295">
        <v>34356</v>
      </c>
      <c r="I26" s="295">
        <v>3486</v>
      </c>
      <c r="J26" s="296">
        <v>0</v>
      </c>
      <c r="K26" s="296">
        <v>0</v>
      </c>
      <c r="L26" s="296">
        <v>0</v>
      </c>
      <c r="M26" s="295">
        <v>16916</v>
      </c>
      <c r="N26" s="295">
        <v>2440</v>
      </c>
      <c r="O26" s="295">
        <v>41</v>
      </c>
      <c r="P26" s="298">
        <v>0</v>
      </c>
      <c r="Q26" s="296">
        <v>0</v>
      </c>
      <c r="R26" s="295">
        <v>2632</v>
      </c>
      <c r="S26" s="296">
        <v>0</v>
      </c>
      <c r="T26" s="296">
        <v>0</v>
      </c>
      <c r="U26" s="296">
        <v>0</v>
      </c>
      <c r="V26" s="296">
        <v>0</v>
      </c>
      <c r="W26" s="295">
        <v>13564</v>
      </c>
      <c r="X26" s="295">
        <v>1045</v>
      </c>
      <c r="Y26" s="295">
        <v>17</v>
      </c>
      <c r="Z26" s="295">
        <v>182</v>
      </c>
      <c r="AA26" s="296">
        <v>0</v>
      </c>
      <c r="AB26" s="295">
        <v>1244</v>
      </c>
      <c r="AC26" s="298">
        <v>0</v>
      </c>
      <c r="AD26" s="296">
        <v>0</v>
      </c>
      <c r="AE26" s="296">
        <v>0</v>
      </c>
      <c r="AF26" s="296">
        <v>0</v>
      </c>
      <c r="AG26" s="296">
        <v>0</v>
      </c>
    </row>
    <row r="27" spans="1:33" x14ac:dyDescent="0.25">
      <c r="A27" s="294" t="s">
        <v>110</v>
      </c>
      <c r="B27" s="294" t="s">
        <v>171</v>
      </c>
      <c r="C27" s="294" t="s">
        <v>175</v>
      </c>
      <c r="D27" s="295">
        <v>12004</v>
      </c>
      <c r="E27" s="295">
        <v>101</v>
      </c>
      <c r="F27" s="295">
        <v>314</v>
      </c>
      <c r="G27" s="296">
        <v>0</v>
      </c>
      <c r="H27" s="295">
        <v>59164</v>
      </c>
      <c r="I27" s="295">
        <v>6002</v>
      </c>
      <c r="J27" s="296">
        <v>0</v>
      </c>
      <c r="K27" s="296">
        <v>0</v>
      </c>
      <c r="L27" s="296">
        <v>0</v>
      </c>
      <c r="M27" s="295">
        <v>29128</v>
      </c>
      <c r="N27" s="295">
        <v>4201</v>
      </c>
      <c r="O27" s="295">
        <v>71</v>
      </c>
      <c r="P27" s="298">
        <v>0</v>
      </c>
      <c r="Q27" s="296">
        <v>0</v>
      </c>
      <c r="R27" s="295">
        <v>4532</v>
      </c>
      <c r="S27" s="296">
        <v>0</v>
      </c>
      <c r="T27" s="296">
        <v>0</v>
      </c>
      <c r="U27" s="296">
        <v>0</v>
      </c>
      <c r="V27" s="296">
        <v>0</v>
      </c>
      <c r="W27" s="295">
        <v>23359</v>
      </c>
      <c r="X27" s="295">
        <v>1801</v>
      </c>
      <c r="Y27" s="295">
        <v>30</v>
      </c>
      <c r="Z27" s="295">
        <v>314</v>
      </c>
      <c r="AA27" s="296">
        <v>0</v>
      </c>
      <c r="AB27" s="295">
        <v>2145</v>
      </c>
      <c r="AC27" s="298">
        <v>0</v>
      </c>
      <c r="AD27" s="296">
        <v>0</v>
      </c>
      <c r="AE27" s="296">
        <v>0</v>
      </c>
      <c r="AF27" s="296">
        <v>0</v>
      </c>
      <c r="AG27" s="296">
        <v>0</v>
      </c>
    </row>
    <row r="28" spans="1:33" x14ac:dyDescent="0.25">
      <c r="A28" s="294"/>
      <c r="B28" s="294"/>
      <c r="C28" s="294"/>
      <c r="D28" s="295"/>
      <c r="E28" s="295"/>
      <c r="F28" s="295"/>
      <c r="G28" s="295"/>
      <c r="H28" s="295"/>
      <c r="I28" s="295"/>
      <c r="J28" s="296"/>
      <c r="K28" s="295"/>
      <c r="L28" s="295"/>
      <c r="M28" s="296"/>
      <c r="N28" s="295"/>
      <c r="O28" s="296"/>
      <c r="P28" s="297"/>
      <c r="Q28" s="295"/>
      <c r="R28" s="295"/>
      <c r="S28" s="296"/>
      <c r="T28" s="295"/>
      <c r="U28" s="296"/>
      <c r="V28" s="296"/>
      <c r="W28" s="296"/>
      <c r="X28" s="296"/>
      <c r="Y28" s="296"/>
      <c r="Z28" s="296"/>
      <c r="AA28" s="296"/>
      <c r="AB28" s="296"/>
      <c r="AC28" s="297"/>
      <c r="AD28" s="296"/>
      <c r="AE28" s="295"/>
      <c r="AF28" s="295"/>
      <c r="AG28" s="296"/>
    </row>
    <row r="29" spans="1:33" x14ac:dyDescent="0.25">
      <c r="A29" s="294"/>
      <c r="B29" s="294"/>
      <c r="C29" s="294"/>
      <c r="D29" s="295"/>
      <c r="E29" s="295"/>
      <c r="F29" s="295"/>
      <c r="G29" s="295"/>
      <c r="H29" s="295"/>
      <c r="I29" s="295"/>
      <c r="J29" s="295"/>
      <c r="K29" s="295"/>
      <c r="L29" s="295"/>
      <c r="M29" s="296"/>
      <c r="N29" s="295"/>
      <c r="O29" s="296"/>
      <c r="P29" s="297"/>
      <c r="Q29" s="295"/>
      <c r="R29" s="295"/>
      <c r="S29" s="296"/>
      <c r="T29" s="295"/>
      <c r="U29" s="296"/>
      <c r="V29" s="296"/>
      <c r="W29" s="295"/>
      <c r="X29" s="296"/>
      <c r="Y29" s="296"/>
      <c r="Z29" s="296"/>
      <c r="AA29" s="296"/>
      <c r="AB29" s="296"/>
      <c r="AC29" s="297"/>
      <c r="AD29" s="296"/>
      <c r="AE29" s="295"/>
      <c r="AF29" s="295"/>
      <c r="AG29" s="296"/>
    </row>
    <row r="30" spans="1:33" x14ac:dyDescent="0.25">
      <c r="A30" s="294"/>
      <c r="B30" s="294"/>
      <c r="C30" s="294"/>
      <c r="D30" s="295"/>
      <c r="E30" s="295"/>
      <c r="F30" s="295"/>
      <c r="G30" s="295"/>
      <c r="H30" s="295"/>
      <c r="I30" s="295"/>
      <c r="J30" s="295"/>
      <c r="K30" s="295"/>
      <c r="L30" s="295"/>
      <c r="M30" s="296"/>
      <c r="N30" s="295"/>
      <c r="O30" s="296"/>
      <c r="P30" s="297"/>
      <c r="Q30" s="295"/>
      <c r="R30" s="295"/>
      <c r="S30" s="296"/>
      <c r="T30" s="295"/>
      <c r="U30" s="296"/>
      <c r="V30" s="296"/>
      <c r="W30" s="295"/>
      <c r="X30" s="296"/>
      <c r="Y30" s="296"/>
      <c r="Z30" s="296"/>
      <c r="AA30" s="296"/>
      <c r="AB30" s="296"/>
      <c r="AC30" s="297"/>
      <c r="AD30" s="296"/>
      <c r="AE30" s="295"/>
      <c r="AF30" s="295"/>
      <c r="AG30" s="296"/>
    </row>
    <row r="31" spans="1:33" x14ac:dyDescent="0.25">
      <c r="A31" s="294"/>
      <c r="B31" s="294"/>
      <c r="C31" s="294"/>
      <c r="D31" s="295"/>
      <c r="E31" s="295"/>
      <c r="F31" s="295"/>
      <c r="G31" s="295"/>
      <c r="H31" s="295"/>
      <c r="I31" s="295"/>
      <c r="J31" s="295"/>
      <c r="K31" s="295"/>
      <c r="L31" s="295"/>
      <c r="M31" s="296"/>
      <c r="N31" s="295"/>
      <c r="O31" s="296"/>
      <c r="P31" s="297"/>
      <c r="Q31" s="295"/>
      <c r="R31" s="295"/>
      <c r="S31" s="296"/>
      <c r="T31" s="295"/>
      <c r="U31" s="296"/>
      <c r="V31" s="296"/>
      <c r="W31" s="295"/>
      <c r="X31" s="296"/>
      <c r="Y31" s="296"/>
      <c r="Z31" s="296"/>
      <c r="AA31" s="296"/>
      <c r="AB31" s="296"/>
      <c r="AC31" s="297"/>
      <c r="AD31" s="296"/>
      <c r="AE31" s="295"/>
      <c r="AF31" s="295"/>
      <c r="AG31" s="296"/>
    </row>
    <row r="32" spans="1:33" x14ac:dyDescent="0.25">
      <c r="A32" s="294"/>
      <c r="B32" s="294"/>
      <c r="C32" s="294"/>
      <c r="D32" s="295"/>
      <c r="E32" s="295"/>
      <c r="F32" s="295"/>
      <c r="G32" s="295"/>
      <c r="H32" s="295"/>
      <c r="I32" s="295"/>
      <c r="J32" s="295"/>
      <c r="K32" s="295"/>
      <c r="L32" s="295"/>
      <c r="M32" s="296"/>
      <c r="N32" s="295"/>
      <c r="O32" s="296"/>
      <c r="P32" s="297"/>
      <c r="Q32" s="295"/>
      <c r="R32" s="295"/>
      <c r="S32" s="296"/>
      <c r="T32" s="295"/>
      <c r="U32" s="296"/>
      <c r="V32" s="296"/>
      <c r="W32" s="295"/>
      <c r="X32" s="296"/>
      <c r="Y32" s="296"/>
      <c r="Z32" s="296"/>
      <c r="AA32" s="296"/>
      <c r="AB32" s="296"/>
      <c r="AC32" s="297"/>
      <c r="AD32" s="296"/>
      <c r="AE32" s="295"/>
      <c r="AF32" s="295"/>
      <c r="AG32" s="296"/>
    </row>
    <row r="33" spans="1:33" x14ac:dyDescent="0.25">
      <c r="A33" s="294"/>
      <c r="B33" s="294"/>
      <c r="C33" s="294"/>
      <c r="D33" s="295"/>
      <c r="E33" s="295"/>
      <c r="F33" s="296"/>
      <c r="G33" s="295"/>
      <c r="H33" s="295"/>
      <c r="I33" s="296"/>
      <c r="J33" s="296"/>
      <c r="K33" s="296"/>
      <c r="L33" s="296"/>
      <c r="M33" s="296"/>
      <c r="N33" s="295"/>
      <c r="O33" s="296"/>
      <c r="P33" s="297"/>
      <c r="Q33" s="295"/>
      <c r="R33" s="295"/>
      <c r="S33" s="296"/>
      <c r="T33" s="295"/>
      <c r="U33" s="296"/>
      <c r="V33" s="296"/>
      <c r="W33" s="296"/>
      <c r="X33" s="296"/>
      <c r="Y33" s="296"/>
      <c r="Z33" s="296"/>
      <c r="AA33" s="296"/>
      <c r="AB33" s="296"/>
      <c r="AC33" s="297"/>
      <c r="AD33" s="296"/>
      <c r="AE33" s="295"/>
      <c r="AF33" s="296"/>
      <c r="AG33" s="29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F1515-E88E-4870-8A27-AC325F1664B6}">
  <sheetPr>
    <tabColor theme="2" tint="-0.249977111117893"/>
  </sheetPr>
  <dimension ref="A1:AX83"/>
  <sheetViews>
    <sheetView zoomScale="80" zoomScaleNormal="80" workbookViewId="0">
      <pane xSplit="2" ySplit="2" topLeftCell="R34" activePane="bottomRight" state="frozen"/>
      <selection pane="topRight" activeCell="C1" sqref="C1"/>
      <selection pane="bottomLeft" activeCell="A3" sqref="A3"/>
      <selection pane="bottomRight" activeCell="A63" sqref="A63:XFD63"/>
    </sheetView>
  </sheetViews>
  <sheetFormatPr defaultColWidth="9.140625" defaultRowHeight="15.75" outlineLevelCol="1" x14ac:dyDescent="0.25"/>
  <cols>
    <col min="1" max="1" width="9.140625" style="148"/>
    <col min="2" max="2" width="26.7109375" style="148" customWidth="1"/>
    <col min="3" max="14" width="13.7109375" style="208" customWidth="1" outlineLevel="1"/>
    <col min="15" max="15" width="13.7109375" style="208" customWidth="1"/>
    <col min="16" max="16" width="9.140625" style="148"/>
    <col min="17" max="17" width="12.140625" style="148" bestFit="1" customWidth="1"/>
    <col min="18" max="18" width="12.140625" style="148" customWidth="1"/>
    <col min="19" max="19" width="12.140625" style="148" bestFit="1" customWidth="1"/>
    <col min="20" max="20" width="10.5703125" style="148" bestFit="1" customWidth="1"/>
    <col min="21" max="21" width="9.140625" style="148"/>
    <col min="22" max="22" width="12.140625" style="148" bestFit="1" customWidth="1"/>
    <col min="23" max="23" width="12.140625" style="148" customWidth="1"/>
    <col min="24" max="24" width="11.7109375" style="148" customWidth="1"/>
    <col min="25" max="25" width="11.5703125" style="148" customWidth="1"/>
    <col min="26" max="26" width="13.7109375" style="148" customWidth="1"/>
    <col min="27" max="27" width="11.5703125" style="148" customWidth="1"/>
    <col min="28" max="28" width="9.140625" style="148"/>
    <col min="29" max="29" width="12.7109375" style="148" bestFit="1" customWidth="1"/>
    <col min="30" max="30" width="12.140625" style="148" customWidth="1"/>
    <col min="31" max="31" width="12.140625" style="148" bestFit="1" customWidth="1"/>
    <col min="32" max="32" width="10.5703125" style="148" bestFit="1" customWidth="1"/>
    <col min="33" max="33" width="9.140625" style="148"/>
    <col min="34" max="34" width="15.42578125" style="148" customWidth="1"/>
    <col min="35" max="35" width="14.28515625" style="148" customWidth="1"/>
    <col min="36" max="36" width="12.7109375" style="148" bestFit="1" customWidth="1"/>
    <col min="37" max="37" width="12.140625" style="148" customWidth="1"/>
    <col min="38" max="38" width="12.140625" style="148" bestFit="1" customWidth="1"/>
    <col min="39" max="39" width="10.28515625" style="148" bestFit="1" customWidth="1"/>
    <col min="40" max="40" width="8.42578125" style="148" customWidth="1"/>
    <col min="41" max="41" width="13.5703125" style="148" customWidth="1"/>
    <col min="42" max="42" width="11.5703125" style="148" customWidth="1"/>
    <col min="43" max="43" width="8" style="148" customWidth="1"/>
    <col min="44" max="44" width="12.7109375" style="148" bestFit="1" customWidth="1"/>
    <col min="45" max="45" width="12.140625" style="148" customWidth="1"/>
    <col min="46" max="46" width="13.28515625" style="148" customWidth="1"/>
    <col min="47" max="47" width="10.28515625" style="148" bestFit="1" customWidth="1"/>
    <col min="48" max="48" width="9.140625" style="148"/>
    <col min="49" max="49" width="10.7109375" style="148" bestFit="1" customWidth="1"/>
    <col min="50" max="16384" width="9.140625" style="148"/>
  </cols>
  <sheetData>
    <row r="1" spans="1:50" ht="17.25" x14ac:dyDescent="0.3">
      <c r="B1" s="160" t="s">
        <v>187</v>
      </c>
      <c r="C1" s="160"/>
      <c r="D1" s="160"/>
      <c r="E1" s="391" t="s">
        <v>44</v>
      </c>
      <c r="F1" s="392"/>
      <c r="G1" s="160"/>
      <c r="H1" s="160"/>
      <c r="I1" s="160"/>
      <c r="J1" s="160"/>
      <c r="K1" s="160"/>
      <c r="L1" s="160"/>
      <c r="M1" s="160"/>
      <c r="N1" s="160"/>
      <c r="O1" s="160"/>
      <c r="P1" s="161"/>
      <c r="Q1" s="161" t="s">
        <v>188</v>
      </c>
      <c r="R1" s="161"/>
      <c r="S1" s="161" t="s">
        <v>188</v>
      </c>
      <c r="T1" s="161"/>
      <c r="U1" s="161"/>
      <c r="V1" s="161" t="s">
        <v>189</v>
      </c>
      <c r="W1" s="161"/>
      <c r="X1" s="161" t="s">
        <v>189</v>
      </c>
      <c r="Y1" s="161"/>
      <c r="Z1" s="161" t="s">
        <v>189</v>
      </c>
      <c r="AA1" s="161"/>
      <c r="AB1" s="161"/>
      <c r="AC1" s="161" t="s">
        <v>190</v>
      </c>
      <c r="AD1" s="161"/>
      <c r="AE1" s="161" t="s">
        <v>190</v>
      </c>
      <c r="AF1" s="161"/>
      <c r="AG1" s="161"/>
      <c r="AH1" s="161" t="s">
        <v>191</v>
      </c>
      <c r="AI1" s="161"/>
      <c r="AJ1" s="161" t="s">
        <v>191</v>
      </c>
      <c r="AK1" s="161"/>
      <c r="AL1" s="161" t="s">
        <v>191</v>
      </c>
      <c r="AM1" s="161"/>
      <c r="AN1" s="161"/>
      <c r="AO1" s="161" t="s">
        <v>192</v>
      </c>
      <c r="AP1" s="161"/>
      <c r="AQ1" s="161"/>
      <c r="AR1" s="161" t="s">
        <v>193</v>
      </c>
      <c r="AS1" s="161"/>
      <c r="AT1" s="161" t="s">
        <v>193</v>
      </c>
      <c r="AU1" s="161"/>
    </row>
    <row r="2" spans="1:50" ht="72.75" customHeight="1" x14ac:dyDescent="0.3">
      <c r="B2" s="162" t="s">
        <v>42</v>
      </c>
      <c r="C2" s="163" t="s">
        <v>43</v>
      </c>
      <c r="D2" s="163" t="s">
        <v>194</v>
      </c>
      <c r="E2" s="163" t="s">
        <v>195</v>
      </c>
      <c r="F2" s="163" t="s">
        <v>196</v>
      </c>
      <c r="G2" s="163" t="s">
        <v>45</v>
      </c>
      <c r="H2" s="163" t="s">
        <v>46</v>
      </c>
      <c r="I2" s="164" t="s">
        <v>197</v>
      </c>
      <c r="J2" s="163" t="s">
        <v>198</v>
      </c>
      <c r="K2" s="163" t="s">
        <v>50</v>
      </c>
      <c r="L2" s="163" t="s">
        <v>51</v>
      </c>
      <c r="M2" s="163" t="s">
        <v>163</v>
      </c>
      <c r="N2" s="163" t="s">
        <v>121</v>
      </c>
      <c r="O2" s="163" t="s">
        <v>141</v>
      </c>
      <c r="P2" s="161"/>
      <c r="Q2" s="379" t="s">
        <v>199</v>
      </c>
      <c r="R2" s="380"/>
      <c r="S2" s="379" t="s">
        <v>200</v>
      </c>
      <c r="T2" s="380"/>
      <c r="U2" s="161"/>
      <c r="V2" s="379" t="s">
        <v>201</v>
      </c>
      <c r="W2" s="380"/>
      <c r="X2" s="381" t="s">
        <v>202</v>
      </c>
      <c r="Y2" s="390"/>
      <c r="Z2" s="381" t="s">
        <v>203</v>
      </c>
      <c r="AA2" s="390"/>
      <c r="AB2" s="161"/>
      <c r="AC2" s="379" t="s">
        <v>199</v>
      </c>
      <c r="AD2" s="380"/>
      <c r="AE2" s="379" t="s">
        <v>200</v>
      </c>
      <c r="AF2" s="380"/>
      <c r="AG2" s="161"/>
      <c r="AH2" s="386" t="s">
        <v>204</v>
      </c>
      <c r="AI2" s="387"/>
      <c r="AJ2" s="386" t="s">
        <v>203</v>
      </c>
      <c r="AK2" s="387"/>
      <c r="AL2" s="386" t="s">
        <v>202</v>
      </c>
      <c r="AM2" s="387"/>
      <c r="AN2" s="165"/>
      <c r="AO2" s="388" t="s">
        <v>205</v>
      </c>
      <c r="AP2" s="389"/>
      <c r="AQ2" s="161"/>
      <c r="AR2" s="379" t="s">
        <v>206</v>
      </c>
      <c r="AS2" s="380"/>
      <c r="AT2" s="381" t="s">
        <v>207</v>
      </c>
      <c r="AU2" s="382"/>
      <c r="AW2" s="383" t="s">
        <v>208</v>
      </c>
      <c r="AX2" s="383"/>
    </row>
    <row r="3" spans="1:50" ht="17.25" x14ac:dyDescent="0.3">
      <c r="A3" s="166" t="s">
        <v>209</v>
      </c>
      <c r="B3" s="167" t="s">
        <v>54</v>
      </c>
      <c r="C3" s="168">
        <v>12132</v>
      </c>
      <c r="D3" s="168">
        <v>727</v>
      </c>
      <c r="E3" s="168">
        <v>78329</v>
      </c>
      <c r="F3" s="168">
        <v>9089</v>
      </c>
      <c r="G3" s="168">
        <v>2239</v>
      </c>
      <c r="H3" s="168">
        <v>388985</v>
      </c>
      <c r="I3" s="168">
        <v>18249</v>
      </c>
      <c r="J3" s="168">
        <v>98</v>
      </c>
      <c r="K3" s="168">
        <v>1081</v>
      </c>
      <c r="L3" s="168">
        <v>898</v>
      </c>
      <c r="M3" s="168">
        <v>0</v>
      </c>
      <c r="N3" s="168">
        <v>9123</v>
      </c>
      <c r="O3" s="168">
        <f>SUM(C3:N3)</f>
        <v>520950</v>
      </c>
      <c r="P3" s="161"/>
      <c r="Q3" s="169">
        <v>0</v>
      </c>
      <c r="R3" s="170">
        <f>ROUND(Q3/Q$61,4)</f>
        <v>0</v>
      </c>
      <c r="S3" s="169">
        <v>0</v>
      </c>
      <c r="T3" s="170">
        <f>ROUND(S3/S$61,4)</f>
        <v>0</v>
      </c>
      <c r="U3" s="161"/>
      <c r="V3" s="169">
        <f>SUMIF($A3,"CW",C3)+SUMIF($A3,"CW",D3)+SUMIF($A3,"CW",E3)+SUMIF($A3,"CW",F3)+SUMIF($A3,"CW",G3)+SUMIF($A3,"CW",H3)+SUMIF($A3,"CW",I3)+SUMIF($A3,"CW",J3)+SUMIF($A3,"CW",K3)+SUMIF($A3,"CW",L3)+SUMIF($A3,"CW",M3)+SUMIF($A3,"CW",N3)</f>
        <v>520950</v>
      </c>
      <c r="W3" s="170">
        <v>9.2799999999999994E-2</v>
      </c>
      <c r="X3" s="169">
        <f t="shared" ref="X3:X60" si="0">SUMIF($A3,"CW",E3)+SUMIF($A3,"CW",F3)</f>
        <v>87418</v>
      </c>
      <c r="Y3" s="170">
        <f>ROUND(X3/X$61,4)</f>
        <v>6.3200000000000006E-2</v>
      </c>
      <c r="Z3" s="169">
        <f t="shared" ref="Z3:Z60" si="1">SUMIF($A3,"CW",C3)+SUMIF($A3,"CW",E3)+SUMIF($A3,"CW",F3)+SUMIF($A3,"CW",K3)+SUMIF($A3,"CW",H3)+SUMIF($A3,"CW",I3)+SUMIF($A3,"CW",J3)+SUMIF($A3,"CW",N3)</f>
        <v>517086</v>
      </c>
      <c r="AA3" s="170">
        <f>ROUND(Z3/Z$61,4)</f>
        <v>7.6300000000000007E-2</v>
      </c>
      <c r="AB3" s="161"/>
      <c r="AC3" s="169">
        <f t="shared" ref="AC3:AC20" si="2">SUMIF($A3,"CA",C3)+SUMIF($A3,"CA",D3)+SUMIF($A3,"CA",E3)+SUMIF($A3,"CA",F3)+SUMIF($A3,"CA",G3)+SUMIF($A3,"CA",H3)+SUMIF($A3,"CA",I3)+SUMIF($A3,"CA",J3)+SUMIF($A3,"CA",K3)+SUMIF($A3,"CA",L3)+SUMIF($A3,"CA",M3)</f>
        <v>0</v>
      </c>
      <c r="AD3" s="170">
        <f>ROUND(AC3/AC$61,4)</f>
        <v>0</v>
      </c>
      <c r="AE3" s="169">
        <f t="shared" ref="AE3:AE10" si="3">SUMIF($A3,"CA",N3)</f>
        <v>0</v>
      </c>
      <c r="AF3" s="170">
        <f>ROUND(AE3/AE$61,4)</f>
        <v>0</v>
      </c>
      <c r="AG3" s="161"/>
      <c r="AH3" s="169">
        <f>SUMIF($A3,"CA",O3)</f>
        <v>0</v>
      </c>
      <c r="AI3" s="170">
        <f>ROUND(AH3/AH$61,4)</f>
        <v>0</v>
      </c>
      <c r="AJ3" s="169">
        <f t="shared" ref="AJ3:AJ60" si="4">SUMIF($A3,"CA",C3)+SUMIF($A3,"CA",E3)+SUMIF($A3,"CA",F3)+SUMIF($A3,"CA",H3)+SUMIF($A3,"CA",I3)+SUMIF($A3,"CA",J3)+SUMIF($A3,"CA",K3)+SUMIF($A3,"CA",N3)</f>
        <v>0</v>
      </c>
      <c r="AK3" s="170">
        <f>ROUND(AJ3/AJ$61,4)</f>
        <v>0</v>
      </c>
      <c r="AL3" s="169">
        <f t="shared" ref="AL3:AL60" si="5">SUMIF($A3,"CA",E3)+SUMIF($A3,"CA",F3)</f>
        <v>0</v>
      </c>
      <c r="AM3" s="170">
        <f>ROUND(AL3/AL$61,4)</f>
        <v>0</v>
      </c>
      <c r="AN3" s="171"/>
      <c r="AO3" s="169">
        <f>AR3</f>
        <v>520950</v>
      </c>
      <c r="AP3" s="170">
        <f>ROUND(AO3/AO$61,4)</f>
        <v>4.3400000000000001E-2</v>
      </c>
      <c r="AQ3" s="172"/>
      <c r="AR3" s="169">
        <f t="shared" ref="AR3:AR60" si="6">O3</f>
        <v>520950</v>
      </c>
      <c r="AS3" s="173">
        <f>ROUNDDOWN(AR3/AR$61,4)</f>
        <v>3.0499999999999999E-2</v>
      </c>
      <c r="AT3" s="169">
        <f t="shared" ref="AT3:AT60" si="7">SUM(C3:M3)</f>
        <v>511827</v>
      </c>
      <c r="AU3" s="170">
        <f>ROUND(AT3/AT$61,4)</f>
        <v>3.0200000000000001E-2</v>
      </c>
      <c r="AW3" s="174">
        <v>520950</v>
      </c>
      <c r="AX3" s="174">
        <f t="shared" ref="AX3:AX60" si="8">AW3-O3</f>
        <v>0</v>
      </c>
    </row>
    <row r="4" spans="1:50" ht="17.25" x14ac:dyDescent="0.3">
      <c r="A4" s="166" t="s">
        <v>210</v>
      </c>
      <c r="B4" s="167" t="s">
        <v>55</v>
      </c>
      <c r="C4" s="168">
        <v>1</v>
      </c>
      <c r="D4" s="168">
        <v>0</v>
      </c>
      <c r="E4" s="168">
        <v>110</v>
      </c>
      <c r="F4" s="168">
        <v>1</v>
      </c>
      <c r="G4" s="168">
        <v>0</v>
      </c>
      <c r="H4" s="168">
        <v>287</v>
      </c>
      <c r="I4" s="168">
        <v>13</v>
      </c>
      <c r="J4" s="168">
        <v>0</v>
      </c>
      <c r="K4" s="168">
        <v>0</v>
      </c>
      <c r="L4" s="168">
        <v>0</v>
      </c>
      <c r="M4" s="168">
        <v>0</v>
      </c>
      <c r="N4" s="168">
        <v>0</v>
      </c>
      <c r="O4" s="168">
        <f t="shared" ref="O4:O60" si="9">SUM(C4:N4)</f>
        <v>412</v>
      </c>
      <c r="P4" s="161"/>
      <c r="Q4" s="169">
        <v>0</v>
      </c>
      <c r="R4" s="170">
        <f t="shared" ref="R4:R60" si="10">ROUND(Q4/Q$61,4)</f>
        <v>0</v>
      </c>
      <c r="S4" s="169">
        <v>0</v>
      </c>
      <c r="T4" s="170">
        <f t="shared" ref="T4:T60" si="11">ROUND(S4/S$61,4)</f>
        <v>0</v>
      </c>
      <c r="U4" s="161"/>
      <c r="V4" s="169">
        <f t="shared" ref="V4:V60" si="12">SUMIF($A4,"CW",C4)+SUMIF($A4,"CW",D4)+SUMIF($A4,"CW",E4)+SUMIF($A4,"CW",F4)+SUMIF($A4,"CW",G4)+SUMIF($A4,"CW",H4)+SUMIF($A4,"CW",I4)+SUMIF($A4,"CW",J4)+SUMIF($A4,"CW",K4)+SUMIF($A4,"CW",L4)+SUMIF($A4,"CW",M4)+SUMIF($A4,"CW",N4)</f>
        <v>0</v>
      </c>
      <c r="W4" s="170">
        <v>0</v>
      </c>
      <c r="X4" s="169">
        <f t="shared" si="0"/>
        <v>0</v>
      </c>
      <c r="Y4" s="170">
        <f t="shared" ref="Y4:Y60" si="13">ROUND(X4/X$61,4)</f>
        <v>0</v>
      </c>
      <c r="Z4" s="169">
        <f t="shared" si="1"/>
        <v>0</v>
      </c>
      <c r="AA4" s="170">
        <f t="shared" ref="AA4:AA60" si="14">ROUND(Z4/Z$61,4)</f>
        <v>0</v>
      </c>
      <c r="AB4" s="161"/>
      <c r="AC4" s="169">
        <f t="shared" si="2"/>
        <v>412</v>
      </c>
      <c r="AD4" s="170">
        <f t="shared" ref="AD4:AD60" si="15">ROUND(AC4/AC$61,4)</f>
        <v>1E-4</v>
      </c>
      <c r="AE4" s="169">
        <f t="shared" si="3"/>
        <v>0</v>
      </c>
      <c r="AF4" s="170">
        <f t="shared" ref="AF4:AF60" si="16">ROUND(AE4/AE$61,4)</f>
        <v>0</v>
      </c>
      <c r="AG4" s="161"/>
      <c r="AH4" s="169">
        <f t="shared" ref="AH4:AH60" si="17">SUMIF($A4,"CA",O4)</f>
        <v>412</v>
      </c>
      <c r="AI4" s="170">
        <f t="shared" ref="AI4:AI60" si="18">ROUND(AH4/AH$61,4)</f>
        <v>0</v>
      </c>
      <c r="AJ4" s="169">
        <f t="shared" si="4"/>
        <v>412</v>
      </c>
      <c r="AK4" s="170">
        <f t="shared" ref="AK4:AK60" si="19">ROUND(AJ4/AJ$61,4)</f>
        <v>0</v>
      </c>
      <c r="AL4" s="169">
        <f t="shared" si="5"/>
        <v>111</v>
      </c>
      <c r="AM4" s="170">
        <f>ROUND(AL4/AL$61,4)</f>
        <v>1E-4</v>
      </c>
      <c r="AN4" s="171"/>
      <c r="AO4" s="169">
        <f t="shared" ref="AO4:AO60" si="20">AR4</f>
        <v>412</v>
      </c>
      <c r="AP4" s="170">
        <f t="shared" ref="AP4:AP60" si="21">ROUND(AO4/AO$61,4)</f>
        <v>0</v>
      </c>
      <c r="AQ4" s="172"/>
      <c r="AR4" s="169">
        <f t="shared" si="6"/>
        <v>412</v>
      </c>
      <c r="AS4" s="170">
        <f t="shared" ref="AS4:AS60" si="22">ROUND(AR4/AR$61,4)</f>
        <v>0</v>
      </c>
      <c r="AT4" s="169">
        <f t="shared" si="7"/>
        <v>412</v>
      </c>
      <c r="AU4" s="170">
        <f t="shared" ref="AU4:AU60" si="23">ROUND(AT4/AT$61,4)</f>
        <v>0</v>
      </c>
      <c r="AW4" s="174">
        <v>412</v>
      </c>
      <c r="AX4" s="174">
        <f t="shared" si="8"/>
        <v>0</v>
      </c>
    </row>
    <row r="5" spans="1:50" ht="17.25" x14ac:dyDescent="0.3">
      <c r="A5" s="166" t="s">
        <v>210</v>
      </c>
      <c r="B5" s="167" t="s">
        <v>56</v>
      </c>
      <c r="C5" s="168">
        <v>266</v>
      </c>
      <c r="D5" s="168">
        <v>40</v>
      </c>
      <c r="E5" s="168">
        <v>2187</v>
      </c>
      <c r="F5" s="168">
        <v>211</v>
      </c>
      <c r="G5" s="168">
        <v>1</v>
      </c>
      <c r="H5" s="168">
        <v>7368</v>
      </c>
      <c r="I5" s="168">
        <v>345</v>
      </c>
      <c r="J5" s="168">
        <v>0</v>
      </c>
      <c r="K5" s="168">
        <v>0</v>
      </c>
      <c r="L5" s="168">
        <v>15</v>
      </c>
      <c r="M5" s="168">
        <v>2</v>
      </c>
      <c r="N5" s="168">
        <v>0</v>
      </c>
      <c r="O5" s="168">
        <f t="shared" si="9"/>
        <v>10435</v>
      </c>
      <c r="P5" s="161"/>
      <c r="Q5" s="169">
        <v>0</v>
      </c>
      <c r="R5" s="170">
        <f t="shared" si="10"/>
        <v>0</v>
      </c>
      <c r="S5" s="169">
        <v>0</v>
      </c>
      <c r="T5" s="170">
        <f t="shared" si="11"/>
        <v>0</v>
      </c>
      <c r="U5" s="161"/>
      <c r="V5" s="169">
        <f t="shared" si="12"/>
        <v>0</v>
      </c>
      <c r="W5" s="170">
        <v>0</v>
      </c>
      <c r="X5" s="169">
        <f t="shared" si="0"/>
        <v>0</v>
      </c>
      <c r="Y5" s="170">
        <f t="shared" si="13"/>
        <v>0</v>
      </c>
      <c r="Z5" s="169">
        <f t="shared" si="1"/>
        <v>0</v>
      </c>
      <c r="AA5" s="170">
        <f t="shared" si="14"/>
        <v>0</v>
      </c>
      <c r="AB5" s="161"/>
      <c r="AC5" s="169">
        <f t="shared" si="2"/>
        <v>10435</v>
      </c>
      <c r="AD5" s="170">
        <f t="shared" si="15"/>
        <v>2E-3</v>
      </c>
      <c r="AE5" s="169">
        <f t="shared" si="3"/>
        <v>0</v>
      </c>
      <c r="AF5" s="170">
        <f t="shared" si="16"/>
        <v>0</v>
      </c>
      <c r="AG5" s="161"/>
      <c r="AH5" s="169">
        <f t="shared" si="17"/>
        <v>10435</v>
      </c>
      <c r="AI5" s="170">
        <f t="shared" si="18"/>
        <v>1E-3</v>
      </c>
      <c r="AJ5" s="169">
        <f t="shared" si="4"/>
        <v>10377</v>
      </c>
      <c r="AK5" s="170">
        <f t="shared" si="19"/>
        <v>1E-3</v>
      </c>
      <c r="AL5" s="169">
        <f t="shared" si="5"/>
        <v>2398</v>
      </c>
      <c r="AM5" s="170">
        <f t="shared" ref="AM5:AM60" si="24">ROUND(AL5/AL$61,4)</f>
        <v>1.1000000000000001E-3</v>
      </c>
      <c r="AN5" s="171"/>
      <c r="AO5" s="169">
        <f t="shared" si="20"/>
        <v>10435</v>
      </c>
      <c r="AP5" s="170">
        <f t="shared" si="21"/>
        <v>8.9999999999999998E-4</v>
      </c>
      <c r="AQ5" s="172"/>
      <c r="AR5" s="169">
        <f t="shared" si="6"/>
        <v>10435</v>
      </c>
      <c r="AS5" s="170">
        <f t="shared" si="22"/>
        <v>5.9999999999999995E-4</v>
      </c>
      <c r="AT5" s="169">
        <f t="shared" si="7"/>
        <v>10435</v>
      </c>
      <c r="AU5" s="170">
        <f t="shared" si="23"/>
        <v>5.9999999999999995E-4</v>
      </c>
      <c r="AW5" s="174">
        <v>10435</v>
      </c>
      <c r="AX5" s="174">
        <f t="shared" si="8"/>
        <v>0</v>
      </c>
    </row>
    <row r="6" spans="1:50" ht="17.25" x14ac:dyDescent="0.3">
      <c r="A6" s="166" t="s">
        <v>210</v>
      </c>
      <c r="B6" s="167" t="s">
        <v>57</v>
      </c>
      <c r="C6" s="168">
        <v>3340</v>
      </c>
      <c r="D6" s="168">
        <v>378</v>
      </c>
      <c r="E6" s="168">
        <v>24054</v>
      </c>
      <c r="F6" s="168">
        <v>3183</v>
      </c>
      <c r="G6" s="168">
        <v>76</v>
      </c>
      <c r="H6" s="168">
        <v>73602</v>
      </c>
      <c r="I6" s="168">
        <v>3452</v>
      </c>
      <c r="J6" s="168">
        <v>0</v>
      </c>
      <c r="K6" s="168">
        <v>3</v>
      </c>
      <c r="L6" s="168">
        <v>107</v>
      </c>
      <c r="M6" s="168">
        <v>38</v>
      </c>
      <c r="N6" s="168">
        <v>406</v>
      </c>
      <c r="O6" s="168">
        <f t="shared" si="9"/>
        <v>108639</v>
      </c>
      <c r="P6" s="161"/>
      <c r="Q6" s="169">
        <v>0</v>
      </c>
      <c r="R6" s="170">
        <f>ROUND(Q6/Q$61,4)</f>
        <v>0</v>
      </c>
      <c r="S6" s="169">
        <v>0</v>
      </c>
      <c r="T6" s="170">
        <f t="shared" si="11"/>
        <v>0</v>
      </c>
      <c r="U6" s="161"/>
      <c r="V6" s="169">
        <f t="shared" si="12"/>
        <v>0</v>
      </c>
      <c r="W6" s="170">
        <v>0</v>
      </c>
      <c r="X6" s="169">
        <f t="shared" si="0"/>
        <v>0</v>
      </c>
      <c r="Y6" s="170">
        <f t="shared" si="13"/>
        <v>0</v>
      </c>
      <c r="Z6" s="169">
        <f t="shared" si="1"/>
        <v>0</v>
      </c>
      <c r="AA6" s="170">
        <f t="shared" si="14"/>
        <v>0</v>
      </c>
      <c r="AB6" s="161"/>
      <c r="AC6" s="169">
        <f t="shared" si="2"/>
        <v>108233</v>
      </c>
      <c r="AD6" s="173">
        <f>ROUNDDOWN(AC6/AC$61,4)</f>
        <v>2.0799999999999999E-2</v>
      </c>
      <c r="AE6" s="169">
        <f t="shared" si="3"/>
        <v>406</v>
      </c>
      <c r="AF6" s="173">
        <f>ROUNDDOWN(AE6/AE$61,4)</f>
        <v>3.3599999999999998E-2</v>
      </c>
      <c r="AG6" s="161"/>
      <c r="AH6" s="169">
        <f t="shared" si="17"/>
        <v>108639</v>
      </c>
      <c r="AI6" s="170">
        <f t="shared" si="18"/>
        <v>1.06E-2</v>
      </c>
      <c r="AJ6" s="169">
        <f t="shared" si="4"/>
        <v>108040</v>
      </c>
      <c r="AK6" s="170">
        <f t="shared" si="19"/>
        <v>1.06E-2</v>
      </c>
      <c r="AL6" s="169">
        <f t="shared" si="5"/>
        <v>27237</v>
      </c>
      <c r="AM6" s="170">
        <f t="shared" si="24"/>
        <v>1.2800000000000001E-2</v>
      </c>
      <c r="AN6" s="171"/>
      <c r="AO6" s="169">
        <f t="shared" si="20"/>
        <v>108639</v>
      </c>
      <c r="AP6" s="170">
        <f t="shared" si="21"/>
        <v>8.9999999999999993E-3</v>
      </c>
      <c r="AQ6" s="172"/>
      <c r="AR6" s="169">
        <f t="shared" si="6"/>
        <v>108639</v>
      </c>
      <c r="AS6" s="170">
        <f t="shared" si="22"/>
        <v>6.4000000000000003E-3</v>
      </c>
      <c r="AT6" s="169">
        <f t="shared" si="7"/>
        <v>108233</v>
      </c>
      <c r="AU6" s="170">
        <f t="shared" si="23"/>
        <v>6.4000000000000003E-3</v>
      </c>
      <c r="AW6" s="174">
        <v>108639</v>
      </c>
      <c r="AX6" s="174">
        <f t="shared" si="8"/>
        <v>0</v>
      </c>
    </row>
    <row r="7" spans="1:50" ht="17.25" x14ac:dyDescent="0.3">
      <c r="A7" s="166" t="s">
        <v>210</v>
      </c>
      <c r="B7" s="167" t="s">
        <v>58</v>
      </c>
      <c r="C7" s="168">
        <v>480</v>
      </c>
      <c r="D7" s="168">
        <v>44</v>
      </c>
      <c r="E7" s="168">
        <v>3943</v>
      </c>
      <c r="F7" s="168">
        <v>366</v>
      </c>
      <c r="G7" s="168">
        <v>7</v>
      </c>
      <c r="H7" s="168">
        <v>11329</v>
      </c>
      <c r="I7" s="168">
        <v>531</v>
      </c>
      <c r="J7" s="168">
        <v>0</v>
      </c>
      <c r="K7" s="168">
        <v>0</v>
      </c>
      <c r="L7" s="168">
        <v>8</v>
      </c>
      <c r="M7" s="168">
        <v>3</v>
      </c>
      <c r="N7" s="168">
        <v>7</v>
      </c>
      <c r="O7" s="168">
        <f t="shared" si="9"/>
        <v>16718</v>
      </c>
      <c r="P7" s="161"/>
      <c r="Q7" s="169">
        <v>0</v>
      </c>
      <c r="R7" s="170">
        <f t="shared" si="10"/>
        <v>0</v>
      </c>
      <c r="S7" s="169">
        <v>0</v>
      </c>
      <c r="T7" s="170">
        <f t="shared" si="11"/>
        <v>0</v>
      </c>
      <c r="U7" s="161"/>
      <c r="V7" s="169">
        <f t="shared" si="12"/>
        <v>0</v>
      </c>
      <c r="W7" s="170">
        <v>0</v>
      </c>
      <c r="X7" s="169">
        <f t="shared" si="0"/>
        <v>0</v>
      </c>
      <c r="Y7" s="170">
        <f t="shared" si="13"/>
        <v>0</v>
      </c>
      <c r="Z7" s="169">
        <f t="shared" si="1"/>
        <v>0</v>
      </c>
      <c r="AA7" s="170">
        <f t="shared" si="14"/>
        <v>0</v>
      </c>
      <c r="AB7" s="161"/>
      <c r="AC7" s="169">
        <f t="shared" si="2"/>
        <v>16711</v>
      </c>
      <c r="AD7" s="170">
        <f t="shared" si="15"/>
        <v>3.2000000000000002E-3</v>
      </c>
      <c r="AE7" s="169">
        <f t="shared" si="3"/>
        <v>7</v>
      </c>
      <c r="AF7" s="170">
        <f t="shared" si="16"/>
        <v>5.9999999999999995E-4</v>
      </c>
      <c r="AG7" s="161"/>
      <c r="AH7" s="169">
        <f t="shared" si="17"/>
        <v>16718</v>
      </c>
      <c r="AI7" s="170">
        <f t="shared" si="18"/>
        <v>1.6000000000000001E-3</v>
      </c>
      <c r="AJ7" s="169">
        <f t="shared" si="4"/>
        <v>16656</v>
      </c>
      <c r="AK7" s="170">
        <f t="shared" si="19"/>
        <v>1.6000000000000001E-3</v>
      </c>
      <c r="AL7" s="169">
        <f t="shared" si="5"/>
        <v>4309</v>
      </c>
      <c r="AM7" s="170">
        <f t="shared" si="24"/>
        <v>2E-3</v>
      </c>
      <c r="AN7" s="171"/>
      <c r="AO7" s="169">
        <f t="shared" si="20"/>
        <v>16718</v>
      </c>
      <c r="AP7" s="170">
        <f t="shared" si="21"/>
        <v>1.4E-3</v>
      </c>
      <c r="AQ7" s="172"/>
      <c r="AR7" s="169">
        <f t="shared" si="6"/>
        <v>16718</v>
      </c>
      <c r="AS7" s="170">
        <f t="shared" si="22"/>
        <v>1E-3</v>
      </c>
      <c r="AT7" s="169">
        <f t="shared" si="7"/>
        <v>16711</v>
      </c>
      <c r="AU7" s="170">
        <f t="shared" si="23"/>
        <v>1E-3</v>
      </c>
      <c r="AW7" s="174">
        <v>16718</v>
      </c>
      <c r="AX7" s="174">
        <f t="shared" si="8"/>
        <v>0</v>
      </c>
    </row>
    <row r="8" spans="1:50" ht="17.25" x14ac:dyDescent="0.3">
      <c r="A8" s="166" t="s">
        <v>210</v>
      </c>
      <c r="B8" s="167" t="s">
        <v>59</v>
      </c>
      <c r="C8" s="168">
        <v>187</v>
      </c>
      <c r="D8" s="168">
        <v>33</v>
      </c>
      <c r="E8" s="168">
        <v>1124</v>
      </c>
      <c r="F8" s="168">
        <v>142</v>
      </c>
      <c r="G8" s="168">
        <v>5</v>
      </c>
      <c r="H8" s="168">
        <v>9334</v>
      </c>
      <c r="I8" s="168">
        <v>437</v>
      </c>
      <c r="J8" s="168">
        <v>0</v>
      </c>
      <c r="K8" s="168">
        <v>4</v>
      </c>
      <c r="L8" s="168">
        <v>7</v>
      </c>
      <c r="M8" s="168">
        <v>29</v>
      </c>
      <c r="N8" s="168">
        <v>4</v>
      </c>
      <c r="O8" s="168">
        <f t="shared" si="9"/>
        <v>11306</v>
      </c>
      <c r="P8" s="161"/>
      <c r="Q8" s="169">
        <v>0</v>
      </c>
      <c r="R8" s="175">
        <f>ROUND(Q8/Q$61,4)</f>
        <v>0</v>
      </c>
      <c r="S8" s="169">
        <v>0</v>
      </c>
      <c r="T8" s="170">
        <f t="shared" si="11"/>
        <v>0</v>
      </c>
      <c r="U8" s="161"/>
      <c r="V8" s="169">
        <f t="shared" si="12"/>
        <v>0</v>
      </c>
      <c r="W8" s="175">
        <v>0</v>
      </c>
      <c r="X8" s="169">
        <f t="shared" si="0"/>
        <v>0</v>
      </c>
      <c r="Y8" s="170">
        <f t="shared" si="13"/>
        <v>0</v>
      </c>
      <c r="Z8" s="169">
        <f t="shared" si="1"/>
        <v>0</v>
      </c>
      <c r="AA8" s="170">
        <f t="shared" si="14"/>
        <v>0</v>
      </c>
      <c r="AB8" s="161"/>
      <c r="AC8" s="169">
        <f t="shared" si="2"/>
        <v>11302</v>
      </c>
      <c r="AD8" s="175">
        <f>ROUND(AC8/AC$61,4)</f>
        <v>2.2000000000000001E-3</v>
      </c>
      <c r="AE8" s="169">
        <f t="shared" si="3"/>
        <v>4</v>
      </c>
      <c r="AF8" s="170">
        <f t="shared" si="16"/>
        <v>2.9999999999999997E-4</v>
      </c>
      <c r="AG8" s="161"/>
      <c r="AH8" s="169">
        <f t="shared" si="17"/>
        <v>11306</v>
      </c>
      <c r="AI8" s="170">
        <f t="shared" si="18"/>
        <v>1.1000000000000001E-3</v>
      </c>
      <c r="AJ8" s="169">
        <f t="shared" si="4"/>
        <v>11232</v>
      </c>
      <c r="AK8" s="170">
        <f t="shared" si="19"/>
        <v>1.1000000000000001E-3</v>
      </c>
      <c r="AL8" s="169">
        <f t="shared" si="5"/>
        <v>1266</v>
      </c>
      <c r="AM8" s="170">
        <f t="shared" si="24"/>
        <v>5.9999999999999995E-4</v>
      </c>
      <c r="AN8" s="171"/>
      <c r="AO8" s="169">
        <f t="shared" si="20"/>
        <v>11306</v>
      </c>
      <c r="AP8" s="170">
        <f t="shared" si="21"/>
        <v>8.9999999999999998E-4</v>
      </c>
      <c r="AQ8" s="172"/>
      <c r="AR8" s="169">
        <f t="shared" si="6"/>
        <v>11306</v>
      </c>
      <c r="AS8" s="170">
        <f t="shared" si="22"/>
        <v>6.9999999999999999E-4</v>
      </c>
      <c r="AT8" s="169">
        <f t="shared" si="7"/>
        <v>11302</v>
      </c>
      <c r="AU8" s="170">
        <f t="shared" si="23"/>
        <v>6.9999999999999999E-4</v>
      </c>
      <c r="AW8" s="174">
        <v>11306</v>
      </c>
      <c r="AX8" s="174">
        <f t="shared" si="8"/>
        <v>0</v>
      </c>
    </row>
    <row r="9" spans="1:50" ht="17.25" x14ac:dyDescent="0.3">
      <c r="A9" s="166" t="s">
        <v>209</v>
      </c>
      <c r="B9" s="167" t="s">
        <v>60</v>
      </c>
      <c r="C9" s="168">
        <v>9067</v>
      </c>
      <c r="D9" s="168">
        <v>612</v>
      </c>
      <c r="E9" s="168">
        <v>46079</v>
      </c>
      <c r="F9" s="168">
        <v>6565</v>
      </c>
      <c r="G9" s="168">
        <v>682</v>
      </c>
      <c r="H9" s="168">
        <v>247343</v>
      </c>
      <c r="I9" s="168">
        <v>11604</v>
      </c>
      <c r="J9" s="168">
        <v>24</v>
      </c>
      <c r="K9" s="168">
        <v>377</v>
      </c>
      <c r="L9" s="168">
        <v>304</v>
      </c>
      <c r="M9" s="168">
        <v>0</v>
      </c>
      <c r="N9" s="168">
        <v>795</v>
      </c>
      <c r="O9" s="168">
        <f t="shared" si="9"/>
        <v>323452</v>
      </c>
      <c r="P9" s="161"/>
      <c r="Q9" s="169">
        <v>0</v>
      </c>
      <c r="R9" s="170">
        <f t="shared" si="10"/>
        <v>0</v>
      </c>
      <c r="S9" s="169">
        <v>0</v>
      </c>
      <c r="T9" s="170">
        <f t="shared" si="11"/>
        <v>0</v>
      </c>
      <c r="U9" s="161"/>
      <c r="V9" s="169">
        <f t="shared" si="12"/>
        <v>323452</v>
      </c>
      <c r="W9" s="170">
        <v>4.5999999999999999E-2</v>
      </c>
      <c r="X9" s="169">
        <f t="shared" si="0"/>
        <v>52644</v>
      </c>
      <c r="Y9" s="170">
        <f t="shared" si="13"/>
        <v>3.8100000000000002E-2</v>
      </c>
      <c r="Z9" s="169">
        <f t="shared" si="1"/>
        <v>321854</v>
      </c>
      <c r="AA9" s="170">
        <f t="shared" si="14"/>
        <v>4.7500000000000001E-2</v>
      </c>
      <c r="AB9" s="161"/>
      <c r="AC9" s="169">
        <f t="shared" si="2"/>
        <v>0</v>
      </c>
      <c r="AD9" s="170">
        <f t="shared" si="15"/>
        <v>0</v>
      </c>
      <c r="AE9" s="169">
        <f t="shared" si="3"/>
        <v>0</v>
      </c>
      <c r="AF9" s="170">
        <f t="shared" si="16"/>
        <v>0</v>
      </c>
      <c r="AG9" s="161"/>
      <c r="AH9" s="169">
        <f t="shared" si="17"/>
        <v>0</v>
      </c>
      <c r="AI9" s="170">
        <f t="shared" si="18"/>
        <v>0</v>
      </c>
      <c r="AJ9" s="169">
        <f t="shared" si="4"/>
        <v>0</v>
      </c>
      <c r="AK9" s="170">
        <f t="shared" si="19"/>
        <v>0</v>
      </c>
      <c r="AL9" s="169">
        <f t="shared" si="5"/>
        <v>0</v>
      </c>
      <c r="AM9" s="170">
        <f t="shared" si="24"/>
        <v>0</v>
      </c>
      <c r="AN9" s="171"/>
      <c r="AO9" s="169">
        <f t="shared" si="20"/>
        <v>323452</v>
      </c>
      <c r="AP9" s="173">
        <f>ROUNDUP(AO9/AO$61,4)</f>
        <v>2.7E-2</v>
      </c>
      <c r="AQ9" s="172"/>
      <c r="AR9" s="169">
        <f t="shared" si="6"/>
        <v>323452</v>
      </c>
      <c r="AS9" s="170">
        <f t="shared" si="22"/>
        <v>1.89E-2</v>
      </c>
      <c r="AT9" s="169">
        <f t="shared" si="7"/>
        <v>322657</v>
      </c>
      <c r="AU9" s="170">
        <f>ROUND(AT9/AT$61,4)</f>
        <v>1.9099999999999999E-2</v>
      </c>
      <c r="AW9" s="174">
        <v>323452</v>
      </c>
      <c r="AX9" s="174">
        <f t="shared" si="8"/>
        <v>0</v>
      </c>
    </row>
    <row r="10" spans="1:50" ht="17.25" x14ac:dyDescent="0.3">
      <c r="A10" s="166" t="s">
        <v>210</v>
      </c>
      <c r="B10" s="167" t="s">
        <v>61</v>
      </c>
      <c r="C10" s="168">
        <v>918</v>
      </c>
      <c r="D10" s="168">
        <v>111</v>
      </c>
      <c r="E10" s="168">
        <v>3707</v>
      </c>
      <c r="F10" s="168">
        <v>815</v>
      </c>
      <c r="G10" s="168">
        <v>2</v>
      </c>
      <c r="H10" s="168">
        <v>11145</v>
      </c>
      <c r="I10" s="168">
        <v>522</v>
      </c>
      <c r="J10" s="168">
        <v>0</v>
      </c>
      <c r="K10" s="168">
        <v>1</v>
      </c>
      <c r="L10" s="168">
        <v>27</v>
      </c>
      <c r="M10" s="168">
        <v>6</v>
      </c>
      <c r="N10" s="168">
        <v>76</v>
      </c>
      <c r="O10" s="168">
        <f t="shared" si="9"/>
        <v>17330</v>
      </c>
      <c r="P10" s="161"/>
      <c r="Q10" s="169">
        <v>0</v>
      </c>
      <c r="R10" s="170">
        <f t="shared" si="10"/>
        <v>0</v>
      </c>
      <c r="S10" s="169">
        <v>0</v>
      </c>
      <c r="T10" s="170">
        <f t="shared" si="11"/>
        <v>0</v>
      </c>
      <c r="U10" s="161"/>
      <c r="V10" s="169">
        <f t="shared" si="12"/>
        <v>0</v>
      </c>
      <c r="W10" s="170">
        <v>0</v>
      </c>
      <c r="X10" s="169">
        <f t="shared" si="0"/>
        <v>0</v>
      </c>
      <c r="Y10" s="170">
        <f t="shared" si="13"/>
        <v>0</v>
      </c>
      <c r="Z10" s="169">
        <f t="shared" si="1"/>
        <v>0</v>
      </c>
      <c r="AA10" s="170">
        <f t="shared" si="14"/>
        <v>0</v>
      </c>
      <c r="AB10" s="161"/>
      <c r="AC10" s="169">
        <f t="shared" si="2"/>
        <v>17254</v>
      </c>
      <c r="AD10" s="170">
        <f t="shared" si="15"/>
        <v>3.3E-3</v>
      </c>
      <c r="AE10" s="169">
        <f t="shared" si="3"/>
        <v>76</v>
      </c>
      <c r="AF10" s="170">
        <f t="shared" si="16"/>
        <v>6.3E-3</v>
      </c>
      <c r="AG10" s="161"/>
      <c r="AH10" s="169">
        <f t="shared" si="17"/>
        <v>17330</v>
      </c>
      <c r="AI10" s="170">
        <f t="shared" si="18"/>
        <v>1.6999999999999999E-3</v>
      </c>
      <c r="AJ10" s="169">
        <f t="shared" si="4"/>
        <v>17184</v>
      </c>
      <c r="AK10" s="170">
        <f t="shared" si="19"/>
        <v>1.6999999999999999E-3</v>
      </c>
      <c r="AL10" s="169">
        <f t="shared" si="5"/>
        <v>4522</v>
      </c>
      <c r="AM10" s="170">
        <f t="shared" si="24"/>
        <v>2.0999999999999999E-3</v>
      </c>
      <c r="AN10" s="171"/>
      <c r="AO10" s="169">
        <f t="shared" si="20"/>
        <v>17330</v>
      </c>
      <c r="AP10" s="170">
        <f t="shared" si="21"/>
        <v>1.4E-3</v>
      </c>
      <c r="AQ10" s="172"/>
      <c r="AR10" s="169">
        <f t="shared" si="6"/>
        <v>17330</v>
      </c>
      <c r="AS10" s="170">
        <f t="shared" si="22"/>
        <v>1E-3</v>
      </c>
      <c r="AT10" s="169">
        <f t="shared" si="7"/>
        <v>17254</v>
      </c>
      <c r="AU10" s="170">
        <f t="shared" si="23"/>
        <v>1E-3</v>
      </c>
      <c r="AW10" s="174">
        <v>17330</v>
      </c>
      <c r="AX10" s="174">
        <f t="shared" si="8"/>
        <v>0</v>
      </c>
    </row>
    <row r="11" spans="1:50" ht="17.25" x14ac:dyDescent="0.3">
      <c r="A11" s="166" t="s">
        <v>210</v>
      </c>
      <c r="B11" s="167" t="s">
        <v>62</v>
      </c>
      <c r="C11" s="168">
        <v>1355</v>
      </c>
      <c r="D11" s="168">
        <v>164</v>
      </c>
      <c r="E11" s="168">
        <v>8913</v>
      </c>
      <c r="F11" s="168">
        <v>1000</v>
      </c>
      <c r="G11" s="168">
        <v>28</v>
      </c>
      <c r="H11" s="168">
        <v>34766</v>
      </c>
      <c r="I11" s="168">
        <v>1630</v>
      </c>
      <c r="J11" s="168">
        <v>0</v>
      </c>
      <c r="K11" s="168">
        <v>3</v>
      </c>
      <c r="L11" s="168">
        <v>52</v>
      </c>
      <c r="M11" s="168">
        <v>32</v>
      </c>
      <c r="N11" s="168">
        <v>94</v>
      </c>
      <c r="O11" s="168">
        <f t="shared" si="9"/>
        <v>48037</v>
      </c>
      <c r="P11" s="161"/>
      <c r="Q11" s="169">
        <v>0</v>
      </c>
      <c r="R11" s="170">
        <f t="shared" si="10"/>
        <v>0</v>
      </c>
      <c r="S11" s="169">
        <v>0</v>
      </c>
      <c r="T11" s="170">
        <f t="shared" si="11"/>
        <v>0</v>
      </c>
      <c r="U11" s="161"/>
      <c r="V11" s="169">
        <f t="shared" si="12"/>
        <v>0</v>
      </c>
      <c r="W11" s="170">
        <v>0</v>
      </c>
      <c r="X11" s="169">
        <f t="shared" si="0"/>
        <v>0</v>
      </c>
      <c r="Y11" s="170">
        <f t="shared" si="13"/>
        <v>0</v>
      </c>
      <c r="Z11" s="169">
        <f t="shared" si="1"/>
        <v>0</v>
      </c>
      <c r="AA11" s="170">
        <f t="shared" si="14"/>
        <v>0</v>
      </c>
      <c r="AB11" s="161"/>
      <c r="AC11" s="169">
        <f t="shared" si="2"/>
        <v>47943</v>
      </c>
      <c r="AD11" s="170">
        <f t="shared" si="15"/>
        <v>9.1999999999999998E-3</v>
      </c>
      <c r="AE11" s="169">
        <v>0</v>
      </c>
      <c r="AF11" s="176">
        <f t="shared" si="16"/>
        <v>0</v>
      </c>
      <c r="AG11" s="161"/>
      <c r="AH11" s="169">
        <f t="shared" si="17"/>
        <v>48037</v>
      </c>
      <c r="AI11" s="170">
        <f t="shared" si="18"/>
        <v>4.7000000000000002E-3</v>
      </c>
      <c r="AJ11" s="169">
        <f t="shared" si="4"/>
        <v>47761</v>
      </c>
      <c r="AK11" s="170">
        <f t="shared" si="19"/>
        <v>4.7000000000000002E-3</v>
      </c>
      <c r="AL11" s="169">
        <f t="shared" si="5"/>
        <v>9913</v>
      </c>
      <c r="AM11" s="170">
        <f t="shared" si="24"/>
        <v>4.5999999999999999E-3</v>
      </c>
      <c r="AN11" s="171"/>
      <c r="AO11" s="169">
        <f t="shared" si="20"/>
        <v>48037</v>
      </c>
      <c r="AP11" s="170">
        <f t="shared" si="21"/>
        <v>4.0000000000000001E-3</v>
      </c>
      <c r="AQ11" s="172"/>
      <c r="AR11" s="169">
        <f t="shared" si="6"/>
        <v>48037</v>
      </c>
      <c r="AS11" s="170">
        <f t="shared" si="22"/>
        <v>2.8E-3</v>
      </c>
      <c r="AT11" s="169">
        <f t="shared" si="7"/>
        <v>47943</v>
      </c>
      <c r="AU11" s="170">
        <f t="shared" si="23"/>
        <v>2.8E-3</v>
      </c>
      <c r="AW11" s="174">
        <v>48037</v>
      </c>
      <c r="AX11" s="174">
        <f t="shared" si="8"/>
        <v>0</v>
      </c>
    </row>
    <row r="12" spans="1:50" ht="17.25" x14ac:dyDescent="0.3">
      <c r="A12" s="166" t="s">
        <v>209</v>
      </c>
      <c r="B12" s="167" t="s">
        <v>63</v>
      </c>
      <c r="C12" s="168">
        <v>32328</v>
      </c>
      <c r="D12" s="168">
        <v>1501</v>
      </c>
      <c r="E12" s="168">
        <v>173504</v>
      </c>
      <c r="F12" s="168">
        <v>29549</v>
      </c>
      <c r="G12" s="168">
        <v>1227</v>
      </c>
      <c r="H12" s="168">
        <v>450234</v>
      </c>
      <c r="I12" s="168">
        <v>21122</v>
      </c>
      <c r="J12" s="168">
        <v>6</v>
      </c>
      <c r="K12" s="168">
        <v>97</v>
      </c>
      <c r="L12" s="168">
        <v>569</v>
      </c>
      <c r="M12" s="168">
        <v>0</v>
      </c>
      <c r="N12" s="168">
        <v>2804</v>
      </c>
      <c r="O12" s="168">
        <f t="shared" si="9"/>
        <v>712941</v>
      </c>
      <c r="P12" s="161"/>
      <c r="Q12" s="169">
        <v>0</v>
      </c>
      <c r="R12" s="170">
        <f t="shared" si="10"/>
        <v>0</v>
      </c>
      <c r="S12" s="169">
        <v>0</v>
      </c>
      <c r="T12" s="170">
        <f t="shared" si="11"/>
        <v>0</v>
      </c>
      <c r="U12" s="161"/>
      <c r="V12" s="169">
        <f t="shared" si="12"/>
        <v>712941</v>
      </c>
      <c r="W12" s="170">
        <v>8.8499999999999995E-2</v>
      </c>
      <c r="X12" s="169">
        <f t="shared" si="0"/>
        <v>203053</v>
      </c>
      <c r="Y12" s="170">
        <f t="shared" si="13"/>
        <v>0.14680000000000001</v>
      </c>
      <c r="Z12" s="169">
        <f t="shared" si="1"/>
        <v>709644</v>
      </c>
      <c r="AA12" s="170">
        <f t="shared" si="14"/>
        <v>0.1047</v>
      </c>
      <c r="AB12" s="161"/>
      <c r="AC12" s="169">
        <f t="shared" si="2"/>
        <v>0</v>
      </c>
      <c r="AD12" s="170">
        <f t="shared" si="15"/>
        <v>0</v>
      </c>
      <c r="AE12" s="169">
        <f t="shared" ref="AE12:AE20" si="25">SUMIF($A12,"CA",N12)</f>
        <v>0</v>
      </c>
      <c r="AF12" s="170">
        <f t="shared" si="16"/>
        <v>0</v>
      </c>
      <c r="AG12" s="161"/>
      <c r="AH12" s="169">
        <f t="shared" si="17"/>
        <v>0</v>
      </c>
      <c r="AI12" s="170">
        <f t="shared" si="18"/>
        <v>0</v>
      </c>
      <c r="AJ12" s="169">
        <f t="shared" si="4"/>
        <v>0</v>
      </c>
      <c r="AK12" s="170">
        <f t="shared" si="19"/>
        <v>0</v>
      </c>
      <c r="AL12" s="169">
        <f t="shared" si="5"/>
        <v>0</v>
      </c>
      <c r="AM12" s="170">
        <f t="shared" si="24"/>
        <v>0</v>
      </c>
      <c r="AN12" s="171"/>
      <c r="AO12" s="169">
        <f t="shared" si="20"/>
        <v>712941</v>
      </c>
      <c r="AP12" s="170">
        <f t="shared" si="21"/>
        <v>5.9299999999999999E-2</v>
      </c>
      <c r="AQ12" s="172"/>
      <c r="AR12" s="169">
        <f t="shared" si="6"/>
        <v>712941</v>
      </c>
      <c r="AS12" s="170">
        <f t="shared" si="22"/>
        <v>4.1799999999999997E-2</v>
      </c>
      <c r="AT12" s="169">
        <f t="shared" si="7"/>
        <v>710137</v>
      </c>
      <c r="AU12" s="170">
        <f t="shared" si="23"/>
        <v>4.19E-2</v>
      </c>
      <c r="AW12" s="174">
        <v>712941</v>
      </c>
      <c r="AX12" s="174">
        <f t="shared" si="8"/>
        <v>0</v>
      </c>
    </row>
    <row r="13" spans="1:50" ht="17.25" x14ac:dyDescent="0.3">
      <c r="A13" s="166" t="s">
        <v>210</v>
      </c>
      <c r="B13" s="167" t="s">
        <v>64</v>
      </c>
      <c r="C13" s="168">
        <v>586</v>
      </c>
      <c r="D13" s="168">
        <v>48</v>
      </c>
      <c r="E13" s="168">
        <v>2492</v>
      </c>
      <c r="F13" s="168">
        <v>481</v>
      </c>
      <c r="G13" s="168">
        <v>11</v>
      </c>
      <c r="H13" s="168">
        <v>11896</v>
      </c>
      <c r="I13" s="168">
        <v>558</v>
      </c>
      <c r="J13" s="168">
        <v>0</v>
      </c>
      <c r="K13" s="168">
        <v>3</v>
      </c>
      <c r="L13" s="168">
        <v>5</v>
      </c>
      <c r="M13" s="168">
        <v>12</v>
      </c>
      <c r="N13" s="168">
        <v>37</v>
      </c>
      <c r="O13" s="168">
        <f t="shared" si="9"/>
        <v>16129</v>
      </c>
      <c r="P13" s="161"/>
      <c r="Q13" s="169">
        <v>0</v>
      </c>
      <c r="R13" s="170">
        <f t="shared" si="10"/>
        <v>0</v>
      </c>
      <c r="S13" s="169">
        <v>0</v>
      </c>
      <c r="T13" s="170">
        <f t="shared" si="11"/>
        <v>0</v>
      </c>
      <c r="U13" s="161"/>
      <c r="V13" s="169">
        <f t="shared" si="12"/>
        <v>0</v>
      </c>
      <c r="W13" s="170">
        <v>0</v>
      </c>
      <c r="X13" s="169">
        <f t="shared" si="0"/>
        <v>0</v>
      </c>
      <c r="Y13" s="170">
        <f t="shared" si="13"/>
        <v>0</v>
      </c>
      <c r="Z13" s="169">
        <f t="shared" si="1"/>
        <v>0</v>
      </c>
      <c r="AA13" s="170">
        <f t="shared" si="14"/>
        <v>0</v>
      </c>
      <c r="AB13" s="161"/>
      <c r="AC13" s="169">
        <f t="shared" si="2"/>
        <v>16092</v>
      </c>
      <c r="AD13" s="170">
        <f t="shared" si="15"/>
        <v>3.0999999999999999E-3</v>
      </c>
      <c r="AE13" s="169">
        <f t="shared" si="25"/>
        <v>37</v>
      </c>
      <c r="AF13" s="170">
        <f t="shared" si="16"/>
        <v>3.0999999999999999E-3</v>
      </c>
      <c r="AG13" s="161"/>
      <c r="AH13" s="169">
        <f t="shared" si="17"/>
        <v>16129</v>
      </c>
      <c r="AI13" s="170">
        <f t="shared" si="18"/>
        <v>1.6000000000000001E-3</v>
      </c>
      <c r="AJ13" s="169">
        <f t="shared" si="4"/>
        <v>16053</v>
      </c>
      <c r="AK13" s="170">
        <f t="shared" si="19"/>
        <v>1.6000000000000001E-3</v>
      </c>
      <c r="AL13" s="169">
        <f t="shared" si="5"/>
        <v>2973</v>
      </c>
      <c r="AM13" s="170">
        <f t="shared" si="24"/>
        <v>1.4E-3</v>
      </c>
      <c r="AN13" s="171"/>
      <c r="AO13" s="169">
        <f t="shared" si="20"/>
        <v>16129</v>
      </c>
      <c r="AP13" s="170">
        <f t="shared" si="21"/>
        <v>1.2999999999999999E-3</v>
      </c>
      <c r="AQ13" s="172"/>
      <c r="AR13" s="169">
        <f t="shared" si="6"/>
        <v>16129</v>
      </c>
      <c r="AS13" s="170">
        <f t="shared" si="22"/>
        <v>8.9999999999999998E-4</v>
      </c>
      <c r="AT13" s="169">
        <f t="shared" si="7"/>
        <v>16092</v>
      </c>
      <c r="AU13" s="170">
        <f t="shared" si="23"/>
        <v>1E-3</v>
      </c>
      <c r="AW13" s="174">
        <v>16129</v>
      </c>
      <c r="AX13" s="174">
        <f t="shared" si="8"/>
        <v>0</v>
      </c>
    </row>
    <row r="14" spans="1:50" ht="17.25" x14ac:dyDescent="0.3">
      <c r="A14" s="166" t="s">
        <v>210</v>
      </c>
      <c r="B14" s="167" t="s">
        <v>65</v>
      </c>
      <c r="C14" s="168">
        <v>2104</v>
      </c>
      <c r="D14" s="168">
        <v>360</v>
      </c>
      <c r="E14" s="168">
        <v>16313</v>
      </c>
      <c r="F14" s="168">
        <v>1953</v>
      </c>
      <c r="G14" s="168">
        <v>38</v>
      </c>
      <c r="H14" s="168">
        <v>52801</v>
      </c>
      <c r="I14" s="168">
        <v>2477</v>
      </c>
      <c r="J14" s="168">
        <v>2</v>
      </c>
      <c r="K14" s="168">
        <v>3</v>
      </c>
      <c r="L14" s="168">
        <v>128</v>
      </c>
      <c r="M14" s="168">
        <v>24</v>
      </c>
      <c r="N14" s="168">
        <v>221</v>
      </c>
      <c r="O14" s="168">
        <f t="shared" si="9"/>
        <v>76424</v>
      </c>
      <c r="P14" s="161"/>
      <c r="Q14" s="169">
        <v>0</v>
      </c>
      <c r="R14" s="170">
        <f t="shared" si="10"/>
        <v>0</v>
      </c>
      <c r="S14" s="169">
        <v>0</v>
      </c>
      <c r="T14" s="170">
        <f>ROUND(S14/S$61,4)</f>
        <v>0</v>
      </c>
      <c r="U14" s="161"/>
      <c r="V14" s="169">
        <f t="shared" si="12"/>
        <v>0</v>
      </c>
      <c r="W14" s="170">
        <v>0</v>
      </c>
      <c r="X14" s="169">
        <f t="shared" si="0"/>
        <v>0</v>
      </c>
      <c r="Y14" s="170">
        <f t="shared" si="13"/>
        <v>0</v>
      </c>
      <c r="Z14" s="169">
        <f t="shared" si="1"/>
        <v>0</v>
      </c>
      <c r="AA14" s="170">
        <f t="shared" si="14"/>
        <v>0</v>
      </c>
      <c r="AB14" s="161"/>
      <c r="AC14" s="169">
        <f t="shared" si="2"/>
        <v>76203</v>
      </c>
      <c r="AD14" s="170">
        <f t="shared" si="15"/>
        <v>1.47E-2</v>
      </c>
      <c r="AE14" s="169">
        <f t="shared" si="25"/>
        <v>221</v>
      </c>
      <c r="AF14" s="173">
        <f>ROUNDDOWN(AE14/AE$61,4)</f>
        <v>1.83E-2</v>
      </c>
      <c r="AG14" s="161"/>
      <c r="AH14" s="169">
        <f t="shared" si="17"/>
        <v>76424</v>
      </c>
      <c r="AI14" s="170">
        <f t="shared" si="18"/>
        <v>7.4999999999999997E-3</v>
      </c>
      <c r="AJ14" s="169">
        <f t="shared" si="4"/>
        <v>75874</v>
      </c>
      <c r="AK14" s="170">
        <f t="shared" si="19"/>
        <v>7.4000000000000003E-3</v>
      </c>
      <c r="AL14" s="169">
        <f t="shared" si="5"/>
        <v>18266</v>
      </c>
      <c r="AM14" s="170">
        <f t="shared" si="24"/>
        <v>8.6E-3</v>
      </c>
      <c r="AN14" s="171"/>
      <c r="AO14" s="169">
        <f t="shared" si="20"/>
        <v>76424</v>
      </c>
      <c r="AP14" s="170">
        <f t="shared" si="21"/>
        <v>6.4000000000000003E-3</v>
      </c>
      <c r="AQ14" s="172"/>
      <c r="AR14" s="169">
        <f t="shared" si="6"/>
        <v>76424</v>
      </c>
      <c r="AS14" s="170">
        <f t="shared" si="22"/>
        <v>4.4999999999999997E-3</v>
      </c>
      <c r="AT14" s="169">
        <f t="shared" si="7"/>
        <v>76203</v>
      </c>
      <c r="AU14" s="170">
        <f t="shared" si="23"/>
        <v>4.4999999999999997E-3</v>
      </c>
      <c r="AW14" s="174">
        <v>76424</v>
      </c>
      <c r="AX14" s="174">
        <f t="shared" si="8"/>
        <v>0</v>
      </c>
    </row>
    <row r="15" spans="1:50" ht="17.25" x14ac:dyDescent="0.3">
      <c r="A15" s="166" t="s">
        <v>210</v>
      </c>
      <c r="B15" s="167" t="s">
        <v>66</v>
      </c>
      <c r="C15" s="168">
        <v>6262</v>
      </c>
      <c r="D15" s="168">
        <v>251</v>
      </c>
      <c r="E15" s="168">
        <v>30850</v>
      </c>
      <c r="F15" s="168">
        <v>5282</v>
      </c>
      <c r="G15" s="168">
        <v>288</v>
      </c>
      <c r="H15" s="168">
        <v>88146</v>
      </c>
      <c r="I15" s="168">
        <v>4135</v>
      </c>
      <c r="J15" s="168">
        <v>1</v>
      </c>
      <c r="K15" s="168">
        <v>23</v>
      </c>
      <c r="L15" s="168">
        <v>147</v>
      </c>
      <c r="M15" s="168">
        <v>30</v>
      </c>
      <c r="N15" s="168">
        <v>100</v>
      </c>
      <c r="O15" s="168">
        <f t="shared" si="9"/>
        <v>135515</v>
      </c>
      <c r="P15" s="161"/>
      <c r="Q15" s="169">
        <v>0</v>
      </c>
      <c r="R15" s="170">
        <f>ROUND(Q15/Q$61,4)</f>
        <v>0</v>
      </c>
      <c r="S15" s="169">
        <v>0</v>
      </c>
      <c r="T15" s="170">
        <f t="shared" si="11"/>
        <v>0</v>
      </c>
      <c r="U15" s="161"/>
      <c r="V15" s="169">
        <f t="shared" si="12"/>
        <v>0</v>
      </c>
      <c r="W15" s="170">
        <v>0</v>
      </c>
      <c r="X15" s="169">
        <f t="shared" si="0"/>
        <v>0</v>
      </c>
      <c r="Y15" s="170">
        <f t="shared" si="13"/>
        <v>0</v>
      </c>
      <c r="Z15" s="169">
        <f t="shared" si="1"/>
        <v>0</v>
      </c>
      <c r="AA15" s="170">
        <f t="shared" si="14"/>
        <v>0</v>
      </c>
      <c r="AB15" s="161"/>
      <c r="AC15" s="169">
        <f t="shared" si="2"/>
        <v>135415</v>
      </c>
      <c r="AD15" s="170">
        <f>ROUND(AC15/AC$61,4)</f>
        <v>2.6100000000000002E-2</v>
      </c>
      <c r="AE15" s="169">
        <f t="shared" si="25"/>
        <v>100</v>
      </c>
      <c r="AF15" s="170">
        <f t="shared" si="16"/>
        <v>8.3000000000000001E-3</v>
      </c>
      <c r="AG15" s="161"/>
      <c r="AH15" s="169">
        <f t="shared" si="17"/>
        <v>135515</v>
      </c>
      <c r="AI15" s="170">
        <f t="shared" si="18"/>
        <v>1.32E-2</v>
      </c>
      <c r="AJ15" s="169">
        <f t="shared" si="4"/>
        <v>134799</v>
      </c>
      <c r="AK15" s="170">
        <f t="shared" si="19"/>
        <v>1.32E-2</v>
      </c>
      <c r="AL15" s="169">
        <f t="shared" si="5"/>
        <v>36132</v>
      </c>
      <c r="AM15" s="170">
        <f t="shared" si="24"/>
        <v>1.6899999999999998E-2</v>
      </c>
      <c r="AN15" s="171"/>
      <c r="AO15" s="169">
        <f t="shared" si="20"/>
        <v>135515</v>
      </c>
      <c r="AP15" s="170">
        <f t="shared" si="21"/>
        <v>1.1299999999999999E-2</v>
      </c>
      <c r="AQ15" s="172"/>
      <c r="AR15" s="169">
        <f t="shared" si="6"/>
        <v>135515</v>
      </c>
      <c r="AS15" s="170">
        <f t="shared" si="22"/>
        <v>7.9000000000000008E-3</v>
      </c>
      <c r="AT15" s="169">
        <f t="shared" si="7"/>
        <v>135415</v>
      </c>
      <c r="AU15" s="170">
        <f>ROUND(AT15/AT$61,4)</f>
        <v>8.0000000000000002E-3</v>
      </c>
      <c r="AW15" s="174">
        <v>135515</v>
      </c>
      <c r="AX15" s="174">
        <f t="shared" si="8"/>
        <v>0</v>
      </c>
    </row>
    <row r="16" spans="1:50" ht="17.25" x14ac:dyDescent="0.3">
      <c r="A16" s="166" t="s">
        <v>210</v>
      </c>
      <c r="B16" s="167" t="s">
        <v>67</v>
      </c>
      <c r="C16" s="168">
        <v>135</v>
      </c>
      <c r="D16" s="168">
        <v>9</v>
      </c>
      <c r="E16" s="168">
        <v>1484</v>
      </c>
      <c r="F16" s="168">
        <v>193</v>
      </c>
      <c r="G16" s="168">
        <v>1</v>
      </c>
      <c r="H16" s="168">
        <v>5086</v>
      </c>
      <c r="I16" s="168">
        <v>238</v>
      </c>
      <c r="J16" s="168">
        <v>0</v>
      </c>
      <c r="K16" s="168">
        <v>1</v>
      </c>
      <c r="L16" s="168">
        <v>4</v>
      </c>
      <c r="M16" s="168">
        <v>2</v>
      </c>
      <c r="N16" s="168">
        <v>26</v>
      </c>
      <c r="O16" s="168">
        <f t="shared" si="9"/>
        <v>7179</v>
      </c>
      <c r="P16" s="161"/>
      <c r="Q16" s="169">
        <v>0</v>
      </c>
      <c r="R16" s="170">
        <f t="shared" si="10"/>
        <v>0</v>
      </c>
      <c r="S16" s="169">
        <v>0</v>
      </c>
      <c r="T16" s="170">
        <f t="shared" si="11"/>
        <v>0</v>
      </c>
      <c r="U16" s="161"/>
      <c r="V16" s="169">
        <f t="shared" si="12"/>
        <v>0</v>
      </c>
      <c r="W16" s="170">
        <v>0</v>
      </c>
      <c r="X16" s="169">
        <f t="shared" si="0"/>
        <v>0</v>
      </c>
      <c r="Y16" s="170">
        <f t="shared" si="13"/>
        <v>0</v>
      </c>
      <c r="Z16" s="169">
        <f t="shared" si="1"/>
        <v>0</v>
      </c>
      <c r="AA16" s="170">
        <f t="shared" si="14"/>
        <v>0</v>
      </c>
      <c r="AB16" s="161"/>
      <c r="AC16" s="169">
        <f t="shared" si="2"/>
        <v>7153</v>
      </c>
      <c r="AD16" s="170">
        <f t="shared" si="15"/>
        <v>1.4E-3</v>
      </c>
      <c r="AE16" s="169">
        <f t="shared" si="25"/>
        <v>26</v>
      </c>
      <c r="AF16" s="170">
        <f t="shared" si="16"/>
        <v>2.2000000000000001E-3</v>
      </c>
      <c r="AG16" s="161"/>
      <c r="AH16" s="169">
        <f t="shared" si="17"/>
        <v>7179</v>
      </c>
      <c r="AI16" s="170">
        <f t="shared" si="18"/>
        <v>6.9999999999999999E-4</v>
      </c>
      <c r="AJ16" s="169">
        <f t="shared" si="4"/>
        <v>7163</v>
      </c>
      <c r="AK16" s="170">
        <f t="shared" si="19"/>
        <v>6.9999999999999999E-4</v>
      </c>
      <c r="AL16" s="169">
        <f t="shared" si="5"/>
        <v>1677</v>
      </c>
      <c r="AM16" s="170">
        <f t="shared" si="24"/>
        <v>8.0000000000000004E-4</v>
      </c>
      <c r="AN16" s="171"/>
      <c r="AO16" s="169">
        <f t="shared" si="20"/>
        <v>7179</v>
      </c>
      <c r="AP16" s="170">
        <f t="shared" si="21"/>
        <v>5.9999999999999995E-4</v>
      </c>
      <c r="AQ16" s="172"/>
      <c r="AR16" s="169">
        <f t="shared" si="6"/>
        <v>7179</v>
      </c>
      <c r="AS16" s="170">
        <f t="shared" si="22"/>
        <v>4.0000000000000002E-4</v>
      </c>
      <c r="AT16" s="169">
        <f t="shared" si="7"/>
        <v>7153</v>
      </c>
      <c r="AU16" s="170">
        <f t="shared" si="23"/>
        <v>4.0000000000000002E-4</v>
      </c>
      <c r="AW16" s="174">
        <v>7179</v>
      </c>
      <c r="AX16" s="174">
        <f t="shared" si="8"/>
        <v>0</v>
      </c>
    </row>
    <row r="17" spans="1:50" ht="17.25" x14ac:dyDescent="0.3">
      <c r="A17" s="166" t="s">
        <v>210</v>
      </c>
      <c r="B17" s="167" t="s">
        <v>68</v>
      </c>
      <c r="C17" s="168">
        <v>28917</v>
      </c>
      <c r="D17" s="168">
        <v>1157</v>
      </c>
      <c r="E17" s="168">
        <v>116279</v>
      </c>
      <c r="F17" s="168">
        <v>22318</v>
      </c>
      <c r="G17" s="168">
        <v>806</v>
      </c>
      <c r="H17" s="168">
        <v>391746</v>
      </c>
      <c r="I17" s="168">
        <v>18378</v>
      </c>
      <c r="J17" s="168">
        <v>0</v>
      </c>
      <c r="K17" s="168">
        <v>60</v>
      </c>
      <c r="L17" s="168">
        <v>495</v>
      </c>
      <c r="M17" s="168">
        <v>0</v>
      </c>
      <c r="N17" s="168">
        <v>1572</v>
      </c>
      <c r="O17" s="168">
        <f t="shared" si="9"/>
        <v>581728</v>
      </c>
      <c r="P17" s="161"/>
      <c r="Q17" s="169">
        <v>0</v>
      </c>
      <c r="R17" s="175">
        <f>ROUND(Q17/Q$61,4)</f>
        <v>0</v>
      </c>
      <c r="S17" s="169">
        <v>0</v>
      </c>
      <c r="T17" s="170">
        <f t="shared" si="11"/>
        <v>0</v>
      </c>
      <c r="U17" s="161"/>
      <c r="V17" s="169">
        <f t="shared" si="12"/>
        <v>0</v>
      </c>
      <c r="W17" s="170">
        <v>0</v>
      </c>
      <c r="X17" s="169">
        <f t="shared" si="0"/>
        <v>0</v>
      </c>
      <c r="Y17" s="170">
        <f t="shared" si="13"/>
        <v>0</v>
      </c>
      <c r="Z17" s="169">
        <f t="shared" si="1"/>
        <v>0</v>
      </c>
      <c r="AA17" s="170">
        <f t="shared" si="14"/>
        <v>0</v>
      </c>
      <c r="AB17" s="161"/>
      <c r="AC17" s="169">
        <f t="shared" si="2"/>
        <v>580156</v>
      </c>
      <c r="AD17" s="175">
        <f>ROUND(AC17/AC$61,4)</f>
        <v>0.1119</v>
      </c>
      <c r="AE17" s="169">
        <f t="shared" si="25"/>
        <v>1572</v>
      </c>
      <c r="AF17" s="173">
        <f>ROUNDDOWN(AE17/AE$61,4)</f>
        <v>0.13020000000000001</v>
      </c>
      <c r="AG17" s="161"/>
      <c r="AH17" s="169">
        <f t="shared" si="17"/>
        <v>581728</v>
      </c>
      <c r="AI17" s="170">
        <f t="shared" si="18"/>
        <v>5.67E-2</v>
      </c>
      <c r="AJ17" s="169">
        <f t="shared" si="4"/>
        <v>579270</v>
      </c>
      <c r="AK17" s="173">
        <f>ROUNDUP(AJ17/AJ$61,4)</f>
        <v>5.6900000000000006E-2</v>
      </c>
      <c r="AL17" s="169">
        <f t="shared" si="5"/>
        <v>138597</v>
      </c>
      <c r="AM17" s="170">
        <f t="shared" si="24"/>
        <v>6.4899999999999999E-2</v>
      </c>
      <c r="AN17" s="171"/>
      <c r="AO17" s="169">
        <f t="shared" si="20"/>
        <v>581728</v>
      </c>
      <c r="AP17" s="170">
        <f t="shared" si="21"/>
        <v>4.8399999999999999E-2</v>
      </c>
      <c r="AQ17" s="172"/>
      <c r="AR17" s="169">
        <f t="shared" si="6"/>
        <v>581728</v>
      </c>
      <c r="AS17" s="170">
        <f>ROUND(AR17/AR$61,4)</f>
        <v>3.4099999999999998E-2</v>
      </c>
      <c r="AT17" s="169">
        <f t="shared" si="7"/>
        <v>580156</v>
      </c>
      <c r="AU17" s="170">
        <f t="shared" si="23"/>
        <v>3.4299999999999997E-2</v>
      </c>
      <c r="AW17" s="174">
        <v>581728</v>
      </c>
      <c r="AX17" s="174">
        <f t="shared" si="8"/>
        <v>0</v>
      </c>
    </row>
    <row r="18" spans="1:50" ht="17.25" x14ac:dyDescent="0.3">
      <c r="A18" s="166" t="s">
        <v>210</v>
      </c>
      <c r="B18" s="167" t="s">
        <v>69</v>
      </c>
      <c r="C18" s="168">
        <v>5082</v>
      </c>
      <c r="D18" s="168">
        <v>228</v>
      </c>
      <c r="E18" s="168">
        <v>17474</v>
      </c>
      <c r="F18" s="168">
        <v>3682</v>
      </c>
      <c r="G18" s="168">
        <v>164</v>
      </c>
      <c r="H18" s="168">
        <v>56182</v>
      </c>
      <c r="I18" s="168">
        <v>2635</v>
      </c>
      <c r="J18" s="168">
        <v>0</v>
      </c>
      <c r="K18" s="168">
        <v>10</v>
      </c>
      <c r="L18" s="168">
        <v>193</v>
      </c>
      <c r="M18" s="168">
        <v>10</v>
      </c>
      <c r="N18" s="168">
        <v>47</v>
      </c>
      <c r="O18" s="168">
        <f t="shared" si="9"/>
        <v>85707</v>
      </c>
      <c r="P18" s="161"/>
      <c r="Q18" s="169">
        <v>0</v>
      </c>
      <c r="R18" s="170">
        <f t="shared" si="10"/>
        <v>0</v>
      </c>
      <c r="S18" s="169">
        <v>0</v>
      </c>
      <c r="T18" s="170">
        <f t="shared" si="11"/>
        <v>0</v>
      </c>
      <c r="U18" s="161"/>
      <c r="V18" s="169">
        <f t="shared" si="12"/>
        <v>0</v>
      </c>
      <c r="W18" s="170">
        <v>0</v>
      </c>
      <c r="X18" s="169">
        <f t="shared" si="0"/>
        <v>0</v>
      </c>
      <c r="Y18" s="170">
        <f t="shared" si="13"/>
        <v>0</v>
      </c>
      <c r="Z18" s="169">
        <f t="shared" si="1"/>
        <v>0</v>
      </c>
      <c r="AA18" s="170">
        <f t="shared" si="14"/>
        <v>0</v>
      </c>
      <c r="AB18" s="161"/>
      <c r="AC18" s="169">
        <f t="shared" si="2"/>
        <v>85660</v>
      </c>
      <c r="AD18" s="170">
        <f t="shared" si="15"/>
        <v>1.6500000000000001E-2</v>
      </c>
      <c r="AE18" s="169">
        <f t="shared" si="25"/>
        <v>47</v>
      </c>
      <c r="AF18" s="170">
        <f t="shared" si="16"/>
        <v>3.8999999999999998E-3</v>
      </c>
      <c r="AG18" s="161"/>
      <c r="AH18" s="169">
        <f t="shared" si="17"/>
        <v>85707</v>
      </c>
      <c r="AI18" s="170">
        <f t="shared" si="18"/>
        <v>8.3999999999999995E-3</v>
      </c>
      <c r="AJ18" s="169">
        <f t="shared" si="4"/>
        <v>85112</v>
      </c>
      <c r="AK18" s="170">
        <f t="shared" si="19"/>
        <v>8.3000000000000001E-3</v>
      </c>
      <c r="AL18" s="169">
        <f t="shared" si="5"/>
        <v>21156</v>
      </c>
      <c r="AM18" s="170">
        <f t="shared" si="24"/>
        <v>9.9000000000000008E-3</v>
      </c>
      <c r="AN18" s="171"/>
      <c r="AO18" s="169">
        <f t="shared" si="20"/>
        <v>85707</v>
      </c>
      <c r="AP18" s="170">
        <f t="shared" si="21"/>
        <v>7.1000000000000004E-3</v>
      </c>
      <c r="AQ18" s="172"/>
      <c r="AR18" s="169">
        <f t="shared" si="6"/>
        <v>85707</v>
      </c>
      <c r="AS18" s="170">
        <f t="shared" si="22"/>
        <v>5.0000000000000001E-3</v>
      </c>
      <c r="AT18" s="169">
        <f t="shared" si="7"/>
        <v>85660</v>
      </c>
      <c r="AU18" s="170">
        <f t="shared" si="23"/>
        <v>5.1000000000000004E-3</v>
      </c>
      <c r="AW18" s="174">
        <v>85707</v>
      </c>
      <c r="AX18" s="174">
        <f t="shared" si="8"/>
        <v>0</v>
      </c>
    </row>
    <row r="19" spans="1:50" ht="17.25" x14ac:dyDescent="0.3">
      <c r="A19" s="166" t="s">
        <v>210</v>
      </c>
      <c r="B19" s="167" t="s">
        <v>70</v>
      </c>
      <c r="C19" s="168">
        <v>1497</v>
      </c>
      <c r="D19" s="168">
        <v>119</v>
      </c>
      <c r="E19" s="168">
        <v>9250</v>
      </c>
      <c r="F19" s="168">
        <v>1158</v>
      </c>
      <c r="G19" s="168">
        <v>24</v>
      </c>
      <c r="H19" s="168">
        <v>30464</v>
      </c>
      <c r="I19" s="168">
        <v>1429</v>
      </c>
      <c r="J19" s="168">
        <v>0</v>
      </c>
      <c r="K19" s="168">
        <v>2</v>
      </c>
      <c r="L19" s="168">
        <v>9</v>
      </c>
      <c r="M19" s="168">
        <v>15</v>
      </c>
      <c r="N19" s="168">
        <v>0</v>
      </c>
      <c r="O19" s="168">
        <f t="shared" si="9"/>
        <v>43967</v>
      </c>
      <c r="P19" s="161"/>
      <c r="Q19" s="169">
        <v>0</v>
      </c>
      <c r="R19" s="170">
        <f t="shared" si="10"/>
        <v>0</v>
      </c>
      <c r="S19" s="169">
        <v>0</v>
      </c>
      <c r="T19" s="170">
        <f t="shared" si="11"/>
        <v>0</v>
      </c>
      <c r="U19" s="161"/>
      <c r="V19" s="169">
        <f t="shared" si="12"/>
        <v>0</v>
      </c>
      <c r="W19" s="170">
        <v>0</v>
      </c>
      <c r="X19" s="169">
        <f t="shared" si="0"/>
        <v>0</v>
      </c>
      <c r="Y19" s="170">
        <f t="shared" si="13"/>
        <v>0</v>
      </c>
      <c r="Z19" s="169">
        <f t="shared" si="1"/>
        <v>0</v>
      </c>
      <c r="AA19" s="170">
        <f t="shared" si="14"/>
        <v>0</v>
      </c>
      <c r="AB19" s="161"/>
      <c r="AC19" s="169">
        <f t="shared" si="2"/>
        <v>43967</v>
      </c>
      <c r="AD19" s="170">
        <f t="shared" si="15"/>
        <v>8.5000000000000006E-3</v>
      </c>
      <c r="AE19" s="169">
        <f t="shared" si="25"/>
        <v>0</v>
      </c>
      <c r="AF19" s="170">
        <f t="shared" si="16"/>
        <v>0</v>
      </c>
      <c r="AG19" s="161"/>
      <c r="AH19" s="169">
        <f t="shared" si="17"/>
        <v>43967</v>
      </c>
      <c r="AI19" s="170">
        <f t="shared" si="18"/>
        <v>4.3E-3</v>
      </c>
      <c r="AJ19" s="169">
        <f t="shared" si="4"/>
        <v>43800</v>
      </c>
      <c r="AK19" s="170">
        <f t="shared" si="19"/>
        <v>4.3E-3</v>
      </c>
      <c r="AL19" s="169">
        <f t="shared" si="5"/>
        <v>10408</v>
      </c>
      <c r="AM19" s="170">
        <f t="shared" si="24"/>
        <v>4.8999999999999998E-3</v>
      </c>
      <c r="AN19" s="171"/>
      <c r="AO19" s="169">
        <f t="shared" si="20"/>
        <v>43967</v>
      </c>
      <c r="AP19" s="170">
        <f t="shared" si="21"/>
        <v>3.7000000000000002E-3</v>
      </c>
      <c r="AQ19" s="172"/>
      <c r="AR19" s="169">
        <f t="shared" si="6"/>
        <v>43967</v>
      </c>
      <c r="AS19" s="170">
        <f t="shared" si="22"/>
        <v>2.5999999999999999E-3</v>
      </c>
      <c r="AT19" s="169">
        <f t="shared" si="7"/>
        <v>43967</v>
      </c>
      <c r="AU19" s="170">
        <f t="shared" si="23"/>
        <v>2.5999999999999999E-3</v>
      </c>
      <c r="AW19" s="174">
        <v>43967</v>
      </c>
      <c r="AX19" s="174">
        <f t="shared" si="8"/>
        <v>0</v>
      </c>
    </row>
    <row r="20" spans="1:50" ht="17.25" x14ac:dyDescent="0.3">
      <c r="A20" s="166" t="s">
        <v>210</v>
      </c>
      <c r="B20" s="167" t="s">
        <v>71</v>
      </c>
      <c r="C20" s="168">
        <v>604</v>
      </c>
      <c r="D20" s="168">
        <v>46</v>
      </c>
      <c r="E20" s="168">
        <v>2175</v>
      </c>
      <c r="F20" s="168">
        <v>483</v>
      </c>
      <c r="G20" s="168">
        <v>4</v>
      </c>
      <c r="H20" s="168">
        <v>7335</v>
      </c>
      <c r="I20" s="168">
        <v>344</v>
      </c>
      <c r="J20" s="168">
        <v>0</v>
      </c>
      <c r="K20" s="168">
        <v>0</v>
      </c>
      <c r="L20" s="168">
        <v>24</v>
      </c>
      <c r="M20" s="168">
        <v>1</v>
      </c>
      <c r="N20" s="168">
        <v>2139</v>
      </c>
      <c r="O20" s="168">
        <f t="shared" si="9"/>
        <v>13155</v>
      </c>
      <c r="P20" s="161"/>
      <c r="Q20" s="169">
        <v>0</v>
      </c>
      <c r="R20" s="170">
        <f t="shared" si="10"/>
        <v>0</v>
      </c>
      <c r="S20" s="169">
        <v>0</v>
      </c>
      <c r="T20" s="170">
        <f t="shared" si="11"/>
        <v>0</v>
      </c>
      <c r="U20" s="161"/>
      <c r="V20" s="169">
        <f t="shared" si="12"/>
        <v>0</v>
      </c>
      <c r="W20" s="170">
        <v>0</v>
      </c>
      <c r="X20" s="169">
        <f t="shared" si="0"/>
        <v>0</v>
      </c>
      <c r="Y20" s="170">
        <f t="shared" si="13"/>
        <v>0</v>
      </c>
      <c r="Z20" s="169">
        <f t="shared" si="1"/>
        <v>0</v>
      </c>
      <c r="AA20" s="170">
        <f t="shared" si="14"/>
        <v>0</v>
      </c>
      <c r="AB20" s="161"/>
      <c r="AC20" s="169">
        <f t="shared" si="2"/>
        <v>11016</v>
      </c>
      <c r="AD20" s="170">
        <f t="shared" si="15"/>
        <v>2.0999999999999999E-3</v>
      </c>
      <c r="AE20" s="169">
        <f t="shared" si="25"/>
        <v>2139</v>
      </c>
      <c r="AF20" s="170">
        <f t="shared" si="16"/>
        <v>0.1772</v>
      </c>
      <c r="AG20" s="161"/>
      <c r="AH20" s="169">
        <f t="shared" si="17"/>
        <v>13155</v>
      </c>
      <c r="AI20" s="170">
        <f t="shared" si="18"/>
        <v>1.2999999999999999E-3</v>
      </c>
      <c r="AJ20" s="169">
        <f t="shared" si="4"/>
        <v>13080</v>
      </c>
      <c r="AK20" s="170">
        <f t="shared" si="19"/>
        <v>1.2999999999999999E-3</v>
      </c>
      <c r="AL20" s="169">
        <f t="shared" si="5"/>
        <v>2658</v>
      </c>
      <c r="AM20" s="170">
        <f t="shared" si="24"/>
        <v>1.1999999999999999E-3</v>
      </c>
      <c r="AN20" s="171"/>
      <c r="AO20" s="169">
        <f t="shared" si="20"/>
        <v>13155</v>
      </c>
      <c r="AP20" s="170">
        <f t="shared" si="21"/>
        <v>1.1000000000000001E-3</v>
      </c>
      <c r="AQ20" s="172"/>
      <c r="AR20" s="169">
        <f t="shared" si="6"/>
        <v>13155</v>
      </c>
      <c r="AS20" s="170">
        <f t="shared" si="22"/>
        <v>8.0000000000000004E-4</v>
      </c>
      <c r="AT20" s="169">
        <f t="shared" si="7"/>
        <v>11016</v>
      </c>
      <c r="AU20" s="170">
        <f t="shared" si="23"/>
        <v>6.9999999999999999E-4</v>
      </c>
      <c r="AW20" s="174">
        <v>13155</v>
      </c>
      <c r="AX20" s="174">
        <f t="shared" si="8"/>
        <v>0</v>
      </c>
    </row>
    <row r="21" spans="1:50" ht="17.25" x14ac:dyDescent="0.3">
      <c r="A21" s="166" t="s">
        <v>210</v>
      </c>
      <c r="B21" s="167" t="s">
        <v>72</v>
      </c>
      <c r="C21" s="168">
        <v>184988</v>
      </c>
      <c r="D21" s="168">
        <v>10983</v>
      </c>
      <c r="E21" s="168">
        <v>803814</v>
      </c>
      <c r="F21" s="168">
        <v>159723</v>
      </c>
      <c r="G21" s="168">
        <v>12721</v>
      </c>
      <c r="H21" s="168">
        <v>3606761</v>
      </c>
      <c r="I21" s="168">
        <v>169210</v>
      </c>
      <c r="J21" s="168">
        <v>139</v>
      </c>
      <c r="K21" s="168">
        <v>6651</v>
      </c>
      <c r="L21" s="168">
        <v>12451</v>
      </c>
      <c r="M21" s="168">
        <v>0</v>
      </c>
      <c r="N21" s="168">
        <v>91857</v>
      </c>
      <c r="O21" s="168">
        <f t="shared" si="9"/>
        <v>5059298</v>
      </c>
      <c r="P21" s="161"/>
      <c r="Q21" s="169">
        <f>SUM(C21:M21)</f>
        <v>4967441</v>
      </c>
      <c r="R21" s="170">
        <f t="shared" si="10"/>
        <v>1</v>
      </c>
      <c r="S21" s="169">
        <f>N21</f>
        <v>91857</v>
      </c>
      <c r="T21" s="170">
        <f t="shared" si="11"/>
        <v>1</v>
      </c>
      <c r="U21" s="161"/>
      <c r="V21" s="169">
        <f t="shared" si="12"/>
        <v>0</v>
      </c>
      <c r="W21" s="170">
        <v>0</v>
      </c>
      <c r="X21" s="169">
        <f t="shared" si="0"/>
        <v>0</v>
      </c>
      <c r="Y21" s="170">
        <f t="shared" si="13"/>
        <v>0</v>
      </c>
      <c r="Z21" s="169">
        <f t="shared" si="1"/>
        <v>0</v>
      </c>
      <c r="AA21" s="170">
        <f t="shared" si="14"/>
        <v>0</v>
      </c>
      <c r="AB21" s="161"/>
      <c r="AC21" s="169">
        <v>0</v>
      </c>
      <c r="AD21" s="170">
        <f t="shared" si="15"/>
        <v>0</v>
      </c>
      <c r="AE21" s="169">
        <v>0</v>
      </c>
      <c r="AF21" s="170">
        <f t="shared" si="16"/>
        <v>0</v>
      </c>
      <c r="AG21" s="161"/>
      <c r="AH21" s="169">
        <f t="shared" si="17"/>
        <v>5059298</v>
      </c>
      <c r="AI21" s="170">
        <f t="shared" si="18"/>
        <v>0.49320000000000003</v>
      </c>
      <c r="AJ21" s="169">
        <f t="shared" si="4"/>
        <v>5023143</v>
      </c>
      <c r="AK21" s="170">
        <f t="shared" si="19"/>
        <v>0.49259999999999998</v>
      </c>
      <c r="AL21" s="169">
        <f t="shared" si="5"/>
        <v>963537</v>
      </c>
      <c r="AM21" s="170">
        <f t="shared" si="24"/>
        <v>0.45150000000000001</v>
      </c>
      <c r="AN21" s="171"/>
      <c r="AO21" s="169">
        <v>0</v>
      </c>
      <c r="AP21" s="170">
        <f t="shared" si="21"/>
        <v>0</v>
      </c>
      <c r="AQ21" s="172"/>
      <c r="AR21" s="169">
        <f t="shared" si="6"/>
        <v>5059298</v>
      </c>
      <c r="AS21" s="170">
        <f t="shared" si="22"/>
        <v>0.2964</v>
      </c>
      <c r="AT21" s="169">
        <f t="shared" si="7"/>
        <v>4967441</v>
      </c>
      <c r="AU21" s="170">
        <f t="shared" si="23"/>
        <v>0.29339999999999999</v>
      </c>
      <c r="AW21" s="174">
        <v>5059298</v>
      </c>
      <c r="AX21" s="174">
        <f t="shared" si="8"/>
        <v>0</v>
      </c>
    </row>
    <row r="22" spans="1:50" ht="17.25" x14ac:dyDescent="0.3">
      <c r="A22" s="166" t="s">
        <v>210</v>
      </c>
      <c r="B22" s="167" t="s">
        <v>73</v>
      </c>
      <c r="C22" s="168">
        <v>4987</v>
      </c>
      <c r="D22" s="168">
        <v>222</v>
      </c>
      <c r="E22" s="168">
        <v>20008</v>
      </c>
      <c r="F22" s="168">
        <v>3845</v>
      </c>
      <c r="G22" s="168">
        <v>113</v>
      </c>
      <c r="H22" s="168">
        <v>67926</v>
      </c>
      <c r="I22" s="168">
        <v>3186</v>
      </c>
      <c r="J22" s="168">
        <v>0</v>
      </c>
      <c r="K22" s="168">
        <v>3</v>
      </c>
      <c r="L22" s="168">
        <v>67</v>
      </c>
      <c r="M22" s="168">
        <v>7</v>
      </c>
      <c r="N22" s="168">
        <v>72</v>
      </c>
      <c r="O22" s="168">
        <f t="shared" si="9"/>
        <v>100436</v>
      </c>
      <c r="P22" s="161"/>
      <c r="Q22" s="169">
        <v>0</v>
      </c>
      <c r="R22" s="170">
        <f t="shared" si="10"/>
        <v>0</v>
      </c>
      <c r="S22" s="169">
        <v>0</v>
      </c>
      <c r="T22" s="170">
        <f t="shared" si="11"/>
        <v>0</v>
      </c>
      <c r="U22" s="161"/>
      <c r="V22" s="169">
        <f t="shared" si="12"/>
        <v>0</v>
      </c>
      <c r="W22" s="170">
        <v>0</v>
      </c>
      <c r="X22" s="169">
        <f t="shared" si="0"/>
        <v>0</v>
      </c>
      <c r="Y22" s="170">
        <f t="shared" si="13"/>
        <v>0</v>
      </c>
      <c r="Z22" s="169">
        <f t="shared" si="1"/>
        <v>0</v>
      </c>
      <c r="AA22" s="170">
        <f t="shared" si="14"/>
        <v>0</v>
      </c>
      <c r="AB22" s="161"/>
      <c r="AC22" s="169">
        <f t="shared" ref="AC22:AC60" si="26">SUMIF($A22,"CA",C22)+SUMIF($A22,"CA",D22)+SUMIF($A22,"CA",E22)+SUMIF($A22,"CA",F22)+SUMIF($A22,"CA",G22)+SUMIF($A22,"CA",H22)+SUMIF($A22,"CA",I22)+SUMIF($A22,"CA",J22)+SUMIF($A22,"CA",K22)+SUMIF($A22,"CA",L22)+SUMIF($A22,"CA",M22)</f>
        <v>100364</v>
      </c>
      <c r="AD22" s="170">
        <f t="shared" si="15"/>
        <v>1.9400000000000001E-2</v>
      </c>
      <c r="AE22" s="169">
        <f t="shared" ref="AE22:AE37" si="27">SUMIF($A22,"CA",N22)</f>
        <v>72</v>
      </c>
      <c r="AF22" s="170">
        <f t="shared" si="16"/>
        <v>6.0000000000000001E-3</v>
      </c>
      <c r="AG22" s="161"/>
      <c r="AH22" s="169">
        <f t="shared" si="17"/>
        <v>100436</v>
      </c>
      <c r="AI22" s="170">
        <f t="shared" si="18"/>
        <v>9.7999999999999997E-3</v>
      </c>
      <c r="AJ22" s="169">
        <f t="shared" si="4"/>
        <v>100027</v>
      </c>
      <c r="AK22" s="170">
        <f t="shared" si="19"/>
        <v>9.7999999999999997E-3</v>
      </c>
      <c r="AL22" s="169">
        <f t="shared" si="5"/>
        <v>23853</v>
      </c>
      <c r="AM22" s="173">
        <f>ROUNDDOWN(AL22/AL$61,4)</f>
        <v>1.11E-2</v>
      </c>
      <c r="AN22" s="177"/>
      <c r="AO22" s="169">
        <f t="shared" si="20"/>
        <v>100436</v>
      </c>
      <c r="AP22" s="170">
        <f t="shared" si="21"/>
        <v>8.3999999999999995E-3</v>
      </c>
      <c r="AQ22" s="172"/>
      <c r="AR22" s="169">
        <f t="shared" si="6"/>
        <v>100436</v>
      </c>
      <c r="AS22" s="170">
        <f t="shared" si="22"/>
        <v>5.8999999999999999E-3</v>
      </c>
      <c r="AT22" s="169">
        <f t="shared" si="7"/>
        <v>100364</v>
      </c>
      <c r="AU22" s="170">
        <f t="shared" si="23"/>
        <v>5.8999999999999999E-3</v>
      </c>
      <c r="AW22" s="174">
        <v>100436</v>
      </c>
      <c r="AX22" s="174">
        <f t="shared" si="8"/>
        <v>0</v>
      </c>
    </row>
    <row r="23" spans="1:50" ht="17.25" x14ac:dyDescent="0.3">
      <c r="A23" s="166" t="s">
        <v>210</v>
      </c>
      <c r="B23" s="167" t="s">
        <v>74</v>
      </c>
      <c r="C23" s="168">
        <v>1041</v>
      </c>
      <c r="D23" s="168">
        <v>56</v>
      </c>
      <c r="E23" s="168">
        <v>7524</v>
      </c>
      <c r="F23" s="168">
        <v>936</v>
      </c>
      <c r="G23" s="168">
        <v>322</v>
      </c>
      <c r="H23" s="168">
        <v>42629</v>
      </c>
      <c r="I23" s="168">
        <v>1999</v>
      </c>
      <c r="J23" s="168">
        <v>0</v>
      </c>
      <c r="K23" s="168">
        <v>47</v>
      </c>
      <c r="L23" s="168">
        <v>14</v>
      </c>
      <c r="M23" s="168">
        <v>59</v>
      </c>
      <c r="N23" s="168">
        <v>606</v>
      </c>
      <c r="O23" s="168">
        <f t="shared" si="9"/>
        <v>55233</v>
      </c>
      <c r="P23" s="161"/>
      <c r="Q23" s="169">
        <v>0</v>
      </c>
      <c r="R23" s="170">
        <f t="shared" si="10"/>
        <v>0</v>
      </c>
      <c r="S23" s="169">
        <v>0</v>
      </c>
      <c r="T23" s="170">
        <f t="shared" si="11"/>
        <v>0</v>
      </c>
      <c r="U23" s="161"/>
      <c r="V23" s="169">
        <f t="shared" si="12"/>
        <v>0</v>
      </c>
      <c r="W23" s="170">
        <v>0</v>
      </c>
      <c r="X23" s="169">
        <f t="shared" si="0"/>
        <v>0</v>
      </c>
      <c r="Y23" s="170">
        <f t="shared" si="13"/>
        <v>0</v>
      </c>
      <c r="Z23" s="169">
        <f t="shared" si="1"/>
        <v>0</v>
      </c>
      <c r="AA23" s="170">
        <f t="shared" si="14"/>
        <v>0</v>
      </c>
      <c r="AB23" s="161"/>
      <c r="AC23" s="169">
        <f t="shared" si="26"/>
        <v>54627</v>
      </c>
      <c r="AD23" s="170">
        <f t="shared" si="15"/>
        <v>1.0500000000000001E-2</v>
      </c>
      <c r="AE23" s="169">
        <f t="shared" si="27"/>
        <v>606</v>
      </c>
      <c r="AF23" s="170">
        <f t="shared" si="16"/>
        <v>5.0200000000000002E-2</v>
      </c>
      <c r="AG23" s="161"/>
      <c r="AH23" s="169">
        <f t="shared" si="17"/>
        <v>55233</v>
      </c>
      <c r="AI23" s="170">
        <f t="shared" si="18"/>
        <v>5.4000000000000003E-3</v>
      </c>
      <c r="AJ23" s="169">
        <f t="shared" si="4"/>
        <v>54782</v>
      </c>
      <c r="AK23" s="170">
        <f t="shared" si="19"/>
        <v>5.4000000000000003E-3</v>
      </c>
      <c r="AL23" s="169">
        <f t="shared" si="5"/>
        <v>8460</v>
      </c>
      <c r="AM23" s="170">
        <f t="shared" si="24"/>
        <v>4.0000000000000001E-3</v>
      </c>
      <c r="AN23" s="171"/>
      <c r="AO23" s="169">
        <f t="shared" si="20"/>
        <v>55233</v>
      </c>
      <c r="AP23" s="170">
        <f t="shared" si="21"/>
        <v>4.5999999999999999E-3</v>
      </c>
      <c r="AQ23" s="172"/>
      <c r="AR23" s="169">
        <f t="shared" si="6"/>
        <v>55233</v>
      </c>
      <c r="AS23" s="170">
        <f t="shared" si="22"/>
        <v>3.2000000000000002E-3</v>
      </c>
      <c r="AT23" s="169">
        <f t="shared" si="7"/>
        <v>54627</v>
      </c>
      <c r="AU23" s="170">
        <f t="shared" si="23"/>
        <v>3.2000000000000002E-3</v>
      </c>
      <c r="AW23" s="174">
        <v>55233</v>
      </c>
      <c r="AX23" s="174">
        <f t="shared" si="8"/>
        <v>0</v>
      </c>
    </row>
    <row r="24" spans="1:50" ht="17.25" x14ac:dyDescent="0.3">
      <c r="A24" s="166" t="s">
        <v>210</v>
      </c>
      <c r="B24" s="167" t="s">
        <v>75</v>
      </c>
      <c r="C24" s="168">
        <v>250</v>
      </c>
      <c r="D24" s="168">
        <v>16</v>
      </c>
      <c r="E24" s="168">
        <v>1524</v>
      </c>
      <c r="F24" s="168">
        <v>201</v>
      </c>
      <c r="G24" s="168">
        <v>4</v>
      </c>
      <c r="H24" s="168">
        <v>4612</v>
      </c>
      <c r="I24" s="168">
        <v>216</v>
      </c>
      <c r="J24" s="168">
        <v>0</v>
      </c>
      <c r="K24" s="168">
        <v>0</v>
      </c>
      <c r="L24" s="168">
        <v>12</v>
      </c>
      <c r="M24" s="168">
        <v>2</v>
      </c>
      <c r="N24" s="168">
        <v>38</v>
      </c>
      <c r="O24" s="168">
        <f t="shared" si="9"/>
        <v>6875</v>
      </c>
      <c r="P24" s="161"/>
      <c r="Q24" s="169">
        <v>0</v>
      </c>
      <c r="R24" s="175">
        <f>ROUND(Q24/Q$61,4)</f>
        <v>0</v>
      </c>
      <c r="S24" s="169">
        <v>0</v>
      </c>
      <c r="T24" s="170">
        <f t="shared" si="11"/>
        <v>0</v>
      </c>
      <c r="U24" s="161"/>
      <c r="V24" s="169">
        <f t="shared" si="12"/>
        <v>0</v>
      </c>
      <c r="W24" s="170">
        <v>0</v>
      </c>
      <c r="X24" s="169">
        <f t="shared" si="0"/>
        <v>0</v>
      </c>
      <c r="Y24" s="170">
        <f t="shared" si="13"/>
        <v>0</v>
      </c>
      <c r="Z24" s="169">
        <f t="shared" si="1"/>
        <v>0</v>
      </c>
      <c r="AA24" s="170">
        <f t="shared" si="14"/>
        <v>0</v>
      </c>
      <c r="AB24" s="161"/>
      <c r="AC24" s="169">
        <f t="shared" si="26"/>
        <v>6837</v>
      </c>
      <c r="AD24" s="175">
        <f>ROUND(AC24/AC$61,4)</f>
        <v>1.2999999999999999E-3</v>
      </c>
      <c r="AE24" s="169">
        <f t="shared" si="27"/>
        <v>38</v>
      </c>
      <c r="AF24" s="170">
        <f t="shared" si="16"/>
        <v>3.0999999999999999E-3</v>
      </c>
      <c r="AG24" s="161"/>
      <c r="AH24" s="169">
        <f t="shared" si="17"/>
        <v>6875</v>
      </c>
      <c r="AI24" s="170">
        <f t="shared" si="18"/>
        <v>6.9999999999999999E-4</v>
      </c>
      <c r="AJ24" s="169">
        <f t="shared" si="4"/>
        <v>6841</v>
      </c>
      <c r="AK24" s="170">
        <f t="shared" si="19"/>
        <v>6.9999999999999999E-4</v>
      </c>
      <c r="AL24" s="169">
        <f t="shared" si="5"/>
        <v>1725</v>
      </c>
      <c r="AM24" s="170">
        <f t="shared" si="24"/>
        <v>8.0000000000000004E-4</v>
      </c>
      <c r="AN24" s="171"/>
      <c r="AO24" s="169">
        <f t="shared" si="20"/>
        <v>6875</v>
      </c>
      <c r="AP24" s="170">
        <f t="shared" si="21"/>
        <v>5.9999999999999995E-4</v>
      </c>
      <c r="AQ24" s="172"/>
      <c r="AR24" s="169">
        <f t="shared" si="6"/>
        <v>6875</v>
      </c>
      <c r="AS24" s="170">
        <f t="shared" si="22"/>
        <v>4.0000000000000002E-4</v>
      </c>
      <c r="AT24" s="169">
        <f t="shared" si="7"/>
        <v>6837</v>
      </c>
      <c r="AU24" s="170">
        <f t="shared" si="23"/>
        <v>4.0000000000000002E-4</v>
      </c>
      <c r="AW24" s="174">
        <v>6875</v>
      </c>
      <c r="AX24" s="174">
        <f t="shared" si="8"/>
        <v>0</v>
      </c>
    </row>
    <row r="25" spans="1:50" ht="17.25" x14ac:dyDescent="0.3">
      <c r="A25" s="166" t="s">
        <v>210</v>
      </c>
      <c r="B25" s="167" t="s">
        <v>76</v>
      </c>
      <c r="C25" s="168">
        <v>1169</v>
      </c>
      <c r="D25" s="168">
        <v>185</v>
      </c>
      <c r="E25" s="168">
        <v>9226</v>
      </c>
      <c r="F25" s="168">
        <v>934</v>
      </c>
      <c r="G25" s="168">
        <v>55</v>
      </c>
      <c r="H25" s="168">
        <v>38079</v>
      </c>
      <c r="I25" s="168">
        <v>1786</v>
      </c>
      <c r="J25" s="168">
        <v>0</v>
      </c>
      <c r="K25" s="168">
        <v>3</v>
      </c>
      <c r="L25" s="168">
        <v>48</v>
      </c>
      <c r="M25" s="168">
        <v>14</v>
      </c>
      <c r="N25" s="168">
        <v>41</v>
      </c>
      <c r="O25" s="168">
        <f t="shared" si="9"/>
        <v>51540</v>
      </c>
      <c r="P25" s="161"/>
      <c r="Q25" s="169">
        <v>0</v>
      </c>
      <c r="R25" s="170">
        <f t="shared" si="10"/>
        <v>0</v>
      </c>
      <c r="S25" s="169">
        <v>0</v>
      </c>
      <c r="T25" s="170">
        <f t="shared" si="11"/>
        <v>0</v>
      </c>
      <c r="U25" s="161"/>
      <c r="V25" s="169">
        <f t="shared" si="12"/>
        <v>0</v>
      </c>
      <c r="W25" s="170">
        <v>0</v>
      </c>
      <c r="X25" s="169">
        <f t="shared" si="0"/>
        <v>0</v>
      </c>
      <c r="Y25" s="170">
        <f t="shared" si="13"/>
        <v>0</v>
      </c>
      <c r="Z25" s="169">
        <f t="shared" si="1"/>
        <v>0</v>
      </c>
      <c r="AA25" s="170">
        <f t="shared" si="14"/>
        <v>0</v>
      </c>
      <c r="AB25" s="161"/>
      <c r="AC25" s="169">
        <f t="shared" si="26"/>
        <v>51499</v>
      </c>
      <c r="AD25" s="170">
        <f t="shared" si="15"/>
        <v>9.9000000000000008E-3</v>
      </c>
      <c r="AE25" s="169">
        <f t="shared" si="27"/>
        <v>41</v>
      </c>
      <c r="AF25" s="170">
        <f t="shared" si="16"/>
        <v>3.3999999999999998E-3</v>
      </c>
      <c r="AG25" s="161"/>
      <c r="AH25" s="169">
        <f t="shared" si="17"/>
        <v>51540</v>
      </c>
      <c r="AI25" s="170">
        <f t="shared" si="18"/>
        <v>5.0000000000000001E-3</v>
      </c>
      <c r="AJ25" s="169">
        <f t="shared" si="4"/>
        <v>51238</v>
      </c>
      <c r="AK25" s="170">
        <f t="shared" si="19"/>
        <v>5.0000000000000001E-3</v>
      </c>
      <c r="AL25" s="169">
        <f t="shared" si="5"/>
        <v>10160</v>
      </c>
      <c r="AM25" s="170">
        <f>ROUND(AL25/AL$61,4)</f>
        <v>4.7999999999999996E-3</v>
      </c>
      <c r="AN25" s="177"/>
      <c r="AO25" s="169">
        <f t="shared" si="20"/>
        <v>51540</v>
      </c>
      <c r="AP25" s="170">
        <f t="shared" si="21"/>
        <v>4.3E-3</v>
      </c>
      <c r="AQ25" s="172"/>
      <c r="AR25" s="169">
        <f t="shared" si="6"/>
        <v>51540</v>
      </c>
      <c r="AS25" s="170">
        <f t="shared" si="22"/>
        <v>3.0000000000000001E-3</v>
      </c>
      <c r="AT25" s="169">
        <f t="shared" si="7"/>
        <v>51499</v>
      </c>
      <c r="AU25" s="170">
        <f t="shared" si="23"/>
        <v>3.0000000000000001E-3</v>
      </c>
      <c r="AW25" s="174">
        <v>51540</v>
      </c>
      <c r="AX25" s="174">
        <f t="shared" si="8"/>
        <v>0</v>
      </c>
    </row>
    <row r="26" spans="1:50" ht="17.25" x14ac:dyDescent="0.3">
      <c r="A26" s="166" t="s">
        <v>210</v>
      </c>
      <c r="B26" s="167" t="s">
        <v>77</v>
      </c>
      <c r="C26" s="168">
        <v>9683</v>
      </c>
      <c r="D26" s="168">
        <v>371</v>
      </c>
      <c r="E26" s="168">
        <v>39433</v>
      </c>
      <c r="F26" s="168">
        <v>7223</v>
      </c>
      <c r="G26" s="168">
        <v>112</v>
      </c>
      <c r="H26" s="168">
        <v>125365</v>
      </c>
      <c r="I26" s="168">
        <v>5881</v>
      </c>
      <c r="J26" s="168">
        <v>0</v>
      </c>
      <c r="K26" s="168">
        <v>43</v>
      </c>
      <c r="L26" s="168">
        <v>183</v>
      </c>
      <c r="M26" s="168">
        <v>0</v>
      </c>
      <c r="N26" s="168">
        <v>90</v>
      </c>
      <c r="O26" s="168">
        <f t="shared" si="9"/>
        <v>188384</v>
      </c>
      <c r="P26" s="161"/>
      <c r="Q26" s="169">
        <v>0</v>
      </c>
      <c r="R26" s="170">
        <f>ROUND(Q26/Q$61,4)</f>
        <v>0</v>
      </c>
      <c r="S26" s="169">
        <v>0</v>
      </c>
      <c r="T26" s="170">
        <f t="shared" si="11"/>
        <v>0</v>
      </c>
      <c r="U26" s="161"/>
      <c r="V26" s="169">
        <f t="shared" si="12"/>
        <v>0</v>
      </c>
      <c r="W26" s="170">
        <v>0</v>
      </c>
      <c r="X26" s="169">
        <f t="shared" si="0"/>
        <v>0</v>
      </c>
      <c r="Y26" s="170">
        <f t="shared" si="13"/>
        <v>0</v>
      </c>
      <c r="Z26" s="169">
        <f t="shared" si="1"/>
        <v>0</v>
      </c>
      <c r="AA26" s="170">
        <f t="shared" si="14"/>
        <v>0</v>
      </c>
      <c r="AB26" s="161"/>
      <c r="AC26" s="169">
        <f t="shared" si="26"/>
        <v>188294</v>
      </c>
      <c r="AD26" s="173">
        <f>ROUNDUP(AC26/AC$61,4)</f>
        <v>3.6400000000000002E-2</v>
      </c>
      <c r="AE26" s="169">
        <f t="shared" si="27"/>
        <v>90</v>
      </c>
      <c r="AF26" s="170">
        <f t="shared" si="16"/>
        <v>7.4999999999999997E-3</v>
      </c>
      <c r="AG26" s="161"/>
      <c r="AH26" s="169">
        <f t="shared" si="17"/>
        <v>188384</v>
      </c>
      <c r="AI26" s="170">
        <f t="shared" si="18"/>
        <v>1.84E-2</v>
      </c>
      <c r="AJ26" s="169">
        <f t="shared" si="4"/>
        <v>187718</v>
      </c>
      <c r="AK26" s="173">
        <f>ROUNDUP(AJ26/AJ$61,4)</f>
        <v>1.8499999999999999E-2</v>
      </c>
      <c r="AL26" s="169">
        <f t="shared" si="5"/>
        <v>46656</v>
      </c>
      <c r="AM26" s="170">
        <f t="shared" si="24"/>
        <v>2.1899999999999999E-2</v>
      </c>
      <c r="AN26" s="171"/>
      <c r="AO26" s="169">
        <f t="shared" si="20"/>
        <v>188384</v>
      </c>
      <c r="AP26" s="170">
        <f t="shared" si="21"/>
        <v>1.5699999999999999E-2</v>
      </c>
      <c r="AQ26" s="172"/>
      <c r="AR26" s="169">
        <f t="shared" si="6"/>
        <v>188384</v>
      </c>
      <c r="AS26" s="173">
        <f>ROUNDDOWN(AR26/AR$61,4)</f>
        <v>1.0999999999999999E-2</v>
      </c>
      <c r="AT26" s="169">
        <f t="shared" si="7"/>
        <v>188294</v>
      </c>
      <c r="AU26" s="170">
        <f t="shared" si="23"/>
        <v>1.11E-2</v>
      </c>
      <c r="AW26" s="174">
        <v>188384</v>
      </c>
      <c r="AX26" s="174">
        <f t="shared" si="8"/>
        <v>0</v>
      </c>
    </row>
    <row r="27" spans="1:50" ht="17.25" x14ac:dyDescent="0.3">
      <c r="A27" s="166" t="s">
        <v>210</v>
      </c>
      <c r="B27" s="167" t="s">
        <v>78</v>
      </c>
      <c r="C27" s="168">
        <v>217</v>
      </c>
      <c r="D27" s="168">
        <v>12</v>
      </c>
      <c r="E27" s="168">
        <v>972</v>
      </c>
      <c r="F27" s="168">
        <v>181</v>
      </c>
      <c r="G27" s="168">
        <v>0</v>
      </c>
      <c r="H27" s="168">
        <v>3167</v>
      </c>
      <c r="I27" s="168">
        <v>148</v>
      </c>
      <c r="J27" s="168">
        <v>0</v>
      </c>
      <c r="K27" s="168">
        <v>0</v>
      </c>
      <c r="L27" s="168">
        <v>9</v>
      </c>
      <c r="M27" s="168">
        <v>0</v>
      </c>
      <c r="N27" s="168">
        <v>41</v>
      </c>
      <c r="O27" s="168">
        <f t="shared" si="9"/>
        <v>4747</v>
      </c>
      <c r="P27" s="161"/>
      <c r="Q27" s="169">
        <v>0</v>
      </c>
      <c r="R27" s="170">
        <f t="shared" si="10"/>
        <v>0</v>
      </c>
      <c r="S27" s="169">
        <v>0</v>
      </c>
      <c r="T27" s="170">
        <f t="shared" si="11"/>
        <v>0</v>
      </c>
      <c r="U27" s="161"/>
      <c r="V27" s="169">
        <f t="shared" si="12"/>
        <v>0</v>
      </c>
      <c r="W27" s="170">
        <v>0</v>
      </c>
      <c r="X27" s="169">
        <f t="shared" si="0"/>
        <v>0</v>
      </c>
      <c r="Y27" s="170">
        <f t="shared" si="13"/>
        <v>0</v>
      </c>
      <c r="Z27" s="169">
        <f t="shared" si="1"/>
        <v>0</v>
      </c>
      <c r="AA27" s="170">
        <f t="shared" si="14"/>
        <v>0</v>
      </c>
      <c r="AB27" s="161"/>
      <c r="AC27" s="169">
        <f t="shared" si="26"/>
        <v>4706</v>
      </c>
      <c r="AD27" s="170">
        <f t="shared" si="15"/>
        <v>8.9999999999999998E-4</v>
      </c>
      <c r="AE27" s="169">
        <f t="shared" si="27"/>
        <v>41</v>
      </c>
      <c r="AF27" s="170">
        <f t="shared" si="16"/>
        <v>3.3999999999999998E-3</v>
      </c>
      <c r="AG27" s="161"/>
      <c r="AH27" s="169">
        <f t="shared" si="17"/>
        <v>4747</v>
      </c>
      <c r="AI27" s="170">
        <f t="shared" si="18"/>
        <v>5.0000000000000001E-4</v>
      </c>
      <c r="AJ27" s="169">
        <f t="shared" si="4"/>
        <v>4726</v>
      </c>
      <c r="AK27" s="170">
        <f t="shared" si="19"/>
        <v>5.0000000000000001E-4</v>
      </c>
      <c r="AL27" s="169">
        <f t="shared" si="5"/>
        <v>1153</v>
      </c>
      <c r="AM27" s="170">
        <f t="shared" si="24"/>
        <v>5.0000000000000001E-4</v>
      </c>
      <c r="AN27" s="171"/>
      <c r="AO27" s="169">
        <f t="shared" si="20"/>
        <v>4747</v>
      </c>
      <c r="AP27" s="170">
        <f t="shared" si="21"/>
        <v>4.0000000000000002E-4</v>
      </c>
      <c r="AQ27" s="172"/>
      <c r="AR27" s="169">
        <f t="shared" si="6"/>
        <v>4747</v>
      </c>
      <c r="AS27" s="170">
        <f t="shared" si="22"/>
        <v>2.9999999999999997E-4</v>
      </c>
      <c r="AT27" s="169">
        <f t="shared" si="7"/>
        <v>4706</v>
      </c>
      <c r="AU27" s="170">
        <f t="shared" si="23"/>
        <v>2.9999999999999997E-4</v>
      </c>
      <c r="AW27" s="174">
        <v>4747</v>
      </c>
      <c r="AX27" s="174">
        <f t="shared" si="8"/>
        <v>0</v>
      </c>
    </row>
    <row r="28" spans="1:50" ht="17.25" x14ac:dyDescent="0.3">
      <c r="A28" s="166" t="s">
        <v>210</v>
      </c>
      <c r="B28" s="167" t="s">
        <v>79</v>
      </c>
      <c r="C28" s="168">
        <v>33</v>
      </c>
      <c r="D28" s="168">
        <v>5</v>
      </c>
      <c r="E28" s="168">
        <v>573</v>
      </c>
      <c r="F28" s="168">
        <v>28</v>
      </c>
      <c r="G28" s="168">
        <v>1</v>
      </c>
      <c r="H28" s="168">
        <v>3168</v>
      </c>
      <c r="I28" s="168">
        <v>148</v>
      </c>
      <c r="J28" s="168">
        <v>0</v>
      </c>
      <c r="K28" s="168">
        <v>1</v>
      </c>
      <c r="L28" s="168">
        <v>0</v>
      </c>
      <c r="M28" s="168">
        <v>2</v>
      </c>
      <c r="N28" s="168">
        <v>1</v>
      </c>
      <c r="O28" s="168">
        <f t="shared" si="9"/>
        <v>3960</v>
      </c>
      <c r="P28" s="161"/>
      <c r="Q28" s="169">
        <v>0</v>
      </c>
      <c r="R28" s="170">
        <f t="shared" si="10"/>
        <v>0</v>
      </c>
      <c r="S28" s="169">
        <v>0</v>
      </c>
      <c r="T28" s="170">
        <f t="shared" si="11"/>
        <v>0</v>
      </c>
      <c r="U28" s="161"/>
      <c r="V28" s="169">
        <f t="shared" si="12"/>
        <v>0</v>
      </c>
      <c r="W28" s="170">
        <v>0</v>
      </c>
      <c r="X28" s="169">
        <f t="shared" si="0"/>
        <v>0</v>
      </c>
      <c r="Y28" s="170">
        <f t="shared" si="13"/>
        <v>0</v>
      </c>
      <c r="Z28" s="169">
        <f t="shared" si="1"/>
        <v>0</v>
      </c>
      <c r="AA28" s="170">
        <f t="shared" si="14"/>
        <v>0</v>
      </c>
      <c r="AB28" s="161"/>
      <c r="AC28" s="169">
        <f t="shared" si="26"/>
        <v>3959</v>
      </c>
      <c r="AD28" s="170">
        <f t="shared" si="15"/>
        <v>8.0000000000000004E-4</v>
      </c>
      <c r="AE28" s="169">
        <f t="shared" si="27"/>
        <v>1</v>
      </c>
      <c r="AF28" s="170">
        <f t="shared" si="16"/>
        <v>1E-4</v>
      </c>
      <c r="AG28" s="161"/>
      <c r="AH28" s="169">
        <f t="shared" si="17"/>
        <v>3960</v>
      </c>
      <c r="AI28" s="170">
        <f t="shared" si="18"/>
        <v>4.0000000000000002E-4</v>
      </c>
      <c r="AJ28" s="169">
        <f t="shared" si="4"/>
        <v>3952</v>
      </c>
      <c r="AK28" s="170">
        <f t="shared" si="19"/>
        <v>4.0000000000000002E-4</v>
      </c>
      <c r="AL28" s="169">
        <f t="shared" si="5"/>
        <v>601</v>
      </c>
      <c r="AM28" s="170">
        <f t="shared" si="24"/>
        <v>2.9999999999999997E-4</v>
      </c>
      <c r="AN28" s="171"/>
      <c r="AO28" s="169">
        <f t="shared" si="20"/>
        <v>3960</v>
      </c>
      <c r="AP28" s="170">
        <f t="shared" si="21"/>
        <v>2.9999999999999997E-4</v>
      </c>
      <c r="AQ28" s="172"/>
      <c r="AR28" s="169">
        <f t="shared" si="6"/>
        <v>3960</v>
      </c>
      <c r="AS28" s="170">
        <f t="shared" si="22"/>
        <v>2.0000000000000001E-4</v>
      </c>
      <c r="AT28" s="169">
        <f t="shared" si="7"/>
        <v>3959</v>
      </c>
      <c r="AU28" s="170">
        <f t="shared" si="23"/>
        <v>2.0000000000000001E-4</v>
      </c>
      <c r="AW28" s="174">
        <v>3960</v>
      </c>
      <c r="AX28" s="174">
        <f t="shared" si="8"/>
        <v>0</v>
      </c>
    </row>
    <row r="29" spans="1:50" ht="17.25" x14ac:dyDescent="0.3">
      <c r="A29" s="166" t="s">
        <v>210</v>
      </c>
      <c r="B29" s="167" t="s">
        <v>80</v>
      </c>
      <c r="C29" s="168">
        <v>5810</v>
      </c>
      <c r="D29" s="168">
        <v>272</v>
      </c>
      <c r="E29" s="168">
        <v>32053</v>
      </c>
      <c r="F29" s="168">
        <v>4418</v>
      </c>
      <c r="G29" s="168">
        <v>211</v>
      </c>
      <c r="H29" s="168">
        <v>170422</v>
      </c>
      <c r="I29" s="168">
        <v>7995</v>
      </c>
      <c r="J29" s="168">
        <v>1</v>
      </c>
      <c r="K29" s="168">
        <v>26</v>
      </c>
      <c r="L29" s="168">
        <v>60</v>
      </c>
      <c r="M29" s="168">
        <v>0</v>
      </c>
      <c r="N29" s="168">
        <v>393</v>
      </c>
      <c r="O29" s="168">
        <f t="shared" si="9"/>
        <v>221661</v>
      </c>
      <c r="P29" s="161"/>
      <c r="Q29" s="169">
        <v>0</v>
      </c>
      <c r="R29" s="170">
        <f t="shared" si="10"/>
        <v>0</v>
      </c>
      <c r="S29" s="169">
        <v>0</v>
      </c>
      <c r="T29" s="170">
        <f t="shared" si="11"/>
        <v>0</v>
      </c>
      <c r="U29" s="161"/>
      <c r="V29" s="169">
        <f t="shared" si="12"/>
        <v>0</v>
      </c>
      <c r="W29" s="170">
        <v>0</v>
      </c>
      <c r="X29" s="169">
        <f t="shared" si="0"/>
        <v>0</v>
      </c>
      <c r="Y29" s="170">
        <f t="shared" si="13"/>
        <v>0</v>
      </c>
      <c r="Z29" s="169">
        <f t="shared" si="1"/>
        <v>0</v>
      </c>
      <c r="AA29" s="170">
        <f t="shared" si="14"/>
        <v>0</v>
      </c>
      <c r="AB29" s="161"/>
      <c r="AC29" s="169">
        <f t="shared" si="26"/>
        <v>221268</v>
      </c>
      <c r="AD29" s="170">
        <f t="shared" si="15"/>
        <v>4.2700000000000002E-2</v>
      </c>
      <c r="AE29" s="169">
        <f t="shared" si="27"/>
        <v>393</v>
      </c>
      <c r="AF29" s="173">
        <f>ROUNDDOWN(AE29/AE$61,4)</f>
        <v>3.2500000000000001E-2</v>
      </c>
      <c r="AG29" s="161"/>
      <c r="AH29" s="169">
        <f t="shared" si="17"/>
        <v>221661</v>
      </c>
      <c r="AI29" s="170">
        <f t="shared" si="18"/>
        <v>2.1600000000000001E-2</v>
      </c>
      <c r="AJ29" s="169">
        <f t="shared" si="4"/>
        <v>221118</v>
      </c>
      <c r="AK29" s="170">
        <f t="shared" si="19"/>
        <v>2.1700000000000001E-2</v>
      </c>
      <c r="AL29" s="169">
        <f t="shared" si="5"/>
        <v>36471</v>
      </c>
      <c r="AM29" s="170">
        <f>ROUND(AL29/AL$61,4)</f>
        <v>1.7100000000000001E-2</v>
      </c>
      <c r="AN29" s="177"/>
      <c r="AO29" s="169">
        <f t="shared" si="20"/>
        <v>221661</v>
      </c>
      <c r="AP29" s="170">
        <f t="shared" si="21"/>
        <v>1.8499999999999999E-2</v>
      </c>
      <c r="AQ29" s="172"/>
      <c r="AR29" s="169">
        <f t="shared" si="6"/>
        <v>221661</v>
      </c>
      <c r="AS29" s="170">
        <f t="shared" si="22"/>
        <v>1.2999999999999999E-2</v>
      </c>
      <c r="AT29" s="169">
        <f t="shared" si="7"/>
        <v>221268</v>
      </c>
      <c r="AU29" s="170">
        <f>ROUND(AT29/AT$61,4)</f>
        <v>1.3100000000000001E-2</v>
      </c>
      <c r="AW29" s="174">
        <v>221661</v>
      </c>
      <c r="AX29" s="174">
        <f t="shared" si="8"/>
        <v>0</v>
      </c>
    </row>
    <row r="30" spans="1:50" ht="17.25" x14ac:dyDescent="0.3">
      <c r="A30" s="166" t="s">
        <v>210</v>
      </c>
      <c r="B30" s="167" t="s">
        <v>81</v>
      </c>
      <c r="C30" s="168">
        <v>552</v>
      </c>
      <c r="D30" s="168">
        <v>85</v>
      </c>
      <c r="E30" s="168">
        <v>4484</v>
      </c>
      <c r="F30" s="168">
        <v>456</v>
      </c>
      <c r="G30" s="168">
        <v>42</v>
      </c>
      <c r="H30" s="168">
        <v>29888</v>
      </c>
      <c r="I30" s="168">
        <v>1402</v>
      </c>
      <c r="J30" s="168">
        <v>0</v>
      </c>
      <c r="K30" s="168">
        <v>15</v>
      </c>
      <c r="L30" s="168">
        <v>9</v>
      </c>
      <c r="M30" s="168">
        <v>26</v>
      </c>
      <c r="N30" s="168">
        <v>10</v>
      </c>
      <c r="O30" s="168">
        <f t="shared" si="9"/>
        <v>36969</v>
      </c>
      <c r="P30" s="161"/>
      <c r="Q30" s="169">
        <v>0</v>
      </c>
      <c r="R30" s="170">
        <f t="shared" si="10"/>
        <v>0</v>
      </c>
      <c r="S30" s="169">
        <v>0</v>
      </c>
      <c r="T30" s="170">
        <f t="shared" si="11"/>
        <v>0</v>
      </c>
      <c r="U30" s="161"/>
      <c r="V30" s="169">
        <f t="shared" si="12"/>
        <v>0</v>
      </c>
      <c r="W30" s="170">
        <v>0</v>
      </c>
      <c r="X30" s="169">
        <f t="shared" si="0"/>
        <v>0</v>
      </c>
      <c r="Y30" s="170">
        <f t="shared" si="13"/>
        <v>0</v>
      </c>
      <c r="Z30" s="169">
        <f t="shared" si="1"/>
        <v>0</v>
      </c>
      <c r="AA30" s="170">
        <f t="shared" si="14"/>
        <v>0</v>
      </c>
      <c r="AB30" s="161"/>
      <c r="AC30" s="169">
        <f t="shared" si="26"/>
        <v>36959</v>
      </c>
      <c r="AD30" s="170">
        <f t="shared" si="15"/>
        <v>7.1000000000000004E-3</v>
      </c>
      <c r="AE30" s="169">
        <f t="shared" si="27"/>
        <v>10</v>
      </c>
      <c r="AF30" s="170">
        <f t="shared" si="16"/>
        <v>8.0000000000000004E-4</v>
      </c>
      <c r="AG30" s="161"/>
      <c r="AH30" s="169">
        <f t="shared" si="17"/>
        <v>36969</v>
      </c>
      <c r="AI30" s="170">
        <f t="shared" si="18"/>
        <v>3.5999999999999999E-3</v>
      </c>
      <c r="AJ30" s="169">
        <f t="shared" si="4"/>
        <v>36807</v>
      </c>
      <c r="AK30" s="170">
        <f t="shared" si="19"/>
        <v>3.5999999999999999E-3</v>
      </c>
      <c r="AL30" s="169">
        <f t="shared" si="5"/>
        <v>4940</v>
      </c>
      <c r="AM30" s="170">
        <f t="shared" si="24"/>
        <v>2.3E-3</v>
      </c>
      <c r="AN30" s="171"/>
      <c r="AO30" s="169">
        <f t="shared" si="20"/>
        <v>36969</v>
      </c>
      <c r="AP30" s="170">
        <f t="shared" si="21"/>
        <v>3.0999999999999999E-3</v>
      </c>
      <c r="AQ30" s="172"/>
      <c r="AR30" s="169">
        <f t="shared" si="6"/>
        <v>36969</v>
      </c>
      <c r="AS30" s="170">
        <f t="shared" si="22"/>
        <v>2.2000000000000001E-3</v>
      </c>
      <c r="AT30" s="169">
        <f t="shared" si="7"/>
        <v>36959</v>
      </c>
      <c r="AU30" s="170">
        <f t="shared" si="23"/>
        <v>2.2000000000000001E-3</v>
      </c>
      <c r="AW30" s="174">
        <v>36969</v>
      </c>
      <c r="AX30" s="174">
        <f t="shared" si="8"/>
        <v>0</v>
      </c>
    </row>
    <row r="31" spans="1:50" ht="17.25" x14ac:dyDescent="0.3">
      <c r="A31" s="166" t="s">
        <v>210</v>
      </c>
      <c r="B31" s="167" t="s">
        <v>82</v>
      </c>
      <c r="C31" s="168">
        <v>736</v>
      </c>
      <c r="D31" s="168">
        <v>50</v>
      </c>
      <c r="E31" s="168">
        <v>6184</v>
      </c>
      <c r="F31" s="168">
        <v>533</v>
      </c>
      <c r="G31" s="168">
        <v>17</v>
      </c>
      <c r="H31" s="168">
        <v>23579</v>
      </c>
      <c r="I31" s="168">
        <v>1106</v>
      </c>
      <c r="J31" s="168">
        <v>0</v>
      </c>
      <c r="K31" s="168">
        <v>0</v>
      </c>
      <c r="L31" s="168">
        <v>17</v>
      </c>
      <c r="M31" s="168">
        <v>5</v>
      </c>
      <c r="N31" s="168">
        <v>102</v>
      </c>
      <c r="O31" s="168">
        <f t="shared" si="9"/>
        <v>32329</v>
      </c>
      <c r="P31" s="161"/>
      <c r="Q31" s="169">
        <v>0</v>
      </c>
      <c r="R31" s="170">
        <f t="shared" si="10"/>
        <v>0</v>
      </c>
      <c r="S31" s="169">
        <v>0</v>
      </c>
      <c r="T31" s="170">
        <f t="shared" si="11"/>
        <v>0</v>
      </c>
      <c r="U31" s="161"/>
      <c r="V31" s="169">
        <f t="shared" si="12"/>
        <v>0</v>
      </c>
      <c r="W31" s="170">
        <v>0</v>
      </c>
      <c r="X31" s="169">
        <f t="shared" si="0"/>
        <v>0</v>
      </c>
      <c r="Y31" s="170">
        <f t="shared" si="13"/>
        <v>0</v>
      </c>
      <c r="Z31" s="169">
        <f t="shared" si="1"/>
        <v>0</v>
      </c>
      <c r="AA31" s="170">
        <f t="shared" si="14"/>
        <v>0</v>
      </c>
      <c r="AB31" s="161"/>
      <c r="AC31" s="169">
        <f t="shared" si="26"/>
        <v>32227</v>
      </c>
      <c r="AD31" s="170">
        <f t="shared" si="15"/>
        <v>6.1999999999999998E-3</v>
      </c>
      <c r="AE31" s="169">
        <f t="shared" si="27"/>
        <v>102</v>
      </c>
      <c r="AF31" s="170">
        <f t="shared" si="16"/>
        <v>8.5000000000000006E-3</v>
      </c>
      <c r="AG31" s="161"/>
      <c r="AH31" s="169">
        <f t="shared" si="17"/>
        <v>32329</v>
      </c>
      <c r="AI31" s="170">
        <f t="shared" si="18"/>
        <v>3.2000000000000002E-3</v>
      </c>
      <c r="AJ31" s="169">
        <f t="shared" si="4"/>
        <v>32240</v>
      </c>
      <c r="AK31" s="170">
        <f t="shared" si="19"/>
        <v>3.2000000000000002E-3</v>
      </c>
      <c r="AL31" s="169">
        <f t="shared" si="5"/>
        <v>6717</v>
      </c>
      <c r="AM31" s="170">
        <f t="shared" si="24"/>
        <v>3.0999999999999999E-3</v>
      </c>
      <c r="AN31" s="171"/>
      <c r="AO31" s="169">
        <f t="shared" si="20"/>
        <v>32329</v>
      </c>
      <c r="AP31" s="170">
        <f t="shared" si="21"/>
        <v>2.7000000000000001E-3</v>
      </c>
      <c r="AQ31" s="172"/>
      <c r="AR31" s="169">
        <f t="shared" si="6"/>
        <v>32329</v>
      </c>
      <c r="AS31" s="170">
        <f t="shared" si="22"/>
        <v>1.9E-3</v>
      </c>
      <c r="AT31" s="169">
        <f t="shared" si="7"/>
        <v>32227</v>
      </c>
      <c r="AU31" s="170">
        <f t="shared" si="23"/>
        <v>1.9E-3</v>
      </c>
      <c r="AW31" s="174">
        <v>32329</v>
      </c>
      <c r="AX31" s="174">
        <f t="shared" si="8"/>
        <v>0</v>
      </c>
    </row>
    <row r="32" spans="1:50" ht="17.25" x14ac:dyDescent="0.3">
      <c r="A32" s="166" t="s">
        <v>209</v>
      </c>
      <c r="B32" s="167" t="s">
        <v>83</v>
      </c>
      <c r="C32" s="168">
        <v>24422</v>
      </c>
      <c r="D32" s="168">
        <v>1479</v>
      </c>
      <c r="E32" s="168">
        <v>165973</v>
      </c>
      <c r="F32" s="168">
        <v>18769</v>
      </c>
      <c r="G32" s="168">
        <v>2955</v>
      </c>
      <c r="H32" s="168">
        <v>797740</v>
      </c>
      <c r="I32" s="168">
        <v>37425</v>
      </c>
      <c r="J32" s="168">
        <v>41</v>
      </c>
      <c r="K32" s="168">
        <v>974</v>
      </c>
      <c r="L32" s="168">
        <v>386</v>
      </c>
      <c r="M32" s="168">
        <v>0</v>
      </c>
      <c r="N32" s="168">
        <v>4362</v>
      </c>
      <c r="O32" s="168">
        <f t="shared" si="9"/>
        <v>1054526</v>
      </c>
      <c r="P32" s="161"/>
      <c r="Q32" s="169">
        <v>0</v>
      </c>
      <c r="R32" s="170">
        <f t="shared" si="10"/>
        <v>0</v>
      </c>
      <c r="S32" s="169">
        <v>0</v>
      </c>
      <c r="T32" s="170">
        <f t="shared" si="11"/>
        <v>0</v>
      </c>
      <c r="U32" s="161"/>
      <c r="V32" s="169">
        <f t="shared" si="12"/>
        <v>1054526</v>
      </c>
      <c r="W32" s="170">
        <v>0.12609999999999999</v>
      </c>
      <c r="X32" s="169">
        <f t="shared" si="0"/>
        <v>184742</v>
      </c>
      <c r="Y32" s="170">
        <f t="shared" si="13"/>
        <v>0.1336</v>
      </c>
      <c r="Z32" s="169">
        <f t="shared" si="1"/>
        <v>1049706</v>
      </c>
      <c r="AA32" s="170">
        <f t="shared" si="14"/>
        <v>0.15479999999999999</v>
      </c>
      <c r="AB32" s="161"/>
      <c r="AC32" s="169">
        <f t="shared" si="26"/>
        <v>0</v>
      </c>
      <c r="AD32" s="170">
        <f t="shared" si="15"/>
        <v>0</v>
      </c>
      <c r="AE32" s="169">
        <f t="shared" si="27"/>
        <v>0</v>
      </c>
      <c r="AF32" s="170">
        <f t="shared" si="16"/>
        <v>0</v>
      </c>
      <c r="AG32" s="161"/>
      <c r="AH32" s="169">
        <f t="shared" si="17"/>
        <v>0</v>
      </c>
      <c r="AI32" s="170">
        <f t="shared" si="18"/>
        <v>0</v>
      </c>
      <c r="AJ32" s="169">
        <f t="shared" si="4"/>
        <v>0</v>
      </c>
      <c r="AK32" s="170">
        <f t="shared" si="19"/>
        <v>0</v>
      </c>
      <c r="AL32" s="169">
        <f t="shared" si="5"/>
        <v>0</v>
      </c>
      <c r="AM32" s="170">
        <f t="shared" si="24"/>
        <v>0</v>
      </c>
      <c r="AN32" s="171"/>
      <c r="AO32" s="169">
        <f t="shared" si="20"/>
        <v>1054526</v>
      </c>
      <c r="AP32" s="170">
        <f t="shared" si="21"/>
        <v>8.7800000000000003E-2</v>
      </c>
      <c r="AQ32" s="172"/>
      <c r="AR32" s="169">
        <f t="shared" si="6"/>
        <v>1054526</v>
      </c>
      <c r="AS32" s="170">
        <f t="shared" si="22"/>
        <v>6.1800000000000001E-2</v>
      </c>
      <c r="AT32" s="169">
        <f t="shared" si="7"/>
        <v>1050164</v>
      </c>
      <c r="AU32" s="170">
        <f t="shared" si="23"/>
        <v>6.2E-2</v>
      </c>
      <c r="AW32" s="174">
        <v>1054526</v>
      </c>
      <c r="AX32" s="174">
        <f t="shared" si="8"/>
        <v>0</v>
      </c>
    </row>
    <row r="33" spans="1:50" ht="17.25" x14ac:dyDescent="0.3">
      <c r="A33" s="166" t="s">
        <v>209</v>
      </c>
      <c r="B33" s="167" t="s">
        <v>84</v>
      </c>
      <c r="C33" s="168">
        <v>1581</v>
      </c>
      <c r="D33" s="168">
        <v>142</v>
      </c>
      <c r="E33" s="168">
        <v>12678</v>
      </c>
      <c r="F33" s="168">
        <v>1327</v>
      </c>
      <c r="G33" s="168">
        <v>98</v>
      </c>
      <c r="H33" s="168">
        <v>56122</v>
      </c>
      <c r="I33" s="168">
        <v>2632</v>
      </c>
      <c r="J33" s="168">
        <v>8</v>
      </c>
      <c r="K33" s="168">
        <v>37</v>
      </c>
      <c r="L33" s="168">
        <v>35</v>
      </c>
      <c r="M33" s="168">
        <v>0</v>
      </c>
      <c r="N33" s="168">
        <v>223</v>
      </c>
      <c r="O33" s="168">
        <f t="shared" si="9"/>
        <v>74883</v>
      </c>
      <c r="P33" s="161"/>
      <c r="Q33" s="169">
        <v>0</v>
      </c>
      <c r="R33" s="170">
        <f t="shared" si="10"/>
        <v>0</v>
      </c>
      <c r="S33" s="169">
        <v>0</v>
      </c>
      <c r="T33" s="170">
        <f t="shared" si="11"/>
        <v>0</v>
      </c>
      <c r="U33" s="161"/>
      <c r="V33" s="169">
        <f t="shared" si="12"/>
        <v>74883</v>
      </c>
      <c r="W33" s="170">
        <v>9.1000000000000004E-3</v>
      </c>
      <c r="X33" s="169">
        <f t="shared" si="0"/>
        <v>14005</v>
      </c>
      <c r="Y33" s="170">
        <f t="shared" si="13"/>
        <v>1.01E-2</v>
      </c>
      <c r="Z33" s="169">
        <f t="shared" si="1"/>
        <v>74608</v>
      </c>
      <c r="AA33" s="170">
        <f t="shared" si="14"/>
        <v>1.0999999999999999E-2</v>
      </c>
      <c r="AB33" s="161"/>
      <c r="AC33" s="169">
        <f t="shared" si="26"/>
        <v>0</v>
      </c>
      <c r="AD33" s="170">
        <f t="shared" si="15"/>
        <v>0</v>
      </c>
      <c r="AE33" s="169">
        <f t="shared" si="27"/>
        <v>0</v>
      </c>
      <c r="AF33" s="170">
        <f t="shared" si="16"/>
        <v>0</v>
      </c>
      <c r="AG33" s="161"/>
      <c r="AH33" s="169">
        <f t="shared" si="17"/>
        <v>0</v>
      </c>
      <c r="AI33" s="170">
        <f t="shared" si="18"/>
        <v>0</v>
      </c>
      <c r="AJ33" s="169">
        <f t="shared" si="4"/>
        <v>0</v>
      </c>
      <c r="AK33" s="170">
        <f t="shared" si="19"/>
        <v>0</v>
      </c>
      <c r="AL33" s="169">
        <f t="shared" si="5"/>
        <v>0</v>
      </c>
      <c r="AM33" s="170">
        <f t="shared" si="24"/>
        <v>0</v>
      </c>
      <c r="AN33" s="171"/>
      <c r="AO33" s="169">
        <f t="shared" si="20"/>
        <v>74883</v>
      </c>
      <c r="AP33" s="170">
        <f t="shared" si="21"/>
        <v>6.1999999999999998E-3</v>
      </c>
      <c r="AQ33" s="172"/>
      <c r="AR33" s="169">
        <f t="shared" si="6"/>
        <v>74883</v>
      </c>
      <c r="AS33" s="170">
        <f t="shared" si="22"/>
        <v>4.4000000000000003E-3</v>
      </c>
      <c r="AT33" s="169">
        <f t="shared" si="7"/>
        <v>74660</v>
      </c>
      <c r="AU33" s="170">
        <f t="shared" si="23"/>
        <v>4.4000000000000003E-3</v>
      </c>
      <c r="AW33" s="174">
        <v>74883</v>
      </c>
      <c r="AX33" s="174">
        <f t="shared" si="8"/>
        <v>0</v>
      </c>
    </row>
    <row r="34" spans="1:50" ht="17.25" x14ac:dyDescent="0.3">
      <c r="A34" s="166" t="s">
        <v>210</v>
      </c>
      <c r="B34" s="167" t="s">
        <v>85</v>
      </c>
      <c r="C34" s="168">
        <v>213</v>
      </c>
      <c r="D34" s="168">
        <v>38</v>
      </c>
      <c r="E34" s="168">
        <v>1714</v>
      </c>
      <c r="F34" s="168">
        <v>141</v>
      </c>
      <c r="G34" s="168">
        <v>0</v>
      </c>
      <c r="H34" s="168">
        <v>6161</v>
      </c>
      <c r="I34" s="168">
        <v>288</v>
      </c>
      <c r="J34" s="168">
        <v>0</v>
      </c>
      <c r="K34" s="168">
        <v>1</v>
      </c>
      <c r="L34" s="168">
        <v>11</v>
      </c>
      <c r="M34" s="168">
        <v>3</v>
      </c>
      <c r="N34" s="168">
        <v>21</v>
      </c>
      <c r="O34" s="168">
        <f t="shared" si="9"/>
        <v>8591</v>
      </c>
      <c r="P34" s="161"/>
      <c r="Q34" s="169">
        <v>0</v>
      </c>
      <c r="R34" s="170">
        <f t="shared" si="10"/>
        <v>0</v>
      </c>
      <c r="S34" s="169">
        <v>0</v>
      </c>
      <c r="T34" s="170">
        <f t="shared" si="11"/>
        <v>0</v>
      </c>
      <c r="U34" s="161"/>
      <c r="V34" s="169">
        <f t="shared" si="12"/>
        <v>0</v>
      </c>
      <c r="W34" s="170"/>
      <c r="X34" s="169">
        <f t="shared" si="0"/>
        <v>0</v>
      </c>
      <c r="Y34" s="170">
        <f t="shared" si="13"/>
        <v>0</v>
      </c>
      <c r="Z34" s="169">
        <f t="shared" si="1"/>
        <v>0</v>
      </c>
      <c r="AA34" s="170">
        <f t="shared" si="14"/>
        <v>0</v>
      </c>
      <c r="AB34" s="161"/>
      <c r="AC34" s="169">
        <f t="shared" si="26"/>
        <v>8570</v>
      </c>
      <c r="AD34" s="170">
        <f t="shared" si="15"/>
        <v>1.6999999999999999E-3</v>
      </c>
      <c r="AE34" s="169">
        <f t="shared" si="27"/>
        <v>21</v>
      </c>
      <c r="AF34" s="170">
        <f t="shared" si="16"/>
        <v>1.6999999999999999E-3</v>
      </c>
      <c r="AG34" s="161"/>
      <c r="AH34" s="169">
        <f t="shared" si="17"/>
        <v>8591</v>
      </c>
      <c r="AI34" s="170">
        <f t="shared" si="18"/>
        <v>8.0000000000000004E-4</v>
      </c>
      <c r="AJ34" s="169">
        <f t="shared" si="4"/>
        <v>8539</v>
      </c>
      <c r="AK34" s="170">
        <f t="shared" si="19"/>
        <v>8.0000000000000004E-4</v>
      </c>
      <c r="AL34" s="169">
        <f t="shared" si="5"/>
        <v>1855</v>
      </c>
      <c r="AM34" s="170">
        <f t="shared" si="24"/>
        <v>8.9999999999999998E-4</v>
      </c>
      <c r="AN34" s="171"/>
      <c r="AO34" s="169">
        <f t="shared" si="20"/>
        <v>8591</v>
      </c>
      <c r="AP34" s="170">
        <f t="shared" si="21"/>
        <v>6.9999999999999999E-4</v>
      </c>
      <c r="AQ34" s="172"/>
      <c r="AR34" s="169">
        <f t="shared" si="6"/>
        <v>8591</v>
      </c>
      <c r="AS34" s="170">
        <f t="shared" si="22"/>
        <v>5.0000000000000001E-4</v>
      </c>
      <c r="AT34" s="169">
        <f t="shared" si="7"/>
        <v>8570</v>
      </c>
      <c r="AU34" s="170">
        <f t="shared" si="23"/>
        <v>5.0000000000000001E-4</v>
      </c>
      <c r="AW34" s="174">
        <v>8591</v>
      </c>
      <c r="AX34" s="174">
        <f t="shared" si="8"/>
        <v>0</v>
      </c>
    </row>
    <row r="35" spans="1:50" ht="17.25" x14ac:dyDescent="0.3">
      <c r="A35" s="166" t="s">
        <v>210</v>
      </c>
      <c r="B35" s="167" t="s">
        <v>86</v>
      </c>
      <c r="C35" s="168">
        <v>36483</v>
      </c>
      <c r="D35" s="168">
        <v>2354</v>
      </c>
      <c r="E35" s="168">
        <v>192230</v>
      </c>
      <c r="F35" s="168">
        <v>31226</v>
      </c>
      <c r="G35" s="168">
        <v>784</v>
      </c>
      <c r="H35" s="168">
        <v>794617</v>
      </c>
      <c r="I35" s="168">
        <v>37279</v>
      </c>
      <c r="J35" s="168">
        <v>15</v>
      </c>
      <c r="K35" s="168">
        <v>624</v>
      </c>
      <c r="L35" s="168">
        <v>993</v>
      </c>
      <c r="M35" s="168">
        <v>0</v>
      </c>
      <c r="N35" s="168">
        <v>4809</v>
      </c>
      <c r="O35" s="168">
        <f t="shared" si="9"/>
        <v>1101414</v>
      </c>
      <c r="P35" s="161"/>
      <c r="Q35" s="169">
        <v>0</v>
      </c>
      <c r="R35" s="170">
        <f t="shared" si="10"/>
        <v>0</v>
      </c>
      <c r="S35" s="169">
        <v>0</v>
      </c>
      <c r="T35" s="170">
        <f t="shared" si="11"/>
        <v>0</v>
      </c>
      <c r="U35" s="161"/>
      <c r="V35" s="169">
        <f t="shared" si="12"/>
        <v>0</v>
      </c>
      <c r="W35" s="170"/>
      <c r="X35" s="169">
        <f t="shared" si="0"/>
        <v>0</v>
      </c>
      <c r="Y35" s="170">
        <f t="shared" si="13"/>
        <v>0</v>
      </c>
      <c r="Z35" s="169">
        <f t="shared" si="1"/>
        <v>0</v>
      </c>
      <c r="AA35" s="170">
        <f t="shared" si="14"/>
        <v>0</v>
      </c>
      <c r="AB35" s="161"/>
      <c r="AC35" s="169">
        <f t="shared" si="26"/>
        <v>1096605</v>
      </c>
      <c r="AD35" s="170">
        <f t="shared" si="15"/>
        <v>0.21149999999999999</v>
      </c>
      <c r="AE35" s="169">
        <f t="shared" si="27"/>
        <v>4809</v>
      </c>
      <c r="AF35" s="170">
        <f>ROUND(AE35/AE$61,4)</f>
        <v>0.39839999999999998</v>
      </c>
      <c r="AG35" s="161"/>
      <c r="AH35" s="169">
        <f t="shared" si="17"/>
        <v>1101414</v>
      </c>
      <c r="AI35" s="173">
        <f>ROUNDDOWN(AH35/AH$61,4)</f>
        <v>0.10730000000000001</v>
      </c>
      <c r="AJ35" s="169">
        <f t="shared" si="4"/>
        <v>1097283</v>
      </c>
      <c r="AK35" s="173">
        <f>ROUNDUP(AJ35/AJ$61,4)</f>
        <v>0.1077</v>
      </c>
      <c r="AL35" s="169">
        <f t="shared" si="5"/>
        <v>223456</v>
      </c>
      <c r="AM35" s="170">
        <f t="shared" si="24"/>
        <v>0.1047</v>
      </c>
      <c r="AN35" s="171"/>
      <c r="AO35" s="169">
        <f t="shared" si="20"/>
        <v>1101414</v>
      </c>
      <c r="AP35" s="170">
        <f t="shared" si="21"/>
        <v>9.1700000000000004E-2</v>
      </c>
      <c r="AQ35" s="172"/>
      <c r="AR35" s="169">
        <f t="shared" si="6"/>
        <v>1101414</v>
      </c>
      <c r="AS35" s="170">
        <f t="shared" si="22"/>
        <v>6.4500000000000002E-2</v>
      </c>
      <c r="AT35" s="169">
        <f t="shared" si="7"/>
        <v>1096605</v>
      </c>
      <c r="AU35" s="170">
        <f t="shared" si="23"/>
        <v>6.4799999999999996E-2</v>
      </c>
      <c r="AW35" s="174">
        <v>1101414</v>
      </c>
      <c r="AX35" s="174">
        <f t="shared" si="8"/>
        <v>0</v>
      </c>
    </row>
    <row r="36" spans="1:50" ht="17.25" x14ac:dyDescent="0.3">
      <c r="A36" s="166" t="s">
        <v>209</v>
      </c>
      <c r="B36" s="167" t="s">
        <v>87</v>
      </c>
      <c r="C36" s="168">
        <v>36230</v>
      </c>
      <c r="D36" s="168">
        <v>1312</v>
      </c>
      <c r="E36" s="168">
        <v>147262</v>
      </c>
      <c r="F36" s="168">
        <v>28182</v>
      </c>
      <c r="G36" s="168">
        <v>2536</v>
      </c>
      <c r="H36" s="168">
        <v>508946</v>
      </c>
      <c r="I36" s="168">
        <v>23877</v>
      </c>
      <c r="J36" s="168">
        <v>398</v>
      </c>
      <c r="K36" s="168">
        <v>961</v>
      </c>
      <c r="L36" s="168">
        <v>643</v>
      </c>
      <c r="M36" s="168">
        <v>0</v>
      </c>
      <c r="N36" s="168">
        <v>3967</v>
      </c>
      <c r="O36" s="168">
        <f t="shared" si="9"/>
        <v>754314</v>
      </c>
      <c r="P36" s="161"/>
      <c r="Q36" s="169">
        <v>0</v>
      </c>
      <c r="R36" s="170">
        <f t="shared" si="10"/>
        <v>0</v>
      </c>
      <c r="S36" s="169">
        <v>0</v>
      </c>
      <c r="T36" s="170">
        <f t="shared" si="11"/>
        <v>0</v>
      </c>
      <c r="U36" s="161"/>
      <c r="V36" s="169">
        <f t="shared" si="12"/>
        <v>754314</v>
      </c>
      <c r="W36" s="170">
        <v>0.1096</v>
      </c>
      <c r="X36" s="169">
        <f t="shared" si="0"/>
        <v>175444</v>
      </c>
      <c r="Y36" s="170">
        <f t="shared" si="13"/>
        <v>0.1268</v>
      </c>
      <c r="Z36" s="169">
        <f t="shared" si="1"/>
        <v>749823</v>
      </c>
      <c r="AA36" s="170">
        <f t="shared" si="14"/>
        <v>0.1106</v>
      </c>
      <c r="AB36" s="161"/>
      <c r="AC36" s="169">
        <f t="shared" si="26"/>
        <v>0</v>
      </c>
      <c r="AD36" s="170">
        <f t="shared" si="15"/>
        <v>0</v>
      </c>
      <c r="AE36" s="169">
        <f t="shared" si="27"/>
        <v>0</v>
      </c>
      <c r="AF36" s="170">
        <f t="shared" si="16"/>
        <v>0</v>
      </c>
      <c r="AG36" s="161"/>
      <c r="AH36" s="169">
        <f t="shared" si="17"/>
        <v>0</v>
      </c>
      <c r="AI36" s="170">
        <f t="shared" si="18"/>
        <v>0</v>
      </c>
      <c r="AJ36" s="169">
        <f t="shared" si="4"/>
        <v>0</v>
      </c>
      <c r="AK36" s="170">
        <f t="shared" si="19"/>
        <v>0</v>
      </c>
      <c r="AL36" s="169">
        <f t="shared" si="5"/>
        <v>0</v>
      </c>
      <c r="AM36" s="170">
        <f t="shared" si="24"/>
        <v>0</v>
      </c>
      <c r="AN36" s="171"/>
      <c r="AO36" s="169">
        <f t="shared" si="20"/>
        <v>754314</v>
      </c>
      <c r="AP36" s="170">
        <f t="shared" si="21"/>
        <v>6.2799999999999995E-2</v>
      </c>
      <c r="AQ36" s="172"/>
      <c r="AR36" s="169">
        <f t="shared" si="6"/>
        <v>754314</v>
      </c>
      <c r="AS36" s="170">
        <f t="shared" si="22"/>
        <v>4.4200000000000003E-2</v>
      </c>
      <c r="AT36" s="169">
        <f t="shared" si="7"/>
        <v>750347</v>
      </c>
      <c r="AU36" s="170">
        <f t="shared" si="23"/>
        <v>4.4299999999999999E-2</v>
      </c>
      <c r="AW36" s="174">
        <v>754314</v>
      </c>
      <c r="AX36" s="174">
        <f t="shared" si="8"/>
        <v>0</v>
      </c>
    </row>
    <row r="37" spans="1:50" ht="17.25" x14ac:dyDescent="0.3">
      <c r="A37" s="166" t="s">
        <v>210</v>
      </c>
      <c r="B37" s="167" t="s">
        <v>88</v>
      </c>
      <c r="C37" s="168">
        <v>702</v>
      </c>
      <c r="D37" s="168">
        <v>31</v>
      </c>
      <c r="E37" s="168">
        <v>3511</v>
      </c>
      <c r="F37" s="168">
        <v>581</v>
      </c>
      <c r="G37" s="168">
        <v>19</v>
      </c>
      <c r="H37" s="168">
        <v>16729</v>
      </c>
      <c r="I37" s="168">
        <v>784</v>
      </c>
      <c r="J37" s="168">
        <v>0</v>
      </c>
      <c r="K37" s="168">
        <v>15</v>
      </c>
      <c r="L37" s="168">
        <v>10</v>
      </c>
      <c r="M37" s="168">
        <v>3</v>
      </c>
      <c r="N37" s="168">
        <v>108</v>
      </c>
      <c r="O37" s="168">
        <f t="shared" si="9"/>
        <v>22493</v>
      </c>
      <c r="P37" s="161"/>
      <c r="Q37" s="169">
        <v>0</v>
      </c>
      <c r="R37" s="170">
        <f t="shared" si="10"/>
        <v>0</v>
      </c>
      <c r="S37" s="169">
        <v>0</v>
      </c>
      <c r="T37" s="170">
        <f t="shared" si="11"/>
        <v>0</v>
      </c>
      <c r="U37" s="161"/>
      <c r="V37" s="169">
        <f t="shared" si="12"/>
        <v>0</v>
      </c>
      <c r="W37" s="170">
        <v>0</v>
      </c>
      <c r="X37" s="169">
        <f t="shared" si="0"/>
        <v>0</v>
      </c>
      <c r="Y37" s="170">
        <f t="shared" si="13"/>
        <v>0</v>
      </c>
      <c r="Z37" s="169">
        <f t="shared" si="1"/>
        <v>0</v>
      </c>
      <c r="AA37" s="170">
        <f t="shared" si="14"/>
        <v>0</v>
      </c>
      <c r="AB37" s="161"/>
      <c r="AC37" s="169">
        <f t="shared" si="26"/>
        <v>22385</v>
      </c>
      <c r="AD37" s="170">
        <f t="shared" si="15"/>
        <v>4.3E-3</v>
      </c>
      <c r="AE37" s="169">
        <f t="shared" si="27"/>
        <v>108</v>
      </c>
      <c r="AF37" s="170">
        <f t="shared" si="16"/>
        <v>8.8999999999999999E-3</v>
      </c>
      <c r="AG37" s="161"/>
      <c r="AH37" s="169">
        <f t="shared" si="17"/>
        <v>22493</v>
      </c>
      <c r="AI37" s="170">
        <f t="shared" si="18"/>
        <v>2.2000000000000001E-3</v>
      </c>
      <c r="AJ37" s="169">
        <f t="shared" si="4"/>
        <v>22430</v>
      </c>
      <c r="AK37" s="170">
        <f t="shared" si="19"/>
        <v>2.2000000000000001E-3</v>
      </c>
      <c r="AL37" s="169">
        <f t="shared" si="5"/>
        <v>4092</v>
      </c>
      <c r="AM37" s="170">
        <f t="shared" si="24"/>
        <v>1.9E-3</v>
      </c>
      <c r="AN37" s="171"/>
      <c r="AO37" s="169">
        <f t="shared" si="20"/>
        <v>22493</v>
      </c>
      <c r="AP37" s="170">
        <f t="shared" si="21"/>
        <v>1.9E-3</v>
      </c>
      <c r="AQ37" s="172"/>
      <c r="AR37" s="169">
        <f t="shared" si="6"/>
        <v>22493</v>
      </c>
      <c r="AS37" s="170">
        <f t="shared" si="22"/>
        <v>1.2999999999999999E-3</v>
      </c>
      <c r="AT37" s="169">
        <f t="shared" si="7"/>
        <v>22385</v>
      </c>
      <c r="AU37" s="170">
        <f t="shared" si="23"/>
        <v>1.2999999999999999E-3</v>
      </c>
      <c r="AW37" s="174">
        <v>22493</v>
      </c>
      <c r="AX37" s="174">
        <f t="shared" si="8"/>
        <v>0</v>
      </c>
    </row>
    <row r="38" spans="1:50" ht="17.25" x14ac:dyDescent="0.3">
      <c r="A38" s="166" t="s">
        <v>210</v>
      </c>
      <c r="B38" s="167" t="s">
        <v>89</v>
      </c>
      <c r="C38" s="168">
        <v>54489</v>
      </c>
      <c r="D38" s="168">
        <v>4637</v>
      </c>
      <c r="E38" s="168">
        <v>253695</v>
      </c>
      <c r="F38" s="168">
        <v>46823</v>
      </c>
      <c r="G38" s="168">
        <v>1162</v>
      </c>
      <c r="H38" s="168">
        <v>814304</v>
      </c>
      <c r="I38" s="168">
        <v>38203</v>
      </c>
      <c r="J38" s="168">
        <v>16</v>
      </c>
      <c r="K38" s="168">
        <v>298</v>
      </c>
      <c r="L38" s="168">
        <v>1798</v>
      </c>
      <c r="M38" s="168">
        <v>0</v>
      </c>
      <c r="N38" s="168">
        <v>158</v>
      </c>
      <c r="O38" s="168">
        <f t="shared" si="9"/>
        <v>1215583</v>
      </c>
      <c r="P38" s="161"/>
      <c r="Q38" s="169">
        <v>0</v>
      </c>
      <c r="R38" s="170">
        <f t="shared" si="10"/>
        <v>0</v>
      </c>
      <c r="S38" s="169">
        <v>0</v>
      </c>
      <c r="T38" s="170">
        <f>ROUND(S38/S$61,4)</f>
        <v>0</v>
      </c>
      <c r="U38" s="161"/>
      <c r="V38" s="169">
        <f t="shared" si="12"/>
        <v>0</v>
      </c>
      <c r="W38" s="170">
        <v>0</v>
      </c>
      <c r="X38" s="169">
        <f t="shared" si="0"/>
        <v>0</v>
      </c>
      <c r="Y38" s="170">
        <f t="shared" si="13"/>
        <v>0</v>
      </c>
      <c r="Z38" s="169">
        <f t="shared" si="1"/>
        <v>0</v>
      </c>
      <c r="AA38" s="170">
        <f t="shared" si="14"/>
        <v>0</v>
      </c>
      <c r="AB38" s="161"/>
      <c r="AC38" s="169">
        <f t="shared" si="26"/>
        <v>1215425</v>
      </c>
      <c r="AD38" s="170">
        <f t="shared" si="15"/>
        <v>0.2344</v>
      </c>
      <c r="AE38" s="169">
        <v>0</v>
      </c>
      <c r="AF38" s="176">
        <f>ROUND(AE38/AE$61,4)</f>
        <v>0</v>
      </c>
      <c r="AG38" s="161"/>
      <c r="AH38" s="169">
        <f t="shared" si="17"/>
        <v>1215583</v>
      </c>
      <c r="AI38" s="170">
        <f t="shared" si="18"/>
        <v>0.11849999999999999</v>
      </c>
      <c r="AJ38" s="169">
        <f t="shared" si="4"/>
        <v>1207986</v>
      </c>
      <c r="AK38" s="170">
        <f t="shared" si="19"/>
        <v>0.11849999999999999</v>
      </c>
      <c r="AL38" s="169">
        <f t="shared" si="5"/>
        <v>300518</v>
      </c>
      <c r="AM38" s="170">
        <f t="shared" si="24"/>
        <v>0.14080000000000001</v>
      </c>
      <c r="AN38" s="171"/>
      <c r="AO38" s="169">
        <f t="shared" si="20"/>
        <v>1215583</v>
      </c>
      <c r="AP38" s="170">
        <f t="shared" si="21"/>
        <v>0.1012</v>
      </c>
      <c r="AQ38" s="172"/>
      <c r="AR38" s="169">
        <f t="shared" si="6"/>
        <v>1215583</v>
      </c>
      <c r="AS38" s="170">
        <f t="shared" si="22"/>
        <v>7.1199999999999999E-2</v>
      </c>
      <c r="AT38" s="169">
        <f t="shared" si="7"/>
        <v>1215425</v>
      </c>
      <c r="AU38" s="170">
        <f t="shared" si="23"/>
        <v>7.1800000000000003E-2</v>
      </c>
      <c r="AW38" s="174">
        <v>1215583</v>
      </c>
      <c r="AX38" s="174">
        <f t="shared" si="8"/>
        <v>0</v>
      </c>
    </row>
    <row r="39" spans="1:50" ht="17.25" x14ac:dyDescent="0.3">
      <c r="A39" s="166" t="s">
        <v>209</v>
      </c>
      <c r="B39" s="167" t="s">
        <v>90</v>
      </c>
      <c r="C39" s="168">
        <v>27987</v>
      </c>
      <c r="D39" s="168">
        <v>1446</v>
      </c>
      <c r="E39" s="168">
        <v>209233</v>
      </c>
      <c r="F39" s="168">
        <v>23640</v>
      </c>
      <c r="G39" s="168">
        <v>2608</v>
      </c>
      <c r="H39" s="168">
        <v>789299</v>
      </c>
      <c r="I39" s="168">
        <v>37029</v>
      </c>
      <c r="J39" s="168">
        <v>110</v>
      </c>
      <c r="K39" s="168">
        <v>409</v>
      </c>
      <c r="L39" s="168">
        <v>697</v>
      </c>
      <c r="M39" s="168">
        <v>0</v>
      </c>
      <c r="N39" s="168">
        <v>3901</v>
      </c>
      <c r="O39" s="168">
        <f t="shared" si="9"/>
        <v>1096359</v>
      </c>
      <c r="P39" s="161"/>
      <c r="Q39" s="169">
        <v>0</v>
      </c>
      <c r="R39" s="170">
        <f t="shared" si="10"/>
        <v>0</v>
      </c>
      <c r="S39" s="169">
        <v>0</v>
      </c>
      <c r="T39" s="170">
        <f t="shared" si="11"/>
        <v>0</v>
      </c>
      <c r="U39" s="161"/>
      <c r="V39" s="169">
        <f t="shared" si="12"/>
        <v>1096359</v>
      </c>
      <c r="W39" s="170">
        <v>0.1603</v>
      </c>
      <c r="X39" s="169">
        <f t="shared" si="0"/>
        <v>232873</v>
      </c>
      <c r="Y39" s="170">
        <f t="shared" si="13"/>
        <v>0.16839999999999999</v>
      </c>
      <c r="Z39" s="169">
        <f t="shared" si="1"/>
        <v>1091608</v>
      </c>
      <c r="AA39" s="170">
        <f t="shared" si="14"/>
        <v>0.161</v>
      </c>
      <c r="AB39" s="161"/>
      <c r="AC39" s="169">
        <f t="shared" si="26"/>
        <v>0</v>
      </c>
      <c r="AD39" s="170">
        <f t="shared" si="15"/>
        <v>0</v>
      </c>
      <c r="AE39" s="169">
        <f t="shared" ref="AE39:AE60" si="28">SUMIF($A39,"CA",N39)</f>
        <v>0</v>
      </c>
      <c r="AF39" s="170">
        <f t="shared" si="16"/>
        <v>0</v>
      </c>
      <c r="AG39" s="161"/>
      <c r="AH39" s="169">
        <f t="shared" si="17"/>
        <v>0</v>
      </c>
      <c r="AI39" s="170">
        <f t="shared" si="18"/>
        <v>0</v>
      </c>
      <c r="AJ39" s="169">
        <f t="shared" si="4"/>
        <v>0</v>
      </c>
      <c r="AK39" s="170">
        <f t="shared" si="19"/>
        <v>0</v>
      </c>
      <c r="AL39" s="169">
        <f t="shared" si="5"/>
        <v>0</v>
      </c>
      <c r="AM39" s="170">
        <f t="shared" si="24"/>
        <v>0</v>
      </c>
      <c r="AN39" s="171"/>
      <c r="AO39" s="169">
        <f t="shared" si="20"/>
        <v>1096359</v>
      </c>
      <c r="AP39" s="170">
        <f t="shared" si="21"/>
        <v>9.1300000000000006E-2</v>
      </c>
      <c r="AQ39" s="172"/>
      <c r="AR39" s="169">
        <f t="shared" si="6"/>
        <v>1096359</v>
      </c>
      <c r="AS39" s="170">
        <f t="shared" si="22"/>
        <v>6.4199999999999993E-2</v>
      </c>
      <c r="AT39" s="169">
        <f t="shared" si="7"/>
        <v>1092458</v>
      </c>
      <c r="AU39" s="170">
        <f t="shared" si="23"/>
        <v>6.4500000000000002E-2</v>
      </c>
      <c r="AW39" s="174">
        <v>1096359</v>
      </c>
      <c r="AX39" s="174">
        <f t="shared" si="8"/>
        <v>0</v>
      </c>
    </row>
    <row r="40" spans="1:50" ht="17.25" x14ac:dyDescent="0.3">
      <c r="A40" s="166" t="s">
        <v>209</v>
      </c>
      <c r="B40" s="167" t="s">
        <v>91</v>
      </c>
      <c r="C40" s="168">
        <v>4115</v>
      </c>
      <c r="D40" s="168">
        <v>449</v>
      </c>
      <c r="E40" s="168">
        <v>38619</v>
      </c>
      <c r="F40" s="168">
        <v>3794</v>
      </c>
      <c r="G40" s="168">
        <v>1542</v>
      </c>
      <c r="H40" s="168">
        <v>195038</v>
      </c>
      <c r="I40" s="168">
        <v>9150</v>
      </c>
      <c r="J40" s="168">
        <v>29</v>
      </c>
      <c r="K40" s="168">
        <v>452</v>
      </c>
      <c r="L40" s="168">
        <v>409</v>
      </c>
      <c r="M40" s="168">
        <v>0</v>
      </c>
      <c r="N40" s="168">
        <v>4809</v>
      </c>
      <c r="O40" s="168">
        <f t="shared" si="9"/>
        <v>258406</v>
      </c>
      <c r="P40" s="161"/>
      <c r="Q40" s="169">
        <v>0</v>
      </c>
      <c r="R40" s="170">
        <f t="shared" si="10"/>
        <v>0</v>
      </c>
      <c r="S40" s="169">
        <v>0</v>
      </c>
      <c r="T40" s="170">
        <f t="shared" si="11"/>
        <v>0</v>
      </c>
      <c r="U40" s="161"/>
      <c r="V40" s="169">
        <f t="shared" si="12"/>
        <v>258406</v>
      </c>
      <c r="W40" s="170">
        <v>5.8500000000000003E-2</v>
      </c>
      <c r="X40" s="169">
        <f t="shared" si="0"/>
        <v>42413</v>
      </c>
      <c r="Y40" s="170">
        <f t="shared" si="13"/>
        <v>3.0700000000000002E-2</v>
      </c>
      <c r="Z40" s="169">
        <f t="shared" si="1"/>
        <v>256006</v>
      </c>
      <c r="AA40" s="170">
        <f t="shared" si="14"/>
        <v>3.78E-2</v>
      </c>
      <c r="AB40" s="161"/>
      <c r="AC40" s="169">
        <f t="shared" si="26"/>
        <v>0</v>
      </c>
      <c r="AD40" s="170">
        <f t="shared" si="15"/>
        <v>0</v>
      </c>
      <c r="AE40" s="169">
        <f t="shared" si="28"/>
        <v>0</v>
      </c>
      <c r="AF40" s="170">
        <f t="shared" si="16"/>
        <v>0</v>
      </c>
      <c r="AG40" s="161"/>
      <c r="AH40" s="169">
        <f t="shared" si="17"/>
        <v>0</v>
      </c>
      <c r="AI40" s="170">
        <f t="shared" si="18"/>
        <v>0</v>
      </c>
      <c r="AJ40" s="169">
        <f t="shared" si="4"/>
        <v>0</v>
      </c>
      <c r="AK40" s="170">
        <f t="shared" si="19"/>
        <v>0</v>
      </c>
      <c r="AL40" s="169">
        <f t="shared" si="5"/>
        <v>0</v>
      </c>
      <c r="AM40" s="170">
        <f t="shared" si="24"/>
        <v>0</v>
      </c>
      <c r="AN40" s="171"/>
      <c r="AO40" s="169">
        <f t="shared" si="20"/>
        <v>258406</v>
      </c>
      <c r="AP40" s="170">
        <f t="shared" si="21"/>
        <v>2.1499999999999998E-2</v>
      </c>
      <c r="AQ40" s="172"/>
      <c r="AR40" s="169">
        <f t="shared" si="6"/>
        <v>258406</v>
      </c>
      <c r="AS40" s="170">
        <f t="shared" si="22"/>
        <v>1.5100000000000001E-2</v>
      </c>
      <c r="AT40" s="169">
        <f t="shared" si="7"/>
        <v>253597</v>
      </c>
      <c r="AU40" s="170">
        <f t="shared" si="23"/>
        <v>1.4999999999999999E-2</v>
      </c>
      <c r="AW40" s="174">
        <v>258406</v>
      </c>
      <c r="AX40" s="174">
        <f t="shared" si="8"/>
        <v>0</v>
      </c>
    </row>
    <row r="41" spans="1:50" ht="17.25" x14ac:dyDescent="0.3">
      <c r="A41" s="166" t="s">
        <v>210</v>
      </c>
      <c r="B41" s="167" t="s">
        <v>92</v>
      </c>
      <c r="C41" s="168">
        <v>14547</v>
      </c>
      <c r="D41" s="168">
        <v>889</v>
      </c>
      <c r="E41" s="168">
        <v>75068</v>
      </c>
      <c r="F41" s="168">
        <v>12276</v>
      </c>
      <c r="G41" s="168">
        <v>607</v>
      </c>
      <c r="H41" s="168">
        <v>270369</v>
      </c>
      <c r="I41" s="168">
        <v>12684</v>
      </c>
      <c r="J41" s="168">
        <v>16</v>
      </c>
      <c r="K41" s="168">
        <v>101</v>
      </c>
      <c r="L41" s="168">
        <v>290</v>
      </c>
      <c r="M41" s="168">
        <v>0</v>
      </c>
      <c r="N41" s="168">
        <v>493</v>
      </c>
      <c r="O41" s="168">
        <f t="shared" si="9"/>
        <v>387340</v>
      </c>
      <c r="P41" s="161"/>
      <c r="Q41" s="169">
        <v>0</v>
      </c>
      <c r="R41" s="170">
        <f t="shared" si="10"/>
        <v>0</v>
      </c>
      <c r="S41" s="169">
        <v>0</v>
      </c>
      <c r="T41" s="170">
        <f t="shared" si="11"/>
        <v>0</v>
      </c>
      <c r="U41" s="161"/>
      <c r="V41" s="169">
        <f t="shared" si="12"/>
        <v>0</v>
      </c>
      <c r="W41" s="170">
        <v>0</v>
      </c>
      <c r="X41" s="169">
        <f t="shared" si="0"/>
        <v>0</v>
      </c>
      <c r="Y41" s="170">
        <f t="shared" si="13"/>
        <v>0</v>
      </c>
      <c r="Z41" s="169">
        <f t="shared" si="1"/>
        <v>0</v>
      </c>
      <c r="AA41" s="170">
        <f t="shared" si="14"/>
        <v>0</v>
      </c>
      <c r="AB41" s="161"/>
      <c r="AC41" s="169">
        <f t="shared" si="26"/>
        <v>386847</v>
      </c>
      <c r="AD41" s="170">
        <f t="shared" si="15"/>
        <v>7.46E-2</v>
      </c>
      <c r="AE41" s="169">
        <f t="shared" si="28"/>
        <v>493</v>
      </c>
      <c r="AF41" s="170">
        <f t="shared" si="16"/>
        <v>4.0800000000000003E-2</v>
      </c>
      <c r="AG41" s="161"/>
      <c r="AH41" s="169">
        <f t="shared" si="17"/>
        <v>387340</v>
      </c>
      <c r="AI41" s="170">
        <f t="shared" si="18"/>
        <v>3.78E-2</v>
      </c>
      <c r="AJ41" s="169">
        <f t="shared" si="4"/>
        <v>385554</v>
      </c>
      <c r="AK41" s="173">
        <f>ROUNDDOWN(AJ41/AJ$61,4)</f>
        <v>3.78E-2</v>
      </c>
      <c r="AL41" s="169">
        <f t="shared" si="5"/>
        <v>87344</v>
      </c>
      <c r="AM41" s="170">
        <f t="shared" si="24"/>
        <v>4.0899999999999999E-2</v>
      </c>
      <c r="AN41" s="171"/>
      <c r="AO41" s="169">
        <f t="shared" si="20"/>
        <v>387340</v>
      </c>
      <c r="AP41" s="170">
        <f t="shared" si="21"/>
        <v>3.2199999999999999E-2</v>
      </c>
      <c r="AQ41" s="172"/>
      <c r="AR41" s="169">
        <f t="shared" si="6"/>
        <v>387340</v>
      </c>
      <c r="AS41" s="170">
        <f>ROUND(AR41/AR$61,4)</f>
        <v>2.2700000000000001E-2</v>
      </c>
      <c r="AT41" s="169">
        <f t="shared" si="7"/>
        <v>386847</v>
      </c>
      <c r="AU41" s="173">
        <f>ROUNDUP(AT41/AT$61,4)</f>
        <v>2.29E-2</v>
      </c>
      <c r="AW41" s="174">
        <v>387340</v>
      </c>
      <c r="AX41" s="174">
        <f t="shared" si="8"/>
        <v>0</v>
      </c>
    </row>
    <row r="42" spans="1:50" ht="17.25" x14ac:dyDescent="0.3">
      <c r="A42" s="166" t="s">
        <v>209</v>
      </c>
      <c r="B42" s="167" t="s">
        <v>93</v>
      </c>
      <c r="C42" s="168">
        <v>1859</v>
      </c>
      <c r="D42" s="168">
        <v>228</v>
      </c>
      <c r="E42" s="168">
        <v>12477</v>
      </c>
      <c r="F42" s="168">
        <v>1535</v>
      </c>
      <c r="G42" s="168">
        <v>47</v>
      </c>
      <c r="H42" s="168">
        <v>53863</v>
      </c>
      <c r="I42" s="168">
        <v>2526</v>
      </c>
      <c r="J42" s="168">
        <v>0</v>
      </c>
      <c r="K42" s="168">
        <v>12</v>
      </c>
      <c r="L42" s="168">
        <v>61</v>
      </c>
      <c r="M42" s="168">
        <v>0</v>
      </c>
      <c r="N42" s="168">
        <v>384</v>
      </c>
      <c r="O42" s="168">
        <f t="shared" si="9"/>
        <v>72992</v>
      </c>
      <c r="P42" s="161"/>
      <c r="Q42" s="169">
        <v>0</v>
      </c>
      <c r="R42" s="170">
        <f t="shared" si="10"/>
        <v>0</v>
      </c>
      <c r="S42" s="169">
        <v>0</v>
      </c>
      <c r="T42" s="170">
        <f t="shared" si="11"/>
        <v>0</v>
      </c>
      <c r="U42" s="161"/>
      <c r="V42" s="169">
        <f t="shared" si="12"/>
        <v>72992</v>
      </c>
      <c r="W42" s="170">
        <v>1.34E-2</v>
      </c>
      <c r="X42" s="169">
        <f t="shared" si="0"/>
        <v>14012</v>
      </c>
      <c r="Y42" s="170">
        <f t="shared" si="13"/>
        <v>1.01E-2</v>
      </c>
      <c r="Z42" s="169">
        <f t="shared" si="1"/>
        <v>72656</v>
      </c>
      <c r="AA42" s="170">
        <f t="shared" si="14"/>
        <v>1.0699999999999999E-2</v>
      </c>
      <c r="AB42" s="161"/>
      <c r="AC42" s="169">
        <f t="shared" si="26"/>
        <v>0</v>
      </c>
      <c r="AD42" s="170">
        <f t="shared" si="15"/>
        <v>0</v>
      </c>
      <c r="AE42" s="169">
        <f t="shared" si="28"/>
        <v>0</v>
      </c>
      <c r="AF42" s="170">
        <f t="shared" si="16"/>
        <v>0</v>
      </c>
      <c r="AG42" s="161"/>
      <c r="AH42" s="169">
        <f t="shared" si="17"/>
        <v>0</v>
      </c>
      <c r="AI42" s="170">
        <f t="shared" si="18"/>
        <v>0</v>
      </c>
      <c r="AJ42" s="169">
        <f t="shared" si="4"/>
        <v>0</v>
      </c>
      <c r="AK42" s="170">
        <f t="shared" si="19"/>
        <v>0</v>
      </c>
      <c r="AL42" s="169">
        <f t="shared" si="5"/>
        <v>0</v>
      </c>
      <c r="AM42" s="170">
        <f t="shared" si="24"/>
        <v>0</v>
      </c>
      <c r="AN42" s="171"/>
      <c r="AO42" s="169">
        <f t="shared" si="20"/>
        <v>72992</v>
      </c>
      <c r="AP42" s="170">
        <f t="shared" si="21"/>
        <v>6.1000000000000004E-3</v>
      </c>
      <c r="AQ42" s="172"/>
      <c r="AR42" s="169">
        <f t="shared" si="6"/>
        <v>72992</v>
      </c>
      <c r="AS42" s="170">
        <f t="shared" si="22"/>
        <v>4.3E-3</v>
      </c>
      <c r="AT42" s="169">
        <f t="shared" si="7"/>
        <v>72608</v>
      </c>
      <c r="AU42" s="170">
        <f t="shared" si="23"/>
        <v>4.3E-3</v>
      </c>
      <c r="AW42" s="174">
        <v>72992</v>
      </c>
      <c r="AX42" s="174">
        <f t="shared" si="8"/>
        <v>0</v>
      </c>
    </row>
    <row r="43" spans="1:50" ht="17.25" x14ac:dyDescent="0.3">
      <c r="A43" s="166" t="s">
        <v>209</v>
      </c>
      <c r="B43" s="167" t="s">
        <v>94</v>
      </c>
      <c r="C43" s="168">
        <v>1328</v>
      </c>
      <c r="D43" s="168">
        <v>135</v>
      </c>
      <c r="E43" s="168">
        <v>18325</v>
      </c>
      <c r="F43" s="168">
        <v>1182</v>
      </c>
      <c r="G43" s="168">
        <v>447</v>
      </c>
      <c r="H43" s="168">
        <v>131322</v>
      </c>
      <c r="I43" s="168">
        <v>6160</v>
      </c>
      <c r="J43" s="168">
        <v>1</v>
      </c>
      <c r="K43" s="168">
        <v>363</v>
      </c>
      <c r="L43" s="168">
        <v>103</v>
      </c>
      <c r="M43" s="168">
        <v>0</v>
      </c>
      <c r="N43" s="168">
        <v>283</v>
      </c>
      <c r="O43" s="168">
        <f t="shared" si="9"/>
        <v>159649</v>
      </c>
      <c r="P43" s="161"/>
      <c r="Q43" s="169">
        <v>0</v>
      </c>
      <c r="R43" s="170">
        <f t="shared" si="10"/>
        <v>0</v>
      </c>
      <c r="S43" s="169">
        <v>0</v>
      </c>
      <c r="T43" s="170">
        <f t="shared" si="11"/>
        <v>0</v>
      </c>
      <c r="U43" s="161"/>
      <c r="V43" s="169">
        <f t="shared" si="12"/>
        <v>159649</v>
      </c>
      <c r="W43" s="170">
        <v>2.3599999999999999E-2</v>
      </c>
      <c r="X43" s="169">
        <f t="shared" si="0"/>
        <v>19507</v>
      </c>
      <c r="Y43" s="170">
        <f t="shared" si="13"/>
        <v>1.41E-2</v>
      </c>
      <c r="Z43" s="169">
        <f t="shared" si="1"/>
        <v>158964</v>
      </c>
      <c r="AA43" s="173">
        <f>ROUNDUP(Z43/Z$61,4)</f>
        <v>2.35E-2</v>
      </c>
      <c r="AB43" s="161"/>
      <c r="AC43" s="169">
        <f t="shared" si="26"/>
        <v>0</v>
      </c>
      <c r="AD43" s="170">
        <f t="shared" si="15"/>
        <v>0</v>
      </c>
      <c r="AE43" s="169">
        <f t="shared" si="28"/>
        <v>0</v>
      </c>
      <c r="AF43" s="170">
        <f t="shared" si="16"/>
        <v>0</v>
      </c>
      <c r="AG43" s="161"/>
      <c r="AH43" s="169">
        <f t="shared" si="17"/>
        <v>0</v>
      </c>
      <c r="AI43" s="170">
        <f t="shared" si="18"/>
        <v>0</v>
      </c>
      <c r="AJ43" s="169">
        <f t="shared" si="4"/>
        <v>0</v>
      </c>
      <c r="AK43" s="170">
        <f t="shared" si="19"/>
        <v>0</v>
      </c>
      <c r="AL43" s="169">
        <f t="shared" si="5"/>
        <v>0</v>
      </c>
      <c r="AM43" s="170">
        <f t="shared" si="24"/>
        <v>0</v>
      </c>
      <c r="AN43" s="171"/>
      <c r="AO43" s="169">
        <f t="shared" si="20"/>
        <v>159649</v>
      </c>
      <c r="AP43" s="170">
        <f t="shared" si="21"/>
        <v>1.3299999999999999E-2</v>
      </c>
      <c r="AQ43" s="172"/>
      <c r="AR43" s="169">
        <f t="shared" si="6"/>
        <v>159649</v>
      </c>
      <c r="AS43" s="170">
        <f t="shared" si="22"/>
        <v>9.4000000000000004E-3</v>
      </c>
      <c r="AT43" s="169">
        <f t="shared" si="7"/>
        <v>159366</v>
      </c>
      <c r="AU43" s="170">
        <f t="shared" si="23"/>
        <v>9.4000000000000004E-3</v>
      </c>
      <c r="AW43" s="174">
        <v>159649</v>
      </c>
      <c r="AX43" s="174">
        <f t="shared" si="8"/>
        <v>0</v>
      </c>
    </row>
    <row r="44" spans="1:50" ht="17.25" x14ac:dyDescent="0.3">
      <c r="A44" s="166" t="s">
        <v>209</v>
      </c>
      <c r="B44" s="167" t="s">
        <v>95</v>
      </c>
      <c r="C44" s="168">
        <v>5438</v>
      </c>
      <c r="D44" s="168">
        <v>286</v>
      </c>
      <c r="E44" s="168">
        <v>30464</v>
      </c>
      <c r="F44" s="168">
        <v>4357</v>
      </c>
      <c r="G44" s="168">
        <v>201</v>
      </c>
      <c r="H44" s="168">
        <v>138815</v>
      </c>
      <c r="I44" s="168">
        <v>6512</v>
      </c>
      <c r="J44" s="168">
        <v>2</v>
      </c>
      <c r="K44" s="168">
        <v>20</v>
      </c>
      <c r="L44" s="168">
        <v>92</v>
      </c>
      <c r="M44" s="168">
        <v>0</v>
      </c>
      <c r="N44" s="168">
        <v>404</v>
      </c>
      <c r="O44" s="168">
        <f t="shared" si="9"/>
        <v>186591</v>
      </c>
      <c r="P44" s="161"/>
      <c r="Q44" s="169">
        <v>0</v>
      </c>
      <c r="R44" s="170">
        <f t="shared" si="10"/>
        <v>0</v>
      </c>
      <c r="S44" s="169">
        <v>0</v>
      </c>
      <c r="T44" s="170">
        <f t="shared" si="11"/>
        <v>0</v>
      </c>
      <c r="U44" s="161"/>
      <c r="V44" s="169">
        <f t="shared" si="12"/>
        <v>186591</v>
      </c>
      <c r="W44" s="170">
        <v>2.4199999999999999E-2</v>
      </c>
      <c r="X44" s="169">
        <f t="shared" si="0"/>
        <v>34821</v>
      </c>
      <c r="Y44" s="170">
        <f t="shared" si="13"/>
        <v>2.52E-2</v>
      </c>
      <c r="Z44" s="169">
        <f t="shared" si="1"/>
        <v>186012</v>
      </c>
      <c r="AA44" s="170">
        <f t="shared" si="14"/>
        <v>2.7400000000000001E-2</v>
      </c>
      <c r="AB44" s="161"/>
      <c r="AC44" s="169">
        <f t="shared" si="26"/>
        <v>0</v>
      </c>
      <c r="AD44" s="170">
        <f t="shared" si="15"/>
        <v>0</v>
      </c>
      <c r="AE44" s="169">
        <f t="shared" si="28"/>
        <v>0</v>
      </c>
      <c r="AF44" s="170">
        <f t="shared" si="16"/>
        <v>0</v>
      </c>
      <c r="AG44" s="161"/>
      <c r="AH44" s="169">
        <f t="shared" si="17"/>
        <v>0</v>
      </c>
      <c r="AI44" s="170">
        <f t="shared" si="18"/>
        <v>0</v>
      </c>
      <c r="AJ44" s="169">
        <f t="shared" si="4"/>
        <v>0</v>
      </c>
      <c r="AK44" s="170">
        <f t="shared" si="19"/>
        <v>0</v>
      </c>
      <c r="AL44" s="169">
        <f t="shared" si="5"/>
        <v>0</v>
      </c>
      <c r="AM44" s="170">
        <f t="shared" si="24"/>
        <v>0</v>
      </c>
      <c r="AN44" s="171"/>
      <c r="AO44" s="169">
        <f t="shared" si="20"/>
        <v>186591</v>
      </c>
      <c r="AP44" s="170">
        <f t="shared" si="21"/>
        <v>1.55E-2</v>
      </c>
      <c r="AQ44" s="172"/>
      <c r="AR44" s="169">
        <f t="shared" si="6"/>
        <v>186591</v>
      </c>
      <c r="AS44" s="170">
        <f t="shared" si="22"/>
        <v>1.09E-2</v>
      </c>
      <c r="AT44" s="169">
        <f t="shared" si="7"/>
        <v>186187</v>
      </c>
      <c r="AU44" s="170">
        <f>ROUND(AT44/AT$61,4)</f>
        <v>1.0999999999999999E-2</v>
      </c>
      <c r="AW44" s="174">
        <v>186591</v>
      </c>
      <c r="AX44" s="174">
        <f t="shared" si="8"/>
        <v>0</v>
      </c>
    </row>
    <row r="45" spans="1:50" ht="17.25" x14ac:dyDescent="0.3">
      <c r="A45" s="166" t="s">
        <v>209</v>
      </c>
      <c r="B45" s="167" t="s">
        <v>96</v>
      </c>
      <c r="C45" s="168">
        <v>8319</v>
      </c>
      <c r="D45" s="168">
        <v>755</v>
      </c>
      <c r="E45" s="168">
        <v>61889</v>
      </c>
      <c r="F45" s="168">
        <v>6887</v>
      </c>
      <c r="G45" s="168">
        <v>1094</v>
      </c>
      <c r="H45" s="168">
        <v>367655</v>
      </c>
      <c r="I45" s="168">
        <v>17248</v>
      </c>
      <c r="J45" s="168">
        <v>22</v>
      </c>
      <c r="K45" s="168">
        <v>938</v>
      </c>
      <c r="L45" s="168">
        <v>326</v>
      </c>
      <c r="M45" s="168">
        <v>0</v>
      </c>
      <c r="N45" s="168">
        <v>3598</v>
      </c>
      <c r="O45" s="168">
        <f t="shared" si="9"/>
        <v>468731</v>
      </c>
      <c r="P45" s="161"/>
      <c r="Q45" s="169">
        <v>0</v>
      </c>
      <c r="R45" s="170">
        <f t="shared" si="10"/>
        <v>0</v>
      </c>
      <c r="S45" s="169">
        <v>0</v>
      </c>
      <c r="T45" s="170">
        <f t="shared" si="11"/>
        <v>0</v>
      </c>
      <c r="U45" s="161"/>
      <c r="V45" s="169">
        <f t="shared" si="12"/>
        <v>468731</v>
      </c>
      <c r="W45" s="170">
        <v>8.0600000000000005E-2</v>
      </c>
      <c r="X45" s="169">
        <f t="shared" si="0"/>
        <v>68776</v>
      </c>
      <c r="Y45" s="170">
        <f t="shared" si="13"/>
        <v>4.9700000000000001E-2</v>
      </c>
      <c r="Z45" s="169">
        <f t="shared" si="1"/>
        <v>466556</v>
      </c>
      <c r="AA45" s="170">
        <f t="shared" si="14"/>
        <v>6.88E-2</v>
      </c>
      <c r="AB45" s="161"/>
      <c r="AC45" s="169">
        <f t="shared" si="26"/>
        <v>0</v>
      </c>
      <c r="AD45" s="170">
        <f t="shared" si="15"/>
        <v>0</v>
      </c>
      <c r="AE45" s="169">
        <f t="shared" si="28"/>
        <v>0</v>
      </c>
      <c r="AF45" s="170">
        <f t="shared" si="16"/>
        <v>0</v>
      </c>
      <c r="AG45" s="161"/>
      <c r="AH45" s="169">
        <f t="shared" si="17"/>
        <v>0</v>
      </c>
      <c r="AI45" s="170">
        <f t="shared" si="18"/>
        <v>0</v>
      </c>
      <c r="AJ45" s="169">
        <f t="shared" si="4"/>
        <v>0</v>
      </c>
      <c r="AK45" s="170">
        <f t="shared" si="19"/>
        <v>0</v>
      </c>
      <c r="AL45" s="169">
        <f t="shared" si="5"/>
        <v>0</v>
      </c>
      <c r="AM45" s="170">
        <f t="shared" si="24"/>
        <v>0</v>
      </c>
      <c r="AN45" s="171"/>
      <c r="AO45" s="169">
        <f t="shared" si="20"/>
        <v>468731</v>
      </c>
      <c r="AP45" s="170">
        <f t="shared" si="21"/>
        <v>3.9E-2</v>
      </c>
      <c r="AQ45" s="172"/>
      <c r="AR45" s="169">
        <f t="shared" si="6"/>
        <v>468731</v>
      </c>
      <c r="AS45" s="170">
        <f t="shared" si="22"/>
        <v>2.75E-2</v>
      </c>
      <c r="AT45" s="169">
        <f t="shared" si="7"/>
        <v>465133</v>
      </c>
      <c r="AU45" s="170">
        <f t="shared" si="23"/>
        <v>2.75E-2</v>
      </c>
      <c r="AW45" s="174">
        <v>468731</v>
      </c>
      <c r="AX45" s="174">
        <f t="shared" si="8"/>
        <v>0</v>
      </c>
    </row>
    <row r="46" spans="1:50" ht="17.25" x14ac:dyDescent="0.3">
      <c r="A46" s="166" t="s">
        <v>209</v>
      </c>
      <c r="B46" s="167" t="s">
        <v>97</v>
      </c>
      <c r="C46" s="168">
        <v>2224</v>
      </c>
      <c r="D46" s="168">
        <v>102</v>
      </c>
      <c r="E46" s="168">
        <v>19802</v>
      </c>
      <c r="F46" s="168">
        <v>1956</v>
      </c>
      <c r="G46" s="168">
        <v>66</v>
      </c>
      <c r="H46" s="168">
        <v>69963</v>
      </c>
      <c r="I46" s="168">
        <v>3282</v>
      </c>
      <c r="J46" s="168">
        <v>0</v>
      </c>
      <c r="K46" s="168">
        <v>7</v>
      </c>
      <c r="L46" s="168">
        <v>48</v>
      </c>
      <c r="M46" s="168">
        <v>0</v>
      </c>
      <c r="N46" s="168">
        <v>246</v>
      </c>
      <c r="O46" s="168">
        <f t="shared" si="9"/>
        <v>97696</v>
      </c>
      <c r="P46" s="161"/>
      <c r="Q46" s="169">
        <v>0</v>
      </c>
      <c r="R46" s="170">
        <f t="shared" si="10"/>
        <v>0</v>
      </c>
      <c r="S46" s="169">
        <v>0</v>
      </c>
      <c r="T46" s="170">
        <f t="shared" si="11"/>
        <v>0</v>
      </c>
      <c r="U46" s="161"/>
      <c r="V46" s="169">
        <f t="shared" si="12"/>
        <v>97696</v>
      </c>
      <c r="W46" s="170">
        <v>1.3599999999999999E-2</v>
      </c>
      <c r="X46" s="169">
        <f t="shared" si="0"/>
        <v>21758</v>
      </c>
      <c r="Y46" s="170">
        <f t="shared" si="13"/>
        <v>1.5699999999999999E-2</v>
      </c>
      <c r="Z46" s="169">
        <f t="shared" si="1"/>
        <v>97480</v>
      </c>
      <c r="AA46" s="170">
        <f t="shared" si="14"/>
        <v>1.44E-2</v>
      </c>
      <c r="AB46" s="161"/>
      <c r="AC46" s="169">
        <f t="shared" si="26"/>
        <v>0</v>
      </c>
      <c r="AD46" s="170">
        <f t="shared" si="15"/>
        <v>0</v>
      </c>
      <c r="AE46" s="169">
        <f t="shared" si="28"/>
        <v>0</v>
      </c>
      <c r="AF46" s="170">
        <f t="shared" si="16"/>
        <v>0</v>
      </c>
      <c r="AG46" s="161"/>
      <c r="AH46" s="169">
        <f t="shared" si="17"/>
        <v>0</v>
      </c>
      <c r="AI46" s="170">
        <f t="shared" si="18"/>
        <v>0</v>
      </c>
      <c r="AJ46" s="169">
        <f t="shared" si="4"/>
        <v>0</v>
      </c>
      <c r="AK46" s="170">
        <f t="shared" si="19"/>
        <v>0</v>
      </c>
      <c r="AL46" s="169">
        <f t="shared" si="5"/>
        <v>0</v>
      </c>
      <c r="AM46" s="170">
        <f t="shared" si="24"/>
        <v>0</v>
      </c>
      <c r="AN46" s="171"/>
      <c r="AO46" s="169">
        <f t="shared" si="20"/>
        <v>97696</v>
      </c>
      <c r="AP46" s="170">
        <f t="shared" si="21"/>
        <v>8.0999999999999996E-3</v>
      </c>
      <c r="AQ46" s="172"/>
      <c r="AR46" s="169">
        <f t="shared" si="6"/>
        <v>97696</v>
      </c>
      <c r="AS46" s="170">
        <f t="shared" si="22"/>
        <v>5.7000000000000002E-3</v>
      </c>
      <c r="AT46" s="169">
        <f t="shared" si="7"/>
        <v>97450</v>
      </c>
      <c r="AU46" s="170">
        <f t="shared" si="23"/>
        <v>5.7999999999999996E-3</v>
      </c>
      <c r="AW46" s="174">
        <v>97696</v>
      </c>
      <c r="AX46" s="174">
        <f t="shared" si="8"/>
        <v>0</v>
      </c>
    </row>
    <row r="47" spans="1:50" ht="17.25" x14ac:dyDescent="0.3">
      <c r="A47" s="166" t="s">
        <v>210</v>
      </c>
      <c r="B47" s="167" t="s">
        <v>98</v>
      </c>
      <c r="C47" s="168">
        <v>3258</v>
      </c>
      <c r="D47" s="168">
        <v>324</v>
      </c>
      <c r="E47" s="168">
        <v>18868</v>
      </c>
      <c r="F47" s="168">
        <v>2442</v>
      </c>
      <c r="G47" s="168">
        <v>47</v>
      </c>
      <c r="H47" s="168">
        <v>59129</v>
      </c>
      <c r="I47" s="168">
        <v>2774</v>
      </c>
      <c r="J47" s="168">
        <v>0</v>
      </c>
      <c r="K47" s="168">
        <v>1</v>
      </c>
      <c r="L47" s="168">
        <v>118</v>
      </c>
      <c r="M47" s="168">
        <v>27</v>
      </c>
      <c r="N47" s="168">
        <v>309</v>
      </c>
      <c r="O47" s="168">
        <f t="shared" si="9"/>
        <v>87297</v>
      </c>
      <c r="P47" s="161"/>
      <c r="Q47" s="169">
        <v>0</v>
      </c>
      <c r="R47" s="170">
        <f>ROUND(Q47/Q$61,4)</f>
        <v>0</v>
      </c>
      <c r="S47" s="169">
        <v>0</v>
      </c>
      <c r="T47" s="170">
        <f t="shared" si="11"/>
        <v>0</v>
      </c>
      <c r="U47" s="161"/>
      <c r="V47" s="169">
        <f t="shared" si="12"/>
        <v>0</v>
      </c>
      <c r="W47" s="170">
        <v>0</v>
      </c>
      <c r="X47" s="169">
        <f t="shared" si="0"/>
        <v>0</v>
      </c>
      <c r="Y47" s="170">
        <f t="shared" si="13"/>
        <v>0</v>
      </c>
      <c r="Z47" s="169">
        <f t="shared" si="1"/>
        <v>0</v>
      </c>
      <c r="AA47" s="170">
        <f t="shared" si="14"/>
        <v>0</v>
      </c>
      <c r="AB47" s="161"/>
      <c r="AC47" s="169">
        <f t="shared" si="26"/>
        <v>86988</v>
      </c>
      <c r="AD47" s="170">
        <f>ROUND(AC47/AC$61,4)</f>
        <v>1.6799999999999999E-2</v>
      </c>
      <c r="AE47" s="169">
        <f t="shared" si="28"/>
        <v>309</v>
      </c>
      <c r="AF47" s="170">
        <f>ROUND(AE47/AE$61,4)</f>
        <v>2.5600000000000001E-2</v>
      </c>
      <c r="AG47" s="161"/>
      <c r="AH47" s="169">
        <f t="shared" si="17"/>
        <v>87297</v>
      </c>
      <c r="AI47" s="170">
        <f t="shared" si="18"/>
        <v>8.5000000000000006E-3</v>
      </c>
      <c r="AJ47" s="169">
        <f t="shared" si="4"/>
        <v>86781</v>
      </c>
      <c r="AK47" s="170">
        <f t="shared" si="19"/>
        <v>8.5000000000000006E-3</v>
      </c>
      <c r="AL47" s="169">
        <f t="shared" si="5"/>
        <v>21310</v>
      </c>
      <c r="AM47" s="170">
        <f t="shared" si="24"/>
        <v>0.01</v>
      </c>
      <c r="AN47" s="171"/>
      <c r="AO47" s="169">
        <f t="shared" si="20"/>
        <v>87297</v>
      </c>
      <c r="AP47" s="170">
        <f t="shared" si="21"/>
        <v>7.3000000000000001E-3</v>
      </c>
      <c r="AQ47" s="172"/>
      <c r="AR47" s="169">
        <f t="shared" si="6"/>
        <v>87297</v>
      </c>
      <c r="AS47" s="170">
        <f t="shared" si="22"/>
        <v>5.1000000000000004E-3</v>
      </c>
      <c r="AT47" s="169">
        <f t="shared" si="7"/>
        <v>86988</v>
      </c>
      <c r="AU47" s="170">
        <f t="shared" si="23"/>
        <v>5.1000000000000004E-3</v>
      </c>
      <c r="AW47" s="174">
        <v>87297</v>
      </c>
      <c r="AX47" s="174">
        <f t="shared" si="8"/>
        <v>0</v>
      </c>
    </row>
    <row r="48" spans="1:50" ht="17.25" x14ac:dyDescent="0.3">
      <c r="A48" s="166" t="s">
        <v>210</v>
      </c>
      <c r="B48" s="167" t="s">
        <v>99</v>
      </c>
      <c r="C48" s="168">
        <v>33</v>
      </c>
      <c r="D48" s="168">
        <v>4</v>
      </c>
      <c r="E48" s="168">
        <v>188</v>
      </c>
      <c r="F48" s="168">
        <v>15</v>
      </c>
      <c r="G48" s="168">
        <v>0</v>
      </c>
      <c r="H48" s="168">
        <v>740</v>
      </c>
      <c r="I48" s="168">
        <v>34</v>
      </c>
      <c r="J48" s="168">
        <v>0</v>
      </c>
      <c r="K48" s="168">
        <v>0</v>
      </c>
      <c r="L48" s="168">
        <v>0</v>
      </c>
      <c r="M48" s="168">
        <v>0</v>
      </c>
      <c r="N48" s="168">
        <v>4</v>
      </c>
      <c r="O48" s="168">
        <f t="shared" si="9"/>
        <v>1018</v>
      </c>
      <c r="P48" s="161"/>
      <c r="Q48" s="169">
        <v>0</v>
      </c>
      <c r="R48" s="170">
        <f t="shared" si="10"/>
        <v>0</v>
      </c>
      <c r="S48" s="169">
        <v>0</v>
      </c>
      <c r="T48" s="170">
        <f t="shared" si="11"/>
        <v>0</v>
      </c>
      <c r="U48" s="161"/>
      <c r="V48" s="169">
        <f t="shared" si="12"/>
        <v>0</v>
      </c>
      <c r="W48" s="170">
        <v>0</v>
      </c>
      <c r="X48" s="169">
        <f t="shared" si="0"/>
        <v>0</v>
      </c>
      <c r="Y48" s="170">
        <f t="shared" si="13"/>
        <v>0</v>
      </c>
      <c r="Z48" s="169">
        <f t="shared" si="1"/>
        <v>0</v>
      </c>
      <c r="AA48" s="170">
        <f t="shared" si="14"/>
        <v>0</v>
      </c>
      <c r="AB48" s="161"/>
      <c r="AC48" s="169">
        <f t="shared" si="26"/>
        <v>1014</v>
      </c>
      <c r="AD48" s="170">
        <f t="shared" si="15"/>
        <v>2.0000000000000001E-4</v>
      </c>
      <c r="AE48" s="169">
        <f t="shared" si="28"/>
        <v>4</v>
      </c>
      <c r="AF48" s="170">
        <f t="shared" si="16"/>
        <v>2.9999999999999997E-4</v>
      </c>
      <c r="AG48" s="161"/>
      <c r="AH48" s="169">
        <f t="shared" si="17"/>
        <v>1018</v>
      </c>
      <c r="AI48" s="170">
        <f t="shared" si="18"/>
        <v>1E-4</v>
      </c>
      <c r="AJ48" s="169">
        <f t="shared" si="4"/>
        <v>1014</v>
      </c>
      <c r="AK48" s="170">
        <f t="shared" si="19"/>
        <v>1E-4</v>
      </c>
      <c r="AL48" s="169">
        <f t="shared" si="5"/>
        <v>203</v>
      </c>
      <c r="AM48" s="170">
        <f t="shared" si="24"/>
        <v>1E-4</v>
      </c>
      <c r="AN48" s="171"/>
      <c r="AO48" s="169">
        <f t="shared" si="20"/>
        <v>1018</v>
      </c>
      <c r="AP48" s="170">
        <f t="shared" si="21"/>
        <v>1E-4</v>
      </c>
      <c r="AQ48" s="172"/>
      <c r="AR48" s="169">
        <f t="shared" si="6"/>
        <v>1018</v>
      </c>
      <c r="AS48" s="170">
        <f t="shared" si="22"/>
        <v>1E-4</v>
      </c>
      <c r="AT48" s="169">
        <f t="shared" si="7"/>
        <v>1014</v>
      </c>
      <c r="AU48" s="170">
        <f t="shared" si="23"/>
        <v>1E-4</v>
      </c>
      <c r="AW48" s="174">
        <v>1018</v>
      </c>
      <c r="AX48" s="174">
        <f t="shared" si="8"/>
        <v>0</v>
      </c>
    </row>
    <row r="49" spans="1:50" ht="17.25" x14ac:dyDescent="0.3">
      <c r="A49" s="166" t="s">
        <v>210</v>
      </c>
      <c r="B49" s="167" t="s">
        <v>100</v>
      </c>
      <c r="C49" s="168">
        <v>918</v>
      </c>
      <c r="D49" s="168">
        <v>83</v>
      </c>
      <c r="E49" s="168">
        <v>5088</v>
      </c>
      <c r="F49" s="168">
        <v>840</v>
      </c>
      <c r="G49" s="168">
        <v>8</v>
      </c>
      <c r="H49" s="168">
        <v>17261</v>
      </c>
      <c r="I49" s="168">
        <v>809</v>
      </c>
      <c r="J49" s="168">
        <v>0</v>
      </c>
      <c r="K49" s="168">
        <v>1</v>
      </c>
      <c r="L49" s="168">
        <v>35</v>
      </c>
      <c r="M49" s="168">
        <v>4</v>
      </c>
      <c r="N49" s="168">
        <v>40</v>
      </c>
      <c r="O49" s="168">
        <f t="shared" si="9"/>
        <v>25087</v>
      </c>
      <c r="P49" s="161"/>
      <c r="Q49" s="169">
        <v>0</v>
      </c>
      <c r="R49" s="170">
        <f t="shared" si="10"/>
        <v>0</v>
      </c>
      <c r="S49" s="169">
        <v>0</v>
      </c>
      <c r="T49" s="170">
        <f t="shared" si="11"/>
        <v>0</v>
      </c>
      <c r="U49" s="161"/>
      <c r="V49" s="169">
        <f t="shared" si="12"/>
        <v>0</v>
      </c>
      <c r="W49" s="170">
        <v>0</v>
      </c>
      <c r="X49" s="169">
        <f t="shared" si="0"/>
        <v>0</v>
      </c>
      <c r="Y49" s="170">
        <f t="shared" si="13"/>
        <v>0</v>
      </c>
      <c r="Z49" s="169">
        <f t="shared" si="1"/>
        <v>0</v>
      </c>
      <c r="AA49" s="170">
        <f t="shared" si="14"/>
        <v>0</v>
      </c>
      <c r="AB49" s="161"/>
      <c r="AC49" s="169">
        <f t="shared" si="26"/>
        <v>25047</v>
      </c>
      <c r="AD49" s="170">
        <f t="shared" si="15"/>
        <v>4.7999999999999996E-3</v>
      </c>
      <c r="AE49" s="169">
        <f t="shared" si="28"/>
        <v>40</v>
      </c>
      <c r="AF49" s="170">
        <f t="shared" si="16"/>
        <v>3.3E-3</v>
      </c>
      <c r="AG49" s="161"/>
      <c r="AH49" s="169">
        <f t="shared" si="17"/>
        <v>25087</v>
      </c>
      <c r="AI49" s="170">
        <f t="shared" si="18"/>
        <v>2.3999999999999998E-3</v>
      </c>
      <c r="AJ49" s="169">
        <f t="shared" si="4"/>
        <v>24957</v>
      </c>
      <c r="AK49" s="170">
        <f t="shared" si="19"/>
        <v>2.3999999999999998E-3</v>
      </c>
      <c r="AL49" s="169">
        <f t="shared" si="5"/>
        <v>5928</v>
      </c>
      <c r="AM49" s="170">
        <f t="shared" si="24"/>
        <v>2.8E-3</v>
      </c>
      <c r="AN49" s="171"/>
      <c r="AO49" s="169">
        <f t="shared" si="20"/>
        <v>25087</v>
      </c>
      <c r="AP49" s="170">
        <f t="shared" si="21"/>
        <v>2.0999999999999999E-3</v>
      </c>
      <c r="AQ49" s="172"/>
      <c r="AR49" s="169">
        <f t="shared" si="6"/>
        <v>25087</v>
      </c>
      <c r="AS49" s="170">
        <f t="shared" si="22"/>
        <v>1.5E-3</v>
      </c>
      <c r="AT49" s="169">
        <f t="shared" si="7"/>
        <v>25047</v>
      </c>
      <c r="AU49" s="170">
        <f t="shared" si="23"/>
        <v>1.5E-3</v>
      </c>
      <c r="AW49" s="174">
        <v>25087</v>
      </c>
      <c r="AX49" s="174">
        <f t="shared" si="8"/>
        <v>0</v>
      </c>
    </row>
    <row r="50" spans="1:50" ht="17.25" x14ac:dyDescent="0.3">
      <c r="A50" s="166" t="s">
        <v>209</v>
      </c>
      <c r="B50" s="167" t="s">
        <v>101</v>
      </c>
      <c r="C50" s="168">
        <v>5557</v>
      </c>
      <c r="D50" s="168">
        <v>302</v>
      </c>
      <c r="E50" s="168">
        <v>28643</v>
      </c>
      <c r="F50" s="168">
        <v>4426</v>
      </c>
      <c r="G50" s="168">
        <v>233</v>
      </c>
      <c r="H50" s="168">
        <v>109859</v>
      </c>
      <c r="I50" s="168">
        <v>5153</v>
      </c>
      <c r="J50" s="168">
        <v>0</v>
      </c>
      <c r="K50" s="168">
        <v>102</v>
      </c>
      <c r="L50" s="168">
        <v>108</v>
      </c>
      <c r="M50" s="168">
        <v>36</v>
      </c>
      <c r="N50" s="168">
        <v>459</v>
      </c>
      <c r="O50" s="168">
        <f t="shared" si="9"/>
        <v>154878</v>
      </c>
      <c r="P50" s="161"/>
      <c r="Q50" s="169">
        <v>0</v>
      </c>
      <c r="R50" s="170">
        <f t="shared" si="10"/>
        <v>0</v>
      </c>
      <c r="S50" s="169">
        <v>0</v>
      </c>
      <c r="T50" s="170">
        <f t="shared" si="11"/>
        <v>0</v>
      </c>
      <c r="U50" s="161"/>
      <c r="V50" s="169">
        <f t="shared" si="12"/>
        <v>154878</v>
      </c>
      <c r="W50" s="170">
        <v>2.58E-2</v>
      </c>
      <c r="X50" s="169">
        <f t="shared" si="0"/>
        <v>33069</v>
      </c>
      <c r="Y50" s="170">
        <f t="shared" si="13"/>
        <v>2.3900000000000001E-2</v>
      </c>
      <c r="Z50" s="169">
        <f t="shared" si="1"/>
        <v>154199</v>
      </c>
      <c r="AA50" s="170">
        <f t="shared" si="14"/>
        <v>2.2700000000000001E-2</v>
      </c>
      <c r="AB50" s="161"/>
      <c r="AC50" s="169">
        <f t="shared" si="26"/>
        <v>0</v>
      </c>
      <c r="AD50" s="170">
        <f t="shared" si="15"/>
        <v>0</v>
      </c>
      <c r="AE50" s="169">
        <f t="shared" si="28"/>
        <v>0</v>
      </c>
      <c r="AF50" s="170">
        <f t="shared" si="16"/>
        <v>0</v>
      </c>
      <c r="AG50" s="161"/>
      <c r="AH50" s="169">
        <f t="shared" si="17"/>
        <v>0</v>
      </c>
      <c r="AI50" s="170">
        <f t="shared" si="18"/>
        <v>0</v>
      </c>
      <c r="AJ50" s="169">
        <f t="shared" si="4"/>
        <v>0</v>
      </c>
      <c r="AK50" s="170">
        <f t="shared" si="19"/>
        <v>0</v>
      </c>
      <c r="AL50" s="169">
        <f t="shared" si="5"/>
        <v>0</v>
      </c>
      <c r="AM50" s="170">
        <f t="shared" si="24"/>
        <v>0</v>
      </c>
      <c r="AN50" s="171"/>
      <c r="AO50" s="169">
        <f t="shared" si="20"/>
        <v>154878</v>
      </c>
      <c r="AP50" s="170">
        <f t="shared" si="21"/>
        <v>1.29E-2</v>
      </c>
      <c r="AQ50" s="172"/>
      <c r="AR50" s="169">
        <f t="shared" si="6"/>
        <v>154878</v>
      </c>
      <c r="AS50" s="170">
        <f t="shared" si="22"/>
        <v>9.1000000000000004E-3</v>
      </c>
      <c r="AT50" s="169">
        <f t="shared" si="7"/>
        <v>154419</v>
      </c>
      <c r="AU50" s="170">
        <f t="shared" si="23"/>
        <v>9.1000000000000004E-3</v>
      </c>
      <c r="AW50" s="174">
        <v>154878</v>
      </c>
      <c r="AX50" s="174">
        <f t="shared" si="8"/>
        <v>0</v>
      </c>
    </row>
    <row r="51" spans="1:50" ht="17.25" x14ac:dyDescent="0.3">
      <c r="A51" s="166" t="s">
        <v>209</v>
      </c>
      <c r="B51" s="167" t="s">
        <v>102</v>
      </c>
      <c r="C51" s="168">
        <v>2585</v>
      </c>
      <c r="D51" s="168">
        <v>256</v>
      </c>
      <c r="E51" s="168">
        <v>20227</v>
      </c>
      <c r="F51" s="168">
        <v>2073</v>
      </c>
      <c r="G51" s="168">
        <v>226</v>
      </c>
      <c r="H51" s="168">
        <v>111420</v>
      </c>
      <c r="I51" s="168">
        <v>5227</v>
      </c>
      <c r="J51" s="168">
        <v>0</v>
      </c>
      <c r="K51" s="168">
        <v>67</v>
      </c>
      <c r="L51" s="168">
        <v>62</v>
      </c>
      <c r="M51" s="168">
        <v>50</v>
      </c>
      <c r="N51" s="168">
        <v>245</v>
      </c>
      <c r="O51" s="168">
        <f t="shared" si="9"/>
        <v>142438</v>
      </c>
      <c r="P51" s="161"/>
      <c r="Q51" s="169">
        <v>0</v>
      </c>
      <c r="R51" s="170">
        <f t="shared" si="10"/>
        <v>0</v>
      </c>
      <c r="S51" s="169">
        <v>0</v>
      </c>
      <c r="T51" s="170">
        <f t="shared" si="11"/>
        <v>0</v>
      </c>
      <c r="U51" s="161"/>
      <c r="V51" s="169">
        <f t="shared" si="12"/>
        <v>142438</v>
      </c>
      <c r="W51" s="170">
        <v>2.1100000000000001E-2</v>
      </c>
      <c r="X51" s="169">
        <f t="shared" si="0"/>
        <v>22300</v>
      </c>
      <c r="Y51" s="170">
        <f t="shared" si="13"/>
        <v>1.61E-2</v>
      </c>
      <c r="Z51" s="169">
        <f t="shared" si="1"/>
        <v>141844</v>
      </c>
      <c r="AA51" s="170">
        <f t="shared" si="14"/>
        <v>2.0899999999999998E-2</v>
      </c>
      <c r="AB51" s="161"/>
      <c r="AC51" s="169">
        <f t="shared" si="26"/>
        <v>0</v>
      </c>
      <c r="AD51" s="170">
        <f t="shared" si="15"/>
        <v>0</v>
      </c>
      <c r="AE51" s="169">
        <f t="shared" si="28"/>
        <v>0</v>
      </c>
      <c r="AF51" s="170">
        <f t="shared" si="16"/>
        <v>0</v>
      </c>
      <c r="AG51" s="161"/>
      <c r="AH51" s="169">
        <f t="shared" si="17"/>
        <v>0</v>
      </c>
      <c r="AI51" s="170">
        <f t="shared" si="18"/>
        <v>0</v>
      </c>
      <c r="AJ51" s="169">
        <f t="shared" si="4"/>
        <v>0</v>
      </c>
      <c r="AK51" s="170">
        <f t="shared" si="19"/>
        <v>0</v>
      </c>
      <c r="AL51" s="169">
        <f t="shared" si="5"/>
        <v>0</v>
      </c>
      <c r="AM51" s="170">
        <f t="shared" si="24"/>
        <v>0</v>
      </c>
      <c r="AN51" s="171"/>
      <c r="AO51" s="169">
        <f t="shared" si="20"/>
        <v>142438</v>
      </c>
      <c r="AP51" s="170">
        <f t="shared" si="21"/>
        <v>1.1900000000000001E-2</v>
      </c>
      <c r="AQ51" s="172"/>
      <c r="AR51" s="169">
        <f t="shared" si="6"/>
        <v>142438</v>
      </c>
      <c r="AS51" s="170">
        <f t="shared" si="22"/>
        <v>8.3000000000000001E-3</v>
      </c>
      <c r="AT51" s="169">
        <f t="shared" si="7"/>
        <v>142193</v>
      </c>
      <c r="AU51" s="170">
        <f t="shared" si="23"/>
        <v>8.3999999999999995E-3</v>
      </c>
      <c r="AW51" s="174">
        <v>142438</v>
      </c>
      <c r="AX51" s="174">
        <f t="shared" si="8"/>
        <v>0</v>
      </c>
    </row>
    <row r="52" spans="1:50" ht="17.25" x14ac:dyDescent="0.3">
      <c r="A52" s="166" t="s">
        <v>210</v>
      </c>
      <c r="B52" s="167" t="s">
        <v>103</v>
      </c>
      <c r="C52" s="168">
        <v>12371</v>
      </c>
      <c r="D52" s="168">
        <v>619</v>
      </c>
      <c r="E52" s="168">
        <v>57640</v>
      </c>
      <c r="F52" s="168">
        <v>9952</v>
      </c>
      <c r="G52" s="168">
        <v>241</v>
      </c>
      <c r="H52" s="168">
        <v>223281</v>
      </c>
      <c r="I52" s="168">
        <v>10475</v>
      </c>
      <c r="J52" s="168">
        <v>32</v>
      </c>
      <c r="K52" s="168">
        <v>127</v>
      </c>
      <c r="L52" s="168">
        <v>101</v>
      </c>
      <c r="M52" s="168">
        <v>0</v>
      </c>
      <c r="N52" s="168">
        <v>165</v>
      </c>
      <c r="O52" s="168">
        <f t="shared" si="9"/>
        <v>315004</v>
      </c>
      <c r="P52" s="161"/>
      <c r="Q52" s="169">
        <v>0</v>
      </c>
      <c r="R52" s="175">
        <f>ROUND(Q52/Q$61,4)</f>
        <v>0</v>
      </c>
      <c r="S52" s="169">
        <v>0</v>
      </c>
      <c r="T52" s="170">
        <f t="shared" si="11"/>
        <v>0</v>
      </c>
      <c r="U52" s="161"/>
      <c r="V52" s="169">
        <f t="shared" si="12"/>
        <v>0</v>
      </c>
      <c r="W52" s="175">
        <v>0</v>
      </c>
      <c r="X52" s="169">
        <f t="shared" si="0"/>
        <v>0</v>
      </c>
      <c r="Y52" s="170">
        <f t="shared" si="13"/>
        <v>0</v>
      </c>
      <c r="Z52" s="169">
        <f t="shared" si="1"/>
        <v>0</v>
      </c>
      <c r="AA52" s="170">
        <f t="shared" si="14"/>
        <v>0</v>
      </c>
      <c r="AB52" s="161"/>
      <c r="AC52" s="169">
        <f t="shared" si="26"/>
        <v>314839</v>
      </c>
      <c r="AD52" s="175">
        <f>ROUND(AC52/AC$61,4)</f>
        <v>6.0699999999999997E-2</v>
      </c>
      <c r="AE52" s="169">
        <f t="shared" si="28"/>
        <v>165</v>
      </c>
      <c r="AF52" s="170">
        <f>ROUND(AE52/AE$61,4)</f>
        <v>1.37E-2</v>
      </c>
      <c r="AG52" s="161"/>
      <c r="AH52" s="169">
        <f t="shared" si="17"/>
        <v>315004</v>
      </c>
      <c r="AI52" s="170">
        <f t="shared" si="18"/>
        <v>3.0700000000000002E-2</v>
      </c>
      <c r="AJ52" s="169">
        <f t="shared" si="4"/>
        <v>314043</v>
      </c>
      <c r="AK52" s="173">
        <f>ROUNDDOWN(AJ52/AJ$61,4)</f>
        <v>3.0700000000000002E-2</v>
      </c>
      <c r="AL52" s="169">
        <f t="shared" si="5"/>
        <v>67592</v>
      </c>
      <c r="AM52" s="170">
        <f t="shared" si="24"/>
        <v>3.1699999999999999E-2</v>
      </c>
      <c r="AN52" s="171"/>
      <c r="AO52" s="169">
        <f t="shared" si="20"/>
        <v>315004</v>
      </c>
      <c r="AP52" s="170">
        <f t="shared" si="21"/>
        <v>2.6200000000000001E-2</v>
      </c>
      <c r="AQ52" s="172"/>
      <c r="AR52" s="169">
        <f t="shared" si="6"/>
        <v>315004</v>
      </c>
      <c r="AS52" s="170">
        <f t="shared" si="22"/>
        <v>1.8499999999999999E-2</v>
      </c>
      <c r="AT52" s="169">
        <f t="shared" si="7"/>
        <v>314839</v>
      </c>
      <c r="AU52" s="170">
        <f>ROUND(AT52/AT$61,4)</f>
        <v>1.8599999999999998E-2</v>
      </c>
      <c r="AW52" s="174">
        <v>315004</v>
      </c>
      <c r="AX52" s="174">
        <f t="shared" si="8"/>
        <v>0</v>
      </c>
    </row>
    <row r="53" spans="1:50" ht="17.25" x14ac:dyDescent="0.3">
      <c r="A53" s="166" t="s">
        <v>210</v>
      </c>
      <c r="B53" s="167" t="s">
        <v>104</v>
      </c>
      <c r="C53" s="168">
        <v>2195</v>
      </c>
      <c r="D53" s="168">
        <v>116</v>
      </c>
      <c r="E53" s="168">
        <v>8723</v>
      </c>
      <c r="F53" s="168">
        <v>1621</v>
      </c>
      <c r="G53" s="168">
        <v>67</v>
      </c>
      <c r="H53" s="168">
        <v>38539</v>
      </c>
      <c r="I53" s="168">
        <v>1808</v>
      </c>
      <c r="J53" s="168">
        <v>8</v>
      </c>
      <c r="K53" s="168">
        <v>16</v>
      </c>
      <c r="L53" s="168">
        <v>8</v>
      </c>
      <c r="M53" s="168">
        <v>40</v>
      </c>
      <c r="N53" s="168">
        <v>11</v>
      </c>
      <c r="O53" s="168">
        <f t="shared" si="9"/>
        <v>53152</v>
      </c>
      <c r="P53" s="161"/>
      <c r="Q53" s="169">
        <v>0</v>
      </c>
      <c r="R53" s="170">
        <f t="shared" si="10"/>
        <v>0</v>
      </c>
      <c r="S53" s="169">
        <v>0</v>
      </c>
      <c r="T53" s="170">
        <f t="shared" si="11"/>
        <v>0</v>
      </c>
      <c r="U53" s="161"/>
      <c r="V53" s="169">
        <f t="shared" si="12"/>
        <v>0</v>
      </c>
      <c r="W53" s="170">
        <v>0</v>
      </c>
      <c r="X53" s="169">
        <f t="shared" si="0"/>
        <v>0</v>
      </c>
      <c r="Y53" s="170">
        <f t="shared" si="13"/>
        <v>0</v>
      </c>
      <c r="Z53" s="169">
        <f t="shared" si="1"/>
        <v>0</v>
      </c>
      <c r="AA53" s="170">
        <f t="shared" si="14"/>
        <v>0</v>
      </c>
      <c r="AB53" s="161"/>
      <c r="AC53" s="169">
        <f t="shared" si="26"/>
        <v>53141</v>
      </c>
      <c r="AD53" s="170">
        <f t="shared" si="15"/>
        <v>1.0200000000000001E-2</v>
      </c>
      <c r="AE53" s="169">
        <f t="shared" si="28"/>
        <v>11</v>
      </c>
      <c r="AF53" s="170">
        <f t="shared" si="16"/>
        <v>8.9999999999999998E-4</v>
      </c>
      <c r="AG53" s="161"/>
      <c r="AH53" s="169">
        <f t="shared" si="17"/>
        <v>53152</v>
      </c>
      <c r="AI53" s="170">
        <f t="shared" si="18"/>
        <v>5.1999999999999998E-3</v>
      </c>
      <c r="AJ53" s="169">
        <f t="shared" si="4"/>
        <v>52921</v>
      </c>
      <c r="AK53" s="170">
        <f t="shared" si="19"/>
        <v>5.1999999999999998E-3</v>
      </c>
      <c r="AL53" s="169">
        <f t="shared" si="5"/>
        <v>10344</v>
      </c>
      <c r="AM53" s="170">
        <f t="shared" si="24"/>
        <v>4.7999999999999996E-3</v>
      </c>
      <c r="AN53" s="171"/>
      <c r="AO53" s="169">
        <f t="shared" si="20"/>
        <v>53152</v>
      </c>
      <c r="AP53" s="170">
        <f t="shared" si="21"/>
        <v>4.4000000000000003E-3</v>
      </c>
      <c r="AQ53" s="172"/>
      <c r="AR53" s="169">
        <f t="shared" si="6"/>
        <v>53152</v>
      </c>
      <c r="AS53" s="170">
        <f t="shared" si="22"/>
        <v>3.0999999999999999E-3</v>
      </c>
      <c r="AT53" s="169">
        <f t="shared" si="7"/>
        <v>53141</v>
      </c>
      <c r="AU53" s="170">
        <f t="shared" si="23"/>
        <v>3.0999999999999999E-3</v>
      </c>
      <c r="AW53" s="174">
        <v>53152</v>
      </c>
      <c r="AX53" s="174">
        <f t="shared" si="8"/>
        <v>0</v>
      </c>
    </row>
    <row r="54" spans="1:50" ht="17.25" x14ac:dyDescent="0.3">
      <c r="A54" s="166" t="s">
        <v>210</v>
      </c>
      <c r="B54" s="167" t="s">
        <v>105</v>
      </c>
      <c r="C54" s="168">
        <v>1461</v>
      </c>
      <c r="D54" s="168">
        <v>129</v>
      </c>
      <c r="E54" s="168">
        <v>7144</v>
      </c>
      <c r="F54" s="168">
        <v>1007</v>
      </c>
      <c r="G54" s="168">
        <v>6</v>
      </c>
      <c r="H54" s="168">
        <v>25291</v>
      </c>
      <c r="I54" s="168">
        <v>1186</v>
      </c>
      <c r="J54" s="168">
        <v>0</v>
      </c>
      <c r="K54" s="168">
        <v>0</v>
      </c>
      <c r="L54" s="168">
        <v>10</v>
      </c>
      <c r="M54" s="168">
        <v>6</v>
      </c>
      <c r="N54" s="168">
        <v>40</v>
      </c>
      <c r="O54" s="168">
        <f t="shared" si="9"/>
        <v>36280</v>
      </c>
      <c r="P54" s="161"/>
      <c r="Q54" s="169">
        <v>0</v>
      </c>
      <c r="R54" s="170">
        <f t="shared" si="10"/>
        <v>0</v>
      </c>
      <c r="S54" s="169">
        <v>0</v>
      </c>
      <c r="T54" s="170">
        <f t="shared" si="11"/>
        <v>0</v>
      </c>
      <c r="U54" s="161"/>
      <c r="V54" s="169">
        <f t="shared" si="12"/>
        <v>0</v>
      </c>
      <c r="W54" s="170">
        <v>0</v>
      </c>
      <c r="X54" s="169">
        <f t="shared" si="0"/>
        <v>0</v>
      </c>
      <c r="Y54" s="170">
        <f t="shared" si="13"/>
        <v>0</v>
      </c>
      <c r="Z54" s="169">
        <f t="shared" si="1"/>
        <v>0</v>
      </c>
      <c r="AA54" s="170">
        <f t="shared" si="14"/>
        <v>0</v>
      </c>
      <c r="AB54" s="161"/>
      <c r="AC54" s="169">
        <f t="shared" si="26"/>
        <v>36240</v>
      </c>
      <c r="AD54" s="170">
        <f t="shared" si="15"/>
        <v>7.0000000000000001E-3</v>
      </c>
      <c r="AE54" s="169">
        <f t="shared" si="28"/>
        <v>40</v>
      </c>
      <c r="AF54" s="170">
        <f t="shared" si="16"/>
        <v>3.3E-3</v>
      </c>
      <c r="AG54" s="161"/>
      <c r="AH54" s="169">
        <f t="shared" si="17"/>
        <v>36280</v>
      </c>
      <c r="AI54" s="170">
        <f t="shared" si="18"/>
        <v>3.5000000000000001E-3</v>
      </c>
      <c r="AJ54" s="169">
        <f t="shared" si="4"/>
        <v>36129</v>
      </c>
      <c r="AK54" s="170">
        <f t="shared" si="19"/>
        <v>3.5000000000000001E-3</v>
      </c>
      <c r="AL54" s="169">
        <f t="shared" si="5"/>
        <v>8151</v>
      </c>
      <c r="AM54" s="170">
        <f t="shared" si="24"/>
        <v>3.8E-3</v>
      </c>
      <c r="AN54" s="171"/>
      <c r="AO54" s="169">
        <f t="shared" si="20"/>
        <v>36280</v>
      </c>
      <c r="AP54" s="170">
        <f t="shared" si="21"/>
        <v>3.0000000000000001E-3</v>
      </c>
      <c r="AQ54" s="172"/>
      <c r="AR54" s="169">
        <f t="shared" si="6"/>
        <v>36280</v>
      </c>
      <c r="AS54" s="170">
        <f t="shared" si="22"/>
        <v>2.0999999999999999E-3</v>
      </c>
      <c r="AT54" s="169">
        <f t="shared" si="7"/>
        <v>36240</v>
      </c>
      <c r="AU54" s="170">
        <f t="shared" si="23"/>
        <v>2.0999999999999999E-3</v>
      </c>
      <c r="AW54" s="174">
        <v>36280</v>
      </c>
      <c r="AX54" s="174">
        <f t="shared" si="8"/>
        <v>0</v>
      </c>
    </row>
    <row r="55" spans="1:50" ht="17.25" x14ac:dyDescent="0.3">
      <c r="A55" s="166" t="s">
        <v>210</v>
      </c>
      <c r="B55" s="167" t="s">
        <v>106</v>
      </c>
      <c r="C55" s="168">
        <v>172</v>
      </c>
      <c r="D55" s="168">
        <v>26</v>
      </c>
      <c r="E55" s="168">
        <v>1352</v>
      </c>
      <c r="F55" s="168">
        <v>158</v>
      </c>
      <c r="G55" s="168">
        <v>0</v>
      </c>
      <c r="H55" s="168">
        <v>4356</v>
      </c>
      <c r="I55" s="168">
        <v>204</v>
      </c>
      <c r="J55" s="168">
        <v>0</v>
      </c>
      <c r="K55" s="168">
        <v>0</v>
      </c>
      <c r="L55" s="168">
        <v>4</v>
      </c>
      <c r="M55" s="168">
        <v>2</v>
      </c>
      <c r="N55" s="168">
        <v>8</v>
      </c>
      <c r="O55" s="168">
        <f t="shared" si="9"/>
        <v>6282</v>
      </c>
      <c r="P55" s="161"/>
      <c r="Q55" s="169">
        <v>0</v>
      </c>
      <c r="R55" s="170">
        <f t="shared" si="10"/>
        <v>0</v>
      </c>
      <c r="S55" s="169">
        <v>0</v>
      </c>
      <c r="T55" s="170">
        <f t="shared" si="11"/>
        <v>0</v>
      </c>
      <c r="U55" s="161"/>
      <c r="V55" s="169">
        <f t="shared" si="12"/>
        <v>0</v>
      </c>
      <c r="W55" s="170">
        <v>0</v>
      </c>
      <c r="X55" s="169">
        <f t="shared" si="0"/>
        <v>0</v>
      </c>
      <c r="Y55" s="170">
        <f t="shared" si="13"/>
        <v>0</v>
      </c>
      <c r="Z55" s="169">
        <f t="shared" si="1"/>
        <v>0</v>
      </c>
      <c r="AA55" s="170">
        <f t="shared" si="14"/>
        <v>0</v>
      </c>
      <c r="AB55" s="161"/>
      <c r="AC55" s="169">
        <f t="shared" si="26"/>
        <v>6274</v>
      </c>
      <c r="AD55" s="170">
        <f t="shared" si="15"/>
        <v>1.1999999999999999E-3</v>
      </c>
      <c r="AE55" s="169">
        <f t="shared" si="28"/>
        <v>8</v>
      </c>
      <c r="AF55" s="170">
        <f t="shared" si="16"/>
        <v>6.9999999999999999E-4</v>
      </c>
      <c r="AG55" s="161"/>
      <c r="AH55" s="169">
        <f t="shared" si="17"/>
        <v>6282</v>
      </c>
      <c r="AI55" s="170">
        <f t="shared" si="18"/>
        <v>5.9999999999999995E-4</v>
      </c>
      <c r="AJ55" s="169">
        <f t="shared" si="4"/>
        <v>6250</v>
      </c>
      <c r="AK55" s="170">
        <f t="shared" si="19"/>
        <v>5.9999999999999995E-4</v>
      </c>
      <c r="AL55" s="169">
        <f t="shared" si="5"/>
        <v>1510</v>
      </c>
      <c r="AM55" s="170">
        <f t="shared" si="24"/>
        <v>6.9999999999999999E-4</v>
      </c>
      <c r="AN55" s="171"/>
      <c r="AO55" s="169">
        <f t="shared" si="20"/>
        <v>6282</v>
      </c>
      <c r="AP55" s="170">
        <f t="shared" si="21"/>
        <v>5.0000000000000001E-4</v>
      </c>
      <c r="AQ55" s="172"/>
      <c r="AR55" s="169">
        <f t="shared" si="6"/>
        <v>6282</v>
      </c>
      <c r="AS55" s="170">
        <f t="shared" si="22"/>
        <v>4.0000000000000002E-4</v>
      </c>
      <c r="AT55" s="169">
        <f t="shared" si="7"/>
        <v>6274</v>
      </c>
      <c r="AU55" s="170">
        <f t="shared" si="23"/>
        <v>4.0000000000000002E-4</v>
      </c>
      <c r="AW55" s="174">
        <v>6282</v>
      </c>
      <c r="AX55" s="174">
        <f t="shared" si="8"/>
        <v>0</v>
      </c>
    </row>
    <row r="56" spans="1:50" ht="17.25" x14ac:dyDescent="0.3">
      <c r="A56" s="166" t="s">
        <v>209</v>
      </c>
      <c r="B56" s="167" t="s">
        <v>107</v>
      </c>
      <c r="C56" s="168">
        <v>20006</v>
      </c>
      <c r="D56" s="168">
        <v>864</v>
      </c>
      <c r="E56" s="168">
        <v>85333</v>
      </c>
      <c r="F56" s="168">
        <v>17113</v>
      </c>
      <c r="G56" s="168">
        <v>827</v>
      </c>
      <c r="H56" s="168">
        <v>238782</v>
      </c>
      <c r="I56" s="168">
        <v>11202</v>
      </c>
      <c r="J56" s="168">
        <v>0</v>
      </c>
      <c r="K56" s="168">
        <v>155</v>
      </c>
      <c r="L56" s="168">
        <v>418</v>
      </c>
      <c r="M56" s="168">
        <v>0</v>
      </c>
      <c r="N56" s="168">
        <v>461</v>
      </c>
      <c r="O56" s="168">
        <f t="shared" si="9"/>
        <v>375161</v>
      </c>
      <c r="P56" s="161"/>
      <c r="Q56" s="169">
        <v>0</v>
      </c>
      <c r="R56" s="170">
        <f t="shared" si="10"/>
        <v>0</v>
      </c>
      <c r="S56" s="169">
        <v>0</v>
      </c>
      <c r="T56" s="170">
        <f t="shared" si="11"/>
        <v>0</v>
      </c>
      <c r="U56" s="161"/>
      <c r="V56" s="169">
        <f t="shared" si="12"/>
        <v>375161</v>
      </c>
      <c r="W56" s="170">
        <v>5.3699999999999998E-2</v>
      </c>
      <c r="X56" s="169">
        <f t="shared" si="0"/>
        <v>102446</v>
      </c>
      <c r="Y56" s="170">
        <f t="shared" si="13"/>
        <v>7.4099999999999999E-2</v>
      </c>
      <c r="Z56" s="169">
        <f t="shared" si="1"/>
        <v>373052</v>
      </c>
      <c r="AA56" s="170">
        <f t="shared" si="14"/>
        <v>5.5E-2</v>
      </c>
      <c r="AB56" s="161"/>
      <c r="AC56" s="169">
        <f t="shared" si="26"/>
        <v>0</v>
      </c>
      <c r="AD56" s="170">
        <f t="shared" si="15"/>
        <v>0</v>
      </c>
      <c r="AE56" s="169">
        <f t="shared" si="28"/>
        <v>0</v>
      </c>
      <c r="AF56" s="170">
        <f t="shared" si="16"/>
        <v>0</v>
      </c>
      <c r="AG56" s="161"/>
      <c r="AH56" s="169">
        <f t="shared" si="17"/>
        <v>0</v>
      </c>
      <c r="AI56" s="170">
        <f t="shared" si="18"/>
        <v>0</v>
      </c>
      <c r="AJ56" s="169">
        <f t="shared" si="4"/>
        <v>0</v>
      </c>
      <c r="AK56" s="170">
        <f t="shared" si="19"/>
        <v>0</v>
      </c>
      <c r="AL56" s="169">
        <f t="shared" si="5"/>
        <v>0</v>
      </c>
      <c r="AM56" s="170">
        <f t="shared" si="24"/>
        <v>0</v>
      </c>
      <c r="AN56" s="171"/>
      <c r="AO56" s="169">
        <f t="shared" si="20"/>
        <v>375161</v>
      </c>
      <c r="AP56" s="170">
        <f t="shared" si="21"/>
        <v>3.1199999999999999E-2</v>
      </c>
      <c r="AQ56" s="172"/>
      <c r="AR56" s="169">
        <f t="shared" si="6"/>
        <v>375161</v>
      </c>
      <c r="AS56" s="173">
        <f>ROUNDDOWN(AR56/AR$61,4)</f>
        <v>2.1899999999999999E-2</v>
      </c>
      <c r="AT56" s="169">
        <f t="shared" si="7"/>
        <v>374700</v>
      </c>
      <c r="AU56" s="170">
        <f t="shared" si="23"/>
        <v>2.2100000000000002E-2</v>
      </c>
      <c r="AW56" s="174">
        <v>375161</v>
      </c>
      <c r="AX56" s="174">
        <f t="shared" si="8"/>
        <v>0</v>
      </c>
    </row>
    <row r="57" spans="1:50" ht="17.25" x14ac:dyDescent="0.3">
      <c r="A57" s="166" t="s">
        <v>210</v>
      </c>
      <c r="B57" s="167" t="s">
        <v>108</v>
      </c>
      <c r="C57" s="168">
        <v>516</v>
      </c>
      <c r="D57" s="168">
        <v>61</v>
      </c>
      <c r="E57" s="168">
        <v>3772</v>
      </c>
      <c r="F57" s="168">
        <v>458</v>
      </c>
      <c r="G57" s="168">
        <v>5</v>
      </c>
      <c r="H57" s="168">
        <v>12398</v>
      </c>
      <c r="I57" s="168">
        <v>581</v>
      </c>
      <c r="J57" s="168">
        <v>0</v>
      </c>
      <c r="K57" s="168">
        <v>0</v>
      </c>
      <c r="L57" s="168">
        <v>11</v>
      </c>
      <c r="M57" s="168">
        <v>3</v>
      </c>
      <c r="N57" s="168">
        <v>2</v>
      </c>
      <c r="O57" s="168">
        <f t="shared" si="9"/>
        <v>17807</v>
      </c>
      <c r="P57" s="161"/>
      <c r="Q57" s="169">
        <v>0</v>
      </c>
      <c r="R57" s="170">
        <f t="shared" si="10"/>
        <v>0</v>
      </c>
      <c r="S57" s="169">
        <v>0</v>
      </c>
      <c r="T57" s="170">
        <f t="shared" si="11"/>
        <v>0</v>
      </c>
      <c r="U57" s="161"/>
      <c r="V57" s="169">
        <f t="shared" si="12"/>
        <v>0</v>
      </c>
      <c r="W57" s="170">
        <v>0</v>
      </c>
      <c r="X57" s="169">
        <f t="shared" si="0"/>
        <v>0</v>
      </c>
      <c r="Y57" s="170">
        <f t="shared" si="13"/>
        <v>0</v>
      </c>
      <c r="Z57" s="169">
        <f t="shared" si="1"/>
        <v>0</v>
      </c>
      <c r="AA57" s="170">
        <f t="shared" si="14"/>
        <v>0</v>
      </c>
      <c r="AB57" s="161"/>
      <c r="AC57" s="169">
        <f t="shared" si="26"/>
        <v>17805</v>
      </c>
      <c r="AD57" s="170">
        <f t="shared" si="15"/>
        <v>3.3999999999999998E-3</v>
      </c>
      <c r="AE57" s="169">
        <f t="shared" si="28"/>
        <v>2</v>
      </c>
      <c r="AF57" s="170">
        <f t="shared" si="16"/>
        <v>2.0000000000000001E-4</v>
      </c>
      <c r="AG57" s="161"/>
      <c r="AH57" s="169">
        <f t="shared" si="17"/>
        <v>17807</v>
      </c>
      <c r="AI57" s="170">
        <f t="shared" si="18"/>
        <v>1.6999999999999999E-3</v>
      </c>
      <c r="AJ57" s="169">
        <f t="shared" si="4"/>
        <v>17727</v>
      </c>
      <c r="AK57" s="170">
        <f t="shared" si="19"/>
        <v>1.6999999999999999E-3</v>
      </c>
      <c r="AL57" s="169">
        <f t="shared" si="5"/>
        <v>4230</v>
      </c>
      <c r="AM57" s="170">
        <f t="shared" si="24"/>
        <v>2E-3</v>
      </c>
      <c r="AN57" s="171"/>
      <c r="AO57" s="169">
        <f t="shared" si="20"/>
        <v>17807</v>
      </c>
      <c r="AP57" s="170">
        <f t="shared" si="21"/>
        <v>1.5E-3</v>
      </c>
      <c r="AQ57" s="172"/>
      <c r="AR57" s="169">
        <f t="shared" si="6"/>
        <v>17807</v>
      </c>
      <c r="AS57" s="170">
        <f t="shared" si="22"/>
        <v>1E-3</v>
      </c>
      <c r="AT57" s="169">
        <f t="shared" si="7"/>
        <v>17805</v>
      </c>
      <c r="AU57" s="170">
        <f t="shared" si="23"/>
        <v>1.1000000000000001E-3</v>
      </c>
      <c r="AW57" s="174">
        <v>17807</v>
      </c>
      <c r="AX57" s="174">
        <f t="shared" si="8"/>
        <v>0</v>
      </c>
    </row>
    <row r="58" spans="1:50" ht="17.25" x14ac:dyDescent="0.3">
      <c r="A58" s="166" t="s">
        <v>209</v>
      </c>
      <c r="B58" s="167" t="s">
        <v>109</v>
      </c>
      <c r="C58" s="168">
        <v>6731</v>
      </c>
      <c r="D58" s="168">
        <v>384</v>
      </c>
      <c r="E58" s="168">
        <v>52713</v>
      </c>
      <c r="F58" s="168">
        <v>5257</v>
      </c>
      <c r="G58" s="168">
        <v>454</v>
      </c>
      <c r="H58" s="168">
        <v>210500</v>
      </c>
      <c r="I58" s="168">
        <v>9875</v>
      </c>
      <c r="J58" s="168">
        <v>3</v>
      </c>
      <c r="K58" s="168">
        <v>130</v>
      </c>
      <c r="L58" s="168">
        <v>743</v>
      </c>
      <c r="M58" s="168">
        <v>0</v>
      </c>
      <c r="N58" s="168">
        <v>283</v>
      </c>
      <c r="O58" s="168">
        <f t="shared" si="9"/>
        <v>287073</v>
      </c>
      <c r="P58" s="161"/>
      <c r="Q58" s="169">
        <v>0</v>
      </c>
      <c r="R58" s="170">
        <f t="shared" si="10"/>
        <v>0</v>
      </c>
      <c r="S58" s="169">
        <v>0</v>
      </c>
      <c r="T58" s="170">
        <f t="shared" si="11"/>
        <v>0</v>
      </c>
      <c r="U58" s="161"/>
      <c r="V58" s="169">
        <f t="shared" si="12"/>
        <v>287073</v>
      </c>
      <c r="W58" s="170">
        <v>4.1300000000000003E-2</v>
      </c>
      <c r="X58" s="169">
        <f t="shared" si="0"/>
        <v>57970</v>
      </c>
      <c r="Y58" s="170">
        <f t="shared" si="13"/>
        <v>4.19E-2</v>
      </c>
      <c r="Z58" s="169">
        <f t="shared" si="1"/>
        <v>285492</v>
      </c>
      <c r="AA58" s="173">
        <f>ROUNDUP(Z58/Z$61,4)</f>
        <v>4.2200000000000001E-2</v>
      </c>
      <c r="AB58" s="161"/>
      <c r="AC58" s="169">
        <f t="shared" si="26"/>
        <v>0</v>
      </c>
      <c r="AD58" s="170">
        <f t="shared" si="15"/>
        <v>0</v>
      </c>
      <c r="AE58" s="169">
        <f t="shared" si="28"/>
        <v>0</v>
      </c>
      <c r="AF58" s="170">
        <f t="shared" si="16"/>
        <v>0</v>
      </c>
      <c r="AG58" s="161"/>
      <c r="AH58" s="169">
        <f t="shared" si="17"/>
        <v>0</v>
      </c>
      <c r="AI58" s="170">
        <f t="shared" si="18"/>
        <v>0</v>
      </c>
      <c r="AJ58" s="169">
        <f t="shared" si="4"/>
        <v>0</v>
      </c>
      <c r="AK58" s="170">
        <f t="shared" si="19"/>
        <v>0</v>
      </c>
      <c r="AL58" s="169">
        <f t="shared" si="5"/>
        <v>0</v>
      </c>
      <c r="AM58" s="170">
        <f t="shared" si="24"/>
        <v>0</v>
      </c>
      <c r="AN58" s="171"/>
      <c r="AO58" s="169">
        <f t="shared" si="20"/>
        <v>287073</v>
      </c>
      <c r="AP58" s="170">
        <f t="shared" si="21"/>
        <v>2.3900000000000001E-2</v>
      </c>
      <c r="AQ58" s="172"/>
      <c r="AR58" s="169">
        <f t="shared" si="6"/>
        <v>287073</v>
      </c>
      <c r="AS58" s="170">
        <f t="shared" si="22"/>
        <v>1.6799999999999999E-2</v>
      </c>
      <c r="AT58" s="169">
        <f t="shared" si="7"/>
        <v>286790</v>
      </c>
      <c r="AU58" s="170">
        <f t="shared" si="23"/>
        <v>1.6899999999999998E-2</v>
      </c>
      <c r="AW58" s="174">
        <v>287073</v>
      </c>
      <c r="AX58" s="174">
        <f t="shared" si="8"/>
        <v>0</v>
      </c>
    </row>
    <row r="59" spans="1:50" ht="17.25" x14ac:dyDescent="0.3">
      <c r="A59" s="166" t="s">
        <v>209</v>
      </c>
      <c r="B59" s="167" t="s">
        <v>110</v>
      </c>
      <c r="C59" s="168">
        <v>2020</v>
      </c>
      <c r="D59" s="168">
        <v>284</v>
      </c>
      <c r="E59" s="168">
        <v>14346</v>
      </c>
      <c r="F59" s="168">
        <v>1527</v>
      </c>
      <c r="G59" s="168">
        <v>289</v>
      </c>
      <c r="H59" s="168">
        <v>52142</v>
      </c>
      <c r="I59" s="168">
        <v>2446</v>
      </c>
      <c r="J59" s="168">
        <v>13</v>
      </c>
      <c r="K59" s="168">
        <v>84</v>
      </c>
      <c r="L59" s="168">
        <v>37</v>
      </c>
      <c r="M59" s="168">
        <v>1</v>
      </c>
      <c r="N59" s="168">
        <v>52</v>
      </c>
      <c r="O59" s="168">
        <f t="shared" si="9"/>
        <v>73241</v>
      </c>
      <c r="P59" s="161"/>
      <c r="Q59" s="169">
        <v>0</v>
      </c>
      <c r="R59" s="170">
        <f t="shared" si="10"/>
        <v>0</v>
      </c>
      <c r="S59" s="169">
        <v>0</v>
      </c>
      <c r="T59" s="170">
        <f t="shared" si="11"/>
        <v>0</v>
      </c>
      <c r="U59" s="161"/>
      <c r="V59" s="169">
        <f t="shared" si="12"/>
        <v>73241</v>
      </c>
      <c r="W59" s="170">
        <v>1.18E-2</v>
      </c>
      <c r="X59" s="169">
        <f t="shared" si="0"/>
        <v>15873</v>
      </c>
      <c r="Y59" s="170">
        <f t="shared" si="13"/>
        <v>1.15E-2</v>
      </c>
      <c r="Z59" s="169">
        <f t="shared" si="1"/>
        <v>72630</v>
      </c>
      <c r="AA59" s="170">
        <f t="shared" si="14"/>
        <v>1.0699999999999999E-2</v>
      </c>
      <c r="AB59" s="161"/>
      <c r="AC59" s="169">
        <f t="shared" si="26"/>
        <v>0</v>
      </c>
      <c r="AD59" s="170">
        <f t="shared" si="15"/>
        <v>0</v>
      </c>
      <c r="AE59" s="169">
        <f t="shared" si="28"/>
        <v>0</v>
      </c>
      <c r="AF59" s="170">
        <f t="shared" si="16"/>
        <v>0</v>
      </c>
      <c r="AG59" s="161"/>
      <c r="AH59" s="169">
        <f t="shared" si="17"/>
        <v>0</v>
      </c>
      <c r="AI59" s="170">
        <f t="shared" si="18"/>
        <v>0</v>
      </c>
      <c r="AJ59" s="169">
        <f t="shared" si="4"/>
        <v>0</v>
      </c>
      <c r="AK59" s="170">
        <f t="shared" si="19"/>
        <v>0</v>
      </c>
      <c r="AL59" s="169">
        <f t="shared" si="5"/>
        <v>0</v>
      </c>
      <c r="AM59" s="170">
        <f t="shared" si="24"/>
        <v>0</v>
      </c>
      <c r="AN59" s="171"/>
      <c r="AO59" s="169">
        <f t="shared" si="20"/>
        <v>73241</v>
      </c>
      <c r="AP59" s="170">
        <f t="shared" si="21"/>
        <v>6.1000000000000004E-3</v>
      </c>
      <c r="AQ59" s="172"/>
      <c r="AR59" s="169">
        <f t="shared" si="6"/>
        <v>73241</v>
      </c>
      <c r="AS59" s="170">
        <f t="shared" si="22"/>
        <v>4.3E-3</v>
      </c>
      <c r="AT59" s="169">
        <f t="shared" si="7"/>
        <v>73189</v>
      </c>
      <c r="AU59" s="170">
        <f t="shared" si="23"/>
        <v>4.3E-3</v>
      </c>
      <c r="AW59" s="174">
        <v>73241</v>
      </c>
      <c r="AX59" s="174">
        <f t="shared" si="8"/>
        <v>0</v>
      </c>
    </row>
    <row r="60" spans="1:50" ht="17.25" x14ac:dyDescent="0.3">
      <c r="A60" s="166" t="s">
        <v>210</v>
      </c>
      <c r="B60" s="167" t="s">
        <v>111</v>
      </c>
      <c r="C60" s="168">
        <v>2320</v>
      </c>
      <c r="D60" s="168">
        <v>142</v>
      </c>
      <c r="E60" s="168">
        <v>10008</v>
      </c>
      <c r="F60" s="168">
        <v>1849</v>
      </c>
      <c r="G60" s="168">
        <v>42</v>
      </c>
      <c r="H60" s="168">
        <v>30356</v>
      </c>
      <c r="I60" s="168">
        <v>1424</v>
      </c>
      <c r="J60" s="168">
        <v>0</v>
      </c>
      <c r="K60" s="168">
        <v>6</v>
      </c>
      <c r="L60" s="168">
        <v>8</v>
      </c>
      <c r="M60" s="168">
        <v>16</v>
      </c>
      <c r="N60" s="168">
        <v>32</v>
      </c>
      <c r="O60" s="168">
        <f t="shared" si="9"/>
        <v>46203</v>
      </c>
      <c r="P60" s="161"/>
      <c r="Q60" s="169">
        <v>0</v>
      </c>
      <c r="R60" s="170">
        <f t="shared" si="10"/>
        <v>0</v>
      </c>
      <c r="S60" s="169">
        <v>0</v>
      </c>
      <c r="T60" s="170">
        <f t="shared" si="11"/>
        <v>0</v>
      </c>
      <c r="U60" s="161"/>
      <c r="V60" s="169">
        <f t="shared" si="12"/>
        <v>0</v>
      </c>
      <c r="W60" s="170">
        <v>0</v>
      </c>
      <c r="X60" s="169">
        <f t="shared" si="0"/>
        <v>0</v>
      </c>
      <c r="Y60" s="170">
        <f t="shared" si="13"/>
        <v>0</v>
      </c>
      <c r="Z60" s="169">
        <f t="shared" si="1"/>
        <v>0</v>
      </c>
      <c r="AA60" s="170">
        <f t="shared" si="14"/>
        <v>0</v>
      </c>
      <c r="AB60" s="161"/>
      <c r="AC60" s="169">
        <f t="shared" si="26"/>
        <v>46171</v>
      </c>
      <c r="AD60" s="170">
        <f t="shared" si="15"/>
        <v>8.8999999999999999E-3</v>
      </c>
      <c r="AE60" s="169">
        <f t="shared" si="28"/>
        <v>32</v>
      </c>
      <c r="AF60" s="170">
        <f t="shared" si="16"/>
        <v>2.7000000000000001E-3</v>
      </c>
      <c r="AG60" s="161"/>
      <c r="AH60" s="169">
        <f t="shared" si="17"/>
        <v>46203</v>
      </c>
      <c r="AI60" s="170">
        <f t="shared" si="18"/>
        <v>4.4999999999999997E-3</v>
      </c>
      <c r="AJ60" s="169">
        <f t="shared" si="4"/>
        <v>45995</v>
      </c>
      <c r="AK60" s="170">
        <f t="shared" si="19"/>
        <v>4.4999999999999997E-3</v>
      </c>
      <c r="AL60" s="169">
        <f t="shared" si="5"/>
        <v>11857</v>
      </c>
      <c r="AM60" s="170">
        <f t="shared" si="24"/>
        <v>5.5999999999999999E-3</v>
      </c>
      <c r="AN60" s="171"/>
      <c r="AO60" s="169">
        <f t="shared" si="20"/>
        <v>46203</v>
      </c>
      <c r="AP60" s="170">
        <f t="shared" si="21"/>
        <v>3.8E-3</v>
      </c>
      <c r="AQ60" s="172"/>
      <c r="AR60" s="169">
        <f t="shared" si="6"/>
        <v>46203</v>
      </c>
      <c r="AS60" s="170">
        <f t="shared" si="22"/>
        <v>2.7000000000000001E-3</v>
      </c>
      <c r="AT60" s="169">
        <f t="shared" si="7"/>
        <v>46171</v>
      </c>
      <c r="AU60" s="170">
        <f t="shared" si="23"/>
        <v>2.7000000000000001E-3</v>
      </c>
      <c r="AW60" s="174">
        <v>46203</v>
      </c>
      <c r="AX60" s="174">
        <f t="shared" si="8"/>
        <v>0</v>
      </c>
    </row>
    <row r="61" spans="1:50" x14ac:dyDescent="0.25">
      <c r="B61" s="161"/>
      <c r="C61" s="178">
        <f>SUM(C3:C60)</f>
        <v>594807</v>
      </c>
      <c r="D61" s="178">
        <f t="shared" ref="D61:O61" si="29">SUM(D3:D60)</f>
        <v>35962</v>
      </c>
      <c r="E61" s="178">
        <f t="shared" si="29"/>
        <v>3021047</v>
      </c>
      <c r="F61" s="178">
        <f t="shared" si="29"/>
        <v>496363</v>
      </c>
      <c r="G61" s="178">
        <f t="shared" si="29"/>
        <v>35812</v>
      </c>
      <c r="H61" s="178">
        <f t="shared" si="29"/>
        <v>12138642</v>
      </c>
      <c r="I61" s="178">
        <f t="shared" si="29"/>
        <v>569453</v>
      </c>
      <c r="J61" s="178">
        <f t="shared" si="29"/>
        <v>985</v>
      </c>
      <c r="K61" s="178">
        <f t="shared" si="29"/>
        <v>14358</v>
      </c>
      <c r="L61" s="178">
        <f t="shared" si="29"/>
        <v>23427</v>
      </c>
      <c r="M61" s="178">
        <f t="shared" si="29"/>
        <v>510</v>
      </c>
      <c r="N61" s="178">
        <f t="shared" si="29"/>
        <v>140579</v>
      </c>
      <c r="O61" s="178">
        <f t="shared" si="29"/>
        <v>17071945</v>
      </c>
      <c r="P61" s="161"/>
      <c r="Q61" s="179">
        <f t="shared" ref="Q61:T61" si="30">SUM(Q3:Q60)</f>
        <v>4967441</v>
      </c>
      <c r="R61" s="180">
        <f t="shared" si="30"/>
        <v>1</v>
      </c>
      <c r="S61" s="179">
        <f t="shared" si="30"/>
        <v>91857</v>
      </c>
      <c r="T61" s="180">
        <f t="shared" si="30"/>
        <v>1</v>
      </c>
      <c r="U61" s="161"/>
      <c r="V61" s="179">
        <f t="shared" ref="V61:AA61" si="31">SUM(V3:V60)</f>
        <v>6814281</v>
      </c>
      <c r="W61" s="180">
        <f t="shared" si="31"/>
        <v>0.99999999999999989</v>
      </c>
      <c r="X61" s="179">
        <f t="shared" si="31"/>
        <v>1383124</v>
      </c>
      <c r="Y61" s="180">
        <f t="shared" si="31"/>
        <v>1.0000000000000002</v>
      </c>
      <c r="Z61" s="179">
        <f t="shared" si="31"/>
        <v>6779220</v>
      </c>
      <c r="AA61" s="180">
        <f t="shared" si="31"/>
        <v>1</v>
      </c>
      <c r="AB61" s="161"/>
      <c r="AC61" s="179">
        <f t="shared" ref="AC61:AF61" si="32">SUM(AC3:AC60)</f>
        <v>5186043</v>
      </c>
      <c r="AD61" s="180">
        <f t="shared" si="32"/>
        <v>1</v>
      </c>
      <c r="AE61" s="179">
        <f t="shared" si="32"/>
        <v>12071</v>
      </c>
      <c r="AF61" s="180">
        <f t="shared" si="32"/>
        <v>1</v>
      </c>
      <c r="AG61" s="161"/>
      <c r="AH61" s="179">
        <f>SUM(AH3:AH60)</f>
        <v>10257664</v>
      </c>
      <c r="AI61" s="180">
        <f>SUM(AI3:AI60)</f>
        <v>0.99999999999999989</v>
      </c>
      <c r="AJ61" s="179">
        <f>SUM(AJ3:AJ60)</f>
        <v>10197014</v>
      </c>
      <c r="AK61" s="180">
        <f>SUM(AK3:AK60)</f>
        <v>0.99999999999999989</v>
      </c>
      <c r="AL61" s="179">
        <f t="shared" ref="AL61:AM61" si="33">SUM(AL3:AL60)</f>
        <v>2134286</v>
      </c>
      <c r="AM61" s="180">
        <f t="shared" si="33"/>
        <v>1.0000000000000002</v>
      </c>
      <c r="AN61" s="181"/>
      <c r="AO61" s="179">
        <f t="shared" ref="AO61:AP61" si="34">SUM(AO3:AO60)</f>
        <v>12012647</v>
      </c>
      <c r="AP61" s="180">
        <f t="shared" si="34"/>
        <v>0.99999999999999978</v>
      </c>
      <c r="AQ61" s="161"/>
      <c r="AR61" s="179">
        <f>SUM(AR3:AR60)</f>
        <v>17071945</v>
      </c>
      <c r="AS61" s="180">
        <f>SUM(AS3:AS60)</f>
        <v>0.99999999999999989</v>
      </c>
      <c r="AT61" s="179">
        <f>SUM(AT3:AT60)</f>
        <v>16931366</v>
      </c>
      <c r="AU61" s="180">
        <f>SUM(AU3:AU60)</f>
        <v>0.99999999999999956</v>
      </c>
      <c r="AW61" s="182">
        <f>SUM(AW3:AW60)</f>
        <v>17071945</v>
      </c>
      <c r="AX61" s="182">
        <f>SUM(AX3:AX60)</f>
        <v>0</v>
      </c>
    </row>
    <row r="62" spans="1:50" x14ac:dyDescent="0.25">
      <c r="A62" s="183">
        <f>COUNTIF(A3:A60,"CA")</f>
        <v>40</v>
      </c>
      <c r="B62" s="161"/>
      <c r="C62" s="184">
        <f>ROUND(C61/$O$61,4)</f>
        <v>3.4799999999999998E-2</v>
      </c>
      <c r="D62" s="184">
        <f>ROUND(D61/$O$61,4)</f>
        <v>2.0999999999999999E-3</v>
      </c>
      <c r="E62" s="184">
        <f>ROUND(E61/$O$61,4)</f>
        <v>0.17699999999999999</v>
      </c>
      <c r="F62" s="185">
        <f>ROUNDDOWN(F61/$O$61,4)</f>
        <v>2.9000000000000001E-2</v>
      </c>
      <c r="G62" s="184">
        <f>ROUND(G61/$O$61,4)</f>
        <v>2.0999999999999999E-3</v>
      </c>
      <c r="H62" s="185">
        <f>ROUNDUP(H61/$O$61,4)</f>
        <v>0.71109999999999995</v>
      </c>
      <c r="I62" s="184">
        <f t="shared" ref="I62:N62" si="35">ROUND(I61/$O$61,4)</f>
        <v>3.3399999999999999E-2</v>
      </c>
      <c r="J62" s="184">
        <f t="shared" si="35"/>
        <v>1E-4</v>
      </c>
      <c r="K62" s="184">
        <f t="shared" si="35"/>
        <v>8.0000000000000004E-4</v>
      </c>
      <c r="L62" s="184">
        <f t="shared" si="35"/>
        <v>1.4E-3</v>
      </c>
      <c r="M62" s="184">
        <f t="shared" si="35"/>
        <v>0</v>
      </c>
      <c r="N62" s="184">
        <f t="shared" si="35"/>
        <v>8.2000000000000007E-3</v>
      </c>
      <c r="O62" s="184">
        <f>SUM(C62:N62)</f>
        <v>0.99999999999999989</v>
      </c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W62" s="186">
        <f>O61</f>
        <v>17071945</v>
      </c>
    </row>
    <row r="63" spans="1:50" ht="17.25" hidden="1" x14ac:dyDescent="0.3">
      <c r="A63" s="183">
        <f>COUNTIF(A3:A60,"CW")</f>
        <v>18</v>
      </c>
      <c r="B63" s="161"/>
      <c r="C63" s="187"/>
      <c r="D63" s="187"/>
      <c r="E63" s="384">
        <f>E62+F62</f>
        <v>0.20599999999999999</v>
      </c>
      <c r="F63" s="385"/>
      <c r="G63" s="187"/>
      <c r="H63" s="187"/>
      <c r="I63" s="187"/>
      <c r="J63" s="187"/>
      <c r="K63" s="187"/>
      <c r="L63" s="187"/>
      <c r="M63" s="187"/>
      <c r="N63" s="187"/>
      <c r="O63" s="187"/>
      <c r="P63" s="161"/>
      <c r="Q63" s="188">
        <v>4967441</v>
      </c>
      <c r="R63" s="161"/>
      <c r="S63" s="188">
        <v>91857</v>
      </c>
      <c r="T63" s="161"/>
      <c r="U63" s="161"/>
      <c r="V63" s="188">
        <v>6814281</v>
      </c>
      <c r="W63" s="161"/>
      <c r="X63" s="188">
        <v>1383124</v>
      </c>
      <c r="Y63" s="161"/>
      <c r="Z63" s="188">
        <v>6779220</v>
      </c>
      <c r="AA63" s="161"/>
      <c r="AB63" s="161"/>
      <c r="AC63" s="188">
        <v>5186043</v>
      </c>
      <c r="AD63" s="161"/>
      <c r="AE63" s="188">
        <v>12071</v>
      </c>
      <c r="AF63" s="161"/>
      <c r="AG63" s="161"/>
      <c r="AH63" s="188">
        <v>10257664</v>
      </c>
      <c r="AI63" s="161"/>
      <c r="AJ63" s="188">
        <v>10197014</v>
      </c>
      <c r="AK63" s="161"/>
      <c r="AL63" s="188">
        <v>2134286</v>
      </c>
      <c r="AM63" s="161"/>
      <c r="AN63" s="161"/>
      <c r="AO63" s="188">
        <v>12012647</v>
      </c>
      <c r="AP63" s="161"/>
      <c r="AQ63" s="161"/>
      <c r="AR63" s="188">
        <v>17071945</v>
      </c>
      <c r="AS63" s="161"/>
      <c r="AT63" s="188">
        <v>16931366</v>
      </c>
      <c r="AW63" s="189">
        <f>AW61-AW62</f>
        <v>0</v>
      </c>
    </row>
    <row r="64" spans="1:50" ht="17.25" x14ac:dyDescent="0.3">
      <c r="B64" s="161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90" t="s">
        <v>211</v>
      </c>
      <c r="O64" s="191">
        <v>5198366</v>
      </c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</row>
    <row r="65" spans="1:45" x14ac:dyDescent="0.3">
      <c r="B65" s="192" t="s">
        <v>212</v>
      </c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90" t="s">
        <v>213</v>
      </c>
      <c r="O65" s="191">
        <v>5059298</v>
      </c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</row>
    <row r="66" spans="1:45" ht="15" x14ac:dyDescent="0.25"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90" t="s">
        <v>214</v>
      </c>
      <c r="O66" s="191">
        <v>6814281</v>
      </c>
      <c r="R66" s="193"/>
      <c r="AC66" s="161"/>
      <c r="AD66" s="161"/>
      <c r="AE66" s="161"/>
      <c r="AF66" s="161"/>
      <c r="AR66" s="161"/>
      <c r="AS66" s="161"/>
    </row>
    <row r="67" spans="1:45" ht="15" x14ac:dyDescent="0.25"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94" t="s">
        <v>141</v>
      </c>
      <c r="O67" s="195">
        <f>SUM(O64:O66)</f>
        <v>17071945</v>
      </c>
      <c r="AC67" s="161"/>
      <c r="AD67" s="161"/>
      <c r="AE67" s="161"/>
      <c r="AF67" s="161"/>
      <c r="AR67" s="161"/>
      <c r="AS67" s="161"/>
    </row>
    <row r="68" spans="1:45" ht="15" x14ac:dyDescent="0.25"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AC68" s="161"/>
      <c r="AD68" s="161"/>
      <c r="AE68" s="161"/>
      <c r="AF68" s="161"/>
      <c r="AR68" s="161"/>
      <c r="AS68" s="161"/>
    </row>
    <row r="69" spans="1:45" ht="15" hidden="1" x14ac:dyDescent="0.25"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AC69" s="161"/>
      <c r="AD69" s="161"/>
      <c r="AE69" s="161"/>
      <c r="AF69" s="161"/>
      <c r="AR69" s="161"/>
      <c r="AS69" s="161"/>
    </row>
    <row r="70" spans="1:45" ht="15" hidden="1" x14ac:dyDescent="0.25">
      <c r="B70" s="196" t="s">
        <v>113</v>
      </c>
      <c r="C70" s="197">
        <v>594807</v>
      </c>
      <c r="D70" s="197">
        <v>35962</v>
      </c>
      <c r="E70" s="197">
        <v>3021047</v>
      </c>
      <c r="F70" s="197">
        <v>496363</v>
      </c>
      <c r="G70" s="197">
        <v>35812</v>
      </c>
      <c r="H70" s="197">
        <v>12138642</v>
      </c>
      <c r="I70" s="197">
        <v>569453</v>
      </c>
      <c r="J70" s="197">
        <v>985</v>
      </c>
      <c r="K70" s="197">
        <v>14358</v>
      </c>
      <c r="L70" s="197">
        <v>23427</v>
      </c>
      <c r="M70" s="197">
        <v>510</v>
      </c>
      <c r="N70" s="197">
        <v>140579</v>
      </c>
      <c r="O70" s="198">
        <v>17071945</v>
      </c>
      <c r="AC70" s="199"/>
      <c r="AD70" s="161"/>
      <c r="AE70" s="161"/>
      <c r="AF70" s="161"/>
      <c r="AR70" s="161"/>
      <c r="AS70" s="161"/>
    </row>
    <row r="71" spans="1:45" ht="15" hidden="1" x14ac:dyDescent="0.25">
      <c r="B71" s="196" t="s">
        <v>114</v>
      </c>
      <c r="C71" s="200">
        <f>C61-C70</f>
        <v>0</v>
      </c>
      <c r="D71" s="200">
        <f t="shared" ref="D71:O71" si="36">D61-D70</f>
        <v>0</v>
      </c>
      <c r="E71" s="200">
        <f t="shared" si="36"/>
        <v>0</v>
      </c>
      <c r="F71" s="200">
        <f t="shared" si="36"/>
        <v>0</v>
      </c>
      <c r="G71" s="200">
        <f t="shared" si="36"/>
        <v>0</v>
      </c>
      <c r="H71" s="200">
        <f t="shared" si="36"/>
        <v>0</v>
      </c>
      <c r="I71" s="200">
        <f t="shared" si="36"/>
        <v>0</v>
      </c>
      <c r="J71" s="200">
        <f t="shared" si="36"/>
        <v>0</v>
      </c>
      <c r="K71" s="200">
        <f t="shared" si="36"/>
        <v>0</v>
      </c>
      <c r="L71" s="200">
        <f t="shared" si="36"/>
        <v>0</v>
      </c>
      <c r="M71" s="200">
        <f t="shared" si="36"/>
        <v>0</v>
      </c>
      <c r="N71" s="200">
        <f t="shared" si="36"/>
        <v>0</v>
      </c>
      <c r="O71" s="201">
        <f t="shared" si="36"/>
        <v>0</v>
      </c>
      <c r="AC71" s="161"/>
      <c r="AD71" s="161"/>
      <c r="AE71" s="161"/>
      <c r="AF71" s="161"/>
      <c r="AR71" s="161"/>
      <c r="AS71" s="161"/>
    </row>
    <row r="72" spans="1:45" ht="15" hidden="1" x14ac:dyDescent="0.25"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189"/>
      <c r="AC72" s="161"/>
      <c r="AD72" s="161"/>
      <c r="AE72" s="161"/>
      <c r="AF72" s="161"/>
      <c r="AR72" s="161"/>
      <c r="AS72" s="161"/>
    </row>
    <row r="73" spans="1:45" ht="15" hidden="1" x14ac:dyDescent="0.25">
      <c r="B73" s="196" t="s">
        <v>113</v>
      </c>
      <c r="C73" s="203">
        <v>3.4799999999999998E-2</v>
      </c>
      <c r="D73" s="203">
        <v>2.0999999999999999E-3</v>
      </c>
      <c r="E73" s="203">
        <v>0.2060345203783166</v>
      </c>
      <c r="F73" s="203">
        <v>0</v>
      </c>
      <c r="G73" s="203">
        <v>2.0999999999999999E-3</v>
      </c>
      <c r="H73" s="203">
        <v>0.71109999999999995</v>
      </c>
      <c r="I73" s="203">
        <v>3.3399999999999999E-2</v>
      </c>
      <c r="J73" s="203">
        <v>1E-4</v>
      </c>
      <c r="K73" s="203">
        <v>8.0000000000000004E-4</v>
      </c>
      <c r="L73" s="203">
        <v>1.4E-3</v>
      </c>
      <c r="M73" s="203">
        <v>0</v>
      </c>
      <c r="N73" s="203">
        <v>8.2000000000000007E-3</v>
      </c>
      <c r="O73" s="204">
        <v>1.0000345203783165</v>
      </c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1"/>
      <c r="AR73" s="161"/>
      <c r="AS73" s="161"/>
    </row>
    <row r="74" spans="1:45" ht="15" hidden="1" x14ac:dyDescent="0.25">
      <c r="B74" s="196" t="s">
        <v>114</v>
      </c>
      <c r="C74" s="205">
        <f>C62-C73</f>
        <v>0</v>
      </c>
      <c r="D74" s="205">
        <f t="shared" ref="D74:O74" si="37">D62-D73</f>
        <v>0</v>
      </c>
      <c r="E74" s="205">
        <f>E63-E73</f>
        <v>-3.4520378316610367E-5</v>
      </c>
      <c r="F74" s="205">
        <f>F63-F73</f>
        <v>0</v>
      </c>
      <c r="G74" s="205">
        <f t="shared" si="37"/>
        <v>0</v>
      </c>
      <c r="H74" s="205">
        <f t="shared" si="37"/>
        <v>0</v>
      </c>
      <c r="I74" s="205">
        <f t="shared" si="37"/>
        <v>0</v>
      </c>
      <c r="J74" s="205">
        <f t="shared" si="37"/>
        <v>0</v>
      </c>
      <c r="K74" s="205">
        <f t="shared" si="37"/>
        <v>0</v>
      </c>
      <c r="L74" s="205">
        <f t="shared" si="37"/>
        <v>0</v>
      </c>
      <c r="M74" s="205">
        <f t="shared" si="37"/>
        <v>0</v>
      </c>
      <c r="N74" s="205">
        <f t="shared" si="37"/>
        <v>0</v>
      </c>
      <c r="O74" s="206">
        <f t="shared" si="37"/>
        <v>-3.4520378316638123E-5</v>
      </c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</row>
    <row r="75" spans="1:45" ht="15" hidden="1" x14ac:dyDescent="0.25">
      <c r="C75" s="202"/>
      <c r="D75" s="202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61"/>
      <c r="AS75" s="161"/>
    </row>
    <row r="76" spans="1:45" ht="17.25" x14ac:dyDescent="0.3">
      <c r="B76" s="161"/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</row>
    <row r="77" spans="1:45" ht="17.25" x14ac:dyDescent="0.3">
      <c r="B77" s="161"/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1"/>
      <c r="AR77" s="161"/>
      <c r="AS77" s="161"/>
    </row>
    <row r="78" spans="1:45" ht="17.25" x14ac:dyDescent="0.3">
      <c r="B78" s="161"/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  <c r="AH78" s="161"/>
      <c r="AI78" s="161"/>
      <c r="AJ78" s="161"/>
      <c r="AK78" s="161"/>
      <c r="AL78" s="161"/>
      <c r="AM78" s="161"/>
      <c r="AN78" s="161"/>
      <c r="AO78" s="161"/>
      <c r="AP78" s="161"/>
      <c r="AQ78" s="161"/>
      <c r="AR78" s="161"/>
      <c r="AS78" s="161"/>
    </row>
    <row r="79" spans="1:45" ht="17.25" x14ac:dyDescent="0.3">
      <c r="A79" s="183"/>
      <c r="B79" s="161"/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1"/>
      <c r="AG79" s="161"/>
      <c r="AH79" s="161"/>
      <c r="AI79" s="161"/>
      <c r="AJ79" s="161"/>
      <c r="AK79" s="161"/>
      <c r="AL79" s="161"/>
      <c r="AM79" s="161"/>
      <c r="AN79" s="161"/>
      <c r="AO79" s="161"/>
      <c r="AP79" s="161"/>
      <c r="AQ79" s="161"/>
      <c r="AR79" s="161"/>
      <c r="AS79" s="161"/>
    </row>
    <row r="80" spans="1:45" ht="17.25" x14ac:dyDescent="0.3">
      <c r="A80" s="183"/>
      <c r="B80" s="161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161"/>
      <c r="AK80" s="161"/>
      <c r="AL80" s="161"/>
      <c r="AM80" s="161"/>
      <c r="AN80" s="161"/>
      <c r="AO80" s="161"/>
      <c r="AP80" s="161"/>
      <c r="AQ80" s="161"/>
      <c r="AR80" s="161"/>
      <c r="AS80" s="161"/>
    </row>
    <row r="81" spans="2:45" ht="17.25" x14ac:dyDescent="0.3">
      <c r="B81" s="161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61"/>
      <c r="AS81" s="161"/>
    </row>
    <row r="82" spans="2:45" ht="17.25" x14ac:dyDescent="0.3">
      <c r="B82" s="161"/>
      <c r="C82" s="187"/>
      <c r="D82" s="187"/>
      <c r="E82" s="187"/>
      <c r="F82" s="187"/>
      <c r="G82" s="187"/>
      <c r="H82" s="187"/>
      <c r="I82" s="187"/>
      <c r="J82" s="187"/>
      <c r="K82" s="187"/>
      <c r="L82" s="187"/>
      <c r="M82" s="187"/>
      <c r="N82" s="187"/>
      <c r="O82" s="187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  <c r="AK82" s="161"/>
      <c r="AL82" s="161"/>
      <c r="AM82" s="161"/>
      <c r="AN82" s="161"/>
      <c r="AO82" s="161"/>
      <c r="AP82" s="161"/>
      <c r="AQ82" s="161"/>
      <c r="AR82" s="161"/>
      <c r="AS82" s="161"/>
    </row>
    <row r="83" spans="2:45" ht="17.25" x14ac:dyDescent="0.3">
      <c r="B83" s="161"/>
      <c r="C83" s="187"/>
      <c r="D83" s="187"/>
      <c r="E83" s="187"/>
      <c r="F83" s="187"/>
      <c r="G83" s="187"/>
      <c r="H83" s="187"/>
      <c r="I83" s="187"/>
      <c r="J83" s="187"/>
      <c r="K83" s="187"/>
      <c r="L83" s="187"/>
      <c r="M83" s="187"/>
      <c r="N83" s="187"/>
      <c r="O83" s="187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</row>
  </sheetData>
  <mergeCells count="16">
    <mergeCell ref="E1:F1"/>
    <mergeCell ref="Q2:R2"/>
    <mergeCell ref="S2:T2"/>
    <mergeCell ref="V2:W2"/>
    <mergeCell ref="X2:Y2"/>
    <mergeCell ref="AR2:AS2"/>
    <mergeCell ref="AT2:AU2"/>
    <mergeCell ref="AW2:AX2"/>
    <mergeCell ref="E63:F63"/>
    <mergeCell ref="AC2:AD2"/>
    <mergeCell ref="AE2:AF2"/>
    <mergeCell ref="AH2:AI2"/>
    <mergeCell ref="AJ2:AK2"/>
    <mergeCell ref="AL2:AM2"/>
    <mergeCell ref="AO2:AP2"/>
    <mergeCell ref="Z2:AA2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71A2E-5634-4020-AF9E-859180361D66}">
  <sheetPr>
    <tabColor theme="2" tint="-0.249977111117893"/>
  </sheetPr>
  <dimension ref="A1:AX83"/>
  <sheetViews>
    <sheetView topLeftCell="S52" zoomScale="90" zoomScaleNormal="90" workbookViewId="0">
      <selection activeCell="Q63" sqref="A63:XFD63"/>
    </sheetView>
  </sheetViews>
  <sheetFormatPr defaultRowHeight="15.75" outlineLevelCol="1" x14ac:dyDescent="0.25"/>
  <cols>
    <col min="2" max="2" width="26.7109375" customWidth="1"/>
    <col min="3" max="14" width="13.7109375" style="289" customWidth="1" outlineLevel="1"/>
    <col min="15" max="15" width="13.7109375" style="289" customWidth="1"/>
    <col min="17" max="17" width="12.140625" bestFit="1" customWidth="1"/>
    <col min="18" max="18" width="12.140625" customWidth="1"/>
    <col min="19" max="19" width="12.140625" bestFit="1" customWidth="1"/>
    <col min="20" max="20" width="10.5703125" bestFit="1" customWidth="1"/>
    <col min="22" max="22" width="12.140625" bestFit="1" customWidth="1"/>
    <col min="23" max="23" width="12.140625" customWidth="1"/>
    <col min="24" max="24" width="11.7109375" customWidth="1"/>
    <col min="25" max="25" width="11.5703125" customWidth="1"/>
    <col min="26" max="26" width="13.7109375" customWidth="1"/>
    <col min="27" max="27" width="11.5703125" customWidth="1"/>
    <col min="29" max="29" width="12.7109375" bestFit="1" customWidth="1"/>
    <col min="30" max="30" width="12.140625" customWidth="1"/>
    <col min="31" max="31" width="12.140625" bestFit="1" customWidth="1"/>
    <col min="32" max="32" width="10.5703125" bestFit="1" customWidth="1"/>
    <col min="34" max="34" width="15.42578125" customWidth="1"/>
    <col min="35" max="35" width="14.28515625" customWidth="1"/>
    <col min="36" max="36" width="12.7109375" bestFit="1" customWidth="1"/>
    <col min="37" max="37" width="12.140625" customWidth="1"/>
    <col min="38" max="38" width="12.140625" bestFit="1" customWidth="1"/>
    <col min="39" max="39" width="10.28515625" bestFit="1" customWidth="1"/>
    <col min="40" max="40" width="8.42578125" customWidth="1"/>
    <col min="41" max="41" width="13.5703125" customWidth="1"/>
    <col min="42" max="42" width="11.5703125" customWidth="1"/>
    <col min="43" max="43" width="8" customWidth="1"/>
    <col min="44" max="44" width="12.7109375" bestFit="1" customWidth="1"/>
    <col min="45" max="45" width="12.140625" customWidth="1"/>
    <col min="46" max="46" width="13.28515625" customWidth="1"/>
    <col min="47" max="47" width="10.28515625" bestFit="1" customWidth="1"/>
    <col min="49" max="49" width="11.28515625" bestFit="1" customWidth="1"/>
  </cols>
  <sheetData>
    <row r="1" spans="1:50" ht="17.25" x14ac:dyDescent="0.3">
      <c r="B1" s="254" t="s">
        <v>215</v>
      </c>
      <c r="C1" s="254"/>
      <c r="D1" s="254"/>
      <c r="E1" s="393" t="s">
        <v>44</v>
      </c>
      <c r="F1" s="394"/>
      <c r="G1" s="254"/>
      <c r="H1" s="254"/>
      <c r="I1" s="254"/>
      <c r="J1" s="254"/>
      <c r="K1" s="254"/>
      <c r="L1" s="254"/>
      <c r="M1" s="254"/>
      <c r="N1" s="254"/>
      <c r="O1" s="254"/>
      <c r="P1" s="255"/>
      <c r="Q1" s="255" t="s">
        <v>188</v>
      </c>
      <c r="R1" s="255"/>
      <c r="S1" s="255" t="s">
        <v>188</v>
      </c>
      <c r="T1" s="255"/>
      <c r="U1" s="255"/>
      <c r="V1" s="255" t="s">
        <v>189</v>
      </c>
      <c r="W1" s="255"/>
      <c r="X1" s="255" t="s">
        <v>189</v>
      </c>
      <c r="Y1" s="255"/>
      <c r="Z1" s="255" t="s">
        <v>189</v>
      </c>
      <c r="AA1" s="255"/>
      <c r="AB1" s="255"/>
      <c r="AC1" s="255" t="s">
        <v>190</v>
      </c>
      <c r="AD1" s="255"/>
      <c r="AE1" s="255" t="s">
        <v>190</v>
      </c>
      <c r="AF1" s="255"/>
      <c r="AG1" s="255"/>
      <c r="AH1" s="255" t="s">
        <v>191</v>
      </c>
      <c r="AI1" s="255"/>
      <c r="AJ1" s="255" t="s">
        <v>191</v>
      </c>
      <c r="AK1" s="255"/>
      <c r="AL1" s="255" t="s">
        <v>191</v>
      </c>
      <c r="AM1" s="255"/>
      <c r="AN1" s="255"/>
      <c r="AO1" s="255" t="s">
        <v>192</v>
      </c>
      <c r="AP1" s="255"/>
      <c r="AQ1" s="255"/>
      <c r="AR1" s="255" t="s">
        <v>193</v>
      </c>
      <c r="AS1" s="255"/>
      <c r="AT1" s="255" t="s">
        <v>193</v>
      </c>
      <c r="AU1" s="255"/>
    </row>
    <row r="2" spans="1:50" ht="72.75" customHeight="1" x14ac:dyDescent="0.3">
      <c r="B2" s="256" t="s">
        <v>42</v>
      </c>
      <c r="C2" s="257" t="s">
        <v>43</v>
      </c>
      <c r="D2" s="257" t="s">
        <v>194</v>
      </c>
      <c r="E2" s="257" t="s">
        <v>195</v>
      </c>
      <c r="F2" s="257" t="s">
        <v>196</v>
      </c>
      <c r="G2" s="257" t="s">
        <v>45</v>
      </c>
      <c r="H2" s="257" t="s">
        <v>46</v>
      </c>
      <c r="I2" s="258" t="s">
        <v>197</v>
      </c>
      <c r="J2" s="257" t="s">
        <v>198</v>
      </c>
      <c r="K2" s="257" t="s">
        <v>50</v>
      </c>
      <c r="L2" s="257" t="s">
        <v>51</v>
      </c>
      <c r="M2" s="257" t="s">
        <v>163</v>
      </c>
      <c r="N2" s="257" t="s">
        <v>121</v>
      </c>
      <c r="O2" s="257" t="s">
        <v>141</v>
      </c>
      <c r="P2" s="255"/>
      <c r="Q2" s="379" t="s">
        <v>199</v>
      </c>
      <c r="R2" s="380"/>
      <c r="S2" s="379" t="s">
        <v>200</v>
      </c>
      <c r="T2" s="380"/>
      <c r="U2" s="255"/>
      <c r="V2" s="379" t="s">
        <v>201</v>
      </c>
      <c r="W2" s="380"/>
      <c r="X2" s="381" t="s">
        <v>216</v>
      </c>
      <c r="Y2" s="390"/>
      <c r="Z2" s="381" t="s">
        <v>217</v>
      </c>
      <c r="AA2" s="390"/>
      <c r="AB2" s="255"/>
      <c r="AC2" s="379" t="s">
        <v>199</v>
      </c>
      <c r="AD2" s="380"/>
      <c r="AE2" s="379" t="s">
        <v>200</v>
      </c>
      <c r="AF2" s="380"/>
      <c r="AG2" s="255"/>
      <c r="AH2" s="386" t="s">
        <v>204</v>
      </c>
      <c r="AI2" s="387"/>
      <c r="AJ2" s="386" t="s">
        <v>217</v>
      </c>
      <c r="AK2" s="387"/>
      <c r="AL2" s="386" t="s">
        <v>216</v>
      </c>
      <c r="AM2" s="387"/>
      <c r="AN2" s="165"/>
      <c r="AO2" s="388" t="s">
        <v>205</v>
      </c>
      <c r="AP2" s="389"/>
      <c r="AQ2" s="255"/>
      <c r="AR2" s="379" t="s">
        <v>206</v>
      </c>
      <c r="AS2" s="380"/>
      <c r="AT2" s="381" t="s">
        <v>218</v>
      </c>
      <c r="AU2" s="382"/>
      <c r="AW2" s="395" t="s">
        <v>219</v>
      </c>
      <c r="AX2" s="395"/>
    </row>
    <row r="3" spans="1:50" ht="17.25" x14ac:dyDescent="0.3">
      <c r="A3" s="259" t="s">
        <v>209</v>
      </c>
      <c r="B3" s="167" t="s">
        <v>54</v>
      </c>
      <c r="C3" s="260">
        <v>10276</v>
      </c>
      <c r="D3" s="260">
        <v>691</v>
      </c>
      <c r="E3" s="260">
        <v>109084</v>
      </c>
      <c r="F3" s="260">
        <v>25860</v>
      </c>
      <c r="G3" s="260">
        <v>2701</v>
      </c>
      <c r="H3" s="260">
        <v>415268</v>
      </c>
      <c r="I3" s="260">
        <v>17303</v>
      </c>
      <c r="J3" s="260">
        <v>66</v>
      </c>
      <c r="K3" s="260">
        <v>1127</v>
      </c>
      <c r="L3" s="260">
        <v>963</v>
      </c>
      <c r="M3" s="260">
        <v>0</v>
      </c>
      <c r="N3" s="260">
        <v>6110</v>
      </c>
      <c r="O3" s="260">
        <f>SUM(C3:N3)</f>
        <v>589449</v>
      </c>
      <c r="P3" s="255"/>
      <c r="Q3" s="169">
        <v>0</v>
      </c>
      <c r="R3" s="170">
        <f>ROUND(Q3/Q$61,4)</f>
        <v>0</v>
      </c>
      <c r="S3" s="169">
        <v>0</v>
      </c>
      <c r="T3" s="170">
        <f>ROUND(S3/S$61,4)</f>
        <v>0</v>
      </c>
      <c r="U3" s="255"/>
      <c r="V3" s="169">
        <f>SUMIF($A3,"CW",C3)+SUMIF($A3,"CW",D3)+SUMIF($A3,"CW",E3)+SUMIF($A3,"CW",F3)+SUMIF($A3,"CW",G3)+SUMIF($A3,"CW",H3)+SUMIF($A3,"CW",I3)+SUMIF($A3,"CW",J3)+SUMIF($A3,"CW",K3)+SUMIF($A3,"CW",L3)+SUMIF($A3,"CW",M3)+SUMIF($A3,"CW",N3)</f>
        <v>589449</v>
      </c>
      <c r="W3" s="170">
        <v>9.2600000000000002E-2</v>
      </c>
      <c r="X3" s="169">
        <f t="shared" ref="X3:X60" si="0">SUMIF($A3,"CW",E3)+SUMIF($A3,"CW",F3)</f>
        <v>134944</v>
      </c>
      <c r="Y3" s="170">
        <f>ROUND(X3/X$61,4)</f>
        <v>7.4800000000000005E-2</v>
      </c>
      <c r="Z3" s="169">
        <f t="shared" ref="Z3:Z60" si="1">SUMIF($A3,"CW",C3)+SUMIF($A3,"CW",E3)+SUMIF($A3,"CW",F3)+SUMIF($A3,"CW",K3)+SUMIF($A3,"CW",H3)+SUMIF($A3,"CW",I3)+SUMIF($A3,"CW",J3)+SUMIF($A3,"CW",N3)</f>
        <v>585094</v>
      </c>
      <c r="AA3" s="170">
        <f>ROUND(Z3/Z$61,4)</f>
        <v>7.7299999999999994E-2</v>
      </c>
      <c r="AB3" s="255"/>
      <c r="AC3" s="169">
        <f t="shared" ref="AC3:AC20" si="2">SUMIF($A3,"CA",C3)+SUMIF($A3,"CA",D3)+SUMIF($A3,"CA",E3)+SUMIF($A3,"CA",F3)+SUMIF($A3,"CA",G3)+SUMIF($A3,"CA",H3)+SUMIF($A3,"CA",I3)+SUMIF($A3,"CA",J3)+SUMIF($A3,"CA",K3)+SUMIF($A3,"CA",L3)+SUMIF($A3,"CA",M3)</f>
        <v>0</v>
      </c>
      <c r="AD3" s="170">
        <f>ROUND(AC3/AC$61,4)</f>
        <v>0</v>
      </c>
      <c r="AE3" s="169">
        <f t="shared" ref="AE3:AE10" si="3">SUMIF($A3,"CA",N3)</f>
        <v>0</v>
      </c>
      <c r="AF3" s="170">
        <f>ROUND(AE3/AE$61,4)</f>
        <v>0</v>
      </c>
      <c r="AG3" s="255"/>
      <c r="AH3" s="169">
        <f>SUMIF($A3,"CA",O3)</f>
        <v>0</v>
      </c>
      <c r="AI3" s="170">
        <f>ROUND(AH3/AH$61,4)</f>
        <v>0</v>
      </c>
      <c r="AJ3" s="169">
        <f t="shared" ref="AJ3:AJ60" si="4">SUMIF($A3,"CA",C3)+SUMIF($A3,"CA",E3)+SUMIF($A3,"CA",F3)+SUMIF($A3,"CA",H3)+SUMIF($A3,"CA",I3)+SUMIF($A3,"CA",J3)+SUMIF($A3,"CA",K3)+SUMIF($A3,"CA",N3)</f>
        <v>0</v>
      </c>
      <c r="AK3" s="170">
        <f>ROUND(AJ3/AJ$61,4)</f>
        <v>0</v>
      </c>
      <c r="AL3" s="169">
        <f t="shared" ref="AL3:AL60" si="5">SUMIF($A3,"CA",E3)+SUMIF($A3,"CA",F3)</f>
        <v>0</v>
      </c>
      <c r="AM3" s="170">
        <f>ROUND(AL3/AL$61,4)</f>
        <v>0</v>
      </c>
      <c r="AN3" s="171"/>
      <c r="AO3" s="169">
        <f>AR3</f>
        <v>589449</v>
      </c>
      <c r="AP3" s="170">
        <f>ROUND(AO3/AO$61,4)</f>
        <v>4.4900000000000002E-2</v>
      </c>
      <c r="AQ3" s="172"/>
      <c r="AR3" s="169">
        <f t="shared" ref="AR3:AR60" si="6">O3</f>
        <v>589449</v>
      </c>
      <c r="AS3" s="173">
        <f>ROUNDUP(AR3/AR$61,4)</f>
        <v>3.15E-2</v>
      </c>
      <c r="AT3" s="169">
        <f t="shared" ref="AT3:AT60" si="7">SUM(C3:M3)</f>
        <v>583339</v>
      </c>
      <c r="AU3" s="170">
        <f>ROUND(AT3/AT$61,4)</f>
        <v>3.1300000000000001E-2</v>
      </c>
      <c r="AW3" s="261">
        <v>589449</v>
      </c>
      <c r="AX3" s="261">
        <f t="shared" ref="AX3:AX60" si="8">AW3-O3</f>
        <v>0</v>
      </c>
    </row>
    <row r="4" spans="1:50" ht="17.25" x14ac:dyDescent="0.3">
      <c r="A4" s="259" t="s">
        <v>210</v>
      </c>
      <c r="B4" s="167" t="s">
        <v>55</v>
      </c>
      <c r="C4" s="260">
        <v>0</v>
      </c>
      <c r="D4" s="260">
        <v>0</v>
      </c>
      <c r="E4" s="260">
        <v>101</v>
      </c>
      <c r="F4" s="260">
        <v>9</v>
      </c>
      <c r="G4" s="260">
        <v>0</v>
      </c>
      <c r="H4" s="260">
        <v>284</v>
      </c>
      <c r="I4" s="260">
        <v>12</v>
      </c>
      <c r="J4" s="260">
        <v>0</v>
      </c>
      <c r="K4" s="260">
        <v>0</v>
      </c>
      <c r="L4" s="260">
        <v>0</v>
      </c>
      <c r="M4" s="260">
        <v>0</v>
      </c>
      <c r="N4" s="260">
        <v>0</v>
      </c>
      <c r="O4" s="260">
        <f t="shared" ref="O4:O60" si="9">SUM(C4:N4)</f>
        <v>406</v>
      </c>
      <c r="P4" s="255"/>
      <c r="Q4" s="169">
        <v>0</v>
      </c>
      <c r="R4" s="170">
        <f t="shared" ref="R4:R60" si="10">ROUND(Q4/Q$61,4)</f>
        <v>0</v>
      </c>
      <c r="S4" s="169">
        <v>0</v>
      </c>
      <c r="T4" s="170">
        <f t="shared" ref="T4:T60" si="11">ROUND(S4/S$61,4)</f>
        <v>0</v>
      </c>
      <c r="U4" s="255"/>
      <c r="V4" s="169">
        <f t="shared" ref="V4:V60" si="12">SUMIF($A4,"CW",C4)+SUMIF($A4,"CW",D4)+SUMIF($A4,"CW",E4)+SUMIF($A4,"CW",F4)+SUMIF($A4,"CW",G4)+SUMIF($A4,"CW",H4)+SUMIF($A4,"CW",I4)+SUMIF($A4,"CW",J4)+SUMIF($A4,"CW",K4)+SUMIF($A4,"CW",L4)+SUMIF($A4,"CW",M4)+SUMIF($A4,"CW",N4)</f>
        <v>0</v>
      </c>
      <c r="W4" s="170">
        <v>0</v>
      </c>
      <c r="X4" s="169">
        <f t="shared" si="0"/>
        <v>0</v>
      </c>
      <c r="Y4" s="170">
        <f t="shared" ref="Y4:Y60" si="13">ROUND(X4/X$61,4)</f>
        <v>0</v>
      </c>
      <c r="Z4" s="169">
        <f t="shared" si="1"/>
        <v>0</v>
      </c>
      <c r="AA4" s="170">
        <f t="shared" ref="AA4:AA60" si="14">ROUND(Z4/Z$61,4)</f>
        <v>0</v>
      </c>
      <c r="AB4" s="255"/>
      <c r="AC4" s="169">
        <f t="shared" si="2"/>
        <v>406</v>
      </c>
      <c r="AD4" s="170">
        <f t="shared" ref="AD4:AD60" si="15">ROUND(AC4/AC$61,4)</f>
        <v>1E-4</v>
      </c>
      <c r="AE4" s="169">
        <f t="shared" si="3"/>
        <v>0</v>
      </c>
      <c r="AF4" s="170">
        <f t="shared" ref="AF4:AF60" si="16">ROUND(AE4/AE$61,4)</f>
        <v>0</v>
      </c>
      <c r="AG4" s="255"/>
      <c r="AH4" s="169">
        <f t="shared" ref="AH4:AH60" si="17">SUMIF($A4,"CA",O4)</f>
        <v>406</v>
      </c>
      <c r="AI4" s="176">
        <f t="shared" ref="AI4:AI60" si="18">ROUND(AH4/AH$61,4)</f>
        <v>0</v>
      </c>
      <c r="AJ4" s="169">
        <f t="shared" si="4"/>
        <v>406</v>
      </c>
      <c r="AK4" s="170">
        <f t="shared" ref="AK4:AK60" si="19">ROUND(AJ4/AJ$61,4)</f>
        <v>0</v>
      </c>
      <c r="AL4" s="169">
        <f t="shared" si="5"/>
        <v>110</v>
      </c>
      <c r="AM4" s="170">
        <f>ROUND(AL4/AL$61,4)</f>
        <v>0</v>
      </c>
      <c r="AN4" s="171"/>
      <c r="AO4" s="169">
        <f t="shared" ref="AO4:AO60" si="20">AR4</f>
        <v>406</v>
      </c>
      <c r="AP4" s="170">
        <f t="shared" ref="AP4:AP60" si="21">ROUND(AO4/AO$61,4)</f>
        <v>0</v>
      </c>
      <c r="AQ4" s="172"/>
      <c r="AR4" s="169">
        <f t="shared" si="6"/>
        <v>406</v>
      </c>
      <c r="AS4" s="170">
        <f t="shared" ref="AS4:AS60" si="22">ROUND(AR4/AR$61,4)</f>
        <v>0</v>
      </c>
      <c r="AT4" s="169">
        <f t="shared" si="7"/>
        <v>406</v>
      </c>
      <c r="AU4" s="170">
        <f t="shared" ref="AU4:AU60" si="23">ROUND(AT4/AT$61,4)</f>
        <v>0</v>
      </c>
      <c r="AW4" s="261">
        <v>406</v>
      </c>
      <c r="AX4" s="261">
        <f t="shared" si="8"/>
        <v>0</v>
      </c>
    </row>
    <row r="5" spans="1:50" ht="17.25" x14ac:dyDescent="0.3">
      <c r="A5" s="259" t="s">
        <v>210</v>
      </c>
      <c r="B5" s="167" t="s">
        <v>56</v>
      </c>
      <c r="C5" s="260">
        <v>217</v>
      </c>
      <c r="D5" s="260">
        <v>35</v>
      </c>
      <c r="E5" s="260">
        <v>2206</v>
      </c>
      <c r="F5" s="260">
        <v>364</v>
      </c>
      <c r="G5" s="260">
        <v>1</v>
      </c>
      <c r="H5" s="260">
        <v>8162</v>
      </c>
      <c r="I5" s="260">
        <v>340</v>
      </c>
      <c r="J5" s="260">
        <v>0</v>
      </c>
      <c r="K5" s="260">
        <v>0</v>
      </c>
      <c r="L5" s="260">
        <v>13</v>
      </c>
      <c r="M5" s="260">
        <v>2</v>
      </c>
      <c r="N5" s="260">
        <v>2</v>
      </c>
      <c r="O5" s="260">
        <f t="shared" si="9"/>
        <v>11342</v>
      </c>
      <c r="P5" s="255"/>
      <c r="Q5" s="169">
        <v>0</v>
      </c>
      <c r="R5" s="170">
        <f t="shared" si="10"/>
        <v>0</v>
      </c>
      <c r="S5" s="169">
        <v>0</v>
      </c>
      <c r="T5" s="170">
        <f t="shared" si="11"/>
        <v>0</v>
      </c>
      <c r="U5" s="255"/>
      <c r="V5" s="169">
        <f t="shared" si="12"/>
        <v>0</v>
      </c>
      <c r="W5" s="170">
        <v>0</v>
      </c>
      <c r="X5" s="169">
        <f t="shared" si="0"/>
        <v>0</v>
      </c>
      <c r="Y5" s="170">
        <f t="shared" si="13"/>
        <v>0</v>
      </c>
      <c r="Z5" s="169">
        <f t="shared" si="1"/>
        <v>0</v>
      </c>
      <c r="AA5" s="170">
        <f t="shared" si="14"/>
        <v>0</v>
      </c>
      <c r="AB5" s="255"/>
      <c r="AC5" s="169">
        <f t="shared" si="2"/>
        <v>11340</v>
      </c>
      <c r="AD5" s="170">
        <f t="shared" si="15"/>
        <v>2.0999999999999999E-3</v>
      </c>
      <c r="AE5" s="169">
        <f t="shared" si="3"/>
        <v>2</v>
      </c>
      <c r="AF5" s="170">
        <f t="shared" si="16"/>
        <v>4.0000000000000002E-4</v>
      </c>
      <c r="AG5" s="255"/>
      <c r="AH5" s="169">
        <f t="shared" si="17"/>
        <v>11342</v>
      </c>
      <c r="AI5" s="170">
        <f t="shared" si="18"/>
        <v>1E-3</v>
      </c>
      <c r="AJ5" s="169">
        <f t="shared" si="4"/>
        <v>11291</v>
      </c>
      <c r="AK5" s="170">
        <f t="shared" si="19"/>
        <v>1E-3</v>
      </c>
      <c r="AL5" s="169">
        <f t="shared" si="5"/>
        <v>2570</v>
      </c>
      <c r="AM5" s="170">
        <f t="shared" ref="AM5:AM60" si="24">ROUND(AL5/AL$61,4)</f>
        <v>1E-3</v>
      </c>
      <c r="AN5" s="171"/>
      <c r="AO5" s="169">
        <f t="shared" si="20"/>
        <v>11342</v>
      </c>
      <c r="AP5" s="170">
        <f t="shared" si="21"/>
        <v>8.9999999999999998E-4</v>
      </c>
      <c r="AQ5" s="172"/>
      <c r="AR5" s="169">
        <f t="shared" si="6"/>
        <v>11342</v>
      </c>
      <c r="AS5" s="170">
        <f t="shared" si="22"/>
        <v>5.9999999999999995E-4</v>
      </c>
      <c r="AT5" s="169">
        <f t="shared" si="7"/>
        <v>11340</v>
      </c>
      <c r="AU5" s="170">
        <f t="shared" si="23"/>
        <v>5.9999999999999995E-4</v>
      </c>
      <c r="AW5" s="261">
        <v>11342</v>
      </c>
      <c r="AX5" s="261">
        <f t="shared" si="8"/>
        <v>0</v>
      </c>
    </row>
    <row r="6" spans="1:50" ht="17.25" x14ac:dyDescent="0.3">
      <c r="A6" s="259" t="s">
        <v>210</v>
      </c>
      <c r="B6" s="167" t="s">
        <v>57</v>
      </c>
      <c r="C6" s="260">
        <v>2802</v>
      </c>
      <c r="D6" s="260">
        <v>353</v>
      </c>
      <c r="E6" s="260">
        <v>21705</v>
      </c>
      <c r="F6" s="260">
        <v>6542</v>
      </c>
      <c r="G6" s="260">
        <v>60</v>
      </c>
      <c r="H6" s="260">
        <v>75911</v>
      </c>
      <c r="I6" s="260">
        <v>3163</v>
      </c>
      <c r="J6" s="260">
        <v>0</v>
      </c>
      <c r="K6" s="260">
        <v>3</v>
      </c>
      <c r="L6" s="260">
        <v>103</v>
      </c>
      <c r="M6" s="260">
        <v>47</v>
      </c>
      <c r="N6" s="260">
        <v>295</v>
      </c>
      <c r="O6" s="260">
        <f t="shared" si="9"/>
        <v>110984</v>
      </c>
      <c r="P6" s="255"/>
      <c r="Q6" s="169">
        <v>0</v>
      </c>
      <c r="R6" s="170">
        <f>ROUND(Q6/Q$61,4)</f>
        <v>0</v>
      </c>
      <c r="S6" s="169">
        <v>0</v>
      </c>
      <c r="T6" s="170">
        <f t="shared" si="11"/>
        <v>0</v>
      </c>
      <c r="U6" s="255"/>
      <c r="V6" s="169">
        <f t="shared" si="12"/>
        <v>0</v>
      </c>
      <c r="W6" s="170">
        <v>0</v>
      </c>
      <c r="X6" s="169">
        <f t="shared" si="0"/>
        <v>0</v>
      </c>
      <c r="Y6" s="170">
        <f t="shared" si="13"/>
        <v>0</v>
      </c>
      <c r="Z6" s="169">
        <f t="shared" si="1"/>
        <v>0</v>
      </c>
      <c r="AA6" s="170">
        <f t="shared" si="14"/>
        <v>0</v>
      </c>
      <c r="AB6" s="255"/>
      <c r="AC6" s="169">
        <f t="shared" si="2"/>
        <v>110689</v>
      </c>
      <c r="AD6" s="173">
        <f>ROUNDDOWN(AC6/AC$61,4)</f>
        <v>0.02</v>
      </c>
      <c r="AE6" s="169">
        <f t="shared" si="3"/>
        <v>295</v>
      </c>
      <c r="AF6" s="173">
        <f>ROUNDDOWN(AE6/AE$61,4)</f>
        <v>5.5500000000000001E-2</v>
      </c>
      <c r="AG6" s="255"/>
      <c r="AH6" s="169">
        <f t="shared" si="17"/>
        <v>110984</v>
      </c>
      <c r="AI6" s="170">
        <f t="shared" si="18"/>
        <v>0.01</v>
      </c>
      <c r="AJ6" s="169">
        <f t="shared" si="4"/>
        <v>110421</v>
      </c>
      <c r="AK6" s="170">
        <f t="shared" si="19"/>
        <v>0.01</v>
      </c>
      <c r="AL6" s="169">
        <f t="shared" si="5"/>
        <v>28247</v>
      </c>
      <c r="AM6" s="173">
        <f>ROUNDUP(AL6/AL$61,4)</f>
        <v>1.09E-2</v>
      </c>
      <c r="AN6" s="171"/>
      <c r="AO6" s="169">
        <f t="shared" si="20"/>
        <v>110984</v>
      </c>
      <c r="AP6" s="170">
        <f t="shared" si="21"/>
        <v>8.5000000000000006E-3</v>
      </c>
      <c r="AQ6" s="172"/>
      <c r="AR6" s="169">
        <f t="shared" si="6"/>
        <v>110984</v>
      </c>
      <c r="AS6" s="170">
        <f t="shared" si="22"/>
        <v>5.8999999999999999E-3</v>
      </c>
      <c r="AT6" s="169">
        <f t="shared" si="7"/>
        <v>110689</v>
      </c>
      <c r="AU6" s="170">
        <f t="shared" si="23"/>
        <v>5.8999999999999999E-3</v>
      </c>
      <c r="AW6" s="261">
        <v>110984</v>
      </c>
      <c r="AX6" s="261">
        <f t="shared" si="8"/>
        <v>0</v>
      </c>
    </row>
    <row r="7" spans="1:50" ht="17.25" x14ac:dyDescent="0.3">
      <c r="A7" s="259" t="s">
        <v>210</v>
      </c>
      <c r="B7" s="167" t="s">
        <v>58</v>
      </c>
      <c r="C7" s="260">
        <v>455</v>
      </c>
      <c r="D7" s="260">
        <v>46</v>
      </c>
      <c r="E7" s="260">
        <v>4154</v>
      </c>
      <c r="F7" s="260">
        <v>718</v>
      </c>
      <c r="G7" s="260">
        <v>3</v>
      </c>
      <c r="H7" s="260">
        <v>12288</v>
      </c>
      <c r="I7" s="260">
        <v>512</v>
      </c>
      <c r="J7" s="260">
        <v>0</v>
      </c>
      <c r="K7" s="260">
        <v>0</v>
      </c>
      <c r="L7" s="260">
        <v>7</v>
      </c>
      <c r="M7" s="260">
        <v>5</v>
      </c>
      <c r="N7" s="260">
        <v>3</v>
      </c>
      <c r="O7" s="260">
        <f t="shared" si="9"/>
        <v>18191</v>
      </c>
      <c r="P7" s="255"/>
      <c r="Q7" s="169">
        <v>0</v>
      </c>
      <c r="R7" s="170">
        <f t="shared" si="10"/>
        <v>0</v>
      </c>
      <c r="S7" s="169">
        <v>0</v>
      </c>
      <c r="T7" s="170">
        <f t="shared" si="11"/>
        <v>0</v>
      </c>
      <c r="U7" s="255"/>
      <c r="V7" s="169">
        <f t="shared" si="12"/>
        <v>0</v>
      </c>
      <c r="W7" s="170">
        <v>0</v>
      </c>
      <c r="X7" s="169">
        <f t="shared" si="0"/>
        <v>0</v>
      </c>
      <c r="Y7" s="170">
        <f t="shared" si="13"/>
        <v>0</v>
      </c>
      <c r="Z7" s="169">
        <f t="shared" si="1"/>
        <v>0</v>
      </c>
      <c r="AA7" s="170">
        <f t="shared" si="14"/>
        <v>0</v>
      </c>
      <c r="AB7" s="255"/>
      <c r="AC7" s="169">
        <f t="shared" si="2"/>
        <v>18188</v>
      </c>
      <c r="AD7" s="170">
        <f t="shared" si="15"/>
        <v>3.3E-3</v>
      </c>
      <c r="AE7" s="169">
        <f t="shared" si="3"/>
        <v>3</v>
      </c>
      <c r="AF7" s="170">
        <f t="shared" si="16"/>
        <v>5.9999999999999995E-4</v>
      </c>
      <c r="AG7" s="255"/>
      <c r="AH7" s="169">
        <f t="shared" si="17"/>
        <v>18191</v>
      </c>
      <c r="AI7" s="170">
        <f t="shared" si="18"/>
        <v>1.6000000000000001E-3</v>
      </c>
      <c r="AJ7" s="169">
        <f t="shared" si="4"/>
        <v>18130</v>
      </c>
      <c r="AK7" s="170">
        <f t="shared" si="19"/>
        <v>1.6000000000000001E-3</v>
      </c>
      <c r="AL7" s="169">
        <f t="shared" si="5"/>
        <v>4872</v>
      </c>
      <c r="AM7" s="170">
        <f t="shared" si="24"/>
        <v>1.9E-3</v>
      </c>
      <c r="AN7" s="171"/>
      <c r="AO7" s="169">
        <f t="shared" si="20"/>
        <v>18191</v>
      </c>
      <c r="AP7" s="170">
        <f t="shared" si="21"/>
        <v>1.4E-3</v>
      </c>
      <c r="AQ7" s="172"/>
      <c r="AR7" s="169">
        <f t="shared" si="6"/>
        <v>18191</v>
      </c>
      <c r="AS7" s="170">
        <f t="shared" si="22"/>
        <v>1E-3</v>
      </c>
      <c r="AT7" s="169">
        <f t="shared" si="7"/>
        <v>18188</v>
      </c>
      <c r="AU7" s="170">
        <f t="shared" si="23"/>
        <v>1E-3</v>
      </c>
      <c r="AW7" s="261">
        <v>18191</v>
      </c>
      <c r="AX7" s="261">
        <f t="shared" si="8"/>
        <v>0</v>
      </c>
    </row>
    <row r="8" spans="1:50" ht="17.25" x14ac:dyDescent="0.3">
      <c r="A8" s="259" t="s">
        <v>210</v>
      </c>
      <c r="B8" s="167" t="s">
        <v>59</v>
      </c>
      <c r="C8" s="260">
        <v>164</v>
      </c>
      <c r="D8" s="260">
        <v>45</v>
      </c>
      <c r="E8" s="260">
        <v>1644</v>
      </c>
      <c r="F8" s="260">
        <v>269</v>
      </c>
      <c r="G8" s="260">
        <v>12</v>
      </c>
      <c r="H8" s="260">
        <v>10048</v>
      </c>
      <c r="I8" s="260">
        <v>419</v>
      </c>
      <c r="J8" s="260">
        <v>0</v>
      </c>
      <c r="K8" s="260">
        <v>4</v>
      </c>
      <c r="L8" s="260">
        <v>5</v>
      </c>
      <c r="M8" s="260">
        <v>46</v>
      </c>
      <c r="N8" s="260">
        <v>3</v>
      </c>
      <c r="O8" s="260">
        <f t="shared" si="9"/>
        <v>12659</v>
      </c>
      <c r="P8" s="255"/>
      <c r="Q8" s="169">
        <v>0</v>
      </c>
      <c r="R8" s="175">
        <f>ROUND(Q8/Q$61,4)</f>
        <v>0</v>
      </c>
      <c r="S8" s="169">
        <v>0</v>
      </c>
      <c r="T8" s="170">
        <f t="shared" si="11"/>
        <v>0</v>
      </c>
      <c r="U8" s="255"/>
      <c r="V8" s="169">
        <f t="shared" si="12"/>
        <v>0</v>
      </c>
      <c r="W8" s="175">
        <v>0</v>
      </c>
      <c r="X8" s="169">
        <f t="shared" si="0"/>
        <v>0</v>
      </c>
      <c r="Y8" s="170">
        <f t="shared" si="13"/>
        <v>0</v>
      </c>
      <c r="Z8" s="169">
        <f t="shared" si="1"/>
        <v>0</v>
      </c>
      <c r="AA8" s="170">
        <f t="shared" si="14"/>
        <v>0</v>
      </c>
      <c r="AB8" s="255"/>
      <c r="AC8" s="169">
        <f t="shared" si="2"/>
        <v>12656</v>
      </c>
      <c r="AD8" s="175">
        <f>ROUND(AC8/AC$61,4)</f>
        <v>2.3E-3</v>
      </c>
      <c r="AE8" s="169">
        <f t="shared" si="3"/>
        <v>3</v>
      </c>
      <c r="AF8" s="170">
        <f t="shared" si="16"/>
        <v>5.9999999999999995E-4</v>
      </c>
      <c r="AG8" s="255"/>
      <c r="AH8" s="169">
        <f t="shared" si="17"/>
        <v>12659</v>
      </c>
      <c r="AI8" s="170">
        <f t="shared" si="18"/>
        <v>1.1000000000000001E-3</v>
      </c>
      <c r="AJ8" s="169">
        <f t="shared" si="4"/>
        <v>12551</v>
      </c>
      <c r="AK8" s="170">
        <f t="shared" si="19"/>
        <v>1.1000000000000001E-3</v>
      </c>
      <c r="AL8" s="169">
        <f t="shared" si="5"/>
        <v>1913</v>
      </c>
      <c r="AM8" s="170">
        <f t="shared" si="24"/>
        <v>6.9999999999999999E-4</v>
      </c>
      <c r="AN8" s="171"/>
      <c r="AO8" s="169">
        <f t="shared" si="20"/>
        <v>12659</v>
      </c>
      <c r="AP8" s="170">
        <f t="shared" si="21"/>
        <v>1E-3</v>
      </c>
      <c r="AQ8" s="172"/>
      <c r="AR8" s="169">
        <f t="shared" si="6"/>
        <v>12659</v>
      </c>
      <c r="AS8" s="170">
        <f t="shared" si="22"/>
        <v>6.9999999999999999E-4</v>
      </c>
      <c r="AT8" s="169">
        <f t="shared" si="7"/>
        <v>12656</v>
      </c>
      <c r="AU8" s="170">
        <f t="shared" si="23"/>
        <v>6.9999999999999999E-4</v>
      </c>
      <c r="AW8" s="261">
        <v>12659</v>
      </c>
      <c r="AX8" s="261">
        <f t="shared" si="8"/>
        <v>0</v>
      </c>
    </row>
    <row r="9" spans="1:50" ht="17.25" x14ac:dyDescent="0.3">
      <c r="A9" s="259" t="s">
        <v>209</v>
      </c>
      <c r="B9" s="167" t="s">
        <v>60</v>
      </c>
      <c r="C9" s="260">
        <v>8590</v>
      </c>
      <c r="D9" s="260">
        <v>510</v>
      </c>
      <c r="E9" s="260">
        <v>62277</v>
      </c>
      <c r="F9" s="260">
        <v>15871</v>
      </c>
      <c r="G9" s="260">
        <v>823</v>
      </c>
      <c r="H9" s="260">
        <v>271133</v>
      </c>
      <c r="I9" s="260">
        <v>11297</v>
      </c>
      <c r="J9" s="260">
        <v>29</v>
      </c>
      <c r="K9" s="260">
        <v>382</v>
      </c>
      <c r="L9" s="260">
        <v>298</v>
      </c>
      <c r="M9" s="260">
        <v>0</v>
      </c>
      <c r="N9" s="260">
        <v>491</v>
      </c>
      <c r="O9" s="260">
        <f t="shared" si="9"/>
        <v>371701</v>
      </c>
      <c r="P9" s="255"/>
      <c r="Q9" s="169">
        <v>0</v>
      </c>
      <c r="R9" s="170">
        <f t="shared" si="10"/>
        <v>0</v>
      </c>
      <c r="S9" s="169">
        <v>0</v>
      </c>
      <c r="T9" s="170">
        <f t="shared" si="11"/>
        <v>0</v>
      </c>
      <c r="U9" s="255"/>
      <c r="V9" s="169">
        <f t="shared" si="12"/>
        <v>371701</v>
      </c>
      <c r="W9" s="170">
        <v>4.5999999999999999E-2</v>
      </c>
      <c r="X9" s="169">
        <f t="shared" si="0"/>
        <v>78148</v>
      </c>
      <c r="Y9" s="170">
        <f t="shared" si="13"/>
        <v>4.3299999999999998E-2</v>
      </c>
      <c r="Z9" s="169">
        <f t="shared" si="1"/>
        <v>370070</v>
      </c>
      <c r="AA9" s="170">
        <f t="shared" si="14"/>
        <v>4.8899999999999999E-2</v>
      </c>
      <c r="AB9" s="255"/>
      <c r="AC9" s="169">
        <f t="shared" si="2"/>
        <v>0</v>
      </c>
      <c r="AD9" s="170">
        <f t="shared" si="15"/>
        <v>0</v>
      </c>
      <c r="AE9" s="169">
        <f t="shared" si="3"/>
        <v>0</v>
      </c>
      <c r="AF9" s="170">
        <f t="shared" si="16"/>
        <v>0</v>
      </c>
      <c r="AG9" s="255"/>
      <c r="AH9" s="169">
        <f t="shared" si="17"/>
        <v>0</v>
      </c>
      <c r="AI9" s="170">
        <f t="shared" si="18"/>
        <v>0</v>
      </c>
      <c r="AJ9" s="169">
        <f t="shared" si="4"/>
        <v>0</v>
      </c>
      <c r="AK9" s="170">
        <f t="shared" si="19"/>
        <v>0</v>
      </c>
      <c r="AL9" s="169">
        <f t="shared" si="5"/>
        <v>0</v>
      </c>
      <c r="AM9" s="170">
        <f t="shared" si="24"/>
        <v>0</v>
      </c>
      <c r="AN9" s="171"/>
      <c r="AO9" s="169">
        <f t="shared" si="20"/>
        <v>371701</v>
      </c>
      <c r="AP9" s="170">
        <f>ROUND(AO9/AO$61,4)</f>
        <v>2.8299999999999999E-2</v>
      </c>
      <c r="AQ9" s="172"/>
      <c r="AR9" s="169">
        <f t="shared" si="6"/>
        <v>371701</v>
      </c>
      <c r="AS9" s="170">
        <f t="shared" si="22"/>
        <v>1.9800000000000002E-2</v>
      </c>
      <c r="AT9" s="169">
        <f t="shared" si="7"/>
        <v>371210</v>
      </c>
      <c r="AU9" s="170">
        <f>ROUND(AT9/AT$61,4)</f>
        <v>1.9900000000000001E-2</v>
      </c>
      <c r="AW9" s="261">
        <v>371701</v>
      </c>
      <c r="AX9" s="261">
        <f t="shared" si="8"/>
        <v>0</v>
      </c>
    </row>
    <row r="10" spans="1:50" ht="17.25" x14ac:dyDescent="0.3">
      <c r="A10" s="259" t="s">
        <v>210</v>
      </c>
      <c r="B10" s="167" t="s">
        <v>61</v>
      </c>
      <c r="C10" s="260">
        <v>798</v>
      </c>
      <c r="D10" s="260">
        <v>96</v>
      </c>
      <c r="E10" s="260">
        <v>4130</v>
      </c>
      <c r="F10" s="260">
        <v>1386</v>
      </c>
      <c r="G10" s="260">
        <v>3</v>
      </c>
      <c r="H10" s="260">
        <v>11684</v>
      </c>
      <c r="I10" s="260">
        <v>487</v>
      </c>
      <c r="J10" s="260">
        <v>0</v>
      </c>
      <c r="K10" s="260">
        <v>1</v>
      </c>
      <c r="L10" s="260">
        <v>24</v>
      </c>
      <c r="M10" s="260">
        <v>2</v>
      </c>
      <c r="N10" s="260">
        <v>7</v>
      </c>
      <c r="O10" s="260">
        <f t="shared" si="9"/>
        <v>18618</v>
      </c>
      <c r="P10" s="255"/>
      <c r="Q10" s="169">
        <v>0</v>
      </c>
      <c r="R10" s="170">
        <f t="shared" si="10"/>
        <v>0</v>
      </c>
      <c r="S10" s="169">
        <v>0</v>
      </c>
      <c r="T10" s="170">
        <f t="shared" si="11"/>
        <v>0</v>
      </c>
      <c r="U10" s="255"/>
      <c r="V10" s="169">
        <f t="shared" si="12"/>
        <v>0</v>
      </c>
      <c r="W10" s="170">
        <v>0</v>
      </c>
      <c r="X10" s="169">
        <f t="shared" si="0"/>
        <v>0</v>
      </c>
      <c r="Y10" s="170">
        <f t="shared" si="13"/>
        <v>0</v>
      </c>
      <c r="Z10" s="169">
        <f t="shared" si="1"/>
        <v>0</v>
      </c>
      <c r="AA10" s="170">
        <f t="shared" si="14"/>
        <v>0</v>
      </c>
      <c r="AB10" s="255"/>
      <c r="AC10" s="169">
        <f t="shared" si="2"/>
        <v>18611</v>
      </c>
      <c r="AD10" s="170">
        <f t="shared" si="15"/>
        <v>3.3999999999999998E-3</v>
      </c>
      <c r="AE10" s="169">
        <f t="shared" si="3"/>
        <v>7</v>
      </c>
      <c r="AF10" s="170">
        <f t="shared" si="16"/>
        <v>1.2999999999999999E-3</v>
      </c>
      <c r="AG10" s="255"/>
      <c r="AH10" s="169">
        <f t="shared" si="17"/>
        <v>18618</v>
      </c>
      <c r="AI10" s="170">
        <f t="shared" si="18"/>
        <v>1.6999999999999999E-3</v>
      </c>
      <c r="AJ10" s="169">
        <f t="shared" si="4"/>
        <v>18493</v>
      </c>
      <c r="AK10" s="170">
        <f t="shared" si="19"/>
        <v>1.6999999999999999E-3</v>
      </c>
      <c r="AL10" s="169">
        <f t="shared" si="5"/>
        <v>5516</v>
      </c>
      <c r="AM10" s="170">
        <f t="shared" si="24"/>
        <v>2.0999999999999999E-3</v>
      </c>
      <c r="AN10" s="171"/>
      <c r="AO10" s="169">
        <f t="shared" si="20"/>
        <v>18618</v>
      </c>
      <c r="AP10" s="170">
        <f t="shared" si="21"/>
        <v>1.4E-3</v>
      </c>
      <c r="AQ10" s="172"/>
      <c r="AR10" s="169">
        <f t="shared" si="6"/>
        <v>18618</v>
      </c>
      <c r="AS10" s="170">
        <f t="shared" si="22"/>
        <v>1E-3</v>
      </c>
      <c r="AT10" s="169">
        <f t="shared" si="7"/>
        <v>18611</v>
      </c>
      <c r="AU10" s="170">
        <f t="shared" si="23"/>
        <v>1E-3</v>
      </c>
      <c r="AW10" s="261">
        <v>18618</v>
      </c>
      <c r="AX10" s="261">
        <f t="shared" si="8"/>
        <v>0</v>
      </c>
    </row>
    <row r="11" spans="1:50" ht="17.25" x14ac:dyDescent="0.3">
      <c r="A11" s="259" t="s">
        <v>210</v>
      </c>
      <c r="B11" s="167" t="s">
        <v>62</v>
      </c>
      <c r="C11" s="260">
        <v>1164</v>
      </c>
      <c r="D11" s="260">
        <v>141</v>
      </c>
      <c r="E11" s="260">
        <v>9213</v>
      </c>
      <c r="F11" s="260">
        <v>1987</v>
      </c>
      <c r="G11" s="260">
        <v>25</v>
      </c>
      <c r="H11" s="260">
        <v>37983</v>
      </c>
      <c r="I11" s="260">
        <v>1583</v>
      </c>
      <c r="J11" s="260">
        <v>0</v>
      </c>
      <c r="K11" s="260">
        <v>4</v>
      </c>
      <c r="L11" s="260">
        <v>56</v>
      </c>
      <c r="M11" s="260">
        <v>23</v>
      </c>
      <c r="N11" s="260">
        <v>78</v>
      </c>
      <c r="O11" s="260">
        <f t="shared" si="9"/>
        <v>52257</v>
      </c>
      <c r="P11" s="255"/>
      <c r="Q11" s="169">
        <v>0</v>
      </c>
      <c r="R11" s="170">
        <f t="shared" si="10"/>
        <v>0</v>
      </c>
      <c r="S11" s="169">
        <v>0</v>
      </c>
      <c r="T11" s="170">
        <f t="shared" si="11"/>
        <v>0</v>
      </c>
      <c r="U11" s="255"/>
      <c r="V11" s="169">
        <f t="shared" si="12"/>
        <v>0</v>
      </c>
      <c r="W11" s="170">
        <v>0</v>
      </c>
      <c r="X11" s="169">
        <f t="shared" si="0"/>
        <v>0</v>
      </c>
      <c r="Y11" s="170">
        <f t="shared" si="13"/>
        <v>0</v>
      </c>
      <c r="Z11" s="169">
        <f t="shared" si="1"/>
        <v>0</v>
      </c>
      <c r="AA11" s="170">
        <f t="shared" si="14"/>
        <v>0</v>
      </c>
      <c r="AB11" s="255"/>
      <c r="AC11" s="169">
        <f t="shared" si="2"/>
        <v>52179</v>
      </c>
      <c r="AD11" s="170">
        <f t="shared" si="15"/>
        <v>9.4999999999999998E-3</v>
      </c>
      <c r="AE11" s="169">
        <v>0</v>
      </c>
      <c r="AF11" s="176">
        <f t="shared" si="16"/>
        <v>0</v>
      </c>
      <c r="AG11" s="255"/>
      <c r="AH11" s="169">
        <f t="shared" si="17"/>
        <v>52257</v>
      </c>
      <c r="AI11" s="170">
        <f t="shared" si="18"/>
        <v>4.7000000000000002E-3</v>
      </c>
      <c r="AJ11" s="169">
        <f t="shared" si="4"/>
        <v>52012</v>
      </c>
      <c r="AK11" s="170">
        <f t="shared" si="19"/>
        <v>4.7000000000000002E-3</v>
      </c>
      <c r="AL11" s="169">
        <f t="shared" si="5"/>
        <v>11200</v>
      </c>
      <c r="AM11" s="170">
        <f t="shared" si="24"/>
        <v>4.3E-3</v>
      </c>
      <c r="AN11" s="171"/>
      <c r="AO11" s="169">
        <f t="shared" si="20"/>
        <v>52257</v>
      </c>
      <c r="AP11" s="170">
        <f t="shared" si="21"/>
        <v>4.0000000000000001E-3</v>
      </c>
      <c r="AQ11" s="172"/>
      <c r="AR11" s="169">
        <f t="shared" si="6"/>
        <v>52257</v>
      </c>
      <c r="AS11" s="170">
        <f t="shared" si="22"/>
        <v>2.8E-3</v>
      </c>
      <c r="AT11" s="169">
        <f t="shared" si="7"/>
        <v>52179</v>
      </c>
      <c r="AU11" s="170">
        <f t="shared" si="23"/>
        <v>2.8E-3</v>
      </c>
      <c r="AW11" s="261">
        <v>52257</v>
      </c>
      <c r="AX11" s="261">
        <f t="shared" si="8"/>
        <v>0</v>
      </c>
    </row>
    <row r="12" spans="1:50" ht="17.25" x14ac:dyDescent="0.3">
      <c r="A12" s="259" t="s">
        <v>209</v>
      </c>
      <c r="B12" s="167" t="s">
        <v>63</v>
      </c>
      <c r="C12" s="260">
        <v>27417</v>
      </c>
      <c r="D12" s="260">
        <v>1594</v>
      </c>
      <c r="E12" s="260">
        <v>168560</v>
      </c>
      <c r="F12" s="260">
        <v>39655</v>
      </c>
      <c r="G12" s="260">
        <v>1051</v>
      </c>
      <c r="H12" s="260">
        <v>476507</v>
      </c>
      <c r="I12" s="260">
        <v>19854</v>
      </c>
      <c r="J12" s="260">
        <v>7</v>
      </c>
      <c r="K12" s="260">
        <v>89</v>
      </c>
      <c r="L12" s="260">
        <v>595</v>
      </c>
      <c r="M12" s="260">
        <v>0</v>
      </c>
      <c r="N12" s="260">
        <v>1353</v>
      </c>
      <c r="O12" s="260">
        <f t="shared" si="9"/>
        <v>736682</v>
      </c>
      <c r="P12" s="255"/>
      <c r="Q12" s="169">
        <v>0</v>
      </c>
      <c r="R12" s="170">
        <f t="shared" si="10"/>
        <v>0</v>
      </c>
      <c r="S12" s="169">
        <v>0</v>
      </c>
      <c r="T12" s="170">
        <f t="shared" si="11"/>
        <v>0</v>
      </c>
      <c r="U12" s="255"/>
      <c r="V12" s="169">
        <f t="shared" si="12"/>
        <v>736682</v>
      </c>
      <c r="W12" s="170">
        <v>8.8599999999999998E-2</v>
      </c>
      <c r="X12" s="169">
        <f t="shared" si="0"/>
        <v>208215</v>
      </c>
      <c r="Y12" s="170">
        <f t="shared" si="13"/>
        <v>0.11550000000000001</v>
      </c>
      <c r="Z12" s="169">
        <f t="shared" si="1"/>
        <v>733442</v>
      </c>
      <c r="AA12" s="170">
        <f t="shared" si="14"/>
        <v>9.69E-2</v>
      </c>
      <c r="AB12" s="255"/>
      <c r="AC12" s="169">
        <f t="shared" si="2"/>
        <v>0</v>
      </c>
      <c r="AD12" s="170">
        <f t="shared" si="15"/>
        <v>0</v>
      </c>
      <c r="AE12" s="169">
        <f t="shared" ref="AE12:AE20" si="25">SUMIF($A12,"CA",N12)</f>
        <v>0</v>
      </c>
      <c r="AF12" s="170">
        <f t="shared" si="16"/>
        <v>0</v>
      </c>
      <c r="AG12" s="255"/>
      <c r="AH12" s="169">
        <f t="shared" si="17"/>
        <v>0</v>
      </c>
      <c r="AI12" s="170">
        <f t="shared" si="18"/>
        <v>0</v>
      </c>
      <c r="AJ12" s="169">
        <f t="shared" si="4"/>
        <v>0</v>
      </c>
      <c r="AK12" s="170">
        <f t="shared" si="19"/>
        <v>0</v>
      </c>
      <c r="AL12" s="169">
        <f t="shared" si="5"/>
        <v>0</v>
      </c>
      <c r="AM12" s="170">
        <f t="shared" si="24"/>
        <v>0</v>
      </c>
      <c r="AN12" s="171"/>
      <c r="AO12" s="169">
        <f t="shared" si="20"/>
        <v>736682</v>
      </c>
      <c r="AP12" s="170">
        <f t="shared" si="21"/>
        <v>5.6099999999999997E-2</v>
      </c>
      <c r="AQ12" s="172"/>
      <c r="AR12" s="169">
        <f t="shared" si="6"/>
        <v>736682</v>
      </c>
      <c r="AS12" s="170">
        <f t="shared" si="22"/>
        <v>3.9300000000000002E-2</v>
      </c>
      <c r="AT12" s="169">
        <f t="shared" si="7"/>
        <v>735329</v>
      </c>
      <c r="AU12" s="173">
        <f>ROUNDUP(AT12/AT$61,4)</f>
        <v>3.9600000000000003E-2</v>
      </c>
      <c r="AW12" s="261">
        <v>736682</v>
      </c>
      <c r="AX12" s="261">
        <f t="shared" si="8"/>
        <v>0</v>
      </c>
    </row>
    <row r="13" spans="1:50" ht="17.25" x14ac:dyDescent="0.3">
      <c r="A13" s="259" t="s">
        <v>210</v>
      </c>
      <c r="B13" s="167" t="s">
        <v>64</v>
      </c>
      <c r="C13" s="260">
        <v>498</v>
      </c>
      <c r="D13" s="260">
        <v>48</v>
      </c>
      <c r="E13" s="260">
        <v>2463</v>
      </c>
      <c r="F13" s="260">
        <v>775</v>
      </c>
      <c r="G13" s="260">
        <v>5</v>
      </c>
      <c r="H13" s="260">
        <v>12586</v>
      </c>
      <c r="I13" s="260">
        <v>524</v>
      </c>
      <c r="J13" s="260">
        <v>0</v>
      </c>
      <c r="K13" s="260">
        <v>3</v>
      </c>
      <c r="L13" s="260">
        <v>5</v>
      </c>
      <c r="M13" s="260">
        <v>16</v>
      </c>
      <c r="N13" s="260">
        <v>28</v>
      </c>
      <c r="O13" s="260">
        <f t="shared" si="9"/>
        <v>16951</v>
      </c>
      <c r="P13" s="255"/>
      <c r="Q13" s="169">
        <v>0</v>
      </c>
      <c r="R13" s="170">
        <f t="shared" si="10"/>
        <v>0</v>
      </c>
      <c r="S13" s="169">
        <v>0</v>
      </c>
      <c r="T13" s="170">
        <f t="shared" si="11"/>
        <v>0</v>
      </c>
      <c r="U13" s="255"/>
      <c r="V13" s="169">
        <f t="shared" si="12"/>
        <v>0</v>
      </c>
      <c r="W13" s="170">
        <v>0</v>
      </c>
      <c r="X13" s="169">
        <f t="shared" si="0"/>
        <v>0</v>
      </c>
      <c r="Y13" s="170">
        <f t="shared" si="13"/>
        <v>0</v>
      </c>
      <c r="Z13" s="169">
        <f t="shared" si="1"/>
        <v>0</v>
      </c>
      <c r="AA13" s="170">
        <f t="shared" si="14"/>
        <v>0</v>
      </c>
      <c r="AB13" s="255"/>
      <c r="AC13" s="169">
        <f t="shared" si="2"/>
        <v>16923</v>
      </c>
      <c r="AD13" s="170">
        <f t="shared" si="15"/>
        <v>3.0999999999999999E-3</v>
      </c>
      <c r="AE13" s="169">
        <f t="shared" si="25"/>
        <v>28</v>
      </c>
      <c r="AF13" s="170">
        <f t="shared" si="16"/>
        <v>5.3E-3</v>
      </c>
      <c r="AG13" s="255"/>
      <c r="AH13" s="169">
        <f t="shared" si="17"/>
        <v>16951</v>
      </c>
      <c r="AI13" s="170">
        <f t="shared" si="18"/>
        <v>1.5E-3</v>
      </c>
      <c r="AJ13" s="169">
        <f t="shared" si="4"/>
        <v>16877</v>
      </c>
      <c r="AK13" s="170">
        <f t="shared" si="19"/>
        <v>1.5E-3</v>
      </c>
      <c r="AL13" s="169">
        <f t="shared" si="5"/>
        <v>3238</v>
      </c>
      <c r="AM13" s="170">
        <f t="shared" si="24"/>
        <v>1.1999999999999999E-3</v>
      </c>
      <c r="AN13" s="171"/>
      <c r="AO13" s="169">
        <f t="shared" si="20"/>
        <v>16951</v>
      </c>
      <c r="AP13" s="170">
        <f t="shared" si="21"/>
        <v>1.2999999999999999E-3</v>
      </c>
      <c r="AQ13" s="172"/>
      <c r="AR13" s="169">
        <f t="shared" si="6"/>
        <v>16951</v>
      </c>
      <c r="AS13" s="170">
        <f t="shared" si="22"/>
        <v>8.9999999999999998E-4</v>
      </c>
      <c r="AT13" s="169">
        <f t="shared" si="7"/>
        <v>16923</v>
      </c>
      <c r="AU13" s="170">
        <f t="shared" si="23"/>
        <v>8.9999999999999998E-4</v>
      </c>
      <c r="AW13" s="261">
        <v>16951</v>
      </c>
      <c r="AX13" s="261">
        <f t="shared" si="8"/>
        <v>0</v>
      </c>
    </row>
    <row r="14" spans="1:50" ht="17.25" x14ac:dyDescent="0.3">
      <c r="A14" s="259" t="s">
        <v>210</v>
      </c>
      <c r="B14" s="167" t="s">
        <v>65</v>
      </c>
      <c r="C14" s="260">
        <v>1852</v>
      </c>
      <c r="D14" s="260">
        <v>331</v>
      </c>
      <c r="E14" s="260">
        <v>17302</v>
      </c>
      <c r="F14" s="260">
        <v>4359</v>
      </c>
      <c r="G14" s="260">
        <v>31</v>
      </c>
      <c r="H14" s="260">
        <v>55895</v>
      </c>
      <c r="I14" s="260">
        <v>2329</v>
      </c>
      <c r="J14" s="260">
        <v>0</v>
      </c>
      <c r="K14" s="260">
        <v>3</v>
      </c>
      <c r="L14" s="260">
        <v>144</v>
      </c>
      <c r="M14" s="260">
        <v>29</v>
      </c>
      <c r="N14" s="260">
        <v>130</v>
      </c>
      <c r="O14" s="260">
        <f t="shared" si="9"/>
        <v>82405</v>
      </c>
      <c r="P14" s="255"/>
      <c r="Q14" s="169">
        <v>0</v>
      </c>
      <c r="R14" s="170">
        <f t="shared" si="10"/>
        <v>0</v>
      </c>
      <c r="S14" s="169">
        <v>0</v>
      </c>
      <c r="T14" s="170">
        <f>ROUND(S14/S$61,4)</f>
        <v>0</v>
      </c>
      <c r="U14" s="255"/>
      <c r="V14" s="169">
        <f t="shared" si="12"/>
        <v>0</v>
      </c>
      <c r="W14" s="170">
        <v>0</v>
      </c>
      <c r="X14" s="169">
        <f t="shared" si="0"/>
        <v>0</v>
      </c>
      <c r="Y14" s="170">
        <f t="shared" si="13"/>
        <v>0</v>
      </c>
      <c r="Z14" s="169">
        <f t="shared" si="1"/>
        <v>0</v>
      </c>
      <c r="AA14" s="170">
        <f t="shared" si="14"/>
        <v>0</v>
      </c>
      <c r="AB14" s="255"/>
      <c r="AC14" s="169">
        <f t="shared" si="2"/>
        <v>82275</v>
      </c>
      <c r="AD14" s="170">
        <f t="shared" si="15"/>
        <v>1.49E-2</v>
      </c>
      <c r="AE14" s="169">
        <f t="shared" si="25"/>
        <v>130</v>
      </c>
      <c r="AF14" s="173">
        <f>ROUNDDOWN(AE14/AE$61,4)</f>
        <v>2.4400000000000002E-2</v>
      </c>
      <c r="AG14" s="255"/>
      <c r="AH14" s="169">
        <f t="shared" si="17"/>
        <v>82405</v>
      </c>
      <c r="AI14" s="170">
        <f t="shared" si="18"/>
        <v>7.4000000000000003E-3</v>
      </c>
      <c r="AJ14" s="169">
        <f t="shared" si="4"/>
        <v>81870</v>
      </c>
      <c r="AK14" s="170">
        <f t="shared" si="19"/>
        <v>7.4000000000000003E-3</v>
      </c>
      <c r="AL14" s="169">
        <f t="shared" si="5"/>
        <v>21661</v>
      </c>
      <c r="AM14" s="170">
        <f t="shared" si="24"/>
        <v>8.3000000000000001E-3</v>
      </c>
      <c r="AN14" s="171"/>
      <c r="AO14" s="169">
        <f t="shared" si="20"/>
        <v>82405</v>
      </c>
      <c r="AP14" s="170">
        <f t="shared" si="21"/>
        <v>6.3E-3</v>
      </c>
      <c r="AQ14" s="172"/>
      <c r="AR14" s="169">
        <f t="shared" si="6"/>
        <v>82405</v>
      </c>
      <c r="AS14" s="170">
        <f t="shared" si="22"/>
        <v>4.4000000000000003E-3</v>
      </c>
      <c r="AT14" s="169">
        <f t="shared" si="7"/>
        <v>82275</v>
      </c>
      <c r="AU14" s="170">
        <f t="shared" si="23"/>
        <v>4.4000000000000003E-3</v>
      </c>
      <c r="AW14" s="261">
        <v>82405</v>
      </c>
      <c r="AX14" s="261">
        <f t="shared" si="8"/>
        <v>0</v>
      </c>
    </row>
    <row r="15" spans="1:50" ht="17.25" x14ac:dyDescent="0.3">
      <c r="A15" s="259" t="s">
        <v>210</v>
      </c>
      <c r="B15" s="167" t="s">
        <v>66</v>
      </c>
      <c r="C15" s="260">
        <v>5557</v>
      </c>
      <c r="D15" s="260">
        <v>214</v>
      </c>
      <c r="E15" s="260">
        <v>29972</v>
      </c>
      <c r="F15" s="260">
        <v>8189</v>
      </c>
      <c r="G15" s="260">
        <v>211</v>
      </c>
      <c r="H15" s="260">
        <v>92169</v>
      </c>
      <c r="I15" s="260">
        <v>3840</v>
      </c>
      <c r="J15" s="260">
        <v>0</v>
      </c>
      <c r="K15" s="260">
        <v>25</v>
      </c>
      <c r="L15" s="260">
        <v>167</v>
      </c>
      <c r="M15" s="260">
        <v>50</v>
      </c>
      <c r="N15" s="260">
        <v>49</v>
      </c>
      <c r="O15" s="260">
        <f t="shared" si="9"/>
        <v>140443</v>
      </c>
      <c r="P15" s="255"/>
      <c r="Q15" s="169">
        <v>0</v>
      </c>
      <c r="R15" s="170">
        <f>ROUND(Q15/Q$61,4)</f>
        <v>0</v>
      </c>
      <c r="S15" s="169">
        <v>0</v>
      </c>
      <c r="T15" s="170">
        <f t="shared" si="11"/>
        <v>0</v>
      </c>
      <c r="U15" s="255"/>
      <c r="V15" s="169">
        <f t="shared" si="12"/>
        <v>0</v>
      </c>
      <c r="W15" s="170">
        <v>0</v>
      </c>
      <c r="X15" s="169">
        <f t="shared" si="0"/>
        <v>0</v>
      </c>
      <c r="Y15" s="170">
        <f t="shared" si="13"/>
        <v>0</v>
      </c>
      <c r="Z15" s="169">
        <f t="shared" si="1"/>
        <v>0</v>
      </c>
      <c r="AA15" s="170">
        <f t="shared" si="14"/>
        <v>0</v>
      </c>
      <c r="AB15" s="255"/>
      <c r="AC15" s="169">
        <f t="shared" si="2"/>
        <v>140394</v>
      </c>
      <c r="AD15" s="170">
        <f>ROUND(AC15/AC$61,4)</f>
        <v>2.5499999999999998E-2</v>
      </c>
      <c r="AE15" s="169">
        <f t="shared" si="25"/>
        <v>49</v>
      </c>
      <c r="AF15" s="170">
        <f t="shared" si="16"/>
        <v>9.1999999999999998E-3</v>
      </c>
      <c r="AG15" s="255"/>
      <c r="AH15" s="169">
        <f t="shared" si="17"/>
        <v>140443</v>
      </c>
      <c r="AI15" s="173">
        <f>ROUNDUP(AH15/AH$61,4)</f>
        <v>1.2699999999999999E-2</v>
      </c>
      <c r="AJ15" s="169">
        <f t="shared" si="4"/>
        <v>139801</v>
      </c>
      <c r="AK15" s="170">
        <f t="shared" si="19"/>
        <v>1.26E-2</v>
      </c>
      <c r="AL15" s="169">
        <f t="shared" si="5"/>
        <v>38161</v>
      </c>
      <c r="AM15" s="170">
        <f t="shared" si="24"/>
        <v>1.46E-2</v>
      </c>
      <c r="AN15" s="171"/>
      <c r="AO15" s="169">
        <f t="shared" si="20"/>
        <v>140443</v>
      </c>
      <c r="AP15" s="170">
        <f t="shared" si="21"/>
        <v>1.0699999999999999E-2</v>
      </c>
      <c r="AQ15" s="172"/>
      <c r="AR15" s="169">
        <f t="shared" si="6"/>
        <v>140443</v>
      </c>
      <c r="AS15" s="170">
        <f t="shared" si="22"/>
        <v>7.4999999999999997E-3</v>
      </c>
      <c r="AT15" s="169">
        <f t="shared" si="7"/>
        <v>140394</v>
      </c>
      <c r="AU15" s="170">
        <f>ROUND(AT15/AT$61,4)</f>
        <v>7.4999999999999997E-3</v>
      </c>
      <c r="AW15" s="261">
        <v>140443</v>
      </c>
      <c r="AX15" s="261">
        <f t="shared" si="8"/>
        <v>0</v>
      </c>
    </row>
    <row r="16" spans="1:50" ht="17.25" x14ac:dyDescent="0.3">
      <c r="A16" s="259" t="s">
        <v>210</v>
      </c>
      <c r="B16" s="167" t="s">
        <v>67</v>
      </c>
      <c r="C16" s="260">
        <v>106</v>
      </c>
      <c r="D16" s="260">
        <v>15</v>
      </c>
      <c r="E16" s="260">
        <v>1677</v>
      </c>
      <c r="F16" s="260">
        <v>241</v>
      </c>
      <c r="G16" s="260">
        <v>4</v>
      </c>
      <c r="H16" s="260">
        <v>5699</v>
      </c>
      <c r="I16" s="260">
        <v>237</v>
      </c>
      <c r="J16" s="260">
        <v>0</v>
      </c>
      <c r="K16" s="260">
        <v>1</v>
      </c>
      <c r="L16" s="260">
        <v>6</v>
      </c>
      <c r="M16" s="260">
        <v>2</v>
      </c>
      <c r="N16" s="260">
        <v>18</v>
      </c>
      <c r="O16" s="260">
        <f t="shared" si="9"/>
        <v>8006</v>
      </c>
      <c r="P16" s="255"/>
      <c r="Q16" s="169">
        <v>0</v>
      </c>
      <c r="R16" s="170">
        <f t="shared" si="10"/>
        <v>0</v>
      </c>
      <c r="S16" s="169">
        <v>0</v>
      </c>
      <c r="T16" s="170">
        <f t="shared" si="11"/>
        <v>0</v>
      </c>
      <c r="U16" s="255"/>
      <c r="V16" s="169">
        <f t="shared" si="12"/>
        <v>0</v>
      </c>
      <c r="W16" s="170">
        <v>0</v>
      </c>
      <c r="X16" s="169">
        <f t="shared" si="0"/>
        <v>0</v>
      </c>
      <c r="Y16" s="170">
        <f t="shared" si="13"/>
        <v>0</v>
      </c>
      <c r="Z16" s="169">
        <f t="shared" si="1"/>
        <v>0</v>
      </c>
      <c r="AA16" s="170">
        <f t="shared" si="14"/>
        <v>0</v>
      </c>
      <c r="AB16" s="255"/>
      <c r="AC16" s="169">
        <f t="shared" si="2"/>
        <v>7988</v>
      </c>
      <c r="AD16" s="170">
        <f t="shared" si="15"/>
        <v>1.4E-3</v>
      </c>
      <c r="AE16" s="169">
        <f t="shared" si="25"/>
        <v>18</v>
      </c>
      <c r="AF16" s="170">
        <f t="shared" si="16"/>
        <v>3.3999999999999998E-3</v>
      </c>
      <c r="AG16" s="255"/>
      <c r="AH16" s="169">
        <f t="shared" si="17"/>
        <v>8006</v>
      </c>
      <c r="AI16" s="170">
        <f t="shared" si="18"/>
        <v>6.9999999999999999E-4</v>
      </c>
      <c r="AJ16" s="169">
        <f t="shared" si="4"/>
        <v>7979</v>
      </c>
      <c r="AK16" s="170">
        <f t="shared" si="19"/>
        <v>6.9999999999999999E-4</v>
      </c>
      <c r="AL16" s="169">
        <f t="shared" si="5"/>
        <v>1918</v>
      </c>
      <c r="AM16" s="170">
        <f t="shared" si="24"/>
        <v>6.9999999999999999E-4</v>
      </c>
      <c r="AN16" s="171"/>
      <c r="AO16" s="169">
        <f t="shared" si="20"/>
        <v>8006</v>
      </c>
      <c r="AP16" s="170">
        <f t="shared" si="21"/>
        <v>5.9999999999999995E-4</v>
      </c>
      <c r="AQ16" s="172"/>
      <c r="AR16" s="169">
        <f t="shared" si="6"/>
        <v>8006</v>
      </c>
      <c r="AS16" s="170">
        <f t="shared" si="22"/>
        <v>4.0000000000000002E-4</v>
      </c>
      <c r="AT16" s="169">
        <f t="shared" si="7"/>
        <v>7988</v>
      </c>
      <c r="AU16" s="170">
        <f t="shared" si="23"/>
        <v>4.0000000000000002E-4</v>
      </c>
      <c r="AW16" s="261">
        <v>8006</v>
      </c>
      <c r="AX16" s="261">
        <f t="shared" si="8"/>
        <v>0</v>
      </c>
    </row>
    <row r="17" spans="1:50" ht="17.25" x14ac:dyDescent="0.3">
      <c r="A17" s="259" t="s">
        <v>210</v>
      </c>
      <c r="B17" s="167" t="s">
        <v>68</v>
      </c>
      <c r="C17" s="260">
        <v>27125</v>
      </c>
      <c r="D17" s="260">
        <v>1161</v>
      </c>
      <c r="E17" s="260">
        <v>121704</v>
      </c>
      <c r="F17" s="260">
        <v>36479</v>
      </c>
      <c r="G17" s="260">
        <v>751</v>
      </c>
      <c r="H17" s="260">
        <v>424123</v>
      </c>
      <c r="I17" s="260">
        <v>17672</v>
      </c>
      <c r="J17" s="260">
        <v>0</v>
      </c>
      <c r="K17" s="260">
        <v>45</v>
      </c>
      <c r="L17" s="260">
        <v>491</v>
      </c>
      <c r="M17" s="260">
        <v>0</v>
      </c>
      <c r="N17" s="260">
        <v>1051</v>
      </c>
      <c r="O17" s="260">
        <f t="shared" si="9"/>
        <v>630602</v>
      </c>
      <c r="P17" s="255"/>
      <c r="Q17" s="169">
        <v>0</v>
      </c>
      <c r="R17" s="175">
        <f>ROUND(Q17/Q$61,4)</f>
        <v>0</v>
      </c>
      <c r="S17" s="169">
        <v>0</v>
      </c>
      <c r="T17" s="170">
        <f t="shared" si="11"/>
        <v>0</v>
      </c>
      <c r="U17" s="255"/>
      <c r="V17" s="169">
        <f t="shared" si="12"/>
        <v>0</v>
      </c>
      <c r="W17" s="170">
        <v>0</v>
      </c>
      <c r="X17" s="169">
        <f t="shared" si="0"/>
        <v>0</v>
      </c>
      <c r="Y17" s="170">
        <f t="shared" si="13"/>
        <v>0</v>
      </c>
      <c r="Z17" s="169">
        <f t="shared" si="1"/>
        <v>0</v>
      </c>
      <c r="AA17" s="170">
        <f t="shared" si="14"/>
        <v>0</v>
      </c>
      <c r="AB17" s="255"/>
      <c r="AC17" s="169">
        <f t="shared" si="2"/>
        <v>629551</v>
      </c>
      <c r="AD17" s="175">
        <f>ROUND(AC17/AC$61,4)</f>
        <v>0.1142</v>
      </c>
      <c r="AE17" s="169">
        <f t="shared" si="25"/>
        <v>1051</v>
      </c>
      <c r="AF17" s="173">
        <f>ROUNDDOWN(AE17/AE$61,4)</f>
        <v>0.19800000000000001</v>
      </c>
      <c r="AG17" s="255"/>
      <c r="AH17" s="169">
        <f t="shared" si="17"/>
        <v>630602</v>
      </c>
      <c r="AI17" s="170">
        <f t="shared" si="18"/>
        <v>5.6599999999999998E-2</v>
      </c>
      <c r="AJ17" s="169">
        <f t="shared" si="4"/>
        <v>628199</v>
      </c>
      <c r="AK17" s="173">
        <f>ROUNDUP(AJ17/AJ$61,4)</f>
        <v>5.67E-2</v>
      </c>
      <c r="AL17" s="169">
        <f t="shared" si="5"/>
        <v>158183</v>
      </c>
      <c r="AM17" s="170">
        <f t="shared" si="24"/>
        <v>6.0699999999999997E-2</v>
      </c>
      <c r="AN17" s="171"/>
      <c r="AO17" s="169">
        <f t="shared" si="20"/>
        <v>630602</v>
      </c>
      <c r="AP17" s="170">
        <f t="shared" si="21"/>
        <v>4.8099999999999997E-2</v>
      </c>
      <c r="AQ17" s="172"/>
      <c r="AR17" s="169">
        <f t="shared" si="6"/>
        <v>630602</v>
      </c>
      <c r="AS17" s="173">
        <f>ROUNDUP(AR17/AR$61,4)</f>
        <v>3.3700000000000001E-2</v>
      </c>
      <c r="AT17" s="169">
        <f t="shared" si="7"/>
        <v>629551</v>
      </c>
      <c r="AU17" s="170">
        <f t="shared" si="23"/>
        <v>3.3799999999999997E-2</v>
      </c>
      <c r="AW17" s="261">
        <v>630602</v>
      </c>
      <c r="AX17" s="261">
        <f t="shared" si="8"/>
        <v>0</v>
      </c>
    </row>
    <row r="18" spans="1:50" ht="17.25" x14ac:dyDescent="0.3">
      <c r="A18" s="259" t="s">
        <v>210</v>
      </c>
      <c r="B18" s="167" t="s">
        <v>69</v>
      </c>
      <c r="C18" s="260">
        <v>4341</v>
      </c>
      <c r="D18" s="260">
        <v>241</v>
      </c>
      <c r="E18" s="260">
        <v>18522</v>
      </c>
      <c r="F18" s="260">
        <v>5314</v>
      </c>
      <c r="G18" s="260">
        <v>141</v>
      </c>
      <c r="H18" s="260">
        <v>59826</v>
      </c>
      <c r="I18" s="260">
        <v>2493</v>
      </c>
      <c r="J18" s="260">
        <v>0</v>
      </c>
      <c r="K18" s="260">
        <v>11</v>
      </c>
      <c r="L18" s="260">
        <v>179</v>
      </c>
      <c r="M18" s="260">
        <v>11</v>
      </c>
      <c r="N18" s="260">
        <v>29</v>
      </c>
      <c r="O18" s="260">
        <f t="shared" si="9"/>
        <v>91108</v>
      </c>
      <c r="P18" s="255"/>
      <c r="Q18" s="169">
        <v>0</v>
      </c>
      <c r="R18" s="170">
        <f t="shared" si="10"/>
        <v>0</v>
      </c>
      <c r="S18" s="169">
        <v>0</v>
      </c>
      <c r="T18" s="170">
        <f t="shared" si="11"/>
        <v>0</v>
      </c>
      <c r="U18" s="255"/>
      <c r="V18" s="169">
        <f t="shared" si="12"/>
        <v>0</v>
      </c>
      <c r="W18" s="170">
        <v>0</v>
      </c>
      <c r="X18" s="169">
        <f t="shared" si="0"/>
        <v>0</v>
      </c>
      <c r="Y18" s="170">
        <f t="shared" si="13"/>
        <v>0</v>
      </c>
      <c r="Z18" s="169">
        <f t="shared" si="1"/>
        <v>0</v>
      </c>
      <c r="AA18" s="170">
        <f t="shared" si="14"/>
        <v>0</v>
      </c>
      <c r="AB18" s="255"/>
      <c r="AC18" s="169">
        <f t="shared" si="2"/>
        <v>91079</v>
      </c>
      <c r="AD18" s="170">
        <f t="shared" si="15"/>
        <v>1.6500000000000001E-2</v>
      </c>
      <c r="AE18" s="169">
        <f t="shared" si="25"/>
        <v>29</v>
      </c>
      <c r="AF18" s="170">
        <f t="shared" si="16"/>
        <v>5.4999999999999997E-3</v>
      </c>
      <c r="AG18" s="255"/>
      <c r="AH18" s="169">
        <f t="shared" si="17"/>
        <v>91108</v>
      </c>
      <c r="AI18" s="170">
        <f t="shared" si="18"/>
        <v>8.2000000000000007E-3</v>
      </c>
      <c r="AJ18" s="169">
        <f t="shared" si="4"/>
        <v>90536</v>
      </c>
      <c r="AK18" s="170">
        <f t="shared" si="19"/>
        <v>8.2000000000000007E-3</v>
      </c>
      <c r="AL18" s="169">
        <f t="shared" si="5"/>
        <v>23836</v>
      </c>
      <c r="AM18" s="170">
        <f t="shared" si="24"/>
        <v>9.1000000000000004E-3</v>
      </c>
      <c r="AN18" s="171"/>
      <c r="AO18" s="169">
        <f t="shared" si="20"/>
        <v>91108</v>
      </c>
      <c r="AP18" s="170">
        <f t="shared" si="21"/>
        <v>6.8999999999999999E-3</v>
      </c>
      <c r="AQ18" s="172"/>
      <c r="AR18" s="169">
        <f t="shared" si="6"/>
        <v>91108</v>
      </c>
      <c r="AS18" s="170">
        <f t="shared" si="22"/>
        <v>4.8999999999999998E-3</v>
      </c>
      <c r="AT18" s="169">
        <f t="shared" si="7"/>
        <v>91079</v>
      </c>
      <c r="AU18" s="170">
        <f t="shared" si="23"/>
        <v>4.8999999999999998E-3</v>
      </c>
      <c r="AW18" s="261">
        <v>91108</v>
      </c>
      <c r="AX18" s="261">
        <f t="shared" si="8"/>
        <v>0</v>
      </c>
    </row>
    <row r="19" spans="1:50" ht="17.25" x14ac:dyDescent="0.3">
      <c r="A19" s="259" t="s">
        <v>210</v>
      </c>
      <c r="B19" s="167" t="s">
        <v>70</v>
      </c>
      <c r="C19" s="260">
        <v>1308</v>
      </c>
      <c r="D19" s="260">
        <v>101</v>
      </c>
      <c r="E19" s="260">
        <v>9730</v>
      </c>
      <c r="F19" s="260">
        <v>2765</v>
      </c>
      <c r="G19" s="260">
        <v>23</v>
      </c>
      <c r="H19" s="260">
        <v>32041</v>
      </c>
      <c r="I19" s="260">
        <v>1335</v>
      </c>
      <c r="J19" s="260">
        <v>0</v>
      </c>
      <c r="K19" s="260">
        <v>2</v>
      </c>
      <c r="L19" s="260">
        <v>8</v>
      </c>
      <c r="M19" s="260">
        <v>19</v>
      </c>
      <c r="N19" s="260">
        <v>4</v>
      </c>
      <c r="O19" s="260">
        <f t="shared" si="9"/>
        <v>47336</v>
      </c>
      <c r="P19" s="255"/>
      <c r="Q19" s="169">
        <v>0</v>
      </c>
      <c r="R19" s="170">
        <f t="shared" si="10"/>
        <v>0</v>
      </c>
      <c r="S19" s="169">
        <v>0</v>
      </c>
      <c r="T19" s="170">
        <f t="shared" si="11"/>
        <v>0</v>
      </c>
      <c r="U19" s="255"/>
      <c r="V19" s="169">
        <f t="shared" si="12"/>
        <v>0</v>
      </c>
      <c r="W19" s="170">
        <v>0</v>
      </c>
      <c r="X19" s="169">
        <f t="shared" si="0"/>
        <v>0</v>
      </c>
      <c r="Y19" s="170">
        <f t="shared" si="13"/>
        <v>0</v>
      </c>
      <c r="Z19" s="169">
        <f t="shared" si="1"/>
        <v>0</v>
      </c>
      <c r="AA19" s="170">
        <f t="shared" si="14"/>
        <v>0</v>
      </c>
      <c r="AB19" s="255"/>
      <c r="AC19" s="169">
        <f t="shared" si="2"/>
        <v>47332</v>
      </c>
      <c r="AD19" s="170">
        <f t="shared" si="15"/>
        <v>8.6E-3</v>
      </c>
      <c r="AE19" s="169">
        <f t="shared" si="25"/>
        <v>4</v>
      </c>
      <c r="AF19" s="170">
        <f t="shared" si="16"/>
        <v>8.0000000000000004E-4</v>
      </c>
      <c r="AG19" s="255"/>
      <c r="AH19" s="169">
        <f t="shared" si="17"/>
        <v>47336</v>
      </c>
      <c r="AI19" s="170">
        <f t="shared" si="18"/>
        <v>4.1999999999999997E-3</v>
      </c>
      <c r="AJ19" s="169">
        <f t="shared" si="4"/>
        <v>47185</v>
      </c>
      <c r="AK19" s="170">
        <f t="shared" si="19"/>
        <v>4.3E-3</v>
      </c>
      <c r="AL19" s="169">
        <f t="shared" si="5"/>
        <v>12495</v>
      </c>
      <c r="AM19" s="170">
        <f t="shared" si="24"/>
        <v>4.7999999999999996E-3</v>
      </c>
      <c r="AN19" s="171"/>
      <c r="AO19" s="169">
        <f t="shared" si="20"/>
        <v>47336</v>
      </c>
      <c r="AP19" s="170">
        <f t="shared" si="21"/>
        <v>3.5999999999999999E-3</v>
      </c>
      <c r="AQ19" s="172"/>
      <c r="AR19" s="169">
        <f t="shared" si="6"/>
        <v>47336</v>
      </c>
      <c r="AS19" s="170">
        <f t="shared" si="22"/>
        <v>2.5000000000000001E-3</v>
      </c>
      <c r="AT19" s="169">
        <f t="shared" si="7"/>
        <v>47332</v>
      </c>
      <c r="AU19" s="170">
        <f t="shared" si="23"/>
        <v>2.5000000000000001E-3</v>
      </c>
      <c r="AW19" s="261">
        <v>47336</v>
      </c>
      <c r="AX19" s="261">
        <f t="shared" si="8"/>
        <v>0</v>
      </c>
    </row>
    <row r="20" spans="1:50" ht="17.25" x14ac:dyDescent="0.3">
      <c r="A20" s="259" t="s">
        <v>210</v>
      </c>
      <c r="B20" s="167" t="s">
        <v>71</v>
      </c>
      <c r="C20" s="260">
        <v>588</v>
      </c>
      <c r="D20" s="260">
        <v>44</v>
      </c>
      <c r="E20" s="260">
        <v>2354</v>
      </c>
      <c r="F20" s="260">
        <v>828</v>
      </c>
      <c r="G20" s="260">
        <v>3</v>
      </c>
      <c r="H20" s="260">
        <v>7985</v>
      </c>
      <c r="I20" s="260">
        <v>333</v>
      </c>
      <c r="J20" s="260">
        <v>0</v>
      </c>
      <c r="K20" s="260">
        <v>0</v>
      </c>
      <c r="L20" s="260">
        <v>24</v>
      </c>
      <c r="M20" s="260">
        <v>0</v>
      </c>
      <c r="N20" s="260">
        <v>35</v>
      </c>
      <c r="O20" s="260">
        <f t="shared" si="9"/>
        <v>12194</v>
      </c>
      <c r="P20" s="255"/>
      <c r="Q20" s="169">
        <v>0</v>
      </c>
      <c r="R20" s="170">
        <f t="shared" si="10"/>
        <v>0</v>
      </c>
      <c r="S20" s="169">
        <v>0</v>
      </c>
      <c r="T20" s="170">
        <f t="shared" si="11"/>
        <v>0</v>
      </c>
      <c r="U20" s="255"/>
      <c r="V20" s="169">
        <f t="shared" si="12"/>
        <v>0</v>
      </c>
      <c r="W20" s="170">
        <v>0</v>
      </c>
      <c r="X20" s="169">
        <f t="shared" si="0"/>
        <v>0</v>
      </c>
      <c r="Y20" s="170">
        <f t="shared" si="13"/>
        <v>0</v>
      </c>
      <c r="Z20" s="169">
        <f t="shared" si="1"/>
        <v>0</v>
      </c>
      <c r="AA20" s="170">
        <f t="shared" si="14"/>
        <v>0</v>
      </c>
      <c r="AB20" s="255"/>
      <c r="AC20" s="169">
        <f t="shared" si="2"/>
        <v>12159</v>
      </c>
      <c r="AD20" s="170">
        <f t="shared" si="15"/>
        <v>2.2000000000000001E-3</v>
      </c>
      <c r="AE20" s="169">
        <f t="shared" si="25"/>
        <v>35</v>
      </c>
      <c r="AF20" s="170">
        <f t="shared" si="16"/>
        <v>6.6E-3</v>
      </c>
      <c r="AG20" s="255"/>
      <c r="AH20" s="169">
        <f t="shared" si="17"/>
        <v>12194</v>
      </c>
      <c r="AI20" s="170">
        <f t="shared" si="18"/>
        <v>1.1000000000000001E-3</v>
      </c>
      <c r="AJ20" s="169">
        <f t="shared" si="4"/>
        <v>12123</v>
      </c>
      <c r="AK20" s="170">
        <f t="shared" si="19"/>
        <v>1.1000000000000001E-3</v>
      </c>
      <c r="AL20" s="169">
        <f t="shared" si="5"/>
        <v>3182</v>
      </c>
      <c r="AM20" s="170">
        <f t="shared" si="24"/>
        <v>1.1999999999999999E-3</v>
      </c>
      <c r="AN20" s="171"/>
      <c r="AO20" s="169">
        <f t="shared" si="20"/>
        <v>12194</v>
      </c>
      <c r="AP20" s="170">
        <f t="shared" si="21"/>
        <v>8.9999999999999998E-4</v>
      </c>
      <c r="AQ20" s="172"/>
      <c r="AR20" s="169">
        <f t="shared" si="6"/>
        <v>12194</v>
      </c>
      <c r="AS20" s="170">
        <f t="shared" si="22"/>
        <v>6.9999999999999999E-4</v>
      </c>
      <c r="AT20" s="169">
        <f t="shared" si="7"/>
        <v>12159</v>
      </c>
      <c r="AU20" s="170">
        <f t="shared" si="23"/>
        <v>6.9999999999999999E-4</v>
      </c>
      <c r="AW20" s="261">
        <v>12194</v>
      </c>
      <c r="AX20" s="261">
        <f t="shared" si="8"/>
        <v>0</v>
      </c>
    </row>
    <row r="21" spans="1:50" ht="17.25" x14ac:dyDescent="0.3">
      <c r="A21" s="259" t="s">
        <v>210</v>
      </c>
      <c r="B21" s="167" t="s">
        <v>72</v>
      </c>
      <c r="C21" s="260">
        <v>172952</v>
      </c>
      <c r="D21" s="260">
        <v>11496</v>
      </c>
      <c r="E21" s="260">
        <v>944937</v>
      </c>
      <c r="F21" s="260">
        <v>381064</v>
      </c>
      <c r="G21" s="260">
        <v>12526</v>
      </c>
      <c r="H21" s="260">
        <v>3821128</v>
      </c>
      <c r="I21" s="260">
        <v>159214</v>
      </c>
      <c r="J21" s="260">
        <v>148</v>
      </c>
      <c r="K21" s="260">
        <v>7257</v>
      </c>
      <c r="L21" s="260">
        <v>12192</v>
      </c>
      <c r="M21" s="260">
        <v>0</v>
      </c>
      <c r="N21" s="260">
        <v>98529</v>
      </c>
      <c r="O21" s="260">
        <f t="shared" si="9"/>
        <v>5621443</v>
      </c>
      <c r="P21" s="255"/>
      <c r="Q21" s="169">
        <f>SUM(C21:M21)</f>
        <v>5522914</v>
      </c>
      <c r="R21" s="170">
        <f t="shared" si="10"/>
        <v>1</v>
      </c>
      <c r="S21" s="169">
        <f>N21</f>
        <v>98529</v>
      </c>
      <c r="T21" s="170">
        <f t="shared" si="11"/>
        <v>1</v>
      </c>
      <c r="U21" s="255"/>
      <c r="V21" s="169">
        <f t="shared" si="12"/>
        <v>0</v>
      </c>
      <c r="W21" s="170">
        <v>0</v>
      </c>
      <c r="X21" s="169">
        <f t="shared" si="0"/>
        <v>0</v>
      </c>
      <c r="Y21" s="170">
        <f t="shared" si="13"/>
        <v>0</v>
      </c>
      <c r="Z21" s="169">
        <f t="shared" si="1"/>
        <v>0</v>
      </c>
      <c r="AA21" s="170">
        <f t="shared" si="14"/>
        <v>0</v>
      </c>
      <c r="AB21" s="255"/>
      <c r="AC21" s="169">
        <v>0</v>
      </c>
      <c r="AD21" s="170">
        <f t="shared" si="15"/>
        <v>0</v>
      </c>
      <c r="AE21" s="169">
        <v>0</v>
      </c>
      <c r="AF21" s="170">
        <f t="shared" si="16"/>
        <v>0</v>
      </c>
      <c r="AG21" s="255"/>
      <c r="AH21" s="169">
        <f t="shared" si="17"/>
        <v>5621443</v>
      </c>
      <c r="AI21" s="170">
        <f t="shared" si="18"/>
        <v>0.50460000000000005</v>
      </c>
      <c r="AJ21" s="169">
        <f t="shared" si="4"/>
        <v>5585229</v>
      </c>
      <c r="AK21" s="170">
        <f t="shared" si="19"/>
        <v>0.50409999999999999</v>
      </c>
      <c r="AL21" s="169">
        <f t="shared" si="5"/>
        <v>1326001</v>
      </c>
      <c r="AM21" s="170">
        <f t="shared" si="24"/>
        <v>0.50860000000000005</v>
      </c>
      <c r="AN21" s="171"/>
      <c r="AO21" s="169">
        <v>0</v>
      </c>
      <c r="AP21" s="170">
        <f t="shared" si="21"/>
        <v>0</v>
      </c>
      <c r="AQ21" s="172"/>
      <c r="AR21" s="169">
        <f t="shared" si="6"/>
        <v>5621443</v>
      </c>
      <c r="AS21" s="170">
        <f t="shared" si="22"/>
        <v>0.2999</v>
      </c>
      <c r="AT21" s="169">
        <f t="shared" si="7"/>
        <v>5522914</v>
      </c>
      <c r="AU21" s="170">
        <f t="shared" si="23"/>
        <v>0.29670000000000002</v>
      </c>
      <c r="AW21" s="261">
        <v>5621443</v>
      </c>
      <c r="AX21" s="261">
        <f t="shared" si="8"/>
        <v>0</v>
      </c>
    </row>
    <row r="22" spans="1:50" ht="17.25" x14ac:dyDescent="0.3">
      <c r="A22" s="259" t="s">
        <v>210</v>
      </c>
      <c r="B22" s="167" t="s">
        <v>73</v>
      </c>
      <c r="C22" s="260">
        <v>4698</v>
      </c>
      <c r="D22" s="260">
        <v>222</v>
      </c>
      <c r="E22" s="260">
        <v>22100</v>
      </c>
      <c r="F22" s="260">
        <v>5670</v>
      </c>
      <c r="G22" s="260">
        <v>136</v>
      </c>
      <c r="H22" s="260">
        <v>73088</v>
      </c>
      <c r="I22" s="260">
        <v>3045</v>
      </c>
      <c r="J22" s="260">
        <v>2</v>
      </c>
      <c r="K22" s="260">
        <v>2</v>
      </c>
      <c r="L22" s="260">
        <v>71</v>
      </c>
      <c r="M22" s="260">
        <v>10</v>
      </c>
      <c r="N22" s="260">
        <v>42</v>
      </c>
      <c r="O22" s="260">
        <f t="shared" si="9"/>
        <v>109086</v>
      </c>
      <c r="P22" s="255"/>
      <c r="Q22" s="169">
        <v>0</v>
      </c>
      <c r="R22" s="170">
        <f t="shared" si="10"/>
        <v>0</v>
      </c>
      <c r="S22" s="169">
        <v>0</v>
      </c>
      <c r="T22" s="170">
        <f t="shared" si="11"/>
        <v>0</v>
      </c>
      <c r="U22" s="255"/>
      <c r="V22" s="169">
        <f t="shared" si="12"/>
        <v>0</v>
      </c>
      <c r="W22" s="170">
        <v>0</v>
      </c>
      <c r="X22" s="169">
        <f t="shared" si="0"/>
        <v>0</v>
      </c>
      <c r="Y22" s="170">
        <f t="shared" si="13"/>
        <v>0</v>
      </c>
      <c r="Z22" s="169">
        <f t="shared" si="1"/>
        <v>0</v>
      </c>
      <c r="AA22" s="170">
        <f t="shared" si="14"/>
        <v>0</v>
      </c>
      <c r="AB22" s="255"/>
      <c r="AC22" s="169">
        <f t="shared" ref="AC22:AC60" si="26">SUMIF($A22,"CA",C22)+SUMIF($A22,"CA",D22)+SUMIF($A22,"CA",E22)+SUMIF($A22,"CA",F22)+SUMIF($A22,"CA",G22)+SUMIF($A22,"CA",H22)+SUMIF($A22,"CA",I22)+SUMIF($A22,"CA",J22)+SUMIF($A22,"CA",K22)+SUMIF($A22,"CA",L22)+SUMIF($A22,"CA",M22)</f>
        <v>109044</v>
      </c>
      <c r="AD22" s="170">
        <f t="shared" si="15"/>
        <v>1.9800000000000002E-2</v>
      </c>
      <c r="AE22" s="169">
        <f t="shared" ref="AE22:AE37" si="27">SUMIF($A22,"CA",N22)</f>
        <v>42</v>
      </c>
      <c r="AF22" s="170">
        <f t="shared" si="16"/>
        <v>7.9000000000000008E-3</v>
      </c>
      <c r="AG22" s="255"/>
      <c r="AH22" s="169">
        <f t="shared" si="17"/>
        <v>109086</v>
      </c>
      <c r="AI22" s="170">
        <f t="shared" si="18"/>
        <v>9.7999999999999997E-3</v>
      </c>
      <c r="AJ22" s="169">
        <f t="shared" si="4"/>
        <v>108647</v>
      </c>
      <c r="AK22" s="170">
        <f t="shared" si="19"/>
        <v>9.7999999999999997E-3</v>
      </c>
      <c r="AL22" s="169">
        <f t="shared" si="5"/>
        <v>27770</v>
      </c>
      <c r="AM22" s="173">
        <f>ROUNDUP(AL22/AL$61,4)</f>
        <v>1.0699999999999999E-2</v>
      </c>
      <c r="AN22" s="177"/>
      <c r="AO22" s="169">
        <f t="shared" si="20"/>
        <v>109086</v>
      </c>
      <c r="AP22" s="170">
        <f t="shared" si="21"/>
        <v>8.3000000000000001E-3</v>
      </c>
      <c r="AQ22" s="172"/>
      <c r="AR22" s="169">
        <f t="shared" si="6"/>
        <v>109086</v>
      </c>
      <c r="AS22" s="170">
        <f t="shared" si="22"/>
        <v>5.7999999999999996E-3</v>
      </c>
      <c r="AT22" s="169">
        <f t="shared" si="7"/>
        <v>109044</v>
      </c>
      <c r="AU22" s="170">
        <f t="shared" si="23"/>
        <v>5.8999999999999999E-3</v>
      </c>
      <c r="AW22" s="261">
        <v>109086</v>
      </c>
      <c r="AX22" s="261">
        <f t="shared" si="8"/>
        <v>0</v>
      </c>
    </row>
    <row r="23" spans="1:50" ht="17.25" x14ac:dyDescent="0.3">
      <c r="A23" s="259" t="s">
        <v>210</v>
      </c>
      <c r="B23" s="167" t="s">
        <v>74</v>
      </c>
      <c r="C23" s="260">
        <v>1174</v>
      </c>
      <c r="D23" s="260">
        <v>53</v>
      </c>
      <c r="E23" s="260">
        <v>10214</v>
      </c>
      <c r="F23" s="260">
        <v>2405</v>
      </c>
      <c r="G23" s="260">
        <v>293</v>
      </c>
      <c r="H23" s="260">
        <v>47399</v>
      </c>
      <c r="I23" s="260">
        <v>1975</v>
      </c>
      <c r="J23" s="260">
        <v>0</v>
      </c>
      <c r="K23" s="260">
        <v>43</v>
      </c>
      <c r="L23" s="260">
        <v>12</v>
      </c>
      <c r="M23" s="260">
        <v>77</v>
      </c>
      <c r="N23" s="260">
        <v>805</v>
      </c>
      <c r="O23" s="260">
        <f t="shared" si="9"/>
        <v>64450</v>
      </c>
      <c r="P23" s="255"/>
      <c r="Q23" s="169">
        <v>0</v>
      </c>
      <c r="R23" s="170">
        <f t="shared" si="10"/>
        <v>0</v>
      </c>
      <c r="S23" s="169">
        <v>0</v>
      </c>
      <c r="T23" s="170">
        <f t="shared" si="11"/>
        <v>0</v>
      </c>
      <c r="U23" s="255"/>
      <c r="V23" s="169">
        <f t="shared" si="12"/>
        <v>0</v>
      </c>
      <c r="W23" s="170">
        <v>0</v>
      </c>
      <c r="X23" s="169">
        <f t="shared" si="0"/>
        <v>0</v>
      </c>
      <c r="Y23" s="170">
        <f t="shared" si="13"/>
        <v>0</v>
      </c>
      <c r="Z23" s="169">
        <f t="shared" si="1"/>
        <v>0</v>
      </c>
      <c r="AA23" s="170">
        <f t="shared" si="14"/>
        <v>0</v>
      </c>
      <c r="AB23" s="255"/>
      <c r="AC23" s="169">
        <f t="shared" si="26"/>
        <v>63645</v>
      </c>
      <c r="AD23" s="170">
        <f t="shared" si="15"/>
        <v>1.15E-2</v>
      </c>
      <c r="AE23" s="169">
        <f t="shared" si="27"/>
        <v>805</v>
      </c>
      <c r="AF23" s="170">
        <f t="shared" si="16"/>
        <v>0.1517</v>
      </c>
      <c r="AG23" s="255"/>
      <c r="AH23" s="169">
        <f t="shared" si="17"/>
        <v>64450</v>
      </c>
      <c r="AI23" s="170">
        <f t="shared" si="18"/>
        <v>5.7999999999999996E-3</v>
      </c>
      <c r="AJ23" s="169">
        <f t="shared" si="4"/>
        <v>64015</v>
      </c>
      <c r="AK23" s="170">
        <f t="shared" si="19"/>
        <v>5.7999999999999996E-3</v>
      </c>
      <c r="AL23" s="169">
        <f t="shared" si="5"/>
        <v>12619</v>
      </c>
      <c r="AM23" s="170">
        <f t="shared" si="24"/>
        <v>4.7999999999999996E-3</v>
      </c>
      <c r="AN23" s="171"/>
      <c r="AO23" s="169">
        <f t="shared" si="20"/>
        <v>64450</v>
      </c>
      <c r="AP23" s="170">
        <f t="shared" si="21"/>
        <v>4.8999999999999998E-3</v>
      </c>
      <c r="AQ23" s="172"/>
      <c r="AR23" s="169">
        <f t="shared" si="6"/>
        <v>64450</v>
      </c>
      <c r="AS23" s="170">
        <f t="shared" si="22"/>
        <v>3.3999999999999998E-3</v>
      </c>
      <c r="AT23" s="169">
        <f t="shared" si="7"/>
        <v>63645</v>
      </c>
      <c r="AU23" s="170">
        <f t="shared" si="23"/>
        <v>3.3999999999999998E-3</v>
      </c>
      <c r="AW23" s="261">
        <v>64450</v>
      </c>
      <c r="AX23" s="261">
        <f t="shared" si="8"/>
        <v>0</v>
      </c>
    </row>
    <row r="24" spans="1:50" ht="17.25" x14ac:dyDescent="0.3">
      <c r="A24" s="259" t="s">
        <v>210</v>
      </c>
      <c r="B24" s="167" t="s">
        <v>75</v>
      </c>
      <c r="C24" s="260">
        <v>233</v>
      </c>
      <c r="D24" s="260">
        <v>22</v>
      </c>
      <c r="E24" s="260">
        <v>1993</v>
      </c>
      <c r="F24" s="260">
        <v>411</v>
      </c>
      <c r="G24" s="260">
        <v>3</v>
      </c>
      <c r="H24" s="260">
        <v>5276</v>
      </c>
      <c r="I24" s="260">
        <v>220</v>
      </c>
      <c r="J24" s="260">
        <v>0</v>
      </c>
      <c r="K24" s="260">
        <v>0</v>
      </c>
      <c r="L24" s="260">
        <v>13</v>
      </c>
      <c r="M24" s="260">
        <v>2</v>
      </c>
      <c r="N24" s="260">
        <v>28</v>
      </c>
      <c r="O24" s="260">
        <f t="shared" si="9"/>
        <v>8201</v>
      </c>
      <c r="P24" s="255"/>
      <c r="Q24" s="169">
        <v>0</v>
      </c>
      <c r="R24" s="175">
        <f>ROUND(Q24/Q$61,4)</f>
        <v>0</v>
      </c>
      <c r="S24" s="169">
        <v>0</v>
      </c>
      <c r="T24" s="170">
        <f t="shared" si="11"/>
        <v>0</v>
      </c>
      <c r="U24" s="255"/>
      <c r="V24" s="169">
        <f t="shared" si="12"/>
        <v>0</v>
      </c>
      <c r="W24" s="170">
        <v>0</v>
      </c>
      <c r="X24" s="169">
        <f t="shared" si="0"/>
        <v>0</v>
      </c>
      <c r="Y24" s="170">
        <f t="shared" si="13"/>
        <v>0</v>
      </c>
      <c r="Z24" s="169">
        <f t="shared" si="1"/>
        <v>0</v>
      </c>
      <c r="AA24" s="170">
        <f t="shared" si="14"/>
        <v>0</v>
      </c>
      <c r="AB24" s="255"/>
      <c r="AC24" s="169">
        <f t="shared" si="26"/>
        <v>8173</v>
      </c>
      <c r="AD24" s="175">
        <f>ROUND(AC24/AC$61,4)</f>
        <v>1.5E-3</v>
      </c>
      <c r="AE24" s="169">
        <f t="shared" si="27"/>
        <v>28</v>
      </c>
      <c r="AF24" s="170">
        <f t="shared" si="16"/>
        <v>5.3E-3</v>
      </c>
      <c r="AG24" s="255"/>
      <c r="AH24" s="169">
        <f t="shared" si="17"/>
        <v>8201</v>
      </c>
      <c r="AI24" s="170">
        <f t="shared" si="18"/>
        <v>6.9999999999999999E-4</v>
      </c>
      <c r="AJ24" s="169">
        <f t="shared" si="4"/>
        <v>8161</v>
      </c>
      <c r="AK24" s="170">
        <f t="shared" si="19"/>
        <v>6.9999999999999999E-4</v>
      </c>
      <c r="AL24" s="169">
        <f t="shared" si="5"/>
        <v>2404</v>
      </c>
      <c r="AM24" s="170">
        <f t="shared" si="24"/>
        <v>8.9999999999999998E-4</v>
      </c>
      <c r="AN24" s="171"/>
      <c r="AO24" s="169">
        <f t="shared" si="20"/>
        <v>8201</v>
      </c>
      <c r="AP24" s="170">
        <f t="shared" si="21"/>
        <v>5.9999999999999995E-4</v>
      </c>
      <c r="AQ24" s="172"/>
      <c r="AR24" s="169">
        <f t="shared" si="6"/>
        <v>8201</v>
      </c>
      <c r="AS24" s="170">
        <f t="shared" si="22"/>
        <v>4.0000000000000002E-4</v>
      </c>
      <c r="AT24" s="169">
        <f t="shared" si="7"/>
        <v>8173</v>
      </c>
      <c r="AU24" s="170">
        <f t="shared" si="23"/>
        <v>4.0000000000000002E-4</v>
      </c>
      <c r="AW24" s="261">
        <v>8201</v>
      </c>
      <c r="AX24" s="261">
        <f t="shared" si="8"/>
        <v>0</v>
      </c>
    </row>
    <row r="25" spans="1:50" ht="17.25" x14ac:dyDescent="0.3">
      <c r="A25" s="259" t="s">
        <v>210</v>
      </c>
      <c r="B25" s="167" t="s">
        <v>76</v>
      </c>
      <c r="C25" s="260">
        <v>996</v>
      </c>
      <c r="D25" s="260">
        <v>185</v>
      </c>
      <c r="E25" s="260">
        <v>10133</v>
      </c>
      <c r="F25" s="260">
        <v>1915</v>
      </c>
      <c r="G25" s="260">
        <v>42</v>
      </c>
      <c r="H25" s="260">
        <v>38821</v>
      </c>
      <c r="I25" s="260">
        <v>1618</v>
      </c>
      <c r="J25" s="260">
        <v>0</v>
      </c>
      <c r="K25" s="260">
        <v>4</v>
      </c>
      <c r="L25" s="260">
        <v>54</v>
      </c>
      <c r="M25" s="260">
        <v>12</v>
      </c>
      <c r="N25" s="260">
        <v>27</v>
      </c>
      <c r="O25" s="260">
        <f t="shared" si="9"/>
        <v>53807</v>
      </c>
      <c r="P25" s="255"/>
      <c r="Q25" s="169">
        <v>0</v>
      </c>
      <c r="R25" s="170">
        <f t="shared" si="10"/>
        <v>0</v>
      </c>
      <c r="S25" s="169">
        <v>0</v>
      </c>
      <c r="T25" s="170">
        <f t="shared" si="11"/>
        <v>0</v>
      </c>
      <c r="U25" s="255"/>
      <c r="V25" s="169">
        <f t="shared" si="12"/>
        <v>0</v>
      </c>
      <c r="W25" s="170">
        <v>0</v>
      </c>
      <c r="X25" s="169">
        <f t="shared" si="0"/>
        <v>0</v>
      </c>
      <c r="Y25" s="170">
        <f t="shared" si="13"/>
        <v>0</v>
      </c>
      <c r="Z25" s="169">
        <f t="shared" si="1"/>
        <v>0</v>
      </c>
      <c r="AA25" s="170">
        <f t="shared" si="14"/>
        <v>0</v>
      </c>
      <c r="AB25" s="255"/>
      <c r="AC25" s="169">
        <f t="shared" si="26"/>
        <v>53780</v>
      </c>
      <c r="AD25" s="170">
        <f t="shared" si="15"/>
        <v>9.7999999999999997E-3</v>
      </c>
      <c r="AE25" s="169">
        <f t="shared" si="27"/>
        <v>27</v>
      </c>
      <c r="AF25" s="170">
        <f t="shared" si="16"/>
        <v>5.1000000000000004E-3</v>
      </c>
      <c r="AG25" s="255"/>
      <c r="AH25" s="169">
        <f t="shared" si="17"/>
        <v>53807</v>
      </c>
      <c r="AI25" s="170">
        <f t="shared" si="18"/>
        <v>4.7999999999999996E-3</v>
      </c>
      <c r="AJ25" s="169">
        <f t="shared" si="4"/>
        <v>53514</v>
      </c>
      <c r="AK25" s="170">
        <f t="shared" si="19"/>
        <v>4.7999999999999996E-3</v>
      </c>
      <c r="AL25" s="169">
        <f t="shared" si="5"/>
        <v>12048</v>
      </c>
      <c r="AM25" s="170">
        <f>ROUND(AL25/AL$61,4)</f>
        <v>4.5999999999999999E-3</v>
      </c>
      <c r="AN25" s="177"/>
      <c r="AO25" s="169">
        <f t="shared" si="20"/>
        <v>53807</v>
      </c>
      <c r="AP25" s="170">
        <f t="shared" si="21"/>
        <v>4.1000000000000003E-3</v>
      </c>
      <c r="AQ25" s="172"/>
      <c r="AR25" s="169">
        <f t="shared" si="6"/>
        <v>53807</v>
      </c>
      <c r="AS25" s="170">
        <f t="shared" si="22"/>
        <v>2.8999999999999998E-3</v>
      </c>
      <c r="AT25" s="169">
        <f t="shared" si="7"/>
        <v>53780</v>
      </c>
      <c r="AU25" s="170">
        <f t="shared" si="23"/>
        <v>2.8999999999999998E-3</v>
      </c>
      <c r="AW25" s="261">
        <v>53807</v>
      </c>
      <c r="AX25" s="261">
        <f t="shared" si="8"/>
        <v>0</v>
      </c>
    </row>
    <row r="26" spans="1:50" ht="17.25" x14ac:dyDescent="0.3">
      <c r="A26" s="259" t="s">
        <v>210</v>
      </c>
      <c r="B26" s="167" t="s">
        <v>77</v>
      </c>
      <c r="C26" s="260">
        <v>8861</v>
      </c>
      <c r="D26" s="260">
        <v>393</v>
      </c>
      <c r="E26" s="260">
        <v>40519</v>
      </c>
      <c r="F26" s="260">
        <v>11316</v>
      </c>
      <c r="G26" s="260">
        <v>106</v>
      </c>
      <c r="H26" s="260">
        <v>135215</v>
      </c>
      <c r="I26" s="260">
        <v>5634</v>
      </c>
      <c r="J26" s="260">
        <v>1</v>
      </c>
      <c r="K26" s="260">
        <v>45</v>
      </c>
      <c r="L26" s="260">
        <v>205</v>
      </c>
      <c r="M26" s="260">
        <v>0</v>
      </c>
      <c r="N26" s="260">
        <v>85</v>
      </c>
      <c r="O26" s="260">
        <f t="shared" si="9"/>
        <v>202380</v>
      </c>
      <c r="P26" s="255"/>
      <c r="Q26" s="169">
        <v>0</v>
      </c>
      <c r="R26" s="170">
        <f>ROUND(Q26/Q$61,4)</f>
        <v>0</v>
      </c>
      <c r="S26" s="169">
        <v>0</v>
      </c>
      <c r="T26" s="170">
        <f t="shared" si="11"/>
        <v>0</v>
      </c>
      <c r="U26" s="255"/>
      <c r="V26" s="169">
        <f t="shared" si="12"/>
        <v>0</v>
      </c>
      <c r="W26" s="170">
        <v>0</v>
      </c>
      <c r="X26" s="169">
        <f t="shared" si="0"/>
        <v>0</v>
      </c>
      <c r="Y26" s="170">
        <f t="shared" si="13"/>
        <v>0</v>
      </c>
      <c r="Z26" s="169">
        <f t="shared" si="1"/>
        <v>0</v>
      </c>
      <c r="AA26" s="170">
        <f t="shared" si="14"/>
        <v>0</v>
      </c>
      <c r="AB26" s="255"/>
      <c r="AC26" s="169">
        <f t="shared" si="26"/>
        <v>202295</v>
      </c>
      <c r="AD26" s="170">
        <f>ROUND(AC26/AC$61,4)</f>
        <v>3.6700000000000003E-2</v>
      </c>
      <c r="AE26" s="169">
        <f t="shared" si="27"/>
        <v>85</v>
      </c>
      <c r="AF26" s="170">
        <f t="shared" si="16"/>
        <v>1.6E-2</v>
      </c>
      <c r="AG26" s="255"/>
      <c r="AH26" s="169">
        <f t="shared" si="17"/>
        <v>202380</v>
      </c>
      <c r="AI26" s="170">
        <f t="shared" si="18"/>
        <v>1.8200000000000001E-2</v>
      </c>
      <c r="AJ26" s="169">
        <f t="shared" si="4"/>
        <v>201676</v>
      </c>
      <c r="AK26" s="173">
        <f>ROUNDUP(AJ26/AJ$61,4)</f>
        <v>1.83E-2</v>
      </c>
      <c r="AL26" s="169">
        <f t="shared" si="5"/>
        <v>51835</v>
      </c>
      <c r="AM26" s="170">
        <f t="shared" si="24"/>
        <v>1.9900000000000001E-2</v>
      </c>
      <c r="AN26" s="171"/>
      <c r="AO26" s="169">
        <f t="shared" si="20"/>
        <v>202380</v>
      </c>
      <c r="AP26" s="170">
        <f t="shared" si="21"/>
        <v>1.54E-2</v>
      </c>
      <c r="AQ26" s="172"/>
      <c r="AR26" s="169">
        <f t="shared" si="6"/>
        <v>202380</v>
      </c>
      <c r="AS26" s="173">
        <f>ROUNDUP(AR26/AR$61,4)</f>
        <v>1.0799999999999999E-2</v>
      </c>
      <c r="AT26" s="169">
        <f t="shared" si="7"/>
        <v>202295</v>
      </c>
      <c r="AU26" s="170">
        <f t="shared" si="23"/>
        <v>1.09E-2</v>
      </c>
      <c r="AW26" s="261">
        <v>202380</v>
      </c>
      <c r="AX26" s="261">
        <f t="shared" si="8"/>
        <v>0</v>
      </c>
    </row>
    <row r="27" spans="1:50" ht="17.25" x14ac:dyDescent="0.3">
      <c r="A27" s="259" t="s">
        <v>210</v>
      </c>
      <c r="B27" s="167" t="s">
        <v>78</v>
      </c>
      <c r="C27" s="260">
        <v>199</v>
      </c>
      <c r="D27" s="260">
        <v>8</v>
      </c>
      <c r="E27" s="260">
        <v>1026</v>
      </c>
      <c r="F27" s="260">
        <v>330</v>
      </c>
      <c r="G27" s="260">
        <v>0</v>
      </c>
      <c r="H27" s="260">
        <v>3383</v>
      </c>
      <c r="I27" s="260">
        <v>141</v>
      </c>
      <c r="J27" s="260">
        <v>0</v>
      </c>
      <c r="K27" s="260">
        <v>0</v>
      </c>
      <c r="L27" s="260">
        <v>10</v>
      </c>
      <c r="M27" s="260">
        <v>0</v>
      </c>
      <c r="N27" s="260">
        <v>23</v>
      </c>
      <c r="O27" s="260">
        <f t="shared" si="9"/>
        <v>5120</v>
      </c>
      <c r="P27" s="255"/>
      <c r="Q27" s="169">
        <v>0</v>
      </c>
      <c r="R27" s="170">
        <f t="shared" si="10"/>
        <v>0</v>
      </c>
      <c r="S27" s="169">
        <v>0</v>
      </c>
      <c r="T27" s="170">
        <f t="shared" si="11"/>
        <v>0</v>
      </c>
      <c r="U27" s="255"/>
      <c r="V27" s="169">
        <f t="shared" si="12"/>
        <v>0</v>
      </c>
      <c r="W27" s="170">
        <v>0</v>
      </c>
      <c r="X27" s="169">
        <f t="shared" si="0"/>
        <v>0</v>
      </c>
      <c r="Y27" s="170">
        <f t="shared" si="13"/>
        <v>0</v>
      </c>
      <c r="Z27" s="169">
        <f t="shared" si="1"/>
        <v>0</v>
      </c>
      <c r="AA27" s="170">
        <f t="shared" si="14"/>
        <v>0</v>
      </c>
      <c r="AB27" s="255"/>
      <c r="AC27" s="169">
        <f t="shared" si="26"/>
        <v>5097</v>
      </c>
      <c r="AD27" s="170">
        <f t="shared" si="15"/>
        <v>8.9999999999999998E-4</v>
      </c>
      <c r="AE27" s="169">
        <f t="shared" si="27"/>
        <v>23</v>
      </c>
      <c r="AF27" s="170">
        <f t="shared" si="16"/>
        <v>4.3E-3</v>
      </c>
      <c r="AG27" s="255"/>
      <c r="AH27" s="169">
        <f t="shared" si="17"/>
        <v>5120</v>
      </c>
      <c r="AI27" s="170">
        <f t="shared" si="18"/>
        <v>5.0000000000000001E-4</v>
      </c>
      <c r="AJ27" s="169">
        <f t="shared" si="4"/>
        <v>5102</v>
      </c>
      <c r="AK27" s="170">
        <f t="shared" si="19"/>
        <v>5.0000000000000001E-4</v>
      </c>
      <c r="AL27" s="169">
        <f t="shared" si="5"/>
        <v>1356</v>
      </c>
      <c r="AM27" s="170">
        <f t="shared" si="24"/>
        <v>5.0000000000000001E-4</v>
      </c>
      <c r="AN27" s="171"/>
      <c r="AO27" s="169">
        <f t="shared" si="20"/>
        <v>5120</v>
      </c>
      <c r="AP27" s="170">
        <f t="shared" si="21"/>
        <v>4.0000000000000002E-4</v>
      </c>
      <c r="AQ27" s="172"/>
      <c r="AR27" s="169">
        <f t="shared" si="6"/>
        <v>5120</v>
      </c>
      <c r="AS27" s="170">
        <f t="shared" si="22"/>
        <v>2.9999999999999997E-4</v>
      </c>
      <c r="AT27" s="169">
        <f t="shared" si="7"/>
        <v>5097</v>
      </c>
      <c r="AU27" s="170">
        <f t="shared" si="23"/>
        <v>2.9999999999999997E-4</v>
      </c>
      <c r="AW27" s="261">
        <v>5120</v>
      </c>
      <c r="AX27" s="261">
        <f t="shared" si="8"/>
        <v>0</v>
      </c>
    </row>
    <row r="28" spans="1:50" ht="17.25" x14ac:dyDescent="0.3">
      <c r="A28" s="259" t="s">
        <v>210</v>
      </c>
      <c r="B28" s="167" t="s">
        <v>79</v>
      </c>
      <c r="C28" s="260">
        <v>35</v>
      </c>
      <c r="D28" s="260">
        <v>1</v>
      </c>
      <c r="E28" s="260">
        <v>743</v>
      </c>
      <c r="F28" s="260">
        <v>64</v>
      </c>
      <c r="G28" s="260">
        <v>4</v>
      </c>
      <c r="H28" s="260">
        <v>3362</v>
      </c>
      <c r="I28" s="260">
        <v>140</v>
      </c>
      <c r="J28" s="260">
        <v>0</v>
      </c>
      <c r="K28" s="260">
        <v>2</v>
      </c>
      <c r="L28" s="260">
        <v>1</v>
      </c>
      <c r="M28" s="260">
        <v>1</v>
      </c>
      <c r="N28" s="260">
        <v>0</v>
      </c>
      <c r="O28" s="260">
        <f t="shared" si="9"/>
        <v>4353</v>
      </c>
      <c r="P28" s="255"/>
      <c r="Q28" s="169">
        <v>0</v>
      </c>
      <c r="R28" s="170">
        <f t="shared" si="10"/>
        <v>0</v>
      </c>
      <c r="S28" s="169">
        <v>0</v>
      </c>
      <c r="T28" s="170">
        <f t="shared" si="11"/>
        <v>0</v>
      </c>
      <c r="U28" s="255"/>
      <c r="V28" s="169">
        <f t="shared" si="12"/>
        <v>0</v>
      </c>
      <c r="W28" s="170">
        <v>0</v>
      </c>
      <c r="X28" s="169">
        <f t="shared" si="0"/>
        <v>0</v>
      </c>
      <c r="Y28" s="170">
        <f t="shared" si="13"/>
        <v>0</v>
      </c>
      <c r="Z28" s="169">
        <f t="shared" si="1"/>
        <v>0</v>
      </c>
      <c r="AA28" s="170">
        <f t="shared" si="14"/>
        <v>0</v>
      </c>
      <c r="AB28" s="255"/>
      <c r="AC28" s="169">
        <f t="shared" si="26"/>
        <v>4353</v>
      </c>
      <c r="AD28" s="170">
        <f t="shared" si="15"/>
        <v>8.0000000000000004E-4</v>
      </c>
      <c r="AE28" s="169">
        <f t="shared" si="27"/>
        <v>0</v>
      </c>
      <c r="AF28" s="170">
        <f t="shared" si="16"/>
        <v>0</v>
      </c>
      <c r="AG28" s="255"/>
      <c r="AH28" s="169">
        <f t="shared" si="17"/>
        <v>4353</v>
      </c>
      <c r="AI28" s="170">
        <f t="shared" si="18"/>
        <v>4.0000000000000002E-4</v>
      </c>
      <c r="AJ28" s="169">
        <f t="shared" si="4"/>
        <v>4346</v>
      </c>
      <c r="AK28" s="170">
        <f t="shared" si="19"/>
        <v>4.0000000000000002E-4</v>
      </c>
      <c r="AL28" s="169">
        <f t="shared" si="5"/>
        <v>807</v>
      </c>
      <c r="AM28" s="170">
        <f t="shared" si="24"/>
        <v>2.9999999999999997E-4</v>
      </c>
      <c r="AN28" s="171"/>
      <c r="AO28" s="169">
        <f t="shared" si="20"/>
        <v>4353</v>
      </c>
      <c r="AP28" s="170">
        <f t="shared" si="21"/>
        <v>2.9999999999999997E-4</v>
      </c>
      <c r="AQ28" s="172"/>
      <c r="AR28" s="169">
        <f t="shared" si="6"/>
        <v>4353</v>
      </c>
      <c r="AS28" s="170">
        <f t="shared" si="22"/>
        <v>2.0000000000000001E-4</v>
      </c>
      <c r="AT28" s="169">
        <f t="shared" si="7"/>
        <v>4353</v>
      </c>
      <c r="AU28" s="170">
        <f t="shared" si="23"/>
        <v>2.0000000000000001E-4</v>
      </c>
      <c r="AW28" s="261">
        <v>4353</v>
      </c>
      <c r="AX28" s="261">
        <f t="shared" si="8"/>
        <v>0</v>
      </c>
    </row>
    <row r="29" spans="1:50" ht="17.25" x14ac:dyDescent="0.3">
      <c r="A29" s="259" t="s">
        <v>210</v>
      </c>
      <c r="B29" s="167" t="s">
        <v>80</v>
      </c>
      <c r="C29" s="260">
        <v>5381</v>
      </c>
      <c r="D29" s="260">
        <v>226</v>
      </c>
      <c r="E29" s="260">
        <v>34490</v>
      </c>
      <c r="F29" s="260">
        <v>6615</v>
      </c>
      <c r="G29" s="260">
        <v>191</v>
      </c>
      <c r="H29" s="260">
        <v>185993</v>
      </c>
      <c r="I29" s="260">
        <v>7750</v>
      </c>
      <c r="J29" s="260">
        <v>1</v>
      </c>
      <c r="K29" s="260">
        <v>29</v>
      </c>
      <c r="L29" s="260">
        <v>56</v>
      </c>
      <c r="M29" s="260">
        <v>0</v>
      </c>
      <c r="N29" s="260">
        <v>340</v>
      </c>
      <c r="O29" s="260">
        <f t="shared" si="9"/>
        <v>241072</v>
      </c>
      <c r="P29" s="255"/>
      <c r="Q29" s="169">
        <v>0</v>
      </c>
      <c r="R29" s="170">
        <f t="shared" si="10"/>
        <v>0</v>
      </c>
      <c r="S29" s="169">
        <v>0</v>
      </c>
      <c r="T29" s="170">
        <f t="shared" si="11"/>
        <v>0</v>
      </c>
      <c r="U29" s="255"/>
      <c r="V29" s="169">
        <f t="shared" si="12"/>
        <v>0</v>
      </c>
      <c r="W29" s="170">
        <v>0</v>
      </c>
      <c r="X29" s="169">
        <f t="shared" si="0"/>
        <v>0</v>
      </c>
      <c r="Y29" s="170">
        <f t="shared" si="13"/>
        <v>0</v>
      </c>
      <c r="Z29" s="169">
        <f t="shared" si="1"/>
        <v>0</v>
      </c>
      <c r="AA29" s="170">
        <f t="shared" si="14"/>
        <v>0</v>
      </c>
      <c r="AB29" s="255"/>
      <c r="AC29" s="169">
        <f t="shared" si="26"/>
        <v>240732</v>
      </c>
      <c r="AD29" s="170">
        <f t="shared" si="15"/>
        <v>4.3700000000000003E-2</v>
      </c>
      <c r="AE29" s="169">
        <f t="shared" si="27"/>
        <v>340</v>
      </c>
      <c r="AF29" s="170">
        <f>ROUND(AE29/AE$61,4)</f>
        <v>6.4100000000000004E-2</v>
      </c>
      <c r="AG29" s="255"/>
      <c r="AH29" s="169">
        <f t="shared" si="17"/>
        <v>241072</v>
      </c>
      <c r="AI29" s="173">
        <f>ROUNDUP(AH29/AH$61,4)</f>
        <v>2.1700000000000001E-2</v>
      </c>
      <c r="AJ29" s="169">
        <f t="shared" si="4"/>
        <v>240599</v>
      </c>
      <c r="AK29" s="170">
        <f t="shared" si="19"/>
        <v>2.1700000000000001E-2</v>
      </c>
      <c r="AL29" s="169">
        <f t="shared" si="5"/>
        <v>41105</v>
      </c>
      <c r="AM29" s="170">
        <f>ROUND(AL29/AL$61,4)</f>
        <v>1.5800000000000002E-2</v>
      </c>
      <c r="AN29" s="177"/>
      <c r="AO29" s="169">
        <f t="shared" si="20"/>
        <v>241072</v>
      </c>
      <c r="AP29" s="170">
        <f t="shared" si="21"/>
        <v>1.84E-2</v>
      </c>
      <c r="AQ29" s="172"/>
      <c r="AR29" s="169">
        <f t="shared" si="6"/>
        <v>241072</v>
      </c>
      <c r="AS29" s="170">
        <f t="shared" si="22"/>
        <v>1.29E-2</v>
      </c>
      <c r="AT29" s="169">
        <f t="shared" si="7"/>
        <v>240732</v>
      </c>
      <c r="AU29" s="170">
        <f>ROUND(AT29/AT$61,4)</f>
        <v>1.29E-2</v>
      </c>
      <c r="AW29" s="261">
        <v>241072</v>
      </c>
      <c r="AX29" s="261">
        <f t="shared" si="8"/>
        <v>0</v>
      </c>
    </row>
    <row r="30" spans="1:50" ht="17.25" x14ac:dyDescent="0.3">
      <c r="A30" s="259" t="s">
        <v>210</v>
      </c>
      <c r="B30" s="167" t="s">
        <v>81</v>
      </c>
      <c r="C30" s="260">
        <v>578</v>
      </c>
      <c r="D30" s="260">
        <v>69</v>
      </c>
      <c r="E30" s="260">
        <v>5889</v>
      </c>
      <c r="F30" s="260">
        <v>1202</v>
      </c>
      <c r="G30" s="260">
        <v>32</v>
      </c>
      <c r="H30" s="260">
        <v>32879</v>
      </c>
      <c r="I30" s="260">
        <v>1370</v>
      </c>
      <c r="J30" s="260">
        <v>0</v>
      </c>
      <c r="K30" s="260">
        <v>15</v>
      </c>
      <c r="L30" s="260">
        <v>10</v>
      </c>
      <c r="M30" s="260">
        <v>35</v>
      </c>
      <c r="N30" s="260">
        <v>10</v>
      </c>
      <c r="O30" s="260">
        <f t="shared" si="9"/>
        <v>42089</v>
      </c>
      <c r="P30" s="255"/>
      <c r="Q30" s="169">
        <v>0</v>
      </c>
      <c r="R30" s="170">
        <f t="shared" si="10"/>
        <v>0</v>
      </c>
      <c r="S30" s="169">
        <v>0</v>
      </c>
      <c r="T30" s="170">
        <f t="shared" si="11"/>
        <v>0</v>
      </c>
      <c r="U30" s="255"/>
      <c r="V30" s="169">
        <f t="shared" si="12"/>
        <v>0</v>
      </c>
      <c r="W30" s="170">
        <v>0</v>
      </c>
      <c r="X30" s="169">
        <f t="shared" si="0"/>
        <v>0</v>
      </c>
      <c r="Y30" s="170">
        <f t="shared" si="13"/>
        <v>0</v>
      </c>
      <c r="Z30" s="169">
        <f t="shared" si="1"/>
        <v>0</v>
      </c>
      <c r="AA30" s="170">
        <f t="shared" si="14"/>
        <v>0</v>
      </c>
      <c r="AB30" s="255"/>
      <c r="AC30" s="169">
        <f t="shared" si="26"/>
        <v>42079</v>
      </c>
      <c r="AD30" s="170">
        <f t="shared" si="15"/>
        <v>7.6E-3</v>
      </c>
      <c r="AE30" s="169">
        <f t="shared" si="27"/>
        <v>10</v>
      </c>
      <c r="AF30" s="170">
        <f t="shared" si="16"/>
        <v>1.9E-3</v>
      </c>
      <c r="AG30" s="255"/>
      <c r="AH30" s="169">
        <f t="shared" si="17"/>
        <v>42089</v>
      </c>
      <c r="AI30" s="170">
        <f t="shared" si="18"/>
        <v>3.8E-3</v>
      </c>
      <c r="AJ30" s="169">
        <f t="shared" si="4"/>
        <v>41943</v>
      </c>
      <c r="AK30" s="170">
        <f t="shared" si="19"/>
        <v>3.8E-3</v>
      </c>
      <c r="AL30" s="169">
        <f t="shared" si="5"/>
        <v>7091</v>
      </c>
      <c r="AM30" s="170">
        <f t="shared" si="24"/>
        <v>2.7000000000000001E-3</v>
      </c>
      <c r="AN30" s="171"/>
      <c r="AO30" s="169">
        <f t="shared" si="20"/>
        <v>42089</v>
      </c>
      <c r="AP30" s="170">
        <f t="shared" si="21"/>
        <v>3.2000000000000002E-3</v>
      </c>
      <c r="AQ30" s="172"/>
      <c r="AR30" s="169">
        <f t="shared" si="6"/>
        <v>42089</v>
      </c>
      <c r="AS30" s="170">
        <f t="shared" si="22"/>
        <v>2.2000000000000001E-3</v>
      </c>
      <c r="AT30" s="169">
        <f t="shared" si="7"/>
        <v>42079</v>
      </c>
      <c r="AU30" s="170">
        <f t="shared" si="23"/>
        <v>2.3E-3</v>
      </c>
      <c r="AW30" s="261">
        <v>42089</v>
      </c>
      <c r="AX30" s="261">
        <f t="shared" si="8"/>
        <v>0</v>
      </c>
    </row>
    <row r="31" spans="1:50" ht="17.25" x14ac:dyDescent="0.3">
      <c r="A31" s="259" t="s">
        <v>210</v>
      </c>
      <c r="B31" s="167" t="s">
        <v>82</v>
      </c>
      <c r="C31" s="260">
        <v>636</v>
      </c>
      <c r="D31" s="260">
        <v>59</v>
      </c>
      <c r="E31" s="260">
        <v>6595</v>
      </c>
      <c r="F31" s="260">
        <v>1335</v>
      </c>
      <c r="G31" s="260">
        <v>9</v>
      </c>
      <c r="H31" s="260">
        <v>25298</v>
      </c>
      <c r="I31" s="260">
        <v>1054</v>
      </c>
      <c r="J31" s="260">
        <v>0</v>
      </c>
      <c r="K31" s="260">
        <v>0</v>
      </c>
      <c r="L31" s="260">
        <v>23</v>
      </c>
      <c r="M31" s="260">
        <v>11</v>
      </c>
      <c r="N31" s="260">
        <v>48</v>
      </c>
      <c r="O31" s="260">
        <f t="shared" si="9"/>
        <v>35068</v>
      </c>
      <c r="P31" s="255"/>
      <c r="Q31" s="169">
        <v>0</v>
      </c>
      <c r="R31" s="170">
        <f t="shared" si="10"/>
        <v>0</v>
      </c>
      <c r="S31" s="169">
        <v>0</v>
      </c>
      <c r="T31" s="170">
        <f t="shared" si="11"/>
        <v>0</v>
      </c>
      <c r="U31" s="255"/>
      <c r="V31" s="169">
        <f t="shared" si="12"/>
        <v>0</v>
      </c>
      <c r="W31" s="170">
        <v>0</v>
      </c>
      <c r="X31" s="169">
        <f t="shared" si="0"/>
        <v>0</v>
      </c>
      <c r="Y31" s="170">
        <f t="shared" si="13"/>
        <v>0</v>
      </c>
      <c r="Z31" s="169">
        <f t="shared" si="1"/>
        <v>0</v>
      </c>
      <c r="AA31" s="170">
        <f t="shared" si="14"/>
        <v>0</v>
      </c>
      <c r="AB31" s="255"/>
      <c r="AC31" s="169">
        <f t="shared" si="26"/>
        <v>35020</v>
      </c>
      <c r="AD31" s="170">
        <f t="shared" si="15"/>
        <v>6.4000000000000003E-3</v>
      </c>
      <c r="AE31" s="169">
        <f t="shared" si="27"/>
        <v>48</v>
      </c>
      <c r="AF31" s="170">
        <f t="shared" si="16"/>
        <v>8.9999999999999993E-3</v>
      </c>
      <c r="AG31" s="255"/>
      <c r="AH31" s="169">
        <f t="shared" si="17"/>
        <v>35068</v>
      </c>
      <c r="AI31" s="170">
        <f t="shared" si="18"/>
        <v>3.0999999999999999E-3</v>
      </c>
      <c r="AJ31" s="169">
        <f t="shared" si="4"/>
        <v>34966</v>
      </c>
      <c r="AK31" s="170">
        <f t="shared" si="19"/>
        <v>3.2000000000000002E-3</v>
      </c>
      <c r="AL31" s="169">
        <f t="shared" si="5"/>
        <v>7930</v>
      </c>
      <c r="AM31" s="170">
        <f t="shared" si="24"/>
        <v>3.0000000000000001E-3</v>
      </c>
      <c r="AN31" s="171"/>
      <c r="AO31" s="169">
        <f t="shared" si="20"/>
        <v>35068</v>
      </c>
      <c r="AP31" s="170">
        <f t="shared" si="21"/>
        <v>2.7000000000000001E-3</v>
      </c>
      <c r="AQ31" s="172"/>
      <c r="AR31" s="169">
        <f t="shared" si="6"/>
        <v>35068</v>
      </c>
      <c r="AS31" s="170">
        <f t="shared" si="22"/>
        <v>1.9E-3</v>
      </c>
      <c r="AT31" s="169">
        <f t="shared" si="7"/>
        <v>35020</v>
      </c>
      <c r="AU31" s="170">
        <f t="shared" si="23"/>
        <v>1.9E-3</v>
      </c>
      <c r="AW31" s="261">
        <v>35068</v>
      </c>
      <c r="AX31" s="261">
        <f t="shared" si="8"/>
        <v>0</v>
      </c>
    </row>
    <row r="32" spans="1:50" ht="17.25" x14ac:dyDescent="0.3">
      <c r="A32" s="259" t="s">
        <v>209</v>
      </c>
      <c r="B32" s="167" t="s">
        <v>83</v>
      </c>
      <c r="C32" s="260">
        <v>23864</v>
      </c>
      <c r="D32" s="260">
        <v>1533</v>
      </c>
      <c r="E32" s="260">
        <v>192664</v>
      </c>
      <c r="F32" s="260">
        <v>45101</v>
      </c>
      <c r="G32" s="260">
        <v>2577</v>
      </c>
      <c r="H32" s="260">
        <v>871592</v>
      </c>
      <c r="I32" s="260">
        <v>36316</v>
      </c>
      <c r="J32" s="260">
        <v>34</v>
      </c>
      <c r="K32" s="260">
        <v>966</v>
      </c>
      <c r="L32" s="260">
        <v>415</v>
      </c>
      <c r="M32" s="260">
        <v>0</v>
      </c>
      <c r="N32" s="260">
        <v>2653</v>
      </c>
      <c r="O32" s="260">
        <f t="shared" si="9"/>
        <v>1177715</v>
      </c>
      <c r="P32" s="255"/>
      <c r="Q32" s="169">
        <v>0</v>
      </c>
      <c r="R32" s="170">
        <f t="shared" si="10"/>
        <v>0</v>
      </c>
      <c r="S32" s="169">
        <v>0</v>
      </c>
      <c r="T32" s="170">
        <f t="shared" si="11"/>
        <v>0</v>
      </c>
      <c r="U32" s="255"/>
      <c r="V32" s="169">
        <f t="shared" si="12"/>
        <v>1177715</v>
      </c>
      <c r="W32" s="170">
        <v>0.12620000000000001</v>
      </c>
      <c r="X32" s="169">
        <f t="shared" si="0"/>
        <v>237765</v>
      </c>
      <c r="Y32" s="173">
        <f>ROUNDDOWN(X32/X$61,4)</f>
        <v>0.1318</v>
      </c>
      <c r="Z32" s="169">
        <f t="shared" si="1"/>
        <v>1173190</v>
      </c>
      <c r="AA32" s="170">
        <f t="shared" si="14"/>
        <v>0.155</v>
      </c>
      <c r="AB32" s="255"/>
      <c r="AC32" s="169">
        <f t="shared" si="26"/>
        <v>0</v>
      </c>
      <c r="AD32" s="170">
        <f t="shared" si="15"/>
        <v>0</v>
      </c>
      <c r="AE32" s="169">
        <f t="shared" si="27"/>
        <v>0</v>
      </c>
      <c r="AF32" s="170">
        <f t="shared" si="16"/>
        <v>0</v>
      </c>
      <c r="AG32" s="255"/>
      <c r="AH32" s="169">
        <f t="shared" si="17"/>
        <v>0</v>
      </c>
      <c r="AI32" s="170">
        <f t="shared" si="18"/>
        <v>0</v>
      </c>
      <c r="AJ32" s="169">
        <f t="shared" si="4"/>
        <v>0</v>
      </c>
      <c r="AK32" s="170">
        <f t="shared" si="19"/>
        <v>0</v>
      </c>
      <c r="AL32" s="169">
        <f t="shared" si="5"/>
        <v>0</v>
      </c>
      <c r="AM32" s="170">
        <f t="shared" si="24"/>
        <v>0</v>
      </c>
      <c r="AN32" s="171"/>
      <c r="AO32" s="169">
        <f t="shared" si="20"/>
        <v>1177715</v>
      </c>
      <c r="AP32" s="170">
        <f t="shared" si="21"/>
        <v>8.9800000000000005E-2</v>
      </c>
      <c r="AQ32" s="172"/>
      <c r="AR32" s="169">
        <f t="shared" si="6"/>
        <v>1177715</v>
      </c>
      <c r="AS32" s="170">
        <f t="shared" si="22"/>
        <v>6.2799999999999995E-2</v>
      </c>
      <c r="AT32" s="169">
        <f t="shared" si="7"/>
        <v>1175062</v>
      </c>
      <c r="AU32" s="170">
        <f t="shared" si="23"/>
        <v>6.3100000000000003E-2</v>
      </c>
      <c r="AW32" s="261">
        <v>1177715</v>
      </c>
      <c r="AX32" s="261">
        <f t="shared" si="8"/>
        <v>0</v>
      </c>
    </row>
    <row r="33" spans="1:50" ht="17.25" x14ac:dyDescent="0.3">
      <c r="A33" s="259" t="s">
        <v>209</v>
      </c>
      <c r="B33" s="167" t="s">
        <v>84</v>
      </c>
      <c r="C33" s="260">
        <v>1372</v>
      </c>
      <c r="D33" s="260">
        <v>135</v>
      </c>
      <c r="E33" s="260">
        <v>12513</v>
      </c>
      <c r="F33" s="260">
        <v>2873</v>
      </c>
      <c r="G33" s="260">
        <v>136</v>
      </c>
      <c r="H33" s="260">
        <v>63198</v>
      </c>
      <c r="I33" s="260">
        <v>2633</v>
      </c>
      <c r="J33" s="260">
        <v>1</v>
      </c>
      <c r="K33" s="260">
        <v>39</v>
      </c>
      <c r="L33" s="260">
        <v>39</v>
      </c>
      <c r="M33" s="260">
        <v>0</v>
      </c>
      <c r="N33" s="260">
        <v>111</v>
      </c>
      <c r="O33" s="260">
        <f t="shared" si="9"/>
        <v>83050</v>
      </c>
      <c r="P33" s="255"/>
      <c r="Q33" s="169">
        <v>0</v>
      </c>
      <c r="R33" s="170">
        <f t="shared" si="10"/>
        <v>0</v>
      </c>
      <c r="S33" s="169">
        <v>0</v>
      </c>
      <c r="T33" s="170">
        <f t="shared" si="11"/>
        <v>0</v>
      </c>
      <c r="U33" s="255"/>
      <c r="V33" s="169">
        <f t="shared" si="12"/>
        <v>83050</v>
      </c>
      <c r="W33" s="170">
        <v>9.1000000000000004E-3</v>
      </c>
      <c r="X33" s="169">
        <f t="shared" si="0"/>
        <v>15386</v>
      </c>
      <c r="Y33" s="170">
        <f t="shared" si="13"/>
        <v>8.5000000000000006E-3</v>
      </c>
      <c r="Z33" s="169">
        <f t="shared" si="1"/>
        <v>82740</v>
      </c>
      <c r="AA33" s="170">
        <f t="shared" si="14"/>
        <v>1.09E-2</v>
      </c>
      <c r="AB33" s="255"/>
      <c r="AC33" s="169">
        <f t="shared" si="26"/>
        <v>0</v>
      </c>
      <c r="AD33" s="170">
        <f t="shared" si="15"/>
        <v>0</v>
      </c>
      <c r="AE33" s="169">
        <f t="shared" si="27"/>
        <v>0</v>
      </c>
      <c r="AF33" s="170">
        <f t="shared" si="16"/>
        <v>0</v>
      </c>
      <c r="AG33" s="255"/>
      <c r="AH33" s="169">
        <f t="shared" si="17"/>
        <v>0</v>
      </c>
      <c r="AI33" s="170">
        <f t="shared" si="18"/>
        <v>0</v>
      </c>
      <c r="AJ33" s="169">
        <f t="shared" si="4"/>
        <v>0</v>
      </c>
      <c r="AK33" s="170">
        <f t="shared" si="19"/>
        <v>0</v>
      </c>
      <c r="AL33" s="169">
        <f t="shared" si="5"/>
        <v>0</v>
      </c>
      <c r="AM33" s="170">
        <f t="shared" si="24"/>
        <v>0</v>
      </c>
      <c r="AN33" s="171"/>
      <c r="AO33" s="169">
        <f t="shared" si="20"/>
        <v>83050</v>
      </c>
      <c r="AP33" s="170">
        <f t="shared" si="21"/>
        <v>6.3E-3</v>
      </c>
      <c r="AQ33" s="172"/>
      <c r="AR33" s="169">
        <f t="shared" si="6"/>
        <v>83050</v>
      </c>
      <c r="AS33" s="170">
        <f t="shared" si="22"/>
        <v>4.4000000000000003E-3</v>
      </c>
      <c r="AT33" s="169">
        <f t="shared" si="7"/>
        <v>82939</v>
      </c>
      <c r="AU33" s="170">
        <f t="shared" si="23"/>
        <v>4.4999999999999997E-3</v>
      </c>
      <c r="AW33" s="261">
        <v>83050</v>
      </c>
      <c r="AX33" s="261">
        <f t="shared" si="8"/>
        <v>0</v>
      </c>
    </row>
    <row r="34" spans="1:50" ht="17.25" x14ac:dyDescent="0.3">
      <c r="A34" s="259" t="s">
        <v>210</v>
      </c>
      <c r="B34" s="167" t="s">
        <v>85</v>
      </c>
      <c r="C34" s="260">
        <v>185</v>
      </c>
      <c r="D34" s="260">
        <v>26</v>
      </c>
      <c r="E34" s="260">
        <v>1874</v>
      </c>
      <c r="F34" s="260">
        <v>359</v>
      </c>
      <c r="G34" s="260">
        <v>4</v>
      </c>
      <c r="H34" s="260">
        <v>6391</v>
      </c>
      <c r="I34" s="260">
        <v>266</v>
      </c>
      <c r="J34" s="260">
        <v>0</v>
      </c>
      <c r="K34" s="260">
        <v>0</v>
      </c>
      <c r="L34" s="260">
        <v>10</v>
      </c>
      <c r="M34" s="260">
        <v>4</v>
      </c>
      <c r="N34" s="260">
        <v>15</v>
      </c>
      <c r="O34" s="260">
        <f t="shared" si="9"/>
        <v>9134</v>
      </c>
      <c r="P34" s="255"/>
      <c r="Q34" s="169">
        <v>0</v>
      </c>
      <c r="R34" s="170">
        <f t="shared" si="10"/>
        <v>0</v>
      </c>
      <c r="S34" s="169">
        <v>0</v>
      </c>
      <c r="T34" s="170">
        <f t="shared" si="11"/>
        <v>0</v>
      </c>
      <c r="U34" s="255"/>
      <c r="V34" s="169">
        <f t="shared" si="12"/>
        <v>0</v>
      </c>
      <c r="W34" s="170">
        <v>0</v>
      </c>
      <c r="X34" s="169">
        <f t="shared" si="0"/>
        <v>0</v>
      </c>
      <c r="Y34" s="170">
        <f t="shared" si="13"/>
        <v>0</v>
      </c>
      <c r="Z34" s="169">
        <f t="shared" si="1"/>
        <v>0</v>
      </c>
      <c r="AA34" s="170">
        <f t="shared" si="14"/>
        <v>0</v>
      </c>
      <c r="AB34" s="255"/>
      <c r="AC34" s="169">
        <f t="shared" si="26"/>
        <v>9119</v>
      </c>
      <c r="AD34" s="170">
        <f t="shared" si="15"/>
        <v>1.6999999999999999E-3</v>
      </c>
      <c r="AE34" s="169">
        <f t="shared" si="27"/>
        <v>15</v>
      </c>
      <c r="AF34" s="170">
        <f t="shared" si="16"/>
        <v>2.8E-3</v>
      </c>
      <c r="AG34" s="255"/>
      <c r="AH34" s="169">
        <f t="shared" si="17"/>
        <v>9134</v>
      </c>
      <c r="AI34" s="170">
        <f t="shared" si="18"/>
        <v>8.0000000000000004E-4</v>
      </c>
      <c r="AJ34" s="169">
        <f t="shared" si="4"/>
        <v>9090</v>
      </c>
      <c r="AK34" s="170">
        <f t="shared" si="19"/>
        <v>8.0000000000000004E-4</v>
      </c>
      <c r="AL34" s="169">
        <f t="shared" si="5"/>
        <v>2233</v>
      </c>
      <c r="AM34" s="170">
        <f t="shared" si="24"/>
        <v>8.9999999999999998E-4</v>
      </c>
      <c r="AN34" s="171"/>
      <c r="AO34" s="169">
        <f t="shared" si="20"/>
        <v>9134</v>
      </c>
      <c r="AP34" s="170">
        <f t="shared" si="21"/>
        <v>6.9999999999999999E-4</v>
      </c>
      <c r="AQ34" s="172"/>
      <c r="AR34" s="169">
        <f t="shared" si="6"/>
        <v>9134</v>
      </c>
      <c r="AS34" s="170">
        <f t="shared" si="22"/>
        <v>5.0000000000000001E-4</v>
      </c>
      <c r="AT34" s="169">
        <f t="shared" si="7"/>
        <v>9119</v>
      </c>
      <c r="AU34" s="170">
        <f t="shared" si="23"/>
        <v>5.0000000000000001E-4</v>
      </c>
      <c r="AW34" s="261">
        <v>9134</v>
      </c>
      <c r="AX34" s="261">
        <f t="shared" si="8"/>
        <v>0</v>
      </c>
    </row>
    <row r="35" spans="1:50" ht="17.25" x14ac:dyDescent="0.3">
      <c r="A35" s="259" t="s">
        <v>210</v>
      </c>
      <c r="B35" s="167" t="s">
        <v>86</v>
      </c>
      <c r="C35" s="260">
        <v>29196</v>
      </c>
      <c r="D35" s="260">
        <v>2378</v>
      </c>
      <c r="E35" s="260">
        <v>199206</v>
      </c>
      <c r="F35" s="260">
        <v>44815</v>
      </c>
      <c r="G35" s="260">
        <v>719</v>
      </c>
      <c r="H35" s="260">
        <v>862566</v>
      </c>
      <c r="I35" s="260">
        <v>35940</v>
      </c>
      <c r="J35" s="260">
        <v>15</v>
      </c>
      <c r="K35" s="260">
        <v>612</v>
      </c>
      <c r="L35" s="260">
        <v>933</v>
      </c>
      <c r="M35" s="260">
        <v>0</v>
      </c>
      <c r="N35" s="260">
        <v>1522</v>
      </c>
      <c r="O35" s="260">
        <f t="shared" si="9"/>
        <v>1177902</v>
      </c>
      <c r="P35" s="255"/>
      <c r="Q35" s="169">
        <v>0</v>
      </c>
      <c r="R35" s="170">
        <f t="shared" si="10"/>
        <v>0</v>
      </c>
      <c r="S35" s="169">
        <v>0</v>
      </c>
      <c r="T35" s="170">
        <f t="shared" si="11"/>
        <v>0</v>
      </c>
      <c r="U35" s="255"/>
      <c r="V35" s="169">
        <f t="shared" si="12"/>
        <v>0</v>
      </c>
      <c r="W35" s="170">
        <v>0</v>
      </c>
      <c r="X35" s="169">
        <f t="shared" si="0"/>
        <v>0</v>
      </c>
      <c r="Y35" s="170">
        <f t="shared" si="13"/>
        <v>0</v>
      </c>
      <c r="Z35" s="169">
        <f t="shared" si="1"/>
        <v>0</v>
      </c>
      <c r="AA35" s="170">
        <f t="shared" si="14"/>
        <v>0</v>
      </c>
      <c r="AB35" s="255"/>
      <c r="AC35" s="169">
        <f t="shared" si="26"/>
        <v>1176380</v>
      </c>
      <c r="AD35" s="170">
        <f t="shared" si="15"/>
        <v>0.21340000000000001</v>
      </c>
      <c r="AE35" s="169">
        <f t="shared" si="27"/>
        <v>1522</v>
      </c>
      <c r="AF35" s="170">
        <f>ROUND(AE35/AE$61,4)</f>
        <v>0.28670000000000001</v>
      </c>
      <c r="AG35" s="255"/>
      <c r="AH35" s="169">
        <f t="shared" si="17"/>
        <v>1177902</v>
      </c>
      <c r="AI35" s="173">
        <f>ROUNDUP(AH35/AH$61,4)</f>
        <v>0.10580000000000001</v>
      </c>
      <c r="AJ35" s="169">
        <f t="shared" si="4"/>
        <v>1173872</v>
      </c>
      <c r="AK35" s="170">
        <f>ROUND(AJ35/AJ$61,4)</f>
        <v>0.10589999999999999</v>
      </c>
      <c r="AL35" s="169">
        <f t="shared" si="5"/>
        <v>244021</v>
      </c>
      <c r="AM35" s="170">
        <f t="shared" si="24"/>
        <v>9.3600000000000003E-2</v>
      </c>
      <c r="AN35" s="171"/>
      <c r="AO35" s="169">
        <f t="shared" si="20"/>
        <v>1177902</v>
      </c>
      <c r="AP35" s="170">
        <f t="shared" si="21"/>
        <v>8.9800000000000005E-2</v>
      </c>
      <c r="AQ35" s="172"/>
      <c r="AR35" s="169">
        <f t="shared" si="6"/>
        <v>1177902</v>
      </c>
      <c r="AS35" s="173">
        <f>ROUNDUP(AR35/AR$61,4)</f>
        <v>6.2899999999999998E-2</v>
      </c>
      <c r="AT35" s="169">
        <f t="shared" si="7"/>
        <v>1176380</v>
      </c>
      <c r="AU35" s="170">
        <f t="shared" si="23"/>
        <v>6.3200000000000006E-2</v>
      </c>
      <c r="AW35" s="261">
        <v>1177902</v>
      </c>
      <c r="AX35" s="261">
        <f t="shared" si="8"/>
        <v>0</v>
      </c>
    </row>
    <row r="36" spans="1:50" ht="17.25" x14ac:dyDescent="0.3">
      <c r="A36" s="259" t="s">
        <v>209</v>
      </c>
      <c r="B36" s="167" t="s">
        <v>87</v>
      </c>
      <c r="C36" s="260">
        <v>32539</v>
      </c>
      <c r="D36" s="260">
        <v>1251</v>
      </c>
      <c r="E36" s="260">
        <v>164564</v>
      </c>
      <c r="F36" s="260">
        <v>53843</v>
      </c>
      <c r="G36" s="260">
        <v>2087</v>
      </c>
      <c r="H36" s="260">
        <v>546788</v>
      </c>
      <c r="I36" s="260">
        <v>22783</v>
      </c>
      <c r="J36" s="260">
        <v>426</v>
      </c>
      <c r="K36" s="260">
        <v>950</v>
      </c>
      <c r="L36" s="260">
        <v>589</v>
      </c>
      <c r="M36" s="260">
        <v>0</v>
      </c>
      <c r="N36" s="260">
        <v>2867</v>
      </c>
      <c r="O36" s="260">
        <f t="shared" si="9"/>
        <v>828687</v>
      </c>
      <c r="P36" s="255"/>
      <c r="Q36" s="169">
        <v>0</v>
      </c>
      <c r="R36" s="170">
        <f t="shared" si="10"/>
        <v>0</v>
      </c>
      <c r="S36" s="169">
        <v>0</v>
      </c>
      <c r="T36" s="170">
        <f t="shared" si="11"/>
        <v>0</v>
      </c>
      <c r="U36" s="255"/>
      <c r="V36" s="169">
        <f t="shared" si="12"/>
        <v>828687</v>
      </c>
      <c r="W36" s="170">
        <v>0.1096</v>
      </c>
      <c r="X36" s="169">
        <f t="shared" si="0"/>
        <v>218407</v>
      </c>
      <c r="Y36" s="170">
        <f t="shared" si="13"/>
        <v>0.1211</v>
      </c>
      <c r="Z36" s="169">
        <f t="shared" si="1"/>
        <v>824760</v>
      </c>
      <c r="AA36" s="170">
        <f t="shared" si="14"/>
        <v>0.109</v>
      </c>
      <c r="AB36" s="255"/>
      <c r="AC36" s="169">
        <f t="shared" si="26"/>
        <v>0</v>
      </c>
      <c r="AD36" s="170">
        <f t="shared" si="15"/>
        <v>0</v>
      </c>
      <c r="AE36" s="169">
        <f t="shared" si="27"/>
        <v>0</v>
      </c>
      <c r="AF36" s="170">
        <f t="shared" si="16"/>
        <v>0</v>
      </c>
      <c r="AG36" s="255"/>
      <c r="AH36" s="169">
        <f t="shared" si="17"/>
        <v>0</v>
      </c>
      <c r="AI36" s="170">
        <f t="shared" si="18"/>
        <v>0</v>
      </c>
      <c r="AJ36" s="169">
        <f t="shared" si="4"/>
        <v>0</v>
      </c>
      <c r="AK36" s="170">
        <f t="shared" si="19"/>
        <v>0</v>
      </c>
      <c r="AL36" s="169">
        <f t="shared" si="5"/>
        <v>0</v>
      </c>
      <c r="AM36" s="170">
        <f t="shared" si="24"/>
        <v>0</v>
      </c>
      <c r="AN36" s="171"/>
      <c r="AO36" s="169">
        <f t="shared" si="20"/>
        <v>828687</v>
      </c>
      <c r="AP36" s="170">
        <f t="shared" si="21"/>
        <v>6.3200000000000006E-2</v>
      </c>
      <c r="AQ36" s="172"/>
      <c r="AR36" s="169">
        <f t="shared" si="6"/>
        <v>828687</v>
      </c>
      <c r="AS36" s="170">
        <f t="shared" si="22"/>
        <v>4.4200000000000003E-2</v>
      </c>
      <c r="AT36" s="169">
        <f t="shared" si="7"/>
        <v>825820</v>
      </c>
      <c r="AU36" s="170">
        <f t="shared" si="23"/>
        <v>4.4400000000000002E-2</v>
      </c>
      <c r="AW36" s="261">
        <v>828687</v>
      </c>
      <c r="AX36" s="261">
        <f t="shared" si="8"/>
        <v>0</v>
      </c>
    </row>
    <row r="37" spans="1:50" ht="17.25" x14ac:dyDescent="0.3">
      <c r="A37" s="259" t="s">
        <v>210</v>
      </c>
      <c r="B37" s="167" t="s">
        <v>88</v>
      </c>
      <c r="C37" s="260">
        <v>607</v>
      </c>
      <c r="D37" s="260">
        <v>23</v>
      </c>
      <c r="E37" s="260">
        <v>4444</v>
      </c>
      <c r="F37" s="260">
        <v>797</v>
      </c>
      <c r="G37" s="260">
        <v>27</v>
      </c>
      <c r="H37" s="260">
        <v>18111</v>
      </c>
      <c r="I37" s="260">
        <v>755</v>
      </c>
      <c r="J37" s="260">
        <v>0</v>
      </c>
      <c r="K37" s="260">
        <v>13</v>
      </c>
      <c r="L37" s="260">
        <v>12</v>
      </c>
      <c r="M37" s="260">
        <v>4</v>
      </c>
      <c r="N37" s="260">
        <v>63</v>
      </c>
      <c r="O37" s="260">
        <f t="shared" si="9"/>
        <v>24856</v>
      </c>
      <c r="P37" s="255"/>
      <c r="Q37" s="169">
        <v>0</v>
      </c>
      <c r="R37" s="170">
        <f t="shared" si="10"/>
        <v>0</v>
      </c>
      <c r="S37" s="169">
        <v>0</v>
      </c>
      <c r="T37" s="170">
        <f t="shared" si="11"/>
        <v>0</v>
      </c>
      <c r="U37" s="255"/>
      <c r="V37" s="169">
        <f t="shared" si="12"/>
        <v>0</v>
      </c>
      <c r="W37" s="170">
        <v>0</v>
      </c>
      <c r="X37" s="169">
        <f t="shared" si="0"/>
        <v>0</v>
      </c>
      <c r="Y37" s="170">
        <f t="shared" si="13"/>
        <v>0</v>
      </c>
      <c r="Z37" s="169">
        <f t="shared" si="1"/>
        <v>0</v>
      </c>
      <c r="AA37" s="170">
        <f t="shared" si="14"/>
        <v>0</v>
      </c>
      <c r="AB37" s="255"/>
      <c r="AC37" s="169">
        <f t="shared" si="26"/>
        <v>24793</v>
      </c>
      <c r="AD37" s="170">
        <f t="shared" si="15"/>
        <v>4.4999999999999997E-3</v>
      </c>
      <c r="AE37" s="169">
        <f t="shared" si="27"/>
        <v>63</v>
      </c>
      <c r="AF37" s="170">
        <f t="shared" si="16"/>
        <v>1.1900000000000001E-2</v>
      </c>
      <c r="AG37" s="255"/>
      <c r="AH37" s="169">
        <f t="shared" si="17"/>
        <v>24856</v>
      </c>
      <c r="AI37" s="170">
        <f t="shared" si="18"/>
        <v>2.2000000000000001E-3</v>
      </c>
      <c r="AJ37" s="169">
        <f t="shared" si="4"/>
        <v>24790</v>
      </c>
      <c r="AK37" s="170">
        <f t="shared" si="19"/>
        <v>2.2000000000000001E-3</v>
      </c>
      <c r="AL37" s="169">
        <f t="shared" si="5"/>
        <v>5241</v>
      </c>
      <c r="AM37" s="170">
        <f t="shared" si="24"/>
        <v>2E-3</v>
      </c>
      <c r="AN37" s="171"/>
      <c r="AO37" s="169">
        <f t="shared" si="20"/>
        <v>24856</v>
      </c>
      <c r="AP37" s="170">
        <f t="shared" si="21"/>
        <v>1.9E-3</v>
      </c>
      <c r="AQ37" s="172"/>
      <c r="AR37" s="169">
        <f t="shared" si="6"/>
        <v>24856</v>
      </c>
      <c r="AS37" s="170">
        <f t="shared" si="22"/>
        <v>1.2999999999999999E-3</v>
      </c>
      <c r="AT37" s="169">
        <f t="shared" si="7"/>
        <v>24793</v>
      </c>
      <c r="AU37" s="170">
        <f t="shared" si="23"/>
        <v>1.2999999999999999E-3</v>
      </c>
      <c r="AW37" s="261">
        <v>24856</v>
      </c>
      <c r="AX37" s="261">
        <f t="shared" si="8"/>
        <v>0</v>
      </c>
    </row>
    <row r="38" spans="1:50" ht="17.25" x14ac:dyDescent="0.3">
      <c r="A38" s="259" t="s">
        <v>210</v>
      </c>
      <c r="B38" s="167" t="s">
        <v>89</v>
      </c>
      <c r="C38" s="260">
        <v>44151</v>
      </c>
      <c r="D38" s="260">
        <v>4412</v>
      </c>
      <c r="E38" s="260">
        <v>241950</v>
      </c>
      <c r="F38" s="260">
        <v>65585</v>
      </c>
      <c r="G38" s="260">
        <v>883</v>
      </c>
      <c r="H38" s="260">
        <v>859641</v>
      </c>
      <c r="I38" s="260">
        <v>35818</v>
      </c>
      <c r="J38" s="260">
        <v>23</v>
      </c>
      <c r="K38" s="260">
        <v>309</v>
      </c>
      <c r="L38" s="260">
        <v>1920</v>
      </c>
      <c r="M38" s="260">
        <v>0</v>
      </c>
      <c r="N38" s="260">
        <v>72</v>
      </c>
      <c r="O38" s="260">
        <f t="shared" si="9"/>
        <v>1254764</v>
      </c>
      <c r="P38" s="255"/>
      <c r="Q38" s="169">
        <v>0</v>
      </c>
      <c r="R38" s="170">
        <f t="shared" si="10"/>
        <v>0</v>
      </c>
      <c r="S38" s="169">
        <v>0</v>
      </c>
      <c r="T38" s="170">
        <f>ROUND(S38/S$61,4)</f>
        <v>0</v>
      </c>
      <c r="U38" s="255"/>
      <c r="V38" s="169">
        <f t="shared" si="12"/>
        <v>0</v>
      </c>
      <c r="W38" s="170">
        <v>0</v>
      </c>
      <c r="X38" s="169">
        <f t="shared" si="0"/>
        <v>0</v>
      </c>
      <c r="Y38" s="170">
        <f t="shared" si="13"/>
        <v>0</v>
      </c>
      <c r="Z38" s="169">
        <f t="shared" si="1"/>
        <v>0</v>
      </c>
      <c r="AA38" s="170">
        <f t="shared" si="14"/>
        <v>0</v>
      </c>
      <c r="AB38" s="255"/>
      <c r="AC38" s="169">
        <f t="shared" si="26"/>
        <v>1254692</v>
      </c>
      <c r="AD38" s="170">
        <f t="shared" si="15"/>
        <v>0.2276</v>
      </c>
      <c r="AE38" s="169">
        <v>0</v>
      </c>
      <c r="AF38" s="176">
        <f>ROUND(AE38/AE$61,4)</f>
        <v>0</v>
      </c>
      <c r="AG38" s="255"/>
      <c r="AH38" s="169">
        <f t="shared" si="17"/>
        <v>1254764</v>
      </c>
      <c r="AI38" s="170">
        <f t="shared" si="18"/>
        <v>0.11260000000000001</v>
      </c>
      <c r="AJ38" s="169">
        <f t="shared" si="4"/>
        <v>1247549</v>
      </c>
      <c r="AK38" s="170">
        <f t="shared" si="19"/>
        <v>0.11260000000000001</v>
      </c>
      <c r="AL38" s="169">
        <f t="shared" si="5"/>
        <v>307535</v>
      </c>
      <c r="AM38" s="170">
        <f t="shared" si="24"/>
        <v>0.11799999999999999</v>
      </c>
      <c r="AN38" s="171"/>
      <c r="AO38" s="169">
        <f t="shared" si="20"/>
        <v>1254764</v>
      </c>
      <c r="AP38" s="170">
        <f t="shared" si="21"/>
        <v>9.5600000000000004E-2</v>
      </c>
      <c r="AQ38" s="172"/>
      <c r="AR38" s="169">
        <f t="shared" si="6"/>
        <v>1254764</v>
      </c>
      <c r="AS38" s="170">
        <f t="shared" si="22"/>
        <v>6.6900000000000001E-2</v>
      </c>
      <c r="AT38" s="169">
        <f t="shared" si="7"/>
        <v>1254692</v>
      </c>
      <c r="AU38" s="170">
        <f t="shared" si="23"/>
        <v>6.7400000000000002E-2</v>
      </c>
      <c r="AW38" s="261">
        <v>1254764</v>
      </c>
      <c r="AX38" s="261">
        <f t="shared" si="8"/>
        <v>0</v>
      </c>
    </row>
    <row r="39" spans="1:50" ht="17.25" x14ac:dyDescent="0.3">
      <c r="A39" s="259" t="s">
        <v>209</v>
      </c>
      <c r="B39" s="167" t="s">
        <v>90</v>
      </c>
      <c r="C39" s="260">
        <v>25673</v>
      </c>
      <c r="D39" s="260">
        <v>1389</v>
      </c>
      <c r="E39" s="260">
        <v>294569</v>
      </c>
      <c r="F39" s="260">
        <v>48990</v>
      </c>
      <c r="G39" s="260">
        <v>2701</v>
      </c>
      <c r="H39" s="260">
        <v>870504</v>
      </c>
      <c r="I39" s="260">
        <v>36271</v>
      </c>
      <c r="J39" s="260">
        <v>492</v>
      </c>
      <c r="K39" s="260">
        <v>425</v>
      </c>
      <c r="L39" s="260">
        <v>690</v>
      </c>
      <c r="M39" s="260">
        <v>0</v>
      </c>
      <c r="N39" s="260">
        <v>2861</v>
      </c>
      <c r="O39" s="260">
        <f t="shared" si="9"/>
        <v>1284565</v>
      </c>
      <c r="P39" s="255"/>
      <c r="Q39" s="169">
        <v>0</v>
      </c>
      <c r="R39" s="170">
        <f t="shared" si="10"/>
        <v>0</v>
      </c>
      <c r="S39" s="169">
        <v>0</v>
      </c>
      <c r="T39" s="170">
        <f t="shared" si="11"/>
        <v>0</v>
      </c>
      <c r="U39" s="255"/>
      <c r="V39" s="169">
        <f t="shared" si="12"/>
        <v>1284565</v>
      </c>
      <c r="W39" s="170">
        <v>0.16039999999999999</v>
      </c>
      <c r="X39" s="169">
        <f t="shared" si="0"/>
        <v>343559</v>
      </c>
      <c r="Y39" s="170">
        <f t="shared" si="13"/>
        <v>0.1905</v>
      </c>
      <c r="Z39" s="169">
        <f t="shared" si="1"/>
        <v>1279785</v>
      </c>
      <c r="AA39" s="173">
        <f>ROUNDDOWN(Z39/Z$61,4)</f>
        <v>0.16900000000000001</v>
      </c>
      <c r="AB39" s="255"/>
      <c r="AC39" s="169">
        <f t="shared" si="26"/>
        <v>0</v>
      </c>
      <c r="AD39" s="170">
        <f t="shared" si="15"/>
        <v>0</v>
      </c>
      <c r="AE39" s="169">
        <f t="shared" ref="AE39:AE60" si="28">SUMIF($A39,"CA",N39)</f>
        <v>0</v>
      </c>
      <c r="AF39" s="170">
        <f t="shared" si="16"/>
        <v>0</v>
      </c>
      <c r="AG39" s="255"/>
      <c r="AH39" s="169">
        <f t="shared" si="17"/>
        <v>0</v>
      </c>
      <c r="AI39" s="170">
        <f t="shared" si="18"/>
        <v>0</v>
      </c>
      <c r="AJ39" s="169">
        <f t="shared" si="4"/>
        <v>0</v>
      </c>
      <c r="AK39" s="170">
        <f t="shared" si="19"/>
        <v>0</v>
      </c>
      <c r="AL39" s="169">
        <f t="shared" si="5"/>
        <v>0</v>
      </c>
      <c r="AM39" s="170">
        <f t="shared" si="24"/>
        <v>0</v>
      </c>
      <c r="AN39" s="171"/>
      <c r="AO39" s="169">
        <f t="shared" si="20"/>
        <v>1284565</v>
      </c>
      <c r="AP39" s="170">
        <f t="shared" si="21"/>
        <v>9.7900000000000001E-2</v>
      </c>
      <c r="AQ39" s="172"/>
      <c r="AR39" s="169">
        <f t="shared" si="6"/>
        <v>1284565</v>
      </c>
      <c r="AS39" s="170">
        <f t="shared" si="22"/>
        <v>6.8500000000000005E-2</v>
      </c>
      <c r="AT39" s="169">
        <f t="shared" si="7"/>
        <v>1281704</v>
      </c>
      <c r="AU39" s="170">
        <f t="shared" si="23"/>
        <v>6.8900000000000003E-2</v>
      </c>
      <c r="AW39" s="261">
        <v>1284565</v>
      </c>
      <c r="AX39" s="261">
        <f t="shared" si="8"/>
        <v>0</v>
      </c>
    </row>
    <row r="40" spans="1:50" ht="17.25" x14ac:dyDescent="0.3">
      <c r="A40" s="259" t="s">
        <v>209</v>
      </c>
      <c r="B40" s="167" t="s">
        <v>91</v>
      </c>
      <c r="C40" s="260">
        <v>4072</v>
      </c>
      <c r="D40" s="260">
        <v>427</v>
      </c>
      <c r="E40" s="260">
        <v>77548</v>
      </c>
      <c r="F40" s="260">
        <v>4597</v>
      </c>
      <c r="G40" s="260">
        <v>1768</v>
      </c>
      <c r="H40" s="260">
        <v>211872</v>
      </c>
      <c r="I40" s="260">
        <v>8828</v>
      </c>
      <c r="J40" s="260">
        <v>19</v>
      </c>
      <c r="K40" s="260">
        <v>412</v>
      </c>
      <c r="L40" s="260">
        <v>385</v>
      </c>
      <c r="M40" s="260">
        <v>0</v>
      </c>
      <c r="N40" s="260">
        <v>4106</v>
      </c>
      <c r="O40" s="260">
        <f t="shared" si="9"/>
        <v>314034</v>
      </c>
      <c r="P40" s="255"/>
      <c r="Q40" s="169">
        <v>0</v>
      </c>
      <c r="R40" s="170">
        <f t="shared" si="10"/>
        <v>0</v>
      </c>
      <c r="S40" s="169">
        <v>0</v>
      </c>
      <c r="T40" s="170">
        <f t="shared" si="11"/>
        <v>0</v>
      </c>
      <c r="U40" s="255"/>
      <c r="V40" s="169">
        <f t="shared" si="12"/>
        <v>314034</v>
      </c>
      <c r="W40" s="170">
        <v>5.8299999999999998E-2</v>
      </c>
      <c r="X40" s="169">
        <f t="shared" si="0"/>
        <v>82145</v>
      </c>
      <c r="Y40" s="170">
        <f t="shared" si="13"/>
        <v>4.5600000000000002E-2</v>
      </c>
      <c r="Z40" s="169">
        <f t="shared" si="1"/>
        <v>311454</v>
      </c>
      <c r="AA40" s="170">
        <f t="shared" si="14"/>
        <v>4.1200000000000001E-2</v>
      </c>
      <c r="AB40" s="255"/>
      <c r="AC40" s="169">
        <f t="shared" si="26"/>
        <v>0</v>
      </c>
      <c r="AD40" s="170">
        <f t="shared" si="15"/>
        <v>0</v>
      </c>
      <c r="AE40" s="169">
        <f t="shared" si="28"/>
        <v>0</v>
      </c>
      <c r="AF40" s="170">
        <f t="shared" si="16"/>
        <v>0</v>
      </c>
      <c r="AG40" s="255"/>
      <c r="AH40" s="169">
        <f t="shared" si="17"/>
        <v>0</v>
      </c>
      <c r="AI40" s="170">
        <f t="shared" si="18"/>
        <v>0</v>
      </c>
      <c r="AJ40" s="169">
        <f t="shared" si="4"/>
        <v>0</v>
      </c>
      <c r="AK40" s="170">
        <f t="shared" si="19"/>
        <v>0</v>
      </c>
      <c r="AL40" s="169">
        <f t="shared" si="5"/>
        <v>0</v>
      </c>
      <c r="AM40" s="170">
        <f t="shared" si="24"/>
        <v>0</v>
      </c>
      <c r="AN40" s="171"/>
      <c r="AO40" s="169">
        <f t="shared" si="20"/>
        <v>314034</v>
      </c>
      <c r="AP40" s="170">
        <f t="shared" si="21"/>
        <v>2.3900000000000001E-2</v>
      </c>
      <c r="AQ40" s="172"/>
      <c r="AR40" s="169">
        <f t="shared" si="6"/>
        <v>314034</v>
      </c>
      <c r="AS40" s="170">
        <f t="shared" si="22"/>
        <v>1.6799999999999999E-2</v>
      </c>
      <c r="AT40" s="169">
        <f t="shared" si="7"/>
        <v>309928</v>
      </c>
      <c r="AU40" s="170">
        <f t="shared" si="23"/>
        <v>1.67E-2</v>
      </c>
      <c r="AW40" s="261">
        <v>314034</v>
      </c>
      <c r="AX40" s="261">
        <f t="shared" si="8"/>
        <v>0</v>
      </c>
    </row>
    <row r="41" spans="1:50" ht="17.25" x14ac:dyDescent="0.3">
      <c r="A41" s="259" t="s">
        <v>210</v>
      </c>
      <c r="B41" s="167" t="s">
        <v>92</v>
      </c>
      <c r="C41" s="260">
        <v>13219</v>
      </c>
      <c r="D41" s="260">
        <v>826</v>
      </c>
      <c r="E41" s="260">
        <v>74691</v>
      </c>
      <c r="F41" s="260">
        <v>21776</v>
      </c>
      <c r="G41" s="260">
        <v>530</v>
      </c>
      <c r="H41" s="260">
        <v>286413</v>
      </c>
      <c r="I41" s="260">
        <v>11934</v>
      </c>
      <c r="J41" s="260">
        <v>4</v>
      </c>
      <c r="K41" s="260">
        <v>102</v>
      </c>
      <c r="L41" s="260">
        <v>299</v>
      </c>
      <c r="M41" s="260">
        <v>0</v>
      </c>
      <c r="N41" s="260">
        <v>217</v>
      </c>
      <c r="O41" s="260">
        <f t="shared" si="9"/>
        <v>410011</v>
      </c>
      <c r="P41" s="255"/>
      <c r="Q41" s="169">
        <v>0</v>
      </c>
      <c r="R41" s="170">
        <f t="shared" si="10"/>
        <v>0</v>
      </c>
      <c r="S41" s="169">
        <v>0</v>
      </c>
      <c r="T41" s="170">
        <f t="shared" si="11"/>
        <v>0</v>
      </c>
      <c r="U41" s="255"/>
      <c r="V41" s="169">
        <f t="shared" si="12"/>
        <v>0</v>
      </c>
      <c r="W41" s="170">
        <v>0</v>
      </c>
      <c r="X41" s="169">
        <f t="shared" si="0"/>
        <v>0</v>
      </c>
      <c r="Y41" s="170">
        <f t="shared" si="13"/>
        <v>0</v>
      </c>
      <c r="Z41" s="169">
        <f t="shared" si="1"/>
        <v>0</v>
      </c>
      <c r="AA41" s="170">
        <f t="shared" si="14"/>
        <v>0</v>
      </c>
      <c r="AB41" s="255"/>
      <c r="AC41" s="169">
        <f t="shared" si="26"/>
        <v>409794</v>
      </c>
      <c r="AD41" s="170">
        <f t="shared" si="15"/>
        <v>7.4300000000000005E-2</v>
      </c>
      <c r="AE41" s="169">
        <f t="shared" si="28"/>
        <v>217</v>
      </c>
      <c r="AF41" s="170">
        <f t="shared" si="16"/>
        <v>4.0899999999999999E-2</v>
      </c>
      <c r="AG41" s="255"/>
      <c r="AH41" s="169">
        <f t="shared" si="17"/>
        <v>410011</v>
      </c>
      <c r="AI41" s="170">
        <f t="shared" si="18"/>
        <v>3.6799999999999999E-2</v>
      </c>
      <c r="AJ41" s="169">
        <f t="shared" si="4"/>
        <v>408356</v>
      </c>
      <c r="AK41" s="173">
        <f>ROUNDDOWN(AJ41/AJ$61,4)</f>
        <v>3.6799999999999999E-2</v>
      </c>
      <c r="AL41" s="169">
        <f t="shared" si="5"/>
        <v>96467</v>
      </c>
      <c r="AM41" s="170">
        <f>ROUNDUP(AL41/AL$61,4)</f>
        <v>3.7000000000000005E-2</v>
      </c>
      <c r="AN41" s="171"/>
      <c r="AO41" s="169">
        <f t="shared" si="20"/>
        <v>410011</v>
      </c>
      <c r="AP41" s="170">
        <f t="shared" si="21"/>
        <v>3.1199999999999999E-2</v>
      </c>
      <c r="AQ41" s="172"/>
      <c r="AR41" s="169">
        <f t="shared" si="6"/>
        <v>410011</v>
      </c>
      <c r="AS41" s="170">
        <f>ROUND(AR41/AR$61,4)</f>
        <v>2.1899999999999999E-2</v>
      </c>
      <c r="AT41" s="169">
        <f t="shared" si="7"/>
        <v>409794</v>
      </c>
      <c r="AU41" s="173">
        <f>ROUNDUP(AT41/AT$61,4)</f>
        <v>2.2099999999999998E-2</v>
      </c>
      <c r="AW41" s="261">
        <v>410011</v>
      </c>
      <c r="AX41" s="261">
        <f t="shared" si="8"/>
        <v>0</v>
      </c>
    </row>
    <row r="42" spans="1:50" ht="17.25" x14ac:dyDescent="0.3">
      <c r="A42" s="259" t="s">
        <v>209</v>
      </c>
      <c r="B42" s="167" t="s">
        <v>93</v>
      </c>
      <c r="C42" s="260">
        <v>1724</v>
      </c>
      <c r="D42" s="260">
        <v>179</v>
      </c>
      <c r="E42" s="260">
        <v>14338</v>
      </c>
      <c r="F42" s="260">
        <v>2894</v>
      </c>
      <c r="G42" s="260">
        <v>51</v>
      </c>
      <c r="H42" s="260">
        <v>59390</v>
      </c>
      <c r="I42" s="260">
        <v>2475</v>
      </c>
      <c r="J42" s="260">
        <v>0</v>
      </c>
      <c r="K42" s="260">
        <v>13</v>
      </c>
      <c r="L42" s="260">
        <v>65</v>
      </c>
      <c r="M42" s="260">
        <v>0</v>
      </c>
      <c r="N42" s="260">
        <v>315</v>
      </c>
      <c r="O42" s="260">
        <f t="shared" si="9"/>
        <v>81444</v>
      </c>
      <c r="P42" s="255"/>
      <c r="Q42" s="169">
        <v>0</v>
      </c>
      <c r="R42" s="170">
        <f t="shared" si="10"/>
        <v>0</v>
      </c>
      <c r="S42" s="169">
        <v>0</v>
      </c>
      <c r="T42" s="170">
        <f t="shared" si="11"/>
        <v>0</v>
      </c>
      <c r="U42" s="255"/>
      <c r="V42" s="169">
        <f t="shared" si="12"/>
        <v>81444</v>
      </c>
      <c r="W42" s="170">
        <v>1.34E-2</v>
      </c>
      <c r="X42" s="169">
        <f t="shared" si="0"/>
        <v>17232</v>
      </c>
      <c r="Y42" s="170">
        <f t="shared" si="13"/>
        <v>9.5999999999999992E-3</v>
      </c>
      <c r="Z42" s="169">
        <f t="shared" si="1"/>
        <v>81149</v>
      </c>
      <c r="AA42" s="170">
        <f t="shared" si="14"/>
        <v>1.0699999999999999E-2</v>
      </c>
      <c r="AB42" s="255"/>
      <c r="AC42" s="169">
        <f t="shared" si="26"/>
        <v>0</v>
      </c>
      <c r="AD42" s="170">
        <f t="shared" si="15"/>
        <v>0</v>
      </c>
      <c r="AE42" s="169">
        <f t="shared" si="28"/>
        <v>0</v>
      </c>
      <c r="AF42" s="170">
        <f t="shared" si="16"/>
        <v>0</v>
      </c>
      <c r="AG42" s="255"/>
      <c r="AH42" s="169">
        <f t="shared" si="17"/>
        <v>0</v>
      </c>
      <c r="AI42" s="170">
        <f t="shared" si="18"/>
        <v>0</v>
      </c>
      <c r="AJ42" s="169">
        <f t="shared" si="4"/>
        <v>0</v>
      </c>
      <c r="AK42" s="170">
        <f t="shared" si="19"/>
        <v>0</v>
      </c>
      <c r="AL42" s="169">
        <f t="shared" si="5"/>
        <v>0</v>
      </c>
      <c r="AM42" s="170">
        <f t="shared" si="24"/>
        <v>0</v>
      </c>
      <c r="AN42" s="171"/>
      <c r="AO42" s="169">
        <f t="shared" si="20"/>
        <v>81444</v>
      </c>
      <c r="AP42" s="170">
        <f t="shared" si="21"/>
        <v>6.1999999999999998E-3</v>
      </c>
      <c r="AQ42" s="172"/>
      <c r="AR42" s="169">
        <f t="shared" si="6"/>
        <v>81444</v>
      </c>
      <c r="AS42" s="170">
        <f t="shared" si="22"/>
        <v>4.3E-3</v>
      </c>
      <c r="AT42" s="169">
        <f t="shared" si="7"/>
        <v>81129</v>
      </c>
      <c r="AU42" s="170">
        <f t="shared" si="23"/>
        <v>4.4000000000000003E-3</v>
      </c>
      <c r="AW42" s="261">
        <v>81444</v>
      </c>
      <c r="AX42" s="261">
        <f t="shared" si="8"/>
        <v>0</v>
      </c>
    </row>
    <row r="43" spans="1:50" ht="17.25" x14ac:dyDescent="0.3">
      <c r="A43" s="259" t="s">
        <v>209</v>
      </c>
      <c r="B43" s="167" t="s">
        <v>94</v>
      </c>
      <c r="C43" s="260">
        <v>1244</v>
      </c>
      <c r="D43" s="260">
        <v>100</v>
      </c>
      <c r="E43" s="260">
        <v>24368</v>
      </c>
      <c r="F43" s="260">
        <v>3877</v>
      </c>
      <c r="G43" s="260">
        <v>491</v>
      </c>
      <c r="H43" s="260">
        <v>142606</v>
      </c>
      <c r="I43" s="260">
        <v>5942</v>
      </c>
      <c r="J43" s="260">
        <v>4</v>
      </c>
      <c r="K43" s="260">
        <v>387</v>
      </c>
      <c r="L43" s="260">
        <v>95</v>
      </c>
      <c r="M43" s="260">
        <v>0</v>
      </c>
      <c r="N43" s="260">
        <v>204</v>
      </c>
      <c r="O43" s="260">
        <f t="shared" si="9"/>
        <v>179318</v>
      </c>
      <c r="P43" s="255"/>
      <c r="Q43" s="169">
        <v>0</v>
      </c>
      <c r="R43" s="170">
        <f t="shared" si="10"/>
        <v>0</v>
      </c>
      <c r="S43" s="169">
        <v>0</v>
      </c>
      <c r="T43" s="170">
        <f t="shared" si="11"/>
        <v>0</v>
      </c>
      <c r="U43" s="255"/>
      <c r="V43" s="169">
        <f t="shared" si="12"/>
        <v>179318</v>
      </c>
      <c r="W43" s="170">
        <v>2.3599999999999999E-2</v>
      </c>
      <c r="X43" s="169">
        <f t="shared" si="0"/>
        <v>28245</v>
      </c>
      <c r="Y43" s="170">
        <f t="shared" si="13"/>
        <v>1.5699999999999999E-2</v>
      </c>
      <c r="Z43" s="169">
        <f t="shared" si="1"/>
        <v>178632</v>
      </c>
      <c r="AA43" s="170">
        <f>ROUND(Z43/Z$61,4)</f>
        <v>2.3599999999999999E-2</v>
      </c>
      <c r="AB43" s="255"/>
      <c r="AC43" s="169">
        <f t="shared" si="26"/>
        <v>0</v>
      </c>
      <c r="AD43" s="170">
        <f t="shared" si="15"/>
        <v>0</v>
      </c>
      <c r="AE43" s="169">
        <f t="shared" si="28"/>
        <v>0</v>
      </c>
      <c r="AF43" s="170">
        <f t="shared" si="16"/>
        <v>0</v>
      </c>
      <c r="AG43" s="255"/>
      <c r="AH43" s="169">
        <f t="shared" si="17"/>
        <v>0</v>
      </c>
      <c r="AI43" s="170">
        <f t="shared" si="18"/>
        <v>0</v>
      </c>
      <c r="AJ43" s="169">
        <f t="shared" si="4"/>
        <v>0</v>
      </c>
      <c r="AK43" s="170">
        <f t="shared" si="19"/>
        <v>0</v>
      </c>
      <c r="AL43" s="169">
        <f t="shared" si="5"/>
        <v>0</v>
      </c>
      <c r="AM43" s="170">
        <f t="shared" si="24"/>
        <v>0</v>
      </c>
      <c r="AN43" s="171"/>
      <c r="AO43" s="169">
        <f t="shared" si="20"/>
        <v>179318</v>
      </c>
      <c r="AP43" s="170">
        <f t="shared" si="21"/>
        <v>1.37E-2</v>
      </c>
      <c r="AQ43" s="172"/>
      <c r="AR43" s="169">
        <f t="shared" si="6"/>
        <v>179318</v>
      </c>
      <c r="AS43" s="170">
        <f t="shared" si="22"/>
        <v>9.5999999999999992E-3</v>
      </c>
      <c r="AT43" s="169">
        <f t="shared" si="7"/>
        <v>179114</v>
      </c>
      <c r="AU43" s="170">
        <f t="shared" si="23"/>
        <v>9.5999999999999992E-3</v>
      </c>
      <c r="AW43" s="261">
        <v>179318</v>
      </c>
      <c r="AX43" s="261">
        <f t="shared" si="8"/>
        <v>0</v>
      </c>
    </row>
    <row r="44" spans="1:50" ht="17.25" x14ac:dyDescent="0.3">
      <c r="A44" s="259" t="s">
        <v>209</v>
      </c>
      <c r="B44" s="167" t="s">
        <v>95</v>
      </c>
      <c r="C44" s="260">
        <v>5071</v>
      </c>
      <c r="D44" s="260">
        <v>305</v>
      </c>
      <c r="E44" s="260">
        <v>37151</v>
      </c>
      <c r="F44" s="260">
        <v>6971</v>
      </c>
      <c r="G44" s="260">
        <v>202</v>
      </c>
      <c r="H44" s="260">
        <v>150681</v>
      </c>
      <c r="I44" s="260">
        <v>6278</v>
      </c>
      <c r="J44" s="260">
        <v>1</v>
      </c>
      <c r="K44" s="260">
        <v>19</v>
      </c>
      <c r="L44" s="260">
        <v>92</v>
      </c>
      <c r="M44" s="260">
        <v>0</v>
      </c>
      <c r="N44" s="260">
        <v>226</v>
      </c>
      <c r="O44" s="260">
        <f t="shared" si="9"/>
        <v>206997</v>
      </c>
      <c r="P44" s="255"/>
      <c r="Q44" s="169">
        <v>0</v>
      </c>
      <c r="R44" s="170">
        <f t="shared" si="10"/>
        <v>0</v>
      </c>
      <c r="S44" s="169">
        <v>0</v>
      </c>
      <c r="T44" s="170">
        <f t="shared" si="11"/>
        <v>0</v>
      </c>
      <c r="U44" s="255"/>
      <c r="V44" s="169">
        <f t="shared" si="12"/>
        <v>206997</v>
      </c>
      <c r="W44" s="170">
        <v>2.4199999999999999E-2</v>
      </c>
      <c r="X44" s="169">
        <f t="shared" si="0"/>
        <v>44122</v>
      </c>
      <c r="Y44" s="170">
        <f t="shared" si="13"/>
        <v>2.4500000000000001E-2</v>
      </c>
      <c r="Z44" s="169">
        <f t="shared" si="1"/>
        <v>206398</v>
      </c>
      <c r="AA44" s="170">
        <f t="shared" si="14"/>
        <v>2.7300000000000001E-2</v>
      </c>
      <c r="AB44" s="255"/>
      <c r="AC44" s="169">
        <f t="shared" si="26"/>
        <v>0</v>
      </c>
      <c r="AD44" s="170">
        <f t="shared" si="15"/>
        <v>0</v>
      </c>
      <c r="AE44" s="169">
        <f t="shared" si="28"/>
        <v>0</v>
      </c>
      <c r="AF44" s="170">
        <f t="shared" si="16"/>
        <v>0</v>
      </c>
      <c r="AG44" s="255"/>
      <c r="AH44" s="169">
        <f t="shared" si="17"/>
        <v>0</v>
      </c>
      <c r="AI44" s="170">
        <f t="shared" si="18"/>
        <v>0</v>
      </c>
      <c r="AJ44" s="169">
        <f t="shared" si="4"/>
        <v>0</v>
      </c>
      <c r="AK44" s="170">
        <f t="shared" si="19"/>
        <v>0</v>
      </c>
      <c r="AL44" s="169">
        <f t="shared" si="5"/>
        <v>0</v>
      </c>
      <c r="AM44" s="170">
        <f t="shared" si="24"/>
        <v>0</v>
      </c>
      <c r="AN44" s="171"/>
      <c r="AO44" s="169">
        <f t="shared" si="20"/>
        <v>206997</v>
      </c>
      <c r="AP44" s="170">
        <f t="shared" si="21"/>
        <v>1.5800000000000002E-2</v>
      </c>
      <c r="AQ44" s="172"/>
      <c r="AR44" s="169">
        <f t="shared" si="6"/>
        <v>206997</v>
      </c>
      <c r="AS44" s="170">
        <f t="shared" si="22"/>
        <v>1.0999999999999999E-2</v>
      </c>
      <c r="AT44" s="169">
        <f t="shared" si="7"/>
        <v>206771</v>
      </c>
      <c r="AU44" s="170">
        <f>ROUND(AT44/AT$61,4)</f>
        <v>1.11E-2</v>
      </c>
      <c r="AW44" s="261">
        <v>206997</v>
      </c>
      <c r="AX44" s="261">
        <f t="shared" si="8"/>
        <v>0</v>
      </c>
    </row>
    <row r="45" spans="1:50" ht="17.25" x14ac:dyDescent="0.3">
      <c r="A45" s="259" t="s">
        <v>209</v>
      </c>
      <c r="B45" s="167" t="s">
        <v>96</v>
      </c>
      <c r="C45" s="260">
        <v>7704</v>
      </c>
      <c r="D45" s="260">
        <v>729</v>
      </c>
      <c r="E45" s="260">
        <v>77344</v>
      </c>
      <c r="F45" s="260">
        <v>23768</v>
      </c>
      <c r="G45" s="260">
        <v>1153</v>
      </c>
      <c r="H45" s="260">
        <v>397839</v>
      </c>
      <c r="I45" s="260">
        <v>16577</v>
      </c>
      <c r="J45" s="260">
        <v>17</v>
      </c>
      <c r="K45" s="260">
        <v>933</v>
      </c>
      <c r="L45" s="260">
        <v>308</v>
      </c>
      <c r="M45" s="260">
        <v>0</v>
      </c>
      <c r="N45" s="260">
        <v>3775</v>
      </c>
      <c r="O45" s="260">
        <f t="shared" si="9"/>
        <v>530147</v>
      </c>
      <c r="P45" s="255"/>
      <c r="Q45" s="169">
        <v>0</v>
      </c>
      <c r="R45" s="170">
        <f t="shared" si="10"/>
        <v>0</v>
      </c>
      <c r="S45" s="169">
        <v>0</v>
      </c>
      <c r="T45" s="170">
        <f t="shared" si="11"/>
        <v>0</v>
      </c>
      <c r="U45" s="255"/>
      <c r="V45" s="169">
        <f t="shared" si="12"/>
        <v>530147</v>
      </c>
      <c r="W45" s="170">
        <v>8.0600000000000005E-2</v>
      </c>
      <c r="X45" s="169">
        <f t="shared" si="0"/>
        <v>101112</v>
      </c>
      <c r="Y45" s="170">
        <f t="shared" si="13"/>
        <v>5.6099999999999997E-2</v>
      </c>
      <c r="Z45" s="169">
        <f t="shared" si="1"/>
        <v>527957</v>
      </c>
      <c r="AA45" s="170">
        <f t="shared" si="14"/>
        <v>6.9800000000000001E-2</v>
      </c>
      <c r="AB45" s="255"/>
      <c r="AC45" s="169">
        <f t="shared" si="26"/>
        <v>0</v>
      </c>
      <c r="AD45" s="170">
        <f t="shared" si="15"/>
        <v>0</v>
      </c>
      <c r="AE45" s="169">
        <f t="shared" si="28"/>
        <v>0</v>
      </c>
      <c r="AF45" s="170">
        <f t="shared" si="16"/>
        <v>0</v>
      </c>
      <c r="AG45" s="255"/>
      <c r="AH45" s="169">
        <f t="shared" si="17"/>
        <v>0</v>
      </c>
      <c r="AI45" s="170">
        <f t="shared" si="18"/>
        <v>0</v>
      </c>
      <c r="AJ45" s="169">
        <f t="shared" si="4"/>
        <v>0</v>
      </c>
      <c r="AK45" s="170">
        <f t="shared" si="19"/>
        <v>0</v>
      </c>
      <c r="AL45" s="169">
        <f t="shared" si="5"/>
        <v>0</v>
      </c>
      <c r="AM45" s="170">
        <f t="shared" si="24"/>
        <v>0</v>
      </c>
      <c r="AN45" s="171"/>
      <c r="AO45" s="169">
        <f t="shared" si="20"/>
        <v>530147</v>
      </c>
      <c r="AP45" s="170">
        <f t="shared" si="21"/>
        <v>4.0399999999999998E-2</v>
      </c>
      <c r="AQ45" s="172"/>
      <c r="AR45" s="169">
        <f t="shared" si="6"/>
        <v>530147</v>
      </c>
      <c r="AS45" s="170">
        <f t="shared" si="22"/>
        <v>2.8299999999999999E-2</v>
      </c>
      <c r="AT45" s="169">
        <f t="shared" si="7"/>
        <v>526372</v>
      </c>
      <c r="AU45" s="170">
        <f t="shared" si="23"/>
        <v>2.8299999999999999E-2</v>
      </c>
      <c r="AW45" s="261">
        <v>530147</v>
      </c>
      <c r="AX45" s="261">
        <f t="shared" si="8"/>
        <v>0</v>
      </c>
    </row>
    <row r="46" spans="1:50" ht="17.25" x14ac:dyDescent="0.3">
      <c r="A46" s="259" t="s">
        <v>209</v>
      </c>
      <c r="B46" s="167" t="s">
        <v>97</v>
      </c>
      <c r="C46" s="260">
        <v>2104</v>
      </c>
      <c r="D46" s="260">
        <v>86</v>
      </c>
      <c r="E46" s="260">
        <v>22941</v>
      </c>
      <c r="F46" s="260">
        <v>4006</v>
      </c>
      <c r="G46" s="260">
        <v>63</v>
      </c>
      <c r="H46" s="260">
        <v>75721</v>
      </c>
      <c r="I46" s="260">
        <v>3155</v>
      </c>
      <c r="J46" s="260">
        <v>2</v>
      </c>
      <c r="K46" s="260">
        <v>10</v>
      </c>
      <c r="L46" s="260">
        <v>43</v>
      </c>
      <c r="M46" s="260">
        <v>0</v>
      </c>
      <c r="N46" s="260">
        <v>266</v>
      </c>
      <c r="O46" s="260">
        <f t="shared" si="9"/>
        <v>108397</v>
      </c>
      <c r="P46" s="255"/>
      <c r="Q46" s="169">
        <v>0</v>
      </c>
      <c r="R46" s="170">
        <f t="shared" si="10"/>
        <v>0</v>
      </c>
      <c r="S46" s="169">
        <v>0</v>
      </c>
      <c r="T46" s="170">
        <f t="shared" si="11"/>
        <v>0</v>
      </c>
      <c r="U46" s="255"/>
      <c r="V46" s="169">
        <f t="shared" si="12"/>
        <v>108397</v>
      </c>
      <c r="W46" s="170">
        <v>1.3599999999999999E-2</v>
      </c>
      <c r="X46" s="169">
        <f t="shared" si="0"/>
        <v>26947</v>
      </c>
      <c r="Y46" s="170">
        <f t="shared" si="13"/>
        <v>1.49E-2</v>
      </c>
      <c r="Z46" s="169">
        <f t="shared" si="1"/>
        <v>108205</v>
      </c>
      <c r="AA46" s="170">
        <f t="shared" si="14"/>
        <v>1.43E-2</v>
      </c>
      <c r="AB46" s="255"/>
      <c r="AC46" s="169">
        <f t="shared" si="26"/>
        <v>0</v>
      </c>
      <c r="AD46" s="170">
        <f t="shared" si="15"/>
        <v>0</v>
      </c>
      <c r="AE46" s="169">
        <f t="shared" si="28"/>
        <v>0</v>
      </c>
      <c r="AF46" s="170">
        <f t="shared" si="16"/>
        <v>0</v>
      </c>
      <c r="AG46" s="255"/>
      <c r="AH46" s="169">
        <f t="shared" si="17"/>
        <v>0</v>
      </c>
      <c r="AI46" s="170">
        <f t="shared" si="18"/>
        <v>0</v>
      </c>
      <c r="AJ46" s="169">
        <f t="shared" si="4"/>
        <v>0</v>
      </c>
      <c r="AK46" s="170">
        <f t="shared" si="19"/>
        <v>0</v>
      </c>
      <c r="AL46" s="169">
        <f t="shared" si="5"/>
        <v>0</v>
      </c>
      <c r="AM46" s="170">
        <f t="shared" si="24"/>
        <v>0</v>
      </c>
      <c r="AN46" s="171"/>
      <c r="AO46" s="169">
        <f t="shared" si="20"/>
        <v>108397</v>
      </c>
      <c r="AP46" s="170">
        <f t="shared" si="21"/>
        <v>8.3000000000000001E-3</v>
      </c>
      <c r="AQ46" s="172"/>
      <c r="AR46" s="169">
        <f t="shared" si="6"/>
        <v>108397</v>
      </c>
      <c r="AS46" s="170">
        <f t="shared" si="22"/>
        <v>5.7999999999999996E-3</v>
      </c>
      <c r="AT46" s="169">
        <f t="shared" si="7"/>
        <v>108131</v>
      </c>
      <c r="AU46" s="170">
        <f t="shared" si="23"/>
        <v>5.7999999999999996E-3</v>
      </c>
      <c r="AW46" s="261">
        <v>108397</v>
      </c>
      <c r="AX46" s="261">
        <f t="shared" si="8"/>
        <v>0</v>
      </c>
    </row>
    <row r="47" spans="1:50" ht="17.25" x14ac:dyDescent="0.3">
      <c r="A47" s="259" t="s">
        <v>210</v>
      </c>
      <c r="B47" s="167" t="s">
        <v>98</v>
      </c>
      <c r="C47" s="260">
        <v>2527</v>
      </c>
      <c r="D47" s="260">
        <v>312</v>
      </c>
      <c r="E47" s="260">
        <v>18311</v>
      </c>
      <c r="F47" s="260">
        <v>5340</v>
      </c>
      <c r="G47" s="260">
        <v>33</v>
      </c>
      <c r="H47" s="260">
        <v>63208</v>
      </c>
      <c r="I47" s="260">
        <v>2634</v>
      </c>
      <c r="J47" s="260">
        <v>0</v>
      </c>
      <c r="K47" s="260">
        <v>2</v>
      </c>
      <c r="L47" s="260">
        <v>115</v>
      </c>
      <c r="M47" s="260">
        <v>45</v>
      </c>
      <c r="N47" s="260">
        <v>199</v>
      </c>
      <c r="O47" s="260">
        <f t="shared" si="9"/>
        <v>92726</v>
      </c>
      <c r="P47" s="255"/>
      <c r="Q47" s="169">
        <v>0</v>
      </c>
      <c r="R47" s="170">
        <f>ROUND(Q47/Q$61,4)</f>
        <v>0</v>
      </c>
      <c r="S47" s="169">
        <v>0</v>
      </c>
      <c r="T47" s="170">
        <f t="shared" si="11"/>
        <v>0</v>
      </c>
      <c r="U47" s="255"/>
      <c r="V47" s="169">
        <f t="shared" si="12"/>
        <v>0</v>
      </c>
      <c r="W47" s="170">
        <v>0</v>
      </c>
      <c r="X47" s="169">
        <f t="shared" si="0"/>
        <v>0</v>
      </c>
      <c r="Y47" s="170">
        <f t="shared" si="13"/>
        <v>0</v>
      </c>
      <c r="Z47" s="169">
        <f t="shared" si="1"/>
        <v>0</v>
      </c>
      <c r="AA47" s="170">
        <f t="shared" si="14"/>
        <v>0</v>
      </c>
      <c r="AB47" s="255"/>
      <c r="AC47" s="169">
        <f t="shared" si="26"/>
        <v>92527</v>
      </c>
      <c r="AD47" s="170">
        <f>ROUND(AC47/AC$61,4)</f>
        <v>1.6799999999999999E-2</v>
      </c>
      <c r="AE47" s="169">
        <f t="shared" si="28"/>
        <v>199</v>
      </c>
      <c r="AF47" s="170">
        <f>ROUND(AE47/AE$61,4)</f>
        <v>3.7499999999999999E-2</v>
      </c>
      <c r="AG47" s="255"/>
      <c r="AH47" s="169">
        <f t="shared" si="17"/>
        <v>92726</v>
      </c>
      <c r="AI47" s="170">
        <f t="shared" si="18"/>
        <v>8.3000000000000001E-3</v>
      </c>
      <c r="AJ47" s="169">
        <f t="shared" si="4"/>
        <v>92221</v>
      </c>
      <c r="AK47" s="170">
        <f t="shared" si="19"/>
        <v>8.3000000000000001E-3</v>
      </c>
      <c r="AL47" s="169">
        <f t="shared" si="5"/>
        <v>23651</v>
      </c>
      <c r="AM47" s="170">
        <f t="shared" si="24"/>
        <v>9.1000000000000004E-3</v>
      </c>
      <c r="AN47" s="171"/>
      <c r="AO47" s="169">
        <f t="shared" si="20"/>
        <v>92726</v>
      </c>
      <c r="AP47" s="170">
        <f t="shared" si="21"/>
        <v>7.1000000000000004E-3</v>
      </c>
      <c r="AQ47" s="172"/>
      <c r="AR47" s="169">
        <f t="shared" si="6"/>
        <v>92726</v>
      </c>
      <c r="AS47" s="170">
        <f t="shared" si="22"/>
        <v>4.8999999999999998E-3</v>
      </c>
      <c r="AT47" s="169">
        <f t="shared" si="7"/>
        <v>92527</v>
      </c>
      <c r="AU47" s="170">
        <f t="shared" si="23"/>
        <v>5.0000000000000001E-3</v>
      </c>
      <c r="AW47" s="261">
        <v>92726</v>
      </c>
      <c r="AX47" s="261">
        <f t="shared" si="8"/>
        <v>0</v>
      </c>
    </row>
    <row r="48" spans="1:50" ht="17.25" x14ac:dyDescent="0.3">
      <c r="A48" s="259" t="s">
        <v>210</v>
      </c>
      <c r="B48" s="167" t="s">
        <v>99</v>
      </c>
      <c r="C48" s="260">
        <v>30</v>
      </c>
      <c r="D48" s="260">
        <v>4</v>
      </c>
      <c r="E48" s="260">
        <v>209</v>
      </c>
      <c r="F48" s="260">
        <v>44</v>
      </c>
      <c r="G48" s="260">
        <v>0</v>
      </c>
      <c r="H48" s="260">
        <v>777</v>
      </c>
      <c r="I48" s="260">
        <v>32</v>
      </c>
      <c r="J48" s="260">
        <v>0</v>
      </c>
      <c r="K48" s="260">
        <v>0</v>
      </c>
      <c r="L48" s="260">
        <v>0</v>
      </c>
      <c r="M48" s="260">
        <v>0</v>
      </c>
      <c r="N48" s="260">
        <v>9</v>
      </c>
      <c r="O48" s="260">
        <f t="shared" si="9"/>
        <v>1105</v>
      </c>
      <c r="P48" s="255"/>
      <c r="Q48" s="169">
        <v>0</v>
      </c>
      <c r="R48" s="170">
        <f t="shared" si="10"/>
        <v>0</v>
      </c>
      <c r="S48" s="169">
        <v>0</v>
      </c>
      <c r="T48" s="170">
        <f t="shared" si="11"/>
        <v>0</v>
      </c>
      <c r="U48" s="255"/>
      <c r="V48" s="169">
        <f t="shared" si="12"/>
        <v>0</v>
      </c>
      <c r="W48" s="170">
        <v>0</v>
      </c>
      <c r="X48" s="169">
        <f t="shared" si="0"/>
        <v>0</v>
      </c>
      <c r="Y48" s="170">
        <f t="shared" si="13"/>
        <v>0</v>
      </c>
      <c r="Z48" s="169">
        <f t="shared" si="1"/>
        <v>0</v>
      </c>
      <c r="AA48" s="170">
        <f t="shared" si="14"/>
        <v>0</v>
      </c>
      <c r="AB48" s="255"/>
      <c r="AC48" s="169">
        <f t="shared" si="26"/>
        <v>1096</v>
      </c>
      <c r="AD48" s="170">
        <f t="shared" si="15"/>
        <v>2.0000000000000001E-4</v>
      </c>
      <c r="AE48" s="169">
        <f t="shared" si="28"/>
        <v>9</v>
      </c>
      <c r="AF48" s="170">
        <f t="shared" si="16"/>
        <v>1.6999999999999999E-3</v>
      </c>
      <c r="AG48" s="255"/>
      <c r="AH48" s="169">
        <f t="shared" si="17"/>
        <v>1105</v>
      </c>
      <c r="AI48" s="170">
        <f t="shared" si="18"/>
        <v>1E-4</v>
      </c>
      <c r="AJ48" s="169">
        <f t="shared" si="4"/>
        <v>1101</v>
      </c>
      <c r="AK48" s="170">
        <f t="shared" si="19"/>
        <v>1E-4</v>
      </c>
      <c r="AL48" s="169">
        <f t="shared" si="5"/>
        <v>253</v>
      </c>
      <c r="AM48" s="170">
        <f t="shared" si="24"/>
        <v>1E-4</v>
      </c>
      <c r="AN48" s="171"/>
      <c r="AO48" s="169">
        <f t="shared" si="20"/>
        <v>1105</v>
      </c>
      <c r="AP48" s="170">
        <f t="shared" si="21"/>
        <v>1E-4</v>
      </c>
      <c r="AQ48" s="172"/>
      <c r="AR48" s="169">
        <f t="shared" si="6"/>
        <v>1105</v>
      </c>
      <c r="AS48" s="170">
        <f t="shared" si="22"/>
        <v>1E-4</v>
      </c>
      <c r="AT48" s="169">
        <f t="shared" si="7"/>
        <v>1096</v>
      </c>
      <c r="AU48" s="170">
        <f t="shared" si="23"/>
        <v>1E-4</v>
      </c>
      <c r="AW48" s="261">
        <v>1105</v>
      </c>
      <c r="AX48" s="261">
        <f t="shared" si="8"/>
        <v>0</v>
      </c>
    </row>
    <row r="49" spans="1:50" ht="17.25" x14ac:dyDescent="0.3">
      <c r="A49" s="259" t="s">
        <v>210</v>
      </c>
      <c r="B49" s="167" t="s">
        <v>100</v>
      </c>
      <c r="C49" s="260">
        <v>756</v>
      </c>
      <c r="D49" s="260">
        <v>84</v>
      </c>
      <c r="E49" s="260">
        <v>5761</v>
      </c>
      <c r="F49" s="260">
        <v>1673</v>
      </c>
      <c r="G49" s="260">
        <v>7</v>
      </c>
      <c r="H49" s="260">
        <v>18286</v>
      </c>
      <c r="I49" s="260">
        <v>762</v>
      </c>
      <c r="J49" s="260">
        <v>0</v>
      </c>
      <c r="K49" s="260">
        <v>1</v>
      </c>
      <c r="L49" s="260">
        <v>33</v>
      </c>
      <c r="M49" s="260">
        <v>1</v>
      </c>
      <c r="N49" s="260">
        <v>29</v>
      </c>
      <c r="O49" s="260">
        <f t="shared" si="9"/>
        <v>27393</v>
      </c>
      <c r="P49" s="255"/>
      <c r="Q49" s="169">
        <v>0</v>
      </c>
      <c r="R49" s="170">
        <f t="shared" si="10"/>
        <v>0</v>
      </c>
      <c r="S49" s="169">
        <v>0</v>
      </c>
      <c r="T49" s="170">
        <f t="shared" si="11"/>
        <v>0</v>
      </c>
      <c r="U49" s="255"/>
      <c r="V49" s="169">
        <f t="shared" si="12"/>
        <v>0</v>
      </c>
      <c r="W49" s="170">
        <v>0</v>
      </c>
      <c r="X49" s="169">
        <f t="shared" si="0"/>
        <v>0</v>
      </c>
      <c r="Y49" s="170">
        <f t="shared" si="13"/>
        <v>0</v>
      </c>
      <c r="Z49" s="169">
        <f t="shared" si="1"/>
        <v>0</v>
      </c>
      <c r="AA49" s="170">
        <f t="shared" si="14"/>
        <v>0</v>
      </c>
      <c r="AB49" s="255"/>
      <c r="AC49" s="169">
        <f t="shared" si="26"/>
        <v>27364</v>
      </c>
      <c r="AD49" s="170">
        <f t="shared" si="15"/>
        <v>5.0000000000000001E-3</v>
      </c>
      <c r="AE49" s="169">
        <f t="shared" si="28"/>
        <v>29</v>
      </c>
      <c r="AF49" s="170">
        <f t="shared" si="16"/>
        <v>5.4999999999999997E-3</v>
      </c>
      <c r="AG49" s="255"/>
      <c r="AH49" s="169">
        <f t="shared" si="17"/>
        <v>27393</v>
      </c>
      <c r="AI49" s="170">
        <f t="shared" si="18"/>
        <v>2.5000000000000001E-3</v>
      </c>
      <c r="AJ49" s="169">
        <f t="shared" si="4"/>
        <v>27268</v>
      </c>
      <c r="AK49" s="170">
        <f t="shared" si="19"/>
        <v>2.5000000000000001E-3</v>
      </c>
      <c r="AL49" s="169">
        <f t="shared" si="5"/>
        <v>7434</v>
      </c>
      <c r="AM49" s="170">
        <f t="shared" si="24"/>
        <v>2.8999999999999998E-3</v>
      </c>
      <c r="AN49" s="171"/>
      <c r="AO49" s="169">
        <f t="shared" si="20"/>
        <v>27393</v>
      </c>
      <c r="AP49" s="170">
        <f t="shared" si="21"/>
        <v>2.0999999999999999E-3</v>
      </c>
      <c r="AQ49" s="172"/>
      <c r="AR49" s="169">
        <f t="shared" si="6"/>
        <v>27393</v>
      </c>
      <c r="AS49" s="170">
        <f t="shared" si="22"/>
        <v>1.5E-3</v>
      </c>
      <c r="AT49" s="169">
        <f t="shared" si="7"/>
        <v>27364</v>
      </c>
      <c r="AU49" s="170">
        <f t="shared" si="23"/>
        <v>1.5E-3</v>
      </c>
      <c r="AW49" s="261">
        <v>27393</v>
      </c>
      <c r="AX49" s="261">
        <f t="shared" si="8"/>
        <v>0</v>
      </c>
    </row>
    <row r="50" spans="1:50" ht="17.25" x14ac:dyDescent="0.3">
      <c r="A50" s="259" t="s">
        <v>209</v>
      </c>
      <c r="B50" s="167" t="s">
        <v>101</v>
      </c>
      <c r="C50" s="260">
        <v>4779</v>
      </c>
      <c r="D50" s="260">
        <v>316</v>
      </c>
      <c r="E50" s="260">
        <v>35398</v>
      </c>
      <c r="F50" s="260">
        <v>8329</v>
      </c>
      <c r="G50" s="260">
        <v>241</v>
      </c>
      <c r="H50" s="260">
        <v>120359</v>
      </c>
      <c r="I50" s="260">
        <v>5015</v>
      </c>
      <c r="J50" s="260">
        <v>0</v>
      </c>
      <c r="K50" s="260">
        <v>100</v>
      </c>
      <c r="L50" s="260">
        <v>110</v>
      </c>
      <c r="M50" s="260">
        <v>35</v>
      </c>
      <c r="N50" s="260">
        <v>216</v>
      </c>
      <c r="O50" s="260">
        <f t="shared" si="9"/>
        <v>174898</v>
      </c>
      <c r="P50" s="255"/>
      <c r="Q50" s="169">
        <v>0</v>
      </c>
      <c r="R50" s="170">
        <f t="shared" si="10"/>
        <v>0</v>
      </c>
      <c r="S50" s="169">
        <v>0</v>
      </c>
      <c r="T50" s="170">
        <f t="shared" si="11"/>
        <v>0</v>
      </c>
      <c r="U50" s="255"/>
      <c r="V50" s="169">
        <f t="shared" si="12"/>
        <v>174898</v>
      </c>
      <c r="W50" s="170">
        <v>2.5700000000000001E-2</v>
      </c>
      <c r="X50" s="169">
        <f t="shared" si="0"/>
        <v>43727</v>
      </c>
      <c r="Y50" s="170">
        <f t="shared" si="13"/>
        <v>2.4299999999999999E-2</v>
      </c>
      <c r="Z50" s="169">
        <f t="shared" si="1"/>
        <v>174196</v>
      </c>
      <c r="AA50" s="170">
        <f t="shared" si="14"/>
        <v>2.3E-2</v>
      </c>
      <c r="AB50" s="255"/>
      <c r="AC50" s="169">
        <f t="shared" si="26"/>
        <v>0</v>
      </c>
      <c r="AD50" s="170">
        <f t="shared" si="15"/>
        <v>0</v>
      </c>
      <c r="AE50" s="169">
        <f t="shared" si="28"/>
        <v>0</v>
      </c>
      <c r="AF50" s="170">
        <f t="shared" si="16"/>
        <v>0</v>
      </c>
      <c r="AG50" s="255"/>
      <c r="AH50" s="169">
        <f t="shared" si="17"/>
        <v>0</v>
      </c>
      <c r="AI50" s="170">
        <f t="shared" si="18"/>
        <v>0</v>
      </c>
      <c r="AJ50" s="169">
        <f t="shared" si="4"/>
        <v>0</v>
      </c>
      <c r="AK50" s="170">
        <f t="shared" si="19"/>
        <v>0</v>
      </c>
      <c r="AL50" s="169">
        <f t="shared" si="5"/>
        <v>0</v>
      </c>
      <c r="AM50" s="170">
        <f t="shared" si="24"/>
        <v>0</v>
      </c>
      <c r="AN50" s="171"/>
      <c r="AO50" s="169">
        <f t="shared" si="20"/>
        <v>174898</v>
      </c>
      <c r="AP50" s="170">
        <f t="shared" si="21"/>
        <v>1.3299999999999999E-2</v>
      </c>
      <c r="AQ50" s="172"/>
      <c r="AR50" s="169">
        <f t="shared" si="6"/>
        <v>174898</v>
      </c>
      <c r="AS50" s="170">
        <f t="shared" si="22"/>
        <v>9.2999999999999992E-3</v>
      </c>
      <c r="AT50" s="169">
        <f t="shared" si="7"/>
        <v>174682</v>
      </c>
      <c r="AU50" s="170">
        <f t="shared" si="23"/>
        <v>9.4000000000000004E-3</v>
      </c>
      <c r="AW50" s="261">
        <v>174898</v>
      </c>
      <c r="AX50" s="261">
        <f t="shared" si="8"/>
        <v>0</v>
      </c>
    </row>
    <row r="51" spans="1:50" ht="17.25" x14ac:dyDescent="0.3">
      <c r="A51" s="259" t="s">
        <v>209</v>
      </c>
      <c r="B51" s="167" t="s">
        <v>102</v>
      </c>
      <c r="C51" s="260">
        <v>2205</v>
      </c>
      <c r="D51" s="260">
        <v>258</v>
      </c>
      <c r="E51" s="260">
        <v>26004</v>
      </c>
      <c r="F51" s="260">
        <v>4986</v>
      </c>
      <c r="G51" s="260">
        <v>211</v>
      </c>
      <c r="H51" s="260">
        <v>119118</v>
      </c>
      <c r="I51" s="260">
        <v>4963</v>
      </c>
      <c r="J51" s="260">
        <v>2</v>
      </c>
      <c r="K51" s="260">
        <v>58</v>
      </c>
      <c r="L51" s="260">
        <v>71</v>
      </c>
      <c r="M51" s="260">
        <v>44</v>
      </c>
      <c r="N51" s="260">
        <v>135</v>
      </c>
      <c r="O51" s="260">
        <f t="shared" si="9"/>
        <v>158055</v>
      </c>
      <c r="P51" s="255"/>
      <c r="Q51" s="169">
        <v>0</v>
      </c>
      <c r="R51" s="170">
        <f t="shared" si="10"/>
        <v>0</v>
      </c>
      <c r="S51" s="169">
        <v>0</v>
      </c>
      <c r="T51" s="170">
        <f t="shared" si="11"/>
        <v>0</v>
      </c>
      <c r="U51" s="255"/>
      <c r="V51" s="169">
        <f t="shared" si="12"/>
        <v>158055</v>
      </c>
      <c r="W51" s="170">
        <v>2.12E-2</v>
      </c>
      <c r="X51" s="169">
        <f t="shared" si="0"/>
        <v>30990</v>
      </c>
      <c r="Y51" s="170">
        <f t="shared" si="13"/>
        <v>1.72E-2</v>
      </c>
      <c r="Z51" s="169">
        <f t="shared" si="1"/>
        <v>157471</v>
      </c>
      <c r="AA51" s="170">
        <f t="shared" si="14"/>
        <v>2.0799999999999999E-2</v>
      </c>
      <c r="AB51" s="255"/>
      <c r="AC51" s="169">
        <f t="shared" si="26"/>
        <v>0</v>
      </c>
      <c r="AD51" s="170">
        <f t="shared" si="15"/>
        <v>0</v>
      </c>
      <c r="AE51" s="169">
        <f t="shared" si="28"/>
        <v>0</v>
      </c>
      <c r="AF51" s="170">
        <f t="shared" si="16"/>
        <v>0</v>
      </c>
      <c r="AG51" s="255"/>
      <c r="AH51" s="169">
        <f t="shared" si="17"/>
        <v>0</v>
      </c>
      <c r="AI51" s="170">
        <f t="shared" si="18"/>
        <v>0</v>
      </c>
      <c r="AJ51" s="169">
        <f t="shared" si="4"/>
        <v>0</v>
      </c>
      <c r="AK51" s="170">
        <f t="shared" si="19"/>
        <v>0</v>
      </c>
      <c r="AL51" s="169">
        <f t="shared" si="5"/>
        <v>0</v>
      </c>
      <c r="AM51" s="170">
        <f t="shared" si="24"/>
        <v>0</v>
      </c>
      <c r="AN51" s="171"/>
      <c r="AO51" s="169">
        <f t="shared" si="20"/>
        <v>158055</v>
      </c>
      <c r="AP51" s="170">
        <f t="shared" si="21"/>
        <v>1.2E-2</v>
      </c>
      <c r="AQ51" s="172"/>
      <c r="AR51" s="169">
        <f t="shared" si="6"/>
        <v>158055</v>
      </c>
      <c r="AS51" s="170">
        <f t="shared" si="22"/>
        <v>8.3999999999999995E-3</v>
      </c>
      <c r="AT51" s="169">
        <f t="shared" si="7"/>
        <v>157920</v>
      </c>
      <c r="AU51" s="170">
        <f t="shared" si="23"/>
        <v>8.5000000000000006E-3</v>
      </c>
      <c r="AW51" s="261">
        <v>158055</v>
      </c>
      <c r="AX51" s="261">
        <f t="shared" si="8"/>
        <v>0</v>
      </c>
    </row>
    <row r="52" spans="1:50" ht="17.25" x14ac:dyDescent="0.3">
      <c r="A52" s="259" t="s">
        <v>210</v>
      </c>
      <c r="B52" s="167" t="s">
        <v>103</v>
      </c>
      <c r="C52" s="260">
        <v>10859</v>
      </c>
      <c r="D52" s="260">
        <v>579</v>
      </c>
      <c r="E52" s="260">
        <v>54332</v>
      </c>
      <c r="F52" s="260">
        <v>16336</v>
      </c>
      <c r="G52" s="260">
        <v>200</v>
      </c>
      <c r="H52" s="260">
        <v>235359</v>
      </c>
      <c r="I52" s="260">
        <v>9807</v>
      </c>
      <c r="J52" s="260">
        <v>51</v>
      </c>
      <c r="K52" s="260">
        <v>122</v>
      </c>
      <c r="L52" s="260">
        <v>102</v>
      </c>
      <c r="M52" s="260">
        <v>0</v>
      </c>
      <c r="N52" s="260">
        <v>136</v>
      </c>
      <c r="O52" s="260">
        <f t="shared" si="9"/>
        <v>327883</v>
      </c>
      <c r="P52" s="255"/>
      <c r="Q52" s="169">
        <v>0</v>
      </c>
      <c r="R52" s="175">
        <f>ROUND(Q52/Q$61,4)</f>
        <v>0</v>
      </c>
      <c r="S52" s="169">
        <v>0</v>
      </c>
      <c r="T52" s="170">
        <f t="shared" si="11"/>
        <v>0</v>
      </c>
      <c r="U52" s="255"/>
      <c r="V52" s="169">
        <f t="shared" si="12"/>
        <v>0</v>
      </c>
      <c r="W52" s="175">
        <v>0</v>
      </c>
      <c r="X52" s="169">
        <f t="shared" si="0"/>
        <v>0</v>
      </c>
      <c r="Y52" s="170">
        <f t="shared" si="13"/>
        <v>0</v>
      </c>
      <c r="Z52" s="169">
        <f t="shared" si="1"/>
        <v>0</v>
      </c>
      <c r="AA52" s="170">
        <f t="shared" si="14"/>
        <v>0</v>
      </c>
      <c r="AB52" s="255"/>
      <c r="AC52" s="169">
        <f t="shared" si="26"/>
        <v>327747</v>
      </c>
      <c r="AD52" s="173">
        <f>ROUNDDOWN(AC52/AC$61,4)</f>
        <v>5.9400000000000001E-2</v>
      </c>
      <c r="AE52" s="169">
        <f t="shared" si="28"/>
        <v>136</v>
      </c>
      <c r="AF52" s="170">
        <f>ROUND(AE52/AE$61,4)</f>
        <v>2.5600000000000001E-2</v>
      </c>
      <c r="AG52" s="255"/>
      <c r="AH52" s="169">
        <f t="shared" si="17"/>
        <v>327883</v>
      </c>
      <c r="AI52" s="170">
        <f t="shared" si="18"/>
        <v>2.9399999999999999E-2</v>
      </c>
      <c r="AJ52" s="169">
        <f t="shared" si="4"/>
        <v>327002</v>
      </c>
      <c r="AK52" s="173">
        <f>ROUNDDOWN(AJ52/AJ$61,4)</f>
        <v>2.9499999999999998E-2</v>
      </c>
      <c r="AL52" s="169">
        <f t="shared" si="5"/>
        <v>70668</v>
      </c>
      <c r="AM52" s="173">
        <f>ROUNDUP(AL52/AL$61,4)</f>
        <v>2.7199999999999998E-2</v>
      </c>
      <c r="AN52" s="171"/>
      <c r="AO52" s="169">
        <f t="shared" si="20"/>
        <v>327883</v>
      </c>
      <c r="AP52" s="170">
        <f t="shared" si="21"/>
        <v>2.5000000000000001E-2</v>
      </c>
      <c r="AQ52" s="172"/>
      <c r="AR52" s="169">
        <f t="shared" si="6"/>
        <v>327883</v>
      </c>
      <c r="AS52" s="170">
        <f t="shared" si="22"/>
        <v>1.7500000000000002E-2</v>
      </c>
      <c r="AT52" s="169">
        <f t="shared" si="7"/>
        <v>327747</v>
      </c>
      <c r="AU52" s="170">
        <f>ROUND(AT52/AT$61,4)</f>
        <v>1.7600000000000001E-2</v>
      </c>
      <c r="AW52" s="261">
        <v>327883</v>
      </c>
      <c r="AX52" s="261">
        <f t="shared" si="8"/>
        <v>0</v>
      </c>
    </row>
    <row r="53" spans="1:50" ht="17.25" x14ac:dyDescent="0.3">
      <c r="A53" s="259" t="s">
        <v>210</v>
      </c>
      <c r="B53" s="167" t="s">
        <v>104</v>
      </c>
      <c r="C53" s="260">
        <v>2157</v>
      </c>
      <c r="D53" s="260">
        <v>90</v>
      </c>
      <c r="E53" s="260">
        <v>8659</v>
      </c>
      <c r="F53" s="260">
        <v>2790</v>
      </c>
      <c r="G53" s="260">
        <v>63</v>
      </c>
      <c r="H53" s="260">
        <v>40860</v>
      </c>
      <c r="I53" s="260">
        <v>1703</v>
      </c>
      <c r="J53" s="260">
        <v>4</v>
      </c>
      <c r="K53" s="260">
        <v>16</v>
      </c>
      <c r="L53" s="260">
        <v>6</v>
      </c>
      <c r="M53" s="260">
        <v>52</v>
      </c>
      <c r="N53" s="260">
        <v>5</v>
      </c>
      <c r="O53" s="260">
        <f t="shared" si="9"/>
        <v>56405</v>
      </c>
      <c r="P53" s="255"/>
      <c r="Q53" s="169">
        <v>0</v>
      </c>
      <c r="R53" s="170">
        <f t="shared" si="10"/>
        <v>0</v>
      </c>
      <c r="S53" s="169">
        <v>0</v>
      </c>
      <c r="T53" s="170">
        <f t="shared" si="11"/>
        <v>0</v>
      </c>
      <c r="U53" s="255"/>
      <c r="V53" s="169">
        <f t="shared" si="12"/>
        <v>0</v>
      </c>
      <c r="W53" s="170">
        <v>0</v>
      </c>
      <c r="X53" s="169">
        <f t="shared" si="0"/>
        <v>0</v>
      </c>
      <c r="Y53" s="170">
        <f t="shared" si="13"/>
        <v>0</v>
      </c>
      <c r="Z53" s="169">
        <f t="shared" si="1"/>
        <v>0</v>
      </c>
      <c r="AA53" s="170">
        <f t="shared" si="14"/>
        <v>0</v>
      </c>
      <c r="AB53" s="255"/>
      <c r="AC53" s="169">
        <f t="shared" si="26"/>
        <v>56400</v>
      </c>
      <c r="AD53" s="170">
        <f t="shared" si="15"/>
        <v>1.0200000000000001E-2</v>
      </c>
      <c r="AE53" s="169">
        <f t="shared" si="28"/>
        <v>5</v>
      </c>
      <c r="AF53" s="170">
        <f t="shared" si="16"/>
        <v>8.9999999999999998E-4</v>
      </c>
      <c r="AG53" s="255"/>
      <c r="AH53" s="169">
        <f t="shared" si="17"/>
        <v>56405</v>
      </c>
      <c r="AI53" s="170">
        <f t="shared" si="18"/>
        <v>5.1000000000000004E-3</v>
      </c>
      <c r="AJ53" s="169">
        <f t="shared" si="4"/>
        <v>56194</v>
      </c>
      <c r="AK53" s="170">
        <f t="shared" si="19"/>
        <v>5.1000000000000004E-3</v>
      </c>
      <c r="AL53" s="169">
        <f t="shared" si="5"/>
        <v>11449</v>
      </c>
      <c r="AM53" s="170">
        <f t="shared" si="24"/>
        <v>4.4000000000000003E-3</v>
      </c>
      <c r="AN53" s="171"/>
      <c r="AO53" s="169">
        <f t="shared" si="20"/>
        <v>56405</v>
      </c>
      <c r="AP53" s="170">
        <f t="shared" si="21"/>
        <v>4.3E-3</v>
      </c>
      <c r="AQ53" s="172"/>
      <c r="AR53" s="169">
        <f t="shared" si="6"/>
        <v>56405</v>
      </c>
      <c r="AS53" s="170">
        <f t="shared" si="22"/>
        <v>3.0000000000000001E-3</v>
      </c>
      <c r="AT53" s="169">
        <f t="shared" si="7"/>
        <v>56400</v>
      </c>
      <c r="AU53" s="170">
        <f t="shared" si="23"/>
        <v>3.0000000000000001E-3</v>
      </c>
      <c r="AW53" s="261">
        <v>56405</v>
      </c>
      <c r="AX53" s="261">
        <f t="shared" si="8"/>
        <v>0</v>
      </c>
    </row>
    <row r="54" spans="1:50" ht="17.25" x14ac:dyDescent="0.3">
      <c r="A54" s="259" t="s">
        <v>210</v>
      </c>
      <c r="B54" s="167" t="s">
        <v>105</v>
      </c>
      <c r="C54" s="260">
        <v>1296</v>
      </c>
      <c r="D54" s="260">
        <v>112</v>
      </c>
      <c r="E54" s="260">
        <v>7291</v>
      </c>
      <c r="F54" s="260">
        <v>2264</v>
      </c>
      <c r="G54" s="260">
        <v>8</v>
      </c>
      <c r="H54" s="260">
        <v>27554</v>
      </c>
      <c r="I54" s="260">
        <v>1148</v>
      </c>
      <c r="J54" s="260">
        <v>0</v>
      </c>
      <c r="K54" s="260">
        <v>1</v>
      </c>
      <c r="L54" s="260">
        <v>14</v>
      </c>
      <c r="M54" s="260">
        <v>6</v>
      </c>
      <c r="N54" s="260">
        <v>28</v>
      </c>
      <c r="O54" s="260">
        <f t="shared" si="9"/>
        <v>39722</v>
      </c>
      <c r="P54" s="255"/>
      <c r="Q54" s="169">
        <v>0</v>
      </c>
      <c r="R54" s="170">
        <f t="shared" si="10"/>
        <v>0</v>
      </c>
      <c r="S54" s="169">
        <v>0</v>
      </c>
      <c r="T54" s="170">
        <f t="shared" si="11"/>
        <v>0</v>
      </c>
      <c r="U54" s="255"/>
      <c r="V54" s="169">
        <f t="shared" si="12"/>
        <v>0</v>
      </c>
      <c r="W54" s="170">
        <v>0</v>
      </c>
      <c r="X54" s="169">
        <f t="shared" si="0"/>
        <v>0</v>
      </c>
      <c r="Y54" s="170">
        <f t="shared" si="13"/>
        <v>0</v>
      </c>
      <c r="Z54" s="169">
        <f t="shared" si="1"/>
        <v>0</v>
      </c>
      <c r="AA54" s="170">
        <f t="shared" si="14"/>
        <v>0</v>
      </c>
      <c r="AB54" s="255"/>
      <c r="AC54" s="169">
        <f t="shared" si="26"/>
        <v>39694</v>
      </c>
      <c r="AD54" s="170">
        <f t="shared" si="15"/>
        <v>7.1999999999999998E-3</v>
      </c>
      <c r="AE54" s="169">
        <f t="shared" si="28"/>
        <v>28</v>
      </c>
      <c r="AF54" s="170">
        <f t="shared" si="16"/>
        <v>5.3E-3</v>
      </c>
      <c r="AG54" s="255"/>
      <c r="AH54" s="169">
        <f t="shared" si="17"/>
        <v>39722</v>
      </c>
      <c r="AI54" s="170">
        <f t="shared" si="18"/>
        <v>3.5999999999999999E-3</v>
      </c>
      <c r="AJ54" s="169">
        <f t="shared" si="4"/>
        <v>39582</v>
      </c>
      <c r="AK54" s="170">
        <f t="shared" si="19"/>
        <v>3.5999999999999999E-3</v>
      </c>
      <c r="AL54" s="169">
        <f t="shared" si="5"/>
        <v>9555</v>
      </c>
      <c r="AM54" s="170">
        <f t="shared" si="24"/>
        <v>3.7000000000000002E-3</v>
      </c>
      <c r="AN54" s="171"/>
      <c r="AO54" s="169">
        <f t="shared" si="20"/>
        <v>39722</v>
      </c>
      <c r="AP54" s="170">
        <f t="shared" si="21"/>
        <v>3.0000000000000001E-3</v>
      </c>
      <c r="AQ54" s="172"/>
      <c r="AR54" s="169">
        <f t="shared" si="6"/>
        <v>39722</v>
      </c>
      <c r="AS54" s="170">
        <f t="shared" si="22"/>
        <v>2.0999999999999999E-3</v>
      </c>
      <c r="AT54" s="169">
        <f t="shared" si="7"/>
        <v>39694</v>
      </c>
      <c r="AU54" s="170">
        <f t="shared" si="23"/>
        <v>2.0999999999999999E-3</v>
      </c>
      <c r="AW54" s="261">
        <v>39722</v>
      </c>
      <c r="AX54" s="261">
        <f t="shared" si="8"/>
        <v>0</v>
      </c>
    </row>
    <row r="55" spans="1:50" ht="17.25" x14ac:dyDescent="0.3">
      <c r="A55" s="259" t="s">
        <v>210</v>
      </c>
      <c r="B55" s="167" t="s">
        <v>106</v>
      </c>
      <c r="C55" s="260">
        <v>206</v>
      </c>
      <c r="D55" s="260">
        <v>22</v>
      </c>
      <c r="E55" s="260">
        <v>1552</v>
      </c>
      <c r="F55" s="260">
        <v>382</v>
      </c>
      <c r="G55" s="260">
        <v>1</v>
      </c>
      <c r="H55" s="260">
        <v>5040</v>
      </c>
      <c r="I55" s="260">
        <v>210</v>
      </c>
      <c r="J55" s="260">
        <v>0</v>
      </c>
      <c r="K55" s="260">
        <v>0</v>
      </c>
      <c r="L55" s="260">
        <v>4</v>
      </c>
      <c r="M55" s="260">
        <v>0</v>
      </c>
      <c r="N55" s="260">
        <v>5</v>
      </c>
      <c r="O55" s="260">
        <f t="shared" si="9"/>
        <v>7422</v>
      </c>
      <c r="P55" s="255"/>
      <c r="Q55" s="169">
        <v>0</v>
      </c>
      <c r="R55" s="170">
        <f t="shared" si="10"/>
        <v>0</v>
      </c>
      <c r="S55" s="169">
        <v>0</v>
      </c>
      <c r="T55" s="170">
        <f t="shared" si="11"/>
        <v>0</v>
      </c>
      <c r="U55" s="255"/>
      <c r="V55" s="169">
        <f t="shared" si="12"/>
        <v>0</v>
      </c>
      <c r="W55" s="170">
        <v>0</v>
      </c>
      <c r="X55" s="169">
        <f t="shared" si="0"/>
        <v>0</v>
      </c>
      <c r="Y55" s="170">
        <f t="shared" si="13"/>
        <v>0</v>
      </c>
      <c r="Z55" s="169">
        <f t="shared" si="1"/>
        <v>0</v>
      </c>
      <c r="AA55" s="170">
        <f t="shared" si="14"/>
        <v>0</v>
      </c>
      <c r="AB55" s="255"/>
      <c r="AC55" s="169">
        <f t="shared" si="26"/>
        <v>7417</v>
      </c>
      <c r="AD55" s="170">
        <f t="shared" si="15"/>
        <v>1.2999999999999999E-3</v>
      </c>
      <c r="AE55" s="169">
        <f t="shared" si="28"/>
        <v>5</v>
      </c>
      <c r="AF55" s="170">
        <f t="shared" si="16"/>
        <v>8.9999999999999998E-4</v>
      </c>
      <c r="AG55" s="255"/>
      <c r="AH55" s="169">
        <f t="shared" si="17"/>
        <v>7422</v>
      </c>
      <c r="AI55" s="170">
        <f t="shared" si="18"/>
        <v>6.9999999999999999E-4</v>
      </c>
      <c r="AJ55" s="169">
        <f t="shared" si="4"/>
        <v>7395</v>
      </c>
      <c r="AK55" s="170">
        <f t="shared" si="19"/>
        <v>6.9999999999999999E-4</v>
      </c>
      <c r="AL55" s="169">
        <f t="shared" si="5"/>
        <v>1934</v>
      </c>
      <c r="AM55" s="170">
        <f t="shared" si="24"/>
        <v>6.9999999999999999E-4</v>
      </c>
      <c r="AN55" s="171"/>
      <c r="AO55" s="169">
        <f t="shared" si="20"/>
        <v>7422</v>
      </c>
      <c r="AP55" s="170">
        <f t="shared" si="21"/>
        <v>5.9999999999999995E-4</v>
      </c>
      <c r="AQ55" s="172"/>
      <c r="AR55" s="169">
        <f t="shared" si="6"/>
        <v>7422</v>
      </c>
      <c r="AS55" s="170">
        <f t="shared" si="22"/>
        <v>4.0000000000000002E-4</v>
      </c>
      <c r="AT55" s="169">
        <f t="shared" si="7"/>
        <v>7417</v>
      </c>
      <c r="AU55" s="170">
        <f t="shared" si="23"/>
        <v>4.0000000000000002E-4</v>
      </c>
      <c r="AW55" s="261">
        <v>7422</v>
      </c>
      <c r="AX55" s="261">
        <f t="shared" si="8"/>
        <v>0</v>
      </c>
    </row>
    <row r="56" spans="1:50" ht="17.25" x14ac:dyDescent="0.3">
      <c r="A56" s="259" t="s">
        <v>209</v>
      </c>
      <c r="B56" s="167" t="s">
        <v>107</v>
      </c>
      <c r="C56" s="260">
        <v>16709</v>
      </c>
      <c r="D56" s="260">
        <v>736</v>
      </c>
      <c r="E56" s="260">
        <v>83818</v>
      </c>
      <c r="F56" s="260">
        <v>21761</v>
      </c>
      <c r="G56" s="260">
        <v>532</v>
      </c>
      <c r="H56" s="260">
        <v>251330</v>
      </c>
      <c r="I56" s="260">
        <v>10472</v>
      </c>
      <c r="J56" s="260">
        <v>1</v>
      </c>
      <c r="K56" s="260">
        <v>138</v>
      </c>
      <c r="L56" s="260">
        <v>436</v>
      </c>
      <c r="M56" s="260">
        <v>0</v>
      </c>
      <c r="N56" s="260">
        <v>252</v>
      </c>
      <c r="O56" s="260">
        <f t="shared" si="9"/>
        <v>386185</v>
      </c>
      <c r="P56" s="255"/>
      <c r="Q56" s="169">
        <v>0</v>
      </c>
      <c r="R56" s="170">
        <f t="shared" si="10"/>
        <v>0</v>
      </c>
      <c r="S56" s="169">
        <v>0</v>
      </c>
      <c r="T56" s="170">
        <f t="shared" si="11"/>
        <v>0</v>
      </c>
      <c r="U56" s="255"/>
      <c r="V56" s="169">
        <f t="shared" si="12"/>
        <v>386185</v>
      </c>
      <c r="W56" s="170">
        <v>5.3800000000000001E-2</v>
      </c>
      <c r="X56" s="169">
        <f t="shared" si="0"/>
        <v>105579</v>
      </c>
      <c r="Y56" s="170">
        <f t="shared" si="13"/>
        <v>5.8599999999999999E-2</v>
      </c>
      <c r="Z56" s="169">
        <f t="shared" si="1"/>
        <v>384481</v>
      </c>
      <c r="AA56" s="170">
        <f t="shared" si="14"/>
        <v>5.0799999999999998E-2</v>
      </c>
      <c r="AB56" s="255"/>
      <c r="AC56" s="169">
        <f t="shared" si="26"/>
        <v>0</v>
      </c>
      <c r="AD56" s="170">
        <f t="shared" si="15"/>
        <v>0</v>
      </c>
      <c r="AE56" s="169">
        <f t="shared" si="28"/>
        <v>0</v>
      </c>
      <c r="AF56" s="170">
        <f t="shared" si="16"/>
        <v>0</v>
      </c>
      <c r="AG56" s="255"/>
      <c r="AH56" s="169">
        <f t="shared" si="17"/>
        <v>0</v>
      </c>
      <c r="AI56" s="170">
        <f t="shared" si="18"/>
        <v>0</v>
      </c>
      <c r="AJ56" s="169">
        <f t="shared" si="4"/>
        <v>0</v>
      </c>
      <c r="AK56" s="170">
        <f t="shared" si="19"/>
        <v>0</v>
      </c>
      <c r="AL56" s="169">
        <f t="shared" si="5"/>
        <v>0</v>
      </c>
      <c r="AM56" s="170">
        <f t="shared" si="24"/>
        <v>0</v>
      </c>
      <c r="AN56" s="171"/>
      <c r="AO56" s="169">
        <f t="shared" si="20"/>
        <v>386185</v>
      </c>
      <c r="AP56" s="170">
        <f t="shared" si="21"/>
        <v>2.9399999999999999E-2</v>
      </c>
      <c r="AQ56" s="172"/>
      <c r="AR56" s="169">
        <f t="shared" si="6"/>
        <v>386185</v>
      </c>
      <c r="AS56" s="173">
        <f>ROUNDUP(AR56/AR$61,4)</f>
        <v>2.07E-2</v>
      </c>
      <c r="AT56" s="169">
        <f t="shared" si="7"/>
        <v>385933</v>
      </c>
      <c r="AU56" s="170">
        <f t="shared" si="23"/>
        <v>2.07E-2</v>
      </c>
      <c r="AW56" s="261">
        <v>386185</v>
      </c>
      <c r="AX56" s="261">
        <f t="shared" si="8"/>
        <v>0</v>
      </c>
    </row>
    <row r="57" spans="1:50" ht="17.25" x14ac:dyDescent="0.3">
      <c r="A57" s="259" t="s">
        <v>210</v>
      </c>
      <c r="B57" s="167" t="s">
        <v>108</v>
      </c>
      <c r="C57" s="260">
        <v>370</v>
      </c>
      <c r="D57" s="260">
        <v>68</v>
      </c>
      <c r="E57" s="260">
        <v>3919</v>
      </c>
      <c r="F57" s="260">
        <v>893</v>
      </c>
      <c r="G57" s="260">
        <v>3</v>
      </c>
      <c r="H57" s="260">
        <v>13416</v>
      </c>
      <c r="I57" s="260">
        <v>559</v>
      </c>
      <c r="J57" s="260">
        <v>0</v>
      </c>
      <c r="K57" s="260">
        <v>0</v>
      </c>
      <c r="L57" s="260">
        <v>11</v>
      </c>
      <c r="M57" s="260">
        <v>1</v>
      </c>
      <c r="N57" s="260">
        <v>1</v>
      </c>
      <c r="O57" s="260">
        <f t="shared" si="9"/>
        <v>19241</v>
      </c>
      <c r="P57" s="255"/>
      <c r="Q57" s="169">
        <v>0</v>
      </c>
      <c r="R57" s="170">
        <f t="shared" si="10"/>
        <v>0</v>
      </c>
      <c r="S57" s="169">
        <v>0</v>
      </c>
      <c r="T57" s="170">
        <f t="shared" si="11"/>
        <v>0</v>
      </c>
      <c r="U57" s="255"/>
      <c r="V57" s="169">
        <f t="shared" si="12"/>
        <v>0</v>
      </c>
      <c r="W57" s="170">
        <v>0</v>
      </c>
      <c r="X57" s="169">
        <f t="shared" si="0"/>
        <v>0</v>
      </c>
      <c r="Y57" s="170">
        <f t="shared" si="13"/>
        <v>0</v>
      </c>
      <c r="Z57" s="169">
        <f t="shared" si="1"/>
        <v>0</v>
      </c>
      <c r="AA57" s="170">
        <f t="shared" si="14"/>
        <v>0</v>
      </c>
      <c r="AB57" s="255"/>
      <c r="AC57" s="169">
        <f t="shared" si="26"/>
        <v>19240</v>
      </c>
      <c r="AD57" s="170">
        <f t="shared" si="15"/>
        <v>3.5000000000000001E-3</v>
      </c>
      <c r="AE57" s="169">
        <f t="shared" si="28"/>
        <v>1</v>
      </c>
      <c r="AF57" s="170">
        <f t="shared" si="16"/>
        <v>2.0000000000000001E-4</v>
      </c>
      <c r="AG57" s="255"/>
      <c r="AH57" s="169">
        <f t="shared" si="17"/>
        <v>19241</v>
      </c>
      <c r="AI57" s="170">
        <f t="shared" si="18"/>
        <v>1.6999999999999999E-3</v>
      </c>
      <c r="AJ57" s="169">
        <f t="shared" si="4"/>
        <v>19158</v>
      </c>
      <c r="AK57" s="170">
        <f t="shared" si="19"/>
        <v>1.6999999999999999E-3</v>
      </c>
      <c r="AL57" s="169">
        <f t="shared" si="5"/>
        <v>4812</v>
      </c>
      <c r="AM57" s="170">
        <f t="shared" si="24"/>
        <v>1.8E-3</v>
      </c>
      <c r="AN57" s="171"/>
      <c r="AO57" s="169">
        <f t="shared" si="20"/>
        <v>19241</v>
      </c>
      <c r="AP57" s="170">
        <f t="shared" si="21"/>
        <v>1.5E-3</v>
      </c>
      <c r="AQ57" s="172"/>
      <c r="AR57" s="169">
        <f t="shared" si="6"/>
        <v>19241</v>
      </c>
      <c r="AS57" s="170">
        <f t="shared" si="22"/>
        <v>1E-3</v>
      </c>
      <c r="AT57" s="169">
        <f t="shared" si="7"/>
        <v>19240</v>
      </c>
      <c r="AU57" s="170">
        <f t="shared" si="23"/>
        <v>1E-3</v>
      </c>
      <c r="AW57" s="261">
        <v>19241</v>
      </c>
      <c r="AX57" s="261">
        <f t="shared" si="8"/>
        <v>0</v>
      </c>
    </row>
    <row r="58" spans="1:50" ht="17.25" x14ac:dyDescent="0.3">
      <c r="A58" s="259" t="s">
        <v>209</v>
      </c>
      <c r="B58" s="167" t="s">
        <v>109</v>
      </c>
      <c r="C58" s="260">
        <v>5912</v>
      </c>
      <c r="D58" s="260">
        <v>404</v>
      </c>
      <c r="E58" s="260">
        <v>56397</v>
      </c>
      <c r="F58" s="260">
        <v>9717</v>
      </c>
      <c r="G58" s="260">
        <v>320</v>
      </c>
      <c r="H58" s="260">
        <v>227711</v>
      </c>
      <c r="I58" s="260">
        <v>9488</v>
      </c>
      <c r="J58" s="260">
        <v>2</v>
      </c>
      <c r="K58" s="260">
        <v>130</v>
      </c>
      <c r="L58" s="260">
        <v>742</v>
      </c>
      <c r="M58" s="260">
        <v>0</v>
      </c>
      <c r="N58" s="260">
        <v>141</v>
      </c>
      <c r="O58" s="260">
        <f t="shared" si="9"/>
        <v>310964</v>
      </c>
      <c r="P58" s="255"/>
      <c r="Q58" s="169">
        <v>0</v>
      </c>
      <c r="R58" s="170">
        <f t="shared" si="10"/>
        <v>0</v>
      </c>
      <c r="S58" s="169">
        <v>0</v>
      </c>
      <c r="T58" s="170">
        <f t="shared" si="11"/>
        <v>0</v>
      </c>
      <c r="U58" s="255"/>
      <c r="V58" s="169">
        <f t="shared" si="12"/>
        <v>310964</v>
      </c>
      <c r="W58" s="170">
        <v>4.1300000000000003E-2</v>
      </c>
      <c r="X58" s="169">
        <f t="shared" si="0"/>
        <v>66114</v>
      </c>
      <c r="Y58" s="170">
        <f t="shared" si="13"/>
        <v>3.6700000000000003E-2</v>
      </c>
      <c r="Z58" s="169">
        <f t="shared" si="1"/>
        <v>309498</v>
      </c>
      <c r="AA58" s="170">
        <f>ROUND(Z58/Z$61,4)</f>
        <v>4.0899999999999999E-2</v>
      </c>
      <c r="AB58" s="255"/>
      <c r="AC58" s="169">
        <f t="shared" si="26"/>
        <v>0</v>
      </c>
      <c r="AD58" s="170">
        <f t="shared" si="15"/>
        <v>0</v>
      </c>
      <c r="AE58" s="169">
        <f t="shared" si="28"/>
        <v>0</v>
      </c>
      <c r="AF58" s="170">
        <f t="shared" si="16"/>
        <v>0</v>
      </c>
      <c r="AG58" s="255"/>
      <c r="AH58" s="169">
        <f t="shared" si="17"/>
        <v>0</v>
      </c>
      <c r="AI58" s="170">
        <f t="shared" si="18"/>
        <v>0</v>
      </c>
      <c r="AJ58" s="169">
        <f t="shared" si="4"/>
        <v>0</v>
      </c>
      <c r="AK58" s="170">
        <f t="shared" si="19"/>
        <v>0</v>
      </c>
      <c r="AL58" s="169">
        <f t="shared" si="5"/>
        <v>0</v>
      </c>
      <c r="AM58" s="170">
        <f t="shared" si="24"/>
        <v>0</v>
      </c>
      <c r="AN58" s="171"/>
      <c r="AO58" s="169">
        <f t="shared" si="20"/>
        <v>310964</v>
      </c>
      <c r="AP58" s="170">
        <f t="shared" si="21"/>
        <v>2.3699999999999999E-2</v>
      </c>
      <c r="AQ58" s="172"/>
      <c r="AR58" s="169">
        <f t="shared" si="6"/>
        <v>310964</v>
      </c>
      <c r="AS58" s="170">
        <f t="shared" si="22"/>
        <v>1.66E-2</v>
      </c>
      <c r="AT58" s="169">
        <f t="shared" si="7"/>
        <v>310823</v>
      </c>
      <c r="AU58" s="170">
        <f t="shared" si="23"/>
        <v>1.67E-2</v>
      </c>
      <c r="AW58" s="261">
        <v>310964</v>
      </c>
      <c r="AX58" s="261">
        <f t="shared" si="8"/>
        <v>0</v>
      </c>
    </row>
    <row r="59" spans="1:50" ht="17.25" x14ac:dyDescent="0.3">
      <c r="A59" s="259" t="s">
        <v>209</v>
      </c>
      <c r="B59" s="167" t="s">
        <v>110</v>
      </c>
      <c r="C59" s="260">
        <v>1731</v>
      </c>
      <c r="D59" s="260">
        <v>308</v>
      </c>
      <c r="E59" s="260">
        <v>16948</v>
      </c>
      <c r="F59" s="260">
        <v>3402</v>
      </c>
      <c r="G59" s="260">
        <v>230</v>
      </c>
      <c r="H59" s="260">
        <v>55594</v>
      </c>
      <c r="I59" s="260">
        <v>2316</v>
      </c>
      <c r="J59" s="260">
        <v>20</v>
      </c>
      <c r="K59" s="260">
        <v>82</v>
      </c>
      <c r="L59" s="260">
        <v>60</v>
      </c>
      <c r="M59" s="260">
        <v>2</v>
      </c>
      <c r="N59" s="260">
        <v>40</v>
      </c>
      <c r="O59" s="260">
        <f t="shared" si="9"/>
        <v>80733</v>
      </c>
      <c r="P59" s="255"/>
      <c r="Q59" s="169">
        <v>0</v>
      </c>
      <c r="R59" s="170">
        <f t="shared" si="10"/>
        <v>0</v>
      </c>
      <c r="S59" s="169">
        <v>0</v>
      </c>
      <c r="T59" s="170">
        <f t="shared" si="11"/>
        <v>0</v>
      </c>
      <c r="U59" s="255"/>
      <c r="V59" s="169">
        <f t="shared" si="12"/>
        <v>80733</v>
      </c>
      <c r="W59" s="170">
        <v>1.18E-2</v>
      </c>
      <c r="X59" s="169">
        <f t="shared" si="0"/>
        <v>20350</v>
      </c>
      <c r="Y59" s="170">
        <f t="shared" si="13"/>
        <v>1.1299999999999999E-2</v>
      </c>
      <c r="Z59" s="169">
        <f t="shared" si="1"/>
        <v>80133</v>
      </c>
      <c r="AA59" s="170">
        <f t="shared" si="14"/>
        <v>1.06E-2</v>
      </c>
      <c r="AB59" s="255"/>
      <c r="AC59" s="169">
        <f t="shared" si="26"/>
        <v>0</v>
      </c>
      <c r="AD59" s="170">
        <f t="shared" si="15"/>
        <v>0</v>
      </c>
      <c r="AE59" s="169">
        <f t="shared" si="28"/>
        <v>0</v>
      </c>
      <c r="AF59" s="170">
        <f t="shared" si="16"/>
        <v>0</v>
      </c>
      <c r="AG59" s="255"/>
      <c r="AH59" s="169">
        <f t="shared" si="17"/>
        <v>0</v>
      </c>
      <c r="AI59" s="170">
        <f t="shared" si="18"/>
        <v>0</v>
      </c>
      <c r="AJ59" s="169">
        <f t="shared" si="4"/>
        <v>0</v>
      </c>
      <c r="AK59" s="170">
        <f t="shared" si="19"/>
        <v>0</v>
      </c>
      <c r="AL59" s="169">
        <f t="shared" si="5"/>
        <v>0</v>
      </c>
      <c r="AM59" s="170">
        <f t="shared" si="24"/>
        <v>0</v>
      </c>
      <c r="AN59" s="171"/>
      <c r="AO59" s="169">
        <f t="shared" si="20"/>
        <v>80733</v>
      </c>
      <c r="AP59" s="170">
        <f t="shared" si="21"/>
        <v>6.1999999999999998E-3</v>
      </c>
      <c r="AQ59" s="172"/>
      <c r="AR59" s="169">
        <f t="shared" si="6"/>
        <v>80733</v>
      </c>
      <c r="AS59" s="170">
        <f t="shared" si="22"/>
        <v>4.3E-3</v>
      </c>
      <c r="AT59" s="169">
        <f t="shared" si="7"/>
        <v>80693</v>
      </c>
      <c r="AU59" s="170">
        <f t="shared" si="23"/>
        <v>4.3E-3</v>
      </c>
      <c r="AW59" s="261">
        <v>80733</v>
      </c>
      <c r="AX59" s="261">
        <f t="shared" si="8"/>
        <v>0</v>
      </c>
    </row>
    <row r="60" spans="1:50" ht="17.25" x14ac:dyDescent="0.3">
      <c r="A60" s="259" t="s">
        <v>210</v>
      </c>
      <c r="B60" s="167" t="s">
        <v>111</v>
      </c>
      <c r="C60" s="260">
        <v>2109</v>
      </c>
      <c r="D60" s="260">
        <v>113</v>
      </c>
      <c r="E60" s="260">
        <v>10528</v>
      </c>
      <c r="F60" s="260">
        <v>3374</v>
      </c>
      <c r="G60" s="260">
        <v>35</v>
      </c>
      <c r="H60" s="260">
        <v>32667</v>
      </c>
      <c r="I60" s="260">
        <v>1361</v>
      </c>
      <c r="J60" s="260">
        <v>0</v>
      </c>
      <c r="K60" s="260">
        <v>6</v>
      </c>
      <c r="L60" s="260">
        <v>8</v>
      </c>
      <c r="M60" s="260">
        <v>10</v>
      </c>
      <c r="N60" s="260">
        <v>17</v>
      </c>
      <c r="O60" s="260">
        <f t="shared" si="9"/>
        <v>50228</v>
      </c>
      <c r="P60" s="255"/>
      <c r="Q60" s="169">
        <v>0</v>
      </c>
      <c r="R60" s="170">
        <f t="shared" si="10"/>
        <v>0</v>
      </c>
      <c r="S60" s="169">
        <v>0</v>
      </c>
      <c r="T60" s="170">
        <f t="shared" si="11"/>
        <v>0</v>
      </c>
      <c r="U60" s="255"/>
      <c r="V60" s="169">
        <f t="shared" si="12"/>
        <v>0</v>
      </c>
      <c r="W60" s="170">
        <v>0</v>
      </c>
      <c r="X60" s="169">
        <f t="shared" si="0"/>
        <v>0</v>
      </c>
      <c r="Y60" s="170">
        <f t="shared" si="13"/>
        <v>0</v>
      </c>
      <c r="Z60" s="169">
        <f t="shared" si="1"/>
        <v>0</v>
      </c>
      <c r="AA60" s="170">
        <f t="shared" si="14"/>
        <v>0</v>
      </c>
      <c r="AB60" s="255"/>
      <c r="AC60" s="169">
        <f t="shared" si="26"/>
        <v>50211</v>
      </c>
      <c r="AD60" s="170">
        <f t="shared" si="15"/>
        <v>9.1000000000000004E-3</v>
      </c>
      <c r="AE60" s="169">
        <f t="shared" si="28"/>
        <v>17</v>
      </c>
      <c r="AF60" s="170">
        <f t="shared" si="16"/>
        <v>3.2000000000000002E-3</v>
      </c>
      <c r="AG60" s="255"/>
      <c r="AH60" s="169">
        <f t="shared" si="17"/>
        <v>50228</v>
      </c>
      <c r="AI60" s="170">
        <f t="shared" si="18"/>
        <v>4.4999999999999997E-3</v>
      </c>
      <c r="AJ60" s="169">
        <f t="shared" si="4"/>
        <v>50062</v>
      </c>
      <c r="AK60" s="170">
        <f t="shared" si="19"/>
        <v>4.4999999999999997E-3</v>
      </c>
      <c r="AL60" s="169">
        <f t="shared" si="5"/>
        <v>13902</v>
      </c>
      <c r="AM60" s="170">
        <f t="shared" si="24"/>
        <v>5.3E-3</v>
      </c>
      <c r="AN60" s="171"/>
      <c r="AO60" s="169">
        <f t="shared" si="20"/>
        <v>50228</v>
      </c>
      <c r="AP60" s="170">
        <f t="shared" si="21"/>
        <v>3.8E-3</v>
      </c>
      <c r="AQ60" s="172"/>
      <c r="AR60" s="169">
        <f t="shared" si="6"/>
        <v>50228</v>
      </c>
      <c r="AS60" s="170">
        <f t="shared" si="22"/>
        <v>2.7000000000000001E-3</v>
      </c>
      <c r="AT60" s="169">
        <f t="shared" si="7"/>
        <v>50211</v>
      </c>
      <c r="AU60" s="170">
        <f t="shared" si="23"/>
        <v>2.7000000000000001E-3</v>
      </c>
      <c r="AW60" s="261">
        <v>50228</v>
      </c>
      <c r="AX60" s="261">
        <f t="shared" si="8"/>
        <v>0</v>
      </c>
    </row>
    <row r="61" spans="1:50" x14ac:dyDescent="0.25">
      <c r="B61" s="255"/>
      <c r="C61" s="262">
        <f>SUM(C3:C60)</f>
        <v>533372</v>
      </c>
      <c r="D61" s="262">
        <f t="shared" ref="D61:O61" si="29">SUM(D3:D60)</f>
        <v>35605</v>
      </c>
      <c r="E61" s="262">
        <f t="shared" si="29"/>
        <v>3434729</v>
      </c>
      <c r="F61" s="262">
        <f t="shared" si="29"/>
        <v>975481</v>
      </c>
      <c r="G61" s="262">
        <f t="shared" si="29"/>
        <v>34466</v>
      </c>
      <c r="H61" s="262">
        <f t="shared" si="29"/>
        <v>13016026</v>
      </c>
      <c r="I61" s="262">
        <f t="shared" si="29"/>
        <v>542335</v>
      </c>
      <c r="J61" s="262">
        <f t="shared" si="29"/>
        <v>1372</v>
      </c>
      <c r="K61" s="262">
        <f t="shared" si="29"/>
        <v>14943</v>
      </c>
      <c r="L61" s="262">
        <f t="shared" si="29"/>
        <v>23342</v>
      </c>
      <c r="M61" s="262">
        <f t="shared" si="29"/>
        <v>604</v>
      </c>
      <c r="N61" s="262">
        <f t="shared" si="29"/>
        <v>130109</v>
      </c>
      <c r="O61" s="262">
        <f t="shared" si="29"/>
        <v>18742384</v>
      </c>
      <c r="P61" s="255"/>
      <c r="Q61" s="179">
        <f t="shared" ref="Q61:T61" si="30">SUM(Q3:Q60)</f>
        <v>5522914</v>
      </c>
      <c r="R61" s="180">
        <f t="shared" si="30"/>
        <v>1</v>
      </c>
      <c r="S61" s="179">
        <f t="shared" si="30"/>
        <v>98529</v>
      </c>
      <c r="T61" s="180">
        <f t="shared" si="30"/>
        <v>1</v>
      </c>
      <c r="U61" s="255"/>
      <c r="V61" s="179">
        <f t="shared" ref="V61:AA61" si="31">SUM(V3:V60)</f>
        <v>7603021</v>
      </c>
      <c r="W61" s="180">
        <f t="shared" si="31"/>
        <v>0.99999999999999989</v>
      </c>
      <c r="X61" s="179">
        <f t="shared" si="31"/>
        <v>1802987</v>
      </c>
      <c r="Y61" s="180">
        <f t="shared" si="31"/>
        <v>1</v>
      </c>
      <c r="Z61" s="179">
        <f t="shared" si="31"/>
        <v>7568655</v>
      </c>
      <c r="AA61" s="180">
        <f t="shared" si="31"/>
        <v>1</v>
      </c>
      <c r="AB61" s="255"/>
      <c r="AC61" s="179">
        <f t="shared" ref="AC61:AF61" si="32">SUM(AC3:AC60)</f>
        <v>5512462</v>
      </c>
      <c r="AD61" s="180">
        <f t="shared" si="32"/>
        <v>1</v>
      </c>
      <c r="AE61" s="179">
        <f t="shared" si="32"/>
        <v>5308</v>
      </c>
      <c r="AF61" s="180">
        <f t="shared" si="32"/>
        <v>1.0000000000000002</v>
      </c>
      <c r="AG61" s="255"/>
      <c r="AH61" s="179">
        <f>SUM(AH3:AH60)</f>
        <v>11139363</v>
      </c>
      <c r="AI61" s="180">
        <f>SUM(AI3:AI60)</f>
        <v>1.0000000000000002</v>
      </c>
      <c r="AJ61" s="179">
        <f>SUM(AJ3:AJ60)</f>
        <v>11079712</v>
      </c>
      <c r="AK61" s="180">
        <f>SUM(AK3:AK60)</f>
        <v>1.0000000000000002</v>
      </c>
      <c r="AL61" s="179">
        <f t="shared" ref="AL61:AM61" si="33">SUM(AL3:AL60)</f>
        <v>2607223</v>
      </c>
      <c r="AM61" s="180">
        <f t="shared" si="33"/>
        <v>1.0000000000000004</v>
      </c>
      <c r="AN61" s="181"/>
      <c r="AO61" s="179">
        <f t="shared" ref="AO61:AP61" si="34">SUM(AO3:AO60)</f>
        <v>13120941</v>
      </c>
      <c r="AP61" s="180">
        <f t="shared" si="34"/>
        <v>1</v>
      </c>
      <c r="AQ61" s="255"/>
      <c r="AR61" s="179">
        <f>SUM(AR3:AR60)</f>
        <v>18742384</v>
      </c>
      <c r="AS61" s="180">
        <f>SUM(AS3:AS60)</f>
        <v>0.99999999999999978</v>
      </c>
      <c r="AT61" s="179">
        <f>SUM(AT3:AT60)</f>
        <v>18612275</v>
      </c>
      <c r="AU61" s="180">
        <f>SUM(AU3:AU60)</f>
        <v>1</v>
      </c>
      <c r="AW61" s="263">
        <f>SUM(AW3:AW60)</f>
        <v>18742384</v>
      </c>
      <c r="AX61" s="263">
        <f>SUM(AX3:AX60)</f>
        <v>0</v>
      </c>
    </row>
    <row r="62" spans="1:50" x14ac:dyDescent="0.25">
      <c r="A62" s="264">
        <f>COUNTIF(A3:A60,"CA")</f>
        <v>40</v>
      </c>
      <c r="B62" s="255"/>
      <c r="C62" s="265">
        <f>ROUND(C61/$O$61,4)</f>
        <v>2.8500000000000001E-2</v>
      </c>
      <c r="D62" s="265">
        <f>ROUND(D61/$O$61,4)</f>
        <v>1.9E-3</v>
      </c>
      <c r="E62" s="265">
        <f>ROUND(E61/$O$61,4)</f>
        <v>0.18329999999999999</v>
      </c>
      <c r="F62" s="265">
        <f>ROUND(F61/$O$61,4)</f>
        <v>5.1999999999999998E-2</v>
      </c>
      <c r="G62" s="265">
        <f>ROUND(G61/$O$61,4)</f>
        <v>1.8E-3</v>
      </c>
      <c r="H62" s="266">
        <f>ROUNDUP(H61/$O$61,4)+0.0001</f>
        <v>0.6946</v>
      </c>
      <c r="I62" s="265">
        <f t="shared" ref="I62:N62" si="35">ROUND(I61/$O$61,4)</f>
        <v>2.8899999999999999E-2</v>
      </c>
      <c r="J62" s="265">
        <f t="shared" si="35"/>
        <v>1E-4</v>
      </c>
      <c r="K62" s="265">
        <f t="shared" si="35"/>
        <v>8.0000000000000004E-4</v>
      </c>
      <c r="L62" s="265">
        <f t="shared" si="35"/>
        <v>1.1999999999999999E-3</v>
      </c>
      <c r="M62" s="265">
        <f t="shared" si="35"/>
        <v>0</v>
      </c>
      <c r="N62" s="265">
        <f t="shared" si="35"/>
        <v>6.8999999999999999E-3</v>
      </c>
      <c r="O62" s="267">
        <f>SUM(C62:N62)</f>
        <v>1</v>
      </c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5"/>
      <c r="AJ62" s="255"/>
      <c r="AK62" s="255"/>
      <c r="AL62" s="255"/>
      <c r="AM62" s="255"/>
      <c r="AN62" s="255"/>
      <c r="AO62" s="255"/>
      <c r="AP62" s="255"/>
      <c r="AQ62" s="255"/>
      <c r="AR62" s="255"/>
      <c r="AS62" s="255"/>
      <c r="AW62" s="268">
        <f>O61</f>
        <v>18742384</v>
      </c>
    </row>
    <row r="63" spans="1:50" ht="17.25" hidden="1" x14ac:dyDescent="0.3">
      <c r="A63" s="264">
        <f>COUNTIF(A3:A60,"CW")</f>
        <v>18</v>
      </c>
      <c r="B63" s="255"/>
      <c r="C63" s="269"/>
      <c r="D63" s="269"/>
      <c r="E63" s="396">
        <f>E62+F62</f>
        <v>0.23529999999999998</v>
      </c>
      <c r="F63" s="397"/>
      <c r="G63" s="269"/>
      <c r="H63" s="270"/>
      <c r="I63" s="270"/>
      <c r="J63" s="269"/>
      <c r="K63" s="269"/>
      <c r="L63" s="269"/>
      <c r="M63" s="269"/>
      <c r="N63" s="269"/>
      <c r="O63" s="269"/>
      <c r="P63" s="255"/>
      <c r="Q63" s="271">
        <v>5522914</v>
      </c>
      <c r="R63" s="255"/>
      <c r="S63" s="271">
        <v>98529</v>
      </c>
      <c r="T63" s="255"/>
      <c r="U63" s="255"/>
      <c r="V63" s="271">
        <v>7603021</v>
      </c>
      <c r="W63" s="255"/>
      <c r="X63" s="271">
        <v>1802987</v>
      </c>
      <c r="Y63" s="255"/>
      <c r="Z63" s="271">
        <v>7568655</v>
      </c>
      <c r="AA63" s="255"/>
      <c r="AB63" s="255"/>
      <c r="AC63" s="271">
        <v>5512462</v>
      </c>
      <c r="AD63" s="255"/>
      <c r="AE63" s="271">
        <v>5308</v>
      </c>
      <c r="AF63" s="255"/>
      <c r="AG63" s="255"/>
      <c r="AH63" s="271">
        <v>11139363</v>
      </c>
      <c r="AI63" s="255"/>
      <c r="AJ63" s="271">
        <v>11079712</v>
      </c>
      <c r="AK63" s="255"/>
      <c r="AL63" s="271">
        <v>2607223</v>
      </c>
      <c r="AM63" s="255"/>
      <c r="AN63" s="255"/>
      <c r="AO63" s="271">
        <v>13120941</v>
      </c>
      <c r="AP63" s="255"/>
      <c r="AQ63" s="255"/>
      <c r="AR63" s="271">
        <v>18742384</v>
      </c>
      <c r="AS63" s="255"/>
      <c r="AT63" s="271">
        <v>18612275</v>
      </c>
      <c r="AW63" s="272">
        <f>AW61-AW62</f>
        <v>0</v>
      </c>
    </row>
    <row r="64" spans="1:50" ht="17.25" x14ac:dyDescent="0.3">
      <c r="B64" s="255"/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69"/>
      <c r="N64" s="273" t="s">
        <v>211</v>
      </c>
      <c r="O64" s="274">
        <v>5517920</v>
      </c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  <c r="AE64" s="255"/>
      <c r="AF64" s="255"/>
      <c r="AG64" s="255"/>
      <c r="AH64" s="255"/>
      <c r="AI64" s="255"/>
      <c r="AJ64" s="255"/>
      <c r="AK64" s="255"/>
      <c r="AL64" s="255"/>
      <c r="AM64" s="255"/>
      <c r="AN64" s="255"/>
      <c r="AO64" s="255"/>
      <c r="AP64" s="255"/>
      <c r="AQ64" s="255"/>
      <c r="AR64" s="255"/>
      <c r="AS64" s="255"/>
    </row>
    <row r="65" spans="1:45" x14ac:dyDescent="0.3">
      <c r="B65" s="275" t="s">
        <v>212</v>
      </c>
      <c r="C65"/>
      <c r="D65"/>
      <c r="E65"/>
      <c r="F65"/>
      <c r="G65"/>
      <c r="H65"/>
      <c r="I65"/>
      <c r="J65"/>
      <c r="K65"/>
      <c r="L65"/>
      <c r="M65"/>
      <c r="N65" s="273" t="s">
        <v>213</v>
      </c>
      <c r="O65" s="274">
        <v>5621443</v>
      </c>
      <c r="AC65" s="255"/>
      <c r="AD65" s="255"/>
      <c r="AE65" s="255"/>
      <c r="AF65" s="255"/>
      <c r="AG65" s="255"/>
      <c r="AH65" s="255"/>
      <c r="AI65" s="255"/>
      <c r="AJ65" s="255"/>
      <c r="AK65" s="255"/>
      <c r="AL65" s="255"/>
      <c r="AM65" s="255"/>
      <c r="AN65" s="255"/>
      <c r="AO65" s="255"/>
      <c r="AP65" s="255"/>
      <c r="AQ65" s="255"/>
      <c r="AR65" s="255"/>
      <c r="AS65" s="255"/>
    </row>
    <row r="66" spans="1:45" ht="15" x14ac:dyDescent="0.25">
      <c r="C66"/>
      <c r="D66"/>
      <c r="E66"/>
      <c r="F66"/>
      <c r="G66"/>
      <c r="H66"/>
      <c r="I66"/>
      <c r="J66"/>
      <c r="K66"/>
      <c r="L66"/>
      <c r="M66"/>
      <c r="N66" s="273" t="s">
        <v>214</v>
      </c>
      <c r="O66" s="274">
        <v>7603021</v>
      </c>
      <c r="R66" s="276"/>
      <c r="AC66" s="255"/>
      <c r="AD66" s="255"/>
      <c r="AE66" s="255"/>
      <c r="AF66" s="255"/>
      <c r="AR66" s="255"/>
      <c r="AS66" s="255"/>
    </row>
    <row r="67" spans="1:45" ht="15" x14ac:dyDescent="0.25">
      <c r="C67"/>
      <c r="D67"/>
      <c r="E67"/>
      <c r="F67"/>
      <c r="G67"/>
      <c r="H67"/>
      <c r="I67"/>
      <c r="J67"/>
      <c r="K67"/>
      <c r="L67"/>
      <c r="M67"/>
      <c r="N67" s="277" t="s">
        <v>141</v>
      </c>
      <c r="O67" s="278">
        <f>SUM(O64:O66)</f>
        <v>18742384</v>
      </c>
      <c r="AC67" s="255"/>
      <c r="AD67" s="255"/>
      <c r="AE67" s="255"/>
      <c r="AF67" s="255"/>
      <c r="AR67" s="255"/>
      <c r="AS67" s="255"/>
    </row>
    <row r="68" spans="1:45" ht="15" x14ac:dyDescent="0.25">
      <c r="C68"/>
      <c r="D68"/>
      <c r="E68"/>
      <c r="F68"/>
      <c r="G68"/>
      <c r="H68"/>
      <c r="I68"/>
      <c r="J68"/>
      <c r="K68"/>
      <c r="L68"/>
      <c r="M68"/>
      <c r="N68"/>
      <c r="O68"/>
      <c r="AC68" s="255"/>
      <c r="AD68" s="255"/>
      <c r="AE68" s="255"/>
      <c r="AF68" s="255"/>
      <c r="AR68" s="255"/>
      <c r="AS68" s="255"/>
    </row>
    <row r="69" spans="1:45" ht="15" x14ac:dyDescent="0.25">
      <c r="C69"/>
      <c r="D69"/>
      <c r="E69"/>
      <c r="F69"/>
      <c r="G69"/>
      <c r="H69"/>
      <c r="I69"/>
      <c r="J69"/>
      <c r="K69"/>
      <c r="L69"/>
      <c r="M69"/>
      <c r="N69"/>
      <c r="O69"/>
      <c r="AC69" s="255"/>
      <c r="AD69" s="255"/>
      <c r="AE69" s="255"/>
      <c r="AF69" s="255"/>
      <c r="AR69" s="255"/>
      <c r="AS69" s="255"/>
    </row>
    <row r="70" spans="1:45" ht="15" x14ac:dyDescent="0.25">
      <c r="B70" s="279" t="s">
        <v>113</v>
      </c>
      <c r="C70" s="280">
        <v>533372</v>
      </c>
      <c r="D70" s="280">
        <v>35605</v>
      </c>
      <c r="E70" s="280">
        <v>3434729</v>
      </c>
      <c r="F70" s="280">
        <v>975481</v>
      </c>
      <c r="G70" s="280">
        <v>34466</v>
      </c>
      <c r="H70" s="280">
        <v>13016026</v>
      </c>
      <c r="I70" s="280">
        <v>542335</v>
      </c>
      <c r="J70" s="280">
        <v>1372</v>
      </c>
      <c r="K70" s="280">
        <v>14943</v>
      </c>
      <c r="L70" s="280">
        <v>23342</v>
      </c>
      <c r="M70" s="280">
        <v>604</v>
      </c>
      <c r="N70" s="280">
        <v>130109</v>
      </c>
      <c r="O70" s="280">
        <v>18742384</v>
      </c>
      <c r="AC70" s="281"/>
      <c r="AD70" s="255"/>
      <c r="AE70" s="255"/>
      <c r="AF70" s="255"/>
      <c r="AR70" s="255"/>
      <c r="AS70" s="255"/>
    </row>
    <row r="71" spans="1:45" ht="15" x14ac:dyDescent="0.25">
      <c r="B71" s="279" t="s">
        <v>114</v>
      </c>
      <c r="C71" s="282">
        <f>C61-C70</f>
        <v>0</v>
      </c>
      <c r="D71" s="282">
        <f t="shared" ref="D71:O71" si="36">D61-D70</f>
        <v>0</v>
      </c>
      <c r="E71" s="282">
        <f t="shared" si="36"/>
        <v>0</v>
      </c>
      <c r="F71" s="282">
        <f t="shared" si="36"/>
        <v>0</v>
      </c>
      <c r="G71" s="282">
        <f t="shared" si="36"/>
        <v>0</v>
      </c>
      <c r="H71" s="282">
        <f t="shared" si="36"/>
        <v>0</v>
      </c>
      <c r="I71" s="282">
        <f t="shared" si="36"/>
        <v>0</v>
      </c>
      <c r="J71" s="282">
        <f t="shared" si="36"/>
        <v>0</v>
      </c>
      <c r="K71" s="282">
        <f t="shared" si="36"/>
        <v>0</v>
      </c>
      <c r="L71" s="282">
        <f t="shared" si="36"/>
        <v>0</v>
      </c>
      <c r="M71" s="282">
        <f t="shared" si="36"/>
        <v>0</v>
      </c>
      <c r="N71" s="282">
        <f t="shared" si="36"/>
        <v>0</v>
      </c>
      <c r="O71" s="283">
        <f t="shared" si="36"/>
        <v>0</v>
      </c>
      <c r="AC71" s="255"/>
      <c r="AD71" s="255"/>
      <c r="AE71" s="255"/>
      <c r="AF71" s="255"/>
      <c r="AR71" s="255"/>
      <c r="AS71" s="255"/>
    </row>
    <row r="72" spans="1:45" ht="15" x14ac:dyDescent="0.25">
      <c r="C72" s="284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72"/>
      <c r="AC72" s="255"/>
      <c r="AD72" s="255"/>
      <c r="AE72" s="255"/>
      <c r="AF72" s="255"/>
      <c r="AR72" s="255"/>
      <c r="AS72" s="255"/>
    </row>
    <row r="73" spans="1:45" ht="15" x14ac:dyDescent="0.25">
      <c r="B73" s="279" t="s">
        <v>113</v>
      </c>
      <c r="C73" s="285">
        <v>2.8500000000000001E-2</v>
      </c>
      <c r="D73" s="285">
        <v>1.9E-3</v>
      </c>
      <c r="E73" s="285">
        <v>0.23530000000000001</v>
      </c>
      <c r="F73" s="285">
        <v>0</v>
      </c>
      <c r="G73" s="285">
        <v>1.8E-3</v>
      </c>
      <c r="H73" s="285">
        <v>0.6946</v>
      </c>
      <c r="I73" s="285">
        <v>2.8899999999999999E-2</v>
      </c>
      <c r="J73" s="285">
        <v>1E-4</v>
      </c>
      <c r="K73" s="285">
        <v>8.0000000000000004E-4</v>
      </c>
      <c r="L73" s="285">
        <v>1.1999999999999999E-3</v>
      </c>
      <c r="M73" s="285">
        <v>0</v>
      </c>
      <c r="N73" s="285">
        <v>6.8999999999999999E-3</v>
      </c>
      <c r="O73" s="285">
        <v>1</v>
      </c>
      <c r="AC73" s="255"/>
      <c r="AD73" s="255"/>
      <c r="AE73" s="255"/>
      <c r="AF73" s="255"/>
      <c r="AG73" s="255"/>
      <c r="AH73" s="255"/>
      <c r="AI73" s="255"/>
      <c r="AJ73" s="255"/>
      <c r="AK73" s="255"/>
      <c r="AL73" s="255"/>
      <c r="AM73" s="255"/>
      <c r="AN73" s="255"/>
      <c r="AO73" s="255"/>
      <c r="AP73" s="255"/>
      <c r="AQ73" s="255"/>
      <c r="AR73" s="255"/>
      <c r="AS73" s="255"/>
    </row>
    <row r="74" spans="1:45" ht="15" x14ac:dyDescent="0.25">
      <c r="B74" s="279" t="s">
        <v>114</v>
      </c>
      <c r="C74" s="286">
        <f>C62-C73</f>
        <v>0</v>
      </c>
      <c r="D74" s="286">
        <f t="shared" ref="D74:O74" si="37">D62-D73</f>
        <v>0</v>
      </c>
      <c r="E74" s="286">
        <f>E63-E73</f>
        <v>0</v>
      </c>
      <c r="F74" s="286">
        <f>F63-F73</f>
        <v>0</v>
      </c>
      <c r="G74" s="286">
        <f t="shared" si="37"/>
        <v>0</v>
      </c>
      <c r="H74" s="286">
        <f t="shared" si="37"/>
        <v>0</v>
      </c>
      <c r="I74" s="286">
        <f t="shared" si="37"/>
        <v>0</v>
      </c>
      <c r="J74" s="286">
        <f t="shared" si="37"/>
        <v>0</v>
      </c>
      <c r="K74" s="286">
        <f t="shared" si="37"/>
        <v>0</v>
      </c>
      <c r="L74" s="286">
        <f t="shared" si="37"/>
        <v>0</v>
      </c>
      <c r="M74" s="286">
        <f t="shared" si="37"/>
        <v>0</v>
      </c>
      <c r="N74" s="286">
        <f t="shared" si="37"/>
        <v>0</v>
      </c>
      <c r="O74" s="287">
        <f t="shared" si="37"/>
        <v>0</v>
      </c>
      <c r="AC74" s="255"/>
      <c r="AD74" s="255"/>
      <c r="AE74" s="255"/>
      <c r="AF74" s="255"/>
      <c r="AG74" s="255"/>
      <c r="AH74" s="255"/>
      <c r="AI74" s="255"/>
      <c r="AJ74" s="255"/>
      <c r="AK74" s="255"/>
      <c r="AL74" s="255"/>
      <c r="AM74" s="255"/>
      <c r="AN74" s="255"/>
      <c r="AO74" s="255"/>
      <c r="AP74" s="255"/>
      <c r="AQ74" s="255"/>
      <c r="AR74" s="255"/>
      <c r="AS74" s="255"/>
    </row>
    <row r="75" spans="1:45" ht="15" x14ac:dyDescent="0.25">
      <c r="C75" s="284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AC75" s="255"/>
      <c r="AD75" s="255"/>
      <c r="AE75" s="255"/>
      <c r="AF75" s="255"/>
      <c r="AG75" s="255"/>
      <c r="AH75" s="255"/>
      <c r="AI75" s="255"/>
      <c r="AJ75" s="255"/>
      <c r="AK75" s="255"/>
      <c r="AL75" s="255"/>
      <c r="AM75" s="255"/>
      <c r="AN75" s="255"/>
      <c r="AO75" s="255"/>
      <c r="AP75" s="255"/>
      <c r="AQ75" s="255"/>
      <c r="AR75" s="255"/>
      <c r="AS75" s="255"/>
    </row>
    <row r="76" spans="1:45" ht="17.25" x14ac:dyDescent="0.3">
      <c r="B76" s="255"/>
      <c r="C76" s="288"/>
      <c r="D76" s="288"/>
      <c r="E76" s="288"/>
      <c r="F76" s="288"/>
      <c r="G76" s="288"/>
      <c r="H76" s="288"/>
      <c r="I76" s="288"/>
      <c r="J76" s="288"/>
      <c r="K76" s="288"/>
      <c r="L76" s="288"/>
      <c r="M76" s="288"/>
      <c r="N76" s="288"/>
      <c r="O76" s="288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255"/>
      <c r="AL76" s="255"/>
      <c r="AM76" s="255"/>
      <c r="AN76" s="255"/>
      <c r="AO76" s="255"/>
      <c r="AP76" s="255"/>
      <c r="AQ76" s="255"/>
      <c r="AR76" s="255"/>
      <c r="AS76" s="255"/>
    </row>
    <row r="77" spans="1:45" ht="17.25" x14ac:dyDescent="0.3">
      <c r="B77" s="255"/>
      <c r="C77" s="269"/>
      <c r="D77" s="269"/>
      <c r="E77" s="269"/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255"/>
      <c r="AL77" s="255"/>
      <c r="AM77" s="255"/>
      <c r="AN77" s="255"/>
      <c r="AO77" s="255"/>
      <c r="AP77" s="255"/>
      <c r="AQ77" s="255"/>
      <c r="AR77" s="255"/>
      <c r="AS77" s="255"/>
    </row>
    <row r="78" spans="1:45" ht="17.25" x14ac:dyDescent="0.3">
      <c r="B78" s="255"/>
      <c r="C78" s="269"/>
      <c r="D78" s="269"/>
      <c r="E78" s="269"/>
      <c r="F78" s="269"/>
      <c r="G78" s="269"/>
      <c r="H78" s="269"/>
      <c r="I78" s="269"/>
      <c r="J78" s="269"/>
      <c r="K78" s="269"/>
      <c r="L78" s="269"/>
      <c r="M78" s="269"/>
      <c r="N78" s="269"/>
      <c r="O78" s="269"/>
      <c r="P78" s="255"/>
      <c r="Q78" s="255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255"/>
      <c r="AD78" s="255"/>
      <c r="AE78" s="255"/>
      <c r="AF78" s="255"/>
      <c r="AG78" s="255"/>
      <c r="AH78" s="255"/>
      <c r="AI78" s="255"/>
      <c r="AJ78" s="255"/>
      <c r="AK78" s="255"/>
      <c r="AL78" s="255"/>
      <c r="AM78" s="255"/>
      <c r="AN78" s="255"/>
      <c r="AO78" s="255"/>
      <c r="AP78" s="255"/>
      <c r="AQ78" s="255"/>
      <c r="AR78" s="255"/>
      <c r="AS78" s="255"/>
    </row>
    <row r="79" spans="1:45" ht="17.25" x14ac:dyDescent="0.3">
      <c r="A79" s="264"/>
      <c r="B79" s="255"/>
      <c r="C79" s="269"/>
      <c r="D79" s="269"/>
      <c r="E79" s="269"/>
      <c r="F79" s="269"/>
      <c r="G79" s="269"/>
      <c r="H79" s="269"/>
      <c r="I79" s="269"/>
      <c r="J79" s="269"/>
      <c r="K79" s="269"/>
      <c r="L79" s="269"/>
      <c r="M79" s="269"/>
      <c r="N79" s="269"/>
      <c r="O79" s="269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  <c r="AC79" s="255"/>
      <c r="AD79" s="255"/>
      <c r="AE79" s="255"/>
      <c r="AF79" s="255"/>
      <c r="AG79" s="255"/>
      <c r="AH79" s="255"/>
      <c r="AI79" s="255"/>
      <c r="AJ79" s="255"/>
      <c r="AK79" s="255"/>
      <c r="AL79" s="255"/>
      <c r="AM79" s="255"/>
      <c r="AN79" s="255"/>
      <c r="AO79" s="255"/>
      <c r="AP79" s="255"/>
      <c r="AQ79" s="255"/>
      <c r="AR79" s="255"/>
      <c r="AS79" s="255"/>
    </row>
    <row r="80" spans="1:45" ht="17.25" x14ac:dyDescent="0.3">
      <c r="A80" s="264"/>
      <c r="B80" s="255"/>
      <c r="C80" s="269"/>
      <c r="D80" s="269"/>
      <c r="E80" s="269"/>
      <c r="F80" s="269"/>
      <c r="G80" s="269"/>
      <c r="H80" s="269"/>
      <c r="I80" s="269"/>
      <c r="J80" s="269"/>
      <c r="K80" s="269"/>
      <c r="L80" s="269"/>
      <c r="M80" s="269"/>
      <c r="N80" s="269"/>
      <c r="O80" s="269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  <c r="AC80" s="255"/>
      <c r="AD80" s="255"/>
      <c r="AE80" s="255"/>
      <c r="AF80" s="255"/>
      <c r="AG80" s="255"/>
      <c r="AH80" s="255"/>
      <c r="AI80" s="255"/>
      <c r="AJ80" s="255"/>
      <c r="AK80" s="255"/>
      <c r="AL80" s="255"/>
      <c r="AM80" s="255"/>
      <c r="AN80" s="255"/>
      <c r="AO80" s="255"/>
      <c r="AP80" s="255"/>
      <c r="AQ80" s="255"/>
      <c r="AR80" s="255"/>
      <c r="AS80" s="255"/>
    </row>
    <row r="81" spans="2:45" ht="17.25" x14ac:dyDescent="0.3">
      <c r="B81" s="255"/>
      <c r="C81" s="269"/>
      <c r="D81" s="269"/>
      <c r="E81" s="269"/>
      <c r="F81" s="269"/>
      <c r="G81" s="269"/>
      <c r="H81" s="269"/>
      <c r="I81" s="269"/>
      <c r="J81" s="269"/>
      <c r="K81" s="269"/>
      <c r="L81" s="269"/>
      <c r="M81" s="269"/>
      <c r="N81" s="269"/>
      <c r="O81" s="269"/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5"/>
      <c r="AG81" s="255"/>
      <c r="AH81" s="255"/>
      <c r="AI81" s="255"/>
      <c r="AJ81" s="255"/>
      <c r="AK81" s="255"/>
      <c r="AL81" s="255"/>
      <c r="AM81" s="255"/>
      <c r="AN81" s="255"/>
      <c r="AO81" s="255"/>
      <c r="AP81" s="255"/>
      <c r="AQ81" s="255"/>
      <c r="AR81" s="255"/>
      <c r="AS81" s="255"/>
    </row>
    <row r="82" spans="2:45" ht="17.25" x14ac:dyDescent="0.3">
      <c r="B82" s="255"/>
      <c r="C82" s="269"/>
      <c r="D82" s="269"/>
      <c r="E82" s="269"/>
      <c r="F82" s="269"/>
      <c r="G82" s="269"/>
      <c r="H82" s="269"/>
      <c r="I82" s="269"/>
      <c r="J82" s="269"/>
      <c r="K82" s="269"/>
      <c r="L82" s="269"/>
      <c r="M82" s="269"/>
      <c r="N82" s="269"/>
      <c r="O82" s="269"/>
      <c r="P82" s="255"/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  <c r="AC82" s="255"/>
      <c r="AD82" s="255"/>
      <c r="AE82" s="255"/>
      <c r="AF82" s="255"/>
      <c r="AG82" s="255"/>
      <c r="AH82" s="255"/>
      <c r="AI82" s="255"/>
      <c r="AJ82" s="255"/>
      <c r="AK82" s="255"/>
      <c r="AL82" s="255"/>
      <c r="AM82" s="255"/>
      <c r="AN82" s="255"/>
      <c r="AO82" s="255"/>
      <c r="AP82" s="255"/>
      <c r="AQ82" s="255"/>
      <c r="AR82" s="255"/>
      <c r="AS82" s="255"/>
    </row>
    <row r="83" spans="2:45" ht="17.25" x14ac:dyDescent="0.3">
      <c r="B83" s="255"/>
      <c r="C83" s="269"/>
      <c r="D83" s="269"/>
      <c r="E83" s="269"/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55"/>
      <c r="Q83" s="255"/>
      <c r="R83" s="255"/>
      <c r="S83" s="255"/>
      <c r="T83" s="255"/>
      <c r="U83" s="255"/>
      <c r="V83" s="255"/>
      <c r="W83" s="255"/>
      <c r="X83" s="255"/>
      <c r="Y83" s="255"/>
      <c r="Z83" s="255"/>
      <c r="AA83" s="255"/>
      <c r="AB83" s="255"/>
      <c r="AC83" s="255"/>
      <c r="AD83" s="255"/>
      <c r="AE83" s="255"/>
      <c r="AF83" s="255"/>
      <c r="AG83" s="255"/>
      <c r="AH83" s="255"/>
      <c r="AI83" s="255"/>
      <c r="AJ83" s="255"/>
      <c r="AK83" s="255"/>
      <c r="AL83" s="255"/>
      <c r="AM83" s="255"/>
      <c r="AN83" s="255"/>
      <c r="AO83" s="255"/>
      <c r="AP83" s="255"/>
      <c r="AQ83" s="255"/>
      <c r="AR83" s="255"/>
      <c r="AS83" s="255"/>
    </row>
  </sheetData>
  <mergeCells count="16">
    <mergeCell ref="AR2:AS2"/>
    <mergeCell ref="AT2:AU2"/>
    <mergeCell ref="AW2:AX2"/>
    <mergeCell ref="E63:F63"/>
    <mergeCell ref="AC2:AD2"/>
    <mergeCell ref="AE2:AF2"/>
    <mergeCell ref="AH2:AI2"/>
    <mergeCell ref="AJ2:AK2"/>
    <mergeCell ref="AL2:AM2"/>
    <mergeCell ref="AO2:AP2"/>
    <mergeCell ref="Z2:AA2"/>
    <mergeCell ref="E1:F1"/>
    <mergeCell ref="Q2:R2"/>
    <mergeCell ref="S2:T2"/>
    <mergeCell ref="V2:W2"/>
    <mergeCell ref="X2:Y2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7A30B-F74E-4141-9F68-24236E137F85}">
  <sheetPr>
    <tabColor rgb="FF9E9EBE"/>
  </sheetPr>
  <dimension ref="A1:P29"/>
  <sheetViews>
    <sheetView workbookViewId="0">
      <selection activeCell="A2" sqref="A2"/>
    </sheetView>
  </sheetViews>
  <sheetFormatPr defaultColWidth="8.85546875" defaultRowHeight="12.75" x14ac:dyDescent="0.2"/>
  <cols>
    <col min="1" max="1" width="3.140625" style="210" customWidth="1"/>
    <col min="2" max="2" width="17.140625" style="210" customWidth="1"/>
    <col min="3" max="3" width="9" style="210" customWidth="1"/>
    <col min="4" max="4" width="8.85546875" style="210"/>
    <col min="5" max="5" width="8.42578125" style="210" bestFit="1" customWidth="1"/>
    <col min="6" max="6" width="8.85546875" style="210"/>
    <col min="7" max="7" width="10.42578125" style="210" customWidth="1"/>
    <col min="8" max="8" width="13" style="210" customWidth="1"/>
    <col min="9" max="9" width="12" style="210" customWidth="1"/>
    <col min="10" max="10" width="10.140625" style="210" customWidth="1"/>
    <col min="11" max="11" width="8.85546875" style="210"/>
    <col min="12" max="13" width="10.42578125" style="210" customWidth="1"/>
    <col min="14" max="14" width="8.85546875" style="210" customWidth="1"/>
    <col min="15" max="15" width="8.85546875" style="210"/>
    <col min="16" max="16" width="9.140625" style="210" customWidth="1"/>
    <col min="17" max="16384" width="8.85546875" style="210"/>
  </cols>
  <sheetData>
    <row r="1" spans="1:16" x14ac:dyDescent="0.2">
      <c r="A1" s="209" t="s">
        <v>220</v>
      </c>
    </row>
    <row r="2" spans="1:16" x14ac:dyDescent="0.2">
      <c r="O2" s="211"/>
    </row>
    <row r="3" spans="1:16" x14ac:dyDescent="0.2">
      <c r="C3" s="212"/>
    </row>
    <row r="4" spans="1:16" ht="13.5" thickBot="1" x14ac:dyDescent="0.25">
      <c r="B4" s="213" t="s">
        <v>221</v>
      </c>
      <c r="C4" s="213" t="s">
        <v>222</v>
      </c>
      <c r="D4" s="213" t="s">
        <v>223</v>
      </c>
      <c r="E4" s="213" t="s">
        <v>224</v>
      </c>
      <c r="F4" s="213" t="s">
        <v>225</v>
      </c>
      <c r="G4" s="213" t="s">
        <v>226</v>
      </c>
      <c r="H4" s="213" t="s">
        <v>227</v>
      </c>
      <c r="I4" s="213" t="s">
        <v>228</v>
      </c>
      <c r="J4" s="213" t="s">
        <v>229</v>
      </c>
      <c r="K4" s="213" t="s">
        <v>230</v>
      </c>
      <c r="L4" s="213" t="s">
        <v>231</v>
      </c>
      <c r="M4" s="213" t="s">
        <v>232</v>
      </c>
      <c r="N4" s="213"/>
      <c r="O4" s="213"/>
      <c r="P4" s="213"/>
    </row>
    <row r="5" spans="1:16" x14ac:dyDescent="0.2">
      <c r="A5" s="213">
        <v>5</v>
      </c>
      <c r="B5" s="214"/>
      <c r="C5" s="215" t="s">
        <v>141</v>
      </c>
      <c r="D5" s="215" t="s">
        <v>121</v>
      </c>
      <c r="E5" s="215"/>
      <c r="F5" s="215" t="s">
        <v>233</v>
      </c>
      <c r="G5" s="215" t="s">
        <v>234</v>
      </c>
      <c r="H5" s="215" t="s">
        <v>234</v>
      </c>
      <c r="I5" s="215" t="s">
        <v>121</v>
      </c>
      <c r="J5" s="215" t="s">
        <v>141</v>
      </c>
      <c r="K5" s="215" t="s">
        <v>235</v>
      </c>
      <c r="L5" s="215" t="s">
        <v>236</v>
      </c>
      <c r="M5" s="215"/>
      <c r="N5" s="213"/>
      <c r="O5" s="213"/>
      <c r="P5" s="213"/>
    </row>
    <row r="6" spans="1:16" ht="13.5" thickBot="1" x14ac:dyDescent="0.25">
      <c r="A6" s="213">
        <v>6</v>
      </c>
      <c r="B6" s="216" t="s">
        <v>42</v>
      </c>
      <c r="C6" s="216" t="s">
        <v>237</v>
      </c>
      <c r="D6" s="216" t="s">
        <v>237</v>
      </c>
      <c r="E6" s="216" t="s">
        <v>238</v>
      </c>
      <c r="F6" s="216" t="s">
        <v>239</v>
      </c>
      <c r="G6" s="216" t="s">
        <v>237</v>
      </c>
      <c r="H6" s="217" t="s">
        <v>240</v>
      </c>
      <c r="I6" s="216" t="s">
        <v>241</v>
      </c>
      <c r="J6" s="216" t="s">
        <v>242</v>
      </c>
      <c r="K6" s="216" t="s">
        <v>243</v>
      </c>
      <c r="L6" s="216" t="s">
        <v>243</v>
      </c>
      <c r="M6" s="216" t="s">
        <v>141</v>
      </c>
      <c r="N6" s="213"/>
      <c r="O6" s="218"/>
      <c r="P6" s="213"/>
    </row>
    <row r="7" spans="1:16" x14ac:dyDescent="0.2">
      <c r="A7" s="213">
        <v>7</v>
      </c>
      <c r="B7" s="219" t="s">
        <v>244</v>
      </c>
      <c r="C7" s="220">
        <v>9.4240000000000004E-2</v>
      </c>
      <c r="D7" s="221">
        <v>0.14069999999999999</v>
      </c>
      <c r="E7" s="222">
        <f>1.22222/18</f>
        <v>6.790111111111112E-2</v>
      </c>
      <c r="F7" s="222">
        <f>ROUND(SUM(C7:E7)/3,4)</f>
        <v>0.1009</v>
      </c>
      <c r="G7" s="223">
        <v>9.2920519528360807E-2</v>
      </c>
      <c r="H7" s="222">
        <f t="shared" ref="H7:H24" si="0">ROUND(G7*0.9947,4)</f>
        <v>9.2399999999999996E-2</v>
      </c>
      <c r="I7" s="222">
        <f>ROUND(F7*0.0053,4)-0.0001</f>
        <v>4.0000000000000002E-4</v>
      </c>
      <c r="J7" s="222">
        <f>ROUND(SUM(H7:I7),4)</f>
        <v>9.2799999999999994E-2</v>
      </c>
      <c r="K7" s="222">
        <f>ROUND($I7/$J7,4)</f>
        <v>4.3E-3</v>
      </c>
      <c r="L7" s="222">
        <f>ROUND($H7/$J7,4)</f>
        <v>0.99570000000000003</v>
      </c>
      <c r="M7" s="222">
        <f>SUM(K7:L7)</f>
        <v>1</v>
      </c>
      <c r="N7" s="213"/>
      <c r="O7" s="244"/>
      <c r="P7" s="218"/>
    </row>
    <row r="8" spans="1:16" x14ac:dyDescent="0.2">
      <c r="A8" s="213">
        <v>8</v>
      </c>
      <c r="B8" s="219" t="s">
        <v>245</v>
      </c>
      <c r="C8" s="224">
        <v>4.5539999999999997E-2</v>
      </c>
      <c r="D8" s="222">
        <v>3.1800000000000002E-2</v>
      </c>
      <c r="E8" s="222">
        <f>1.22222/18</f>
        <v>6.790111111111112E-2</v>
      </c>
      <c r="F8" s="222">
        <f>ROUND(SUM(C8:E8)/3,4)</f>
        <v>4.8399999999999999E-2</v>
      </c>
      <c r="G8" s="225">
        <v>4.5927358507761362E-2</v>
      </c>
      <c r="H8" s="222">
        <f t="shared" si="0"/>
        <v>4.5699999999999998E-2</v>
      </c>
      <c r="I8" s="222">
        <f t="shared" ref="I8:I24" si="1">ROUND(F8*0.0053,4)</f>
        <v>2.9999999999999997E-4</v>
      </c>
      <c r="J8" s="222">
        <f t="shared" ref="J8:J24" si="2">ROUND(SUM(H8:I8),4)</f>
        <v>4.5999999999999999E-2</v>
      </c>
      <c r="K8" s="222">
        <f t="shared" ref="K8:K24" si="3">ROUND($I8/$J8,4)</f>
        <v>6.4999999999999997E-3</v>
      </c>
      <c r="L8" s="222">
        <f t="shared" ref="L8:L24" si="4">ROUND($H8/$J8,4)</f>
        <v>0.99350000000000005</v>
      </c>
      <c r="M8" s="222">
        <f t="shared" ref="M8:M24" si="5">SUM(K8:L8)</f>
        <v>1</v>
      </c>
      <c r="N8" s="213"/>
      <c r="O8" s="244"/>
      <c r="P8" s="218"/>
    </row>
    <row r="9" spans="1:16" x14ac:dyDescent="0.2">
      <c r="A9" s="213">
        <v>9</v>
      </c>
      <c r="B9" s="219" t="s">
        <v>246</v>
      </c>
      <c r="C9" s="224">
        <v>8.7220000000000006E-2</v>
      </c>
      <c r="D9" s="222">
        <v>3.6600000000000001E-2</v>
      </c>
      <c r="E9" s="222">
        <f>1.22222/18</f>
        <v>6.790111111111112E-2</v>
      </c>
      <c r="F9" s="222">
        <f t="shared" ref="F9:F23" si="6">ROUND(SUM(C9:E9)/3,4)</f>
        <v>6.3899999999999998E-2</v>
      </c>
      <c r="G9" s="225">
        <v>8.8658268795201875E-2</v>
      </c>
      <c r="H9" s="222">
        <f t="shared" si="0"/>
        <v>8.8200000000000001E-2</v>
      </c>
      <c r="I9" s="222">
        <f t="shared" si="1"/>
        <v>2.9999999999999997E-4</v>
      </c>
      <c r="J9" s="222">
        <f t="shared" si="2"/>
        <v>8.8499999999999995E-2</v>
      </c>
      <c r="K9" s="222">
        <f t="shared" si="3"/>
        <v>3.3999999999999998E-3</v>
      </c>
      <c r="L9" s="222">
        <f t="shared" si="4"/>
        <v>0.99660000000000004</v>
      </c>
      <c r="M9" s="222">
        <f t="shared" si="5"/>
        <v>1</v>
      </c>
      <c r="N9" s="213"/>
      <c r="O9" s="244"/>
      <c r="P9" s="218"/>
    </row>
    <row r="10" spans="1:16" x14ac:dyDescent="0.2">
      <c r="A10" s="213">
        <v>10</v>
      </c>
      <c r="B10" s="219" t="s">
        <v>247</v>
      </c>
      <c r="C10" s="224">
        <v>0.12348000000000001</v>
      </c>
      <c r="D10" s="222">
        <v>2.1299999999999999E-2</v>
      </c>
      <c r="E10" s="222">
        <f>1.22222/18</f>
        <v>6.790111111111112E-2</v>
      </c>
      <c r="F10" s="222">
        <f>ROUND(SUM(C10:E10)/3,3)</f>
        <v>7.0999999999999994E-2</v>
      </c>
      <c r="G10" s="225">
        <v>0.1263872940223924</v>
      </c>
      <c r="H10" s="222">
        <f t="shared" si="0"/>
        <v>0.12570000000000001</v>
      </c>
      <c r="I10" s="222">
        <f t="shared" si="1"/>
        <v>4.0000000000000002E-4</v>
      </c>
      <c r="J10" s="222">
        <f t="shared" si="2"/>
        <v>0.12609999999999999</v>
      </c>
      <c r="K10" s="222">
        <f t="shared" si="3"/>
        <v>3.2000000000000002E-3</v>
      </c>
      <c r="L10" s="222">
        <f t="shared" si="4"/>
        <v>0.99680000000000002</v>
      </c>
      <c r="M10" s="222">
        <f t="shared" si="5"/>
        <v>1</v>
      </c>
      <c r="N10" s="213"/>
      <c r="O10" s="244"/>
      <c r="P10" s="218"/>
    </row>
    <row r="11" spans="1:16" x14ac:dyDescent="0.2">
      <c r="A11" s="213">
        <v>11</v>
      </c>
      <c r="B11" s="219" t="s">
        <v>248</v>
      </c>
      <c r="C11" s="224">
        <v>9.1500000000000001E-3</v>
      </c>
      <c r="D11" s="222">
        <v>1.2699999999999999E-2</v>
      </c>
      <c r="E11" s="222">
        <f>0.5/18</f>
        <v>2.7777777777777776E-2</v>
      </c>
      <c r="F11" s="222">
        <f t="shared" si="6"/>
        <v>1.6500000000000001E-2</v>
      </c>
      <c r="G11" s="225">
        <v>9.0502078362865949E-3</v>
      </c>
      <c r="H11" s="222">
        <f t="shared" si="0"/>
        <v>8.9999999999999993E-3</v>
      </c>
      <c r="I11" s="222">
        <f t="shared" si="1"/>
        <v>1E-4</v>
      </c>
      <c r="J11" s="222">
        <f t="shared" si="2"/>
        <v>9.1000000000000004E-3</v>
      </c>
      <c r="K11" s="222">
        <f t="shared" si="3"/>
        <v>1.0999999999999999E-2</v>
      </c>
      <c r="L11" s="222">
        <f t="shared" si="4"/>
        <v>0.98899999999999999</v>
      </c>
      <c r="M11" s="222">
        <f t="shared" si="5"/>
        <v>1</v>
      </c>
      <c r="N11" s="213"/>
      <c r="O11" s="244"/>
      <c r="P11" s="218"/>
    </row>
    <row r="12" spans="1:16" x14ac:dyDescent="0.2">
      <c r="A12" s="213">
        <v>12</v>
      </c>
      <c r="B12" s="219" t="s">
        <v>249</v>
      </c>
      <c r="C12" s="224">
        <v>0.11123</v>
      </c>
      <c r="D12" s="222">
        <v>0.1699</v>
      </c>
      <c r="E12" s="222">
        <f>1.22222/18</f>
        <v>6.790111111111112E-2</v>
      </c>
      <c r="F12" s="222">
        <f t="shared" si="6"/>
        <v>0.1163</v>
      </c>
      <c r="G12" s="225">
        <v>0.10955893427423262</v>
      </c>
      <c r="H12" s="222">
        <f t="shared" si="0"/>
        <v>0.109</v>
      </c>
      <c r="I12" s="222">
        <f t="shared" si="1"/>
        <v>5.9999999999999995E-4</v>
      </c>
      <c r="J12" s="222">
        <f t="shared" si="2"/>
        <v>0.1096</v>
      </c>
      <c r="K12" s="222">
        <f t="shared" si="3"/>
        <v>5.4999999999999997E-3</v>
      </c>
      <c r="L12" s="222">
        <f t="shared" si="4"/>
        <v>0.99450000000000005</v>
      </c>
      <c r="M12" s="222">
        <f t="shared" si="5"/>
        <v>1</v>
      </c>
      <c r="N12" s="213"/>
      <c r="O12" s="244"/>
      <c r="P12" s="218"/>
    </row>
    <row r="13" spans="1:16" x14ac:dyDescent="0.2">
      <c r="A13" s="213">
        <v>13</v>
      </c>
      <c r="B13" s="219" t="s">
        <v>250</v>
      </c>
      <c r="C13" s="224">
        <v>0.15759999999999999</v>
      </c>
      <c r="D13" s="222">
        <v>4.9599999999999998E-2</v>
      </c>
      <c r="E13" s="222">
        <f>1.22222/18</f>
        <v>6.790111111111112E-2</v>
      </c>
      <c r="F13" s="222">
        <f t="shared" si="6"/>
        <v>9.1700000000000004E-2</v>
      </c>
      <c r="G13" s="225">
        <v>0.1606752448899518</v>
      </c>
      <c r="H13" s="222">
        <f t="shared" si="0"/>
        <v>0.1598</v>
      </c>
      <c r="I13" s="222">
        <f t="shared" si="1"/>
        <v>5.0000000000000001E-4</v>
      </c>
      <c r="J13" s="222">
        <f t="shared" si="2"/>
        <v>0.1603</v>
      </c>
      <c r="K13" s="222">
        <f t="shared" si="3"/>
        <v>3.0999999999999999E-3</v>
      </c>
      <c r="L13" s="222">
        <f t="shared" si="4"/>
        <v>0.99690000000000001</v>
      </c>
      <c r="M13" s="222">
        <f t="shared" si="5"/>
        <v>1</v>
      </c>
      <c r="N13" s="213"/>
      <c r="O13" s="244"/>
      <c r="P13" s="218"/>
    </row>
    <row r="14" spans="1:16" x14ac:dyDescent="0.2">
      <c r="A14" s="213">
        <v>14</v>
      </c>
      <c r="B14" s="219" t="s">
        <v>251</v>
      </c>
      <c r="C14" s="224">
        <v>6.6989999999999994E-2</v>
      </c>
      <c r="D14" s="222">
        <v>0.38769999999999999</v>
      </c>
      <c r="E14" s="222">
        <f>1.22222/18</f>
        <v>6.790111111111112E-2</v>
      </c>
      <c r="F14" s="222">
        <f t="shared" si="6"/>
        <v>0.17419999999999999</v>
      </c>
      <c r="G14" s="225">
        <v>5.7876625924422997E-2</v>
      </c>
      <c r="H14" s="222">
        <f t="shared" si="0"/>
        <v>5.7599999999999998E-2</v>
      </c>
      <c r="I14" s="222">
        <f t="shared" si="1"/>
        <v>8.9999999999999998E-4</v>
      </c>
      <c r="J14" s="222">
        <f t="shared" si="2"/>
        <v>5.8500000000000003E-2</v>
      </c>
      <c r="K14" s="222">
        <f t="shared" si="3"/>
        <v>1.54E-2</v>
      </c>
      <c r="L14" s="222">
        <f t="shared" si="4"/>
        <v>0.98460000000000003</v>
      </c>
      <c r="M14" s="222">
        <f t="shared" si="5"/>
        <v>1</v>
      </c>
      <c r="N14" s="213"/>
      <c r="O14" s="244"/>
      <c r="P14" s="218"/>
    </row>
    <row r="15" spans="1:16" x14ac:dyDescent="0.2">
      <c r="A15" s="213">
        <v>15</v>
      </c>
      <c r="B15" s="219" t="s">
        <v>252</v>
      </c>
      <c r="C15" s="224">
        <v>1.312E-2</v>
      </c>
      <c r="D15" s="222">
        <v>5.3E-3</v>
      </c>
      <c r="E15" s="222">
        <f>0.5/18</f>
        <v>2.7777777777777776E-2</v>
      </c>
      <c r="F15" s="222">
        <f t="shared" si="6"/>
        <v>1.54E-2</v>
      </c>
      <c r="G15" s="225">
        <v>1.3346034706213599E-2</v>
      </c>
      <c r="H15" s="222">
        <f t="shared" si="0"/>
        <v>1.3299999999999999E-2</v>
      </c>
      <c r="I15" s="222">
        <f t="shared" si="1"/>
        <v>1E-4</v>
      </c>
      <c r="J15" s="222">
        <f t="shared" si="2"/>
        <v>1.34E-2</v>
      </c>
      <c r="K15" s="222">
        <f t="shared" si="3"/>
        <v>7.4999999999999997E-3</v>
      </c>
      <c r="L15" s="222">
        <f t="shared" si="4"/>
        <v>0.99250000000000005</v>
      </c>
      <c r="M15" s="222">
        <f t="shared" si="5"/>
        <v>1</v>
      </c>
      <c r="N15" s="213"/>
      <c r="O15" s="244"/>
      <c r="P15" s="218"/>
    </row>
    <row r="16" spans="1:16" x14ac:dyDescent="0.2">
      <c r="A16" s="213">
        <v>16</v>
      </c>
      <c r="B16" s="219" t="s">
        <v>253</v>
      </c>
      <c r="C16" s="224">
        <v>2.332E-2</v>
      </c>
      <c r="D16" s="222">
        <v>1.5299999999999999E-2</v>
      </c>
      <c r="E16" s="222">
        <f>1/18</f>
        <v>5.5555555555555552E-2</v>
      </c>
      <c r="F16" s="222">
        <f t="shared" si="6"/>
        <v>3.1399999999999997E-2</v>
      </c>
      <c r="G16" s="225">
        <v>2.3552220965515389E-2</v>
      </c>
      <c r="H16" s="222">
        <f t="shared" si="0"/>
        <v>2.3400000000000001E-2</v>
      </c>
      <c r="I16" s="222">
        <f t="shared" si="1"/>
        <v>2.0000000000000001E-4</v>
      </c>
      <c r="J16" s="222">
        <f t="shared" si="2"/>
        <v>2.3599999999999999E-2</v>
      </c>
      <c r="K16" s="222">
        <f t="shared" si="3"/>
        <v>8.5000000000000006E-3</v>
      </c>
      <c r="L16" s="222">
        <f t="shared" si="4"/>
        <v>0.99150000000000005</v>
      </c>
      <c r="M16" s="222">
        <f t="shared" si="5"/>
        <v>1</v>
      </c>
      <c r="N16" s="213"/>
      <c r="O16" s="244"/>
      <c r="P16" s="218"/>
    </row>
    <row r="17" spans="1:16" x14ac:dyDescent="0.2">
      <c r="A17" s="213">
        <v>17</v>
      </c>
      <c r="B17" s="219" t="s">
        <v>254</v>
      </c>
      <c r="C17" s="224">
        <v>2.3949999999999999E-2</v>
      </c>
      <c r="D17" s="222">
        <v>1.7000000000000001E-2</v>
      </c>
      <c r="E17" s="222">
        <f>1/18</f>
        <v>5.5555555555555552E-2</v>
      </c>
      <c r="F17" s="222">
        <f t="shared" si="6"/>
        <v>3.2199999999999999E-2</v>
      </c>
      <c r="G17" s="225">
        <v>2.4147957563600397E-2</v>
      </c>
      <c r="H17" s="222">
        <f t="shared" si="0"/>
        <v>2.4E-2</v>
      </c>
      <c r="I17" s="222">
        <f t="shared" si="1"/>
        <v>2.0000000000000001E-4</v>
      </c>
      <c r="J17" s="222">
        <f t="shared" si="2"/>
        <v>2.4199999999999999E-2</v>
      </c>
      <c r="K17" s="222">
        <f t="shared" si="3"/>
        <v>8.3000000000000001E-3</v>
      </c>
      <c r="L17" s="222">
        <f t="shared" si="4"/>
        <v>0.99170000000000003</v>
      </c>
      <c r="M17" s="222">
        <f t="shared" si="5"/>
        <v>1</v>
      </c>
      <c r="N17" s="213"/>
      <c r="O17" s="244"/>
      <c r="P17" s="218"/>
    </row>
    <row r="18" spans="1:16" x14ac:dyDescent="0.2">
      <c r="A18" s="213">
        <v>18</v>
      </c>
      <c r="B18" s="219" t="s">
        <v>255</v>
      </c>
      <c r="C18" s="224">
        <v>8.0180000000000001E-2</v>
      </c>
      <c r="D18" s="222">
        <v>6.3799999999999996E-2</v>
      </c>
      <c r="E18" s="222">
        <f>1.22222/18</f>
        <v>6.790111111111112E-2</v>
      </c>
      <c r="F18" s="222">
        <f t="shared" si="6"/>
        <v>7.0599999999999996E-2</v>
      </c>
      <c r="G18" s="225">
        <v>8.0646043244145524E-2</v>
      </c>
      <c r="H18" s="222">
        <f t="shared" si="0"/>
        <v>8.0199999999999994E-2</v>
      </c>
      <c r="I18" s="222">
        <f t="shared" si="1"/>
        <v>4.0000000000000002E-4</v>
      </c>
      <c r="J18" s="222">
        <f t="shared" si="2"/>
        <v>8.0600000000000005E-2</v>
      </c>
      <c r="K18" s="222">
        <f t="shared" si="3"/>
        <v>5.0000000000000001E-3</v>
      </c>
      <c r="L18" s="222">
        <f t="shared" si="4"/>
        <v>0.995</v>
      </c>
      <c r="M18" s="222">
        <f t="shared" si="5"/>
        <v>1</v>
      </c>
      <c r="N18" s="213"/>
      <c r="O18" s="244"/>
      <c r="P18" s="218"/>
    </row>
    <row r="19" spans="1:16" x14ac:dyDescent="0.2">
      <c r="A19" s="213">
        <v>19</v>
      </c>
      <c r="B19" s="219" t="s">
        <v>256</v>
      </c>
      <c r="C19" s="224">
        <v>1.3339999999999999E-2</v>
      </c>
      <c r="D19" s="222">
        <v>5.5999999999999999E-3</v>
      </c>
      <c r="E19" s="222">
        <f>0.5/18</f>
        <v>2.7777777777777776E-2</v>
      </c>
      <c r="F19" s="222">
        <f t="shared" si="6"/>
        <v>1.5599999999999999E-2</v>
      </c>
      <c r="G19" s="225">
        <v>1.3560921981529287E-2</v>
      </c>
      <c r="H19" s="222">
        <f t="shared" si="0"/>
        <v>1.35E-2</v>
      </c>
      <c r="I19" s="222">
        <f t="shared" si="1"/>
        <v>1E-4</v>
      </c>
      <c r="J19" s="222">
        <f t="shared" si="2"/>
        <v>1.3599999999999999E-2</v>
      </c>
      <c r="K19" s="222">
        <f t="shared" si="3"/>
        <v>7.4000000000000003E-3</v>
      </c>
      <c r="L19" s="222">
        <f t="shared" si="4"/>
        <v>0.99260000000000004</v>
      </c>
      <c r="M19" s="222">
        <f t="shared" si="5"/>
        <v>1</v>
      </c>
      <c r="N19" s="213"/>
      <c r="O19" s="244"/>
      <c r="P19" s="218"/>
    </row>
    <row r="20" spans="1:16" x14ac:dyDescent="0.2">
      <c r="A20" s="213">
        <v>20</v>
      </c>
      <c r="B20" s="219" t="s">
        <v>257</v>
      </c>
      <c r="C20" s="224">
        <v>2.5260000000000001E-2</v>
      </c>
      <c r="D20" s="222">
        <v>8.5000000000000006E-3</v>
      </c>
      <c r="E20" s="222">
        <f>1/18</f>
        <v>5.5555555555555552E-2</v>
      </c>
      <c r="F20" s="222">
        <f t="shared" si="6"/>
        <v>2.98E-2</v>
      </c>
      <c r="G20" s="225">
        <v>2.5733710537246969E-2</v>
      </c>
      <c r="H20" s="222">
        <f t="shared" si="0"/>
        <v>2.5600000000000001E-2</v>
      </c>
      <c r="I20" s="222">
        <f t="shared" si="1"/>
        <v>2.0000000000000001E-4</v>
      </c>
      <c r="J20" s="222">
        <f t="shared" si="2"/>
        <v>2.58E-2</v>
      </c>
      <c r="K20" s="222">
        <f t="shared" si="3"/>
        <v>7.7999999999999996E-3</v>
      </c>
      <c r="L20" s="222">
        <f t="shared" si="4"/>
        <v>0.99219999999999997</v>
      </c>
      <c r="M20" s="222">
        <f t="shared" si="5"/>
        <v>1</v>
      </c>
      <c r="N20" s="213"/>
      <c r="O20" s="244"/>
      <c r="P20" s="218"/>
    </row>
    <row r="21" spans="1:16" x14ac:dyDescent="0.2">
      <c r="A21" s="213">
        <v>21</v>
      </c>
      <c r="B21" s="219" t="s">
        <v>258</v>
      </c>
      <c r="C21" s="224">
        <v>2.0740000000000001E-2</v>
      </c>
      <c r="D21" s="222">
        <v>7.1999999999999998E-3</v>
      </c>
      <c r="E21" s="222">
        <f>1/18</f>
        <v>5.5555555555555552E-2</v>
      </c>
      <c r="F21" s="222">
        <f t="shared" si="6"/>
        <v>2.7799999999999998E-2</v>
      </c>
      <c r="G21" s="225">
        <v>2.1124186618086793E-2</v>
      </c>
      <c r="H21" s="222">
        <f t="shared" si="0"/>
        <v>2.1000000000000001E-2</v>
      </c>
      <c r="I21" s="222">
        <f t="shared" si="1"/>
        <v>1E-4</v>
      </c>
      <c r="J21" s="222">
        <f t="shared" si="2"/>
        <v>2.1100000000000001E-2</v>
      </c>
      <c r="K21" s="222">
        <f t="shared" si="3"/>
        <v>4.7000000000000002E-3</v>
      </c>
      <c r="L21" s="222">
        <f t="shared" si="4"/>
        <v>0.99529999999999996</v>
      </c>
      <c r="M21" s="222">
        <f t="shared" si="5"/>
        <v>1</v>
      </c>
      <c r="N21" s="213"/>
      <c r="O21" s="244"/>
      <c r="P21" s="218"/>
    </row>
    <row r="22" spans="1:16" x14ac:dyDescent="0.2">
      <c r="A22" s="213">
        <v>22</v>
      </c>
      <c r="B22" s="219" t="s">
        <v>259</v>
      </c>
      <c r="C22" s="224">
        <v>5.2679999999999998E-2</v>
      </c>
      <c r="D22" s="222">
        <v>1.4999999999999999E-2</v>
      </c>
      <c r="E22" s="222">
        <f>1.22222/18</f>
        <v>6.790111111111112E-2</v>
      </c>
      <c r="F22" s="222">
        <f t="shared" si="6"/>
        <v>4.5199999999999997E-2</v>
      </c>
      <c r="G22" s="225">
        <v>5.3756354283883361E-2</v>
      </c>
      <c r="H22" s="222">
        <f t="shared" si="0"/>
        <v>5.3499999999999999E-2</v>
      </c>
      <c r="I22" s="222">
        <f t="shared" si="1"/>
        <v>2.0000000000000001E-4</v>
      </c>
      <c r="J22" s="222">
        <f t="shared" si="2"/>
        <v>5.3699999999999998E-2</v>
      </c>
      <c r="K22" s="222">
        <f t="shared" si="3"/>
        <v>3.7000000000000002E-3</v>
      </c>
      <c r="L22" s="222">
        <f t="shared" si="4"/>
        <v>0.99629999999999996</v>
      </c>
      <c r="M22" s="222">
        <f t="shared" si="5"/>
        <v>1</v>
      </c>
      <c r="N22" s="213"/>
      <c r="O22" s="244"/>
      <c r="P22" s="218"/>
    </row>
    <row r="23" spans="1:16" x14ac:dyDescent="0.2">
      <c r="A23" s="213">
        <v>23</v>
      </c>
      <c r="B23" s="219" t="s">
        <v>260</v>
      </c>
      <c r="C23" s="224">
        <v>4.0329999999999998E-2</v>
      </c>
      <c r="D23" s="222">
        <v>4.8999999999999998E-3</v>
      </c>
      <c r="E23" s="222">
        <f>1/18</f>
        <v>5.5555555555555552E-2</v>
      </c>
      <c r="F23" s="222">
        <f t="shared" si="6"/>
        <v>3.3599999999999998E-2</v>
      </c>
      <c r="G23" s="225">
        <v>4.1337020952468662E-2</v>
      </c>
      <c r="H23" s="222">
        <f t="shared" si="0"/>
        <v>4.1099999999999998E-2</v>
      </c>
      <c r="I23" s="222">
        <f t="shared" si="1"/>
        <v>2.0000000000000001E-4</v>
      </c>
      <c r="J23" s="222">
        <f t="shared" si="2"/>
        <v>4.1300000000000003E-2</v>
      </c>
      <c r="K23" s="222">
        <f t="shared" si="3"/>
        <v>4.7999999999999996E-3</v>
      </c>
      <c r="L23" s="222">
        <f t="shared" si="4"/>
        <v>0.99519999999999997</v>
      </c>
      <c r="M23" s="222">
        <f t="shared" si="5"/>
        <v>1</v>
      </c>
      <c r="N23" s="213"/>
      <c r="O23" s="244"/>
      <c r="P23" s="218"/>
    </row>
    <row r="24" spans="1:16" ht="13.5" thickBot="1" x14ac:dyDescent="0.25">
      <c r="A24" s="213">
        <v>24</v>
      </c>
      <c r="B24" s="226" t="s">
        <v>261</v>
      </c>
      <c r="C24" s="227">
        <v>1.1610000000000001E-2</v>
      </c>
      <c r="D24" s="227">
        <v>7.1000000000000004E-3</v>
      </c>
      <c r="E24" s="227">
        <f>0.5/18</f>
        <v>2.7777777777777776E-2</v>
      </c>
      <c r="F24" s="227">
        <f>ROUND(SUM(C24:E24)/3,4)</f>
        <v>1.55E-2</v>
      </c>
      <c r="G24" s="227">
        <v>1.1741095368699557E-2</v>
      </c>
      <c r="H24" s="227">
        <f t="shared" si="0"/>
        <v>1.17E-2</v>
      </c>
      <c r="I24" s="227">
        <f t="shared" si="1"/>
        <v>1E-4</v>
      </c>
      <c r="J24" s="227">
        <f t="shared" si="2"/>
        <v>1.18E-2</v>
      </c>
      <c r="K24" s="227">
        <f t="shared" si="3"/>
        <v>8.5000000000000006E-3</v>
      </c>
      <c r="L24" s="227">
        <f t="shared" si="4"/>
        <v>0.99150000000000005</v>
      </c>
      <c r="M24" s="227">
        <f t="shared" si="5"/>
        <v>1</v>
      </c>
      <c r="N24" s="213"/>
      <c r="O24" s="244"/>
      <c r="P24" s="218"/>
    </row>
    <row r="25" spans="1:16" x14ac:dyDescent="0.2">
      <c r="C25" s="212">
        <f t="shared" ref="C25:J25" si="7">SUM(C7:C24)</f>
        <v>0.99997999999999998</v>
      </c>
      <c r="D25" s="212">
        <f t="shared" si="7"/>
        <v>0.99999999999999989</v>
      </c>
      <c r="E25" s="212">
        <f t="shared" si="7"/>
        <v>0.9999988888888891</v>
      </c>
      <c r="F25" s="212">
        <f t="shared" si="7"/>
        <v>1</v>
      </c>
      <c r="G25" s="212">
        <f t="shared" si="7"/>
        <v>1</v>
      </c>
      <c r="H25" s="212">
        <f t="shared" si="7"/>
        <v>0.99469999999999981</v>
      </c>
      <c r="I25" s="212">
        <f t="shared" si="7"/>
        <v>5.2999999999999992E-3</v>
      </c>
      <c r="J25" s="212">
        <f t="shared" si="7"/>
        <v>0.99999999999999989</v>
      </c>
      <c r="K25" s="212"/>
      <c r="L25" s="212"/>
      <c r="M25" s="212"/>
      <c r="N25" s="213"/>
      <c r="O25" s="218"/>
      <c r="P25" s="218"/>
    </row>
    <row r="26" spans="1:16" x14ac:dyDescent="0.2">
      <c r="I26" s="228"/>
      <c r="K26" s="212"/>
      <c r="N26" s="213"/>
      <c r="O26" s="213"/>
      <c r="P26" s="213"/>
    </row>
    <row r="27" spans="1:16" x14ac:dyDescent="0.2">
      <c r="H27" s="229"/>
      <c r="I27" s="229"/>
      <c r="N27" s="213"/>
      <c r="O27" s="213"/>
      <c r="P27" s="213"/>
    </row>
    <row r="28" spans="1:16" ht="15" x14ac:dyDescent="0.25">
      <c r="D28" s="212"/>
      <c r="H28" s="212"/>
      <c r="I28" s="230"/>
      <c r="N28" s="213"/>
      <c r="O28" s="213"/>
      <c r="P28" s="213"/>
    </row>
    <row r="29" spans="1:16" ht="15" x14ac:dyDescent="0.25">
      <c r="H29" s="230"/>
      <c r="I29" s="230"/>
    </row>
  </sheetData>
  <pageMargins left="0.45" right="0.2" top="1" bottom="1" header="0.5" footer="0.5"/>
  <pageSetup scale="96" orientation="landscape" r:id="rId1"/>
  <headerFooter alignWithMargins="0">
    <oddHeader>&amp;CCalWIN GA/GR Cost Sharing</oddHeader>
    <oddFooter>&amp;CEffective July 1, 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FEC2E-610E-401E-9F58-CBA14994518F}">
  <dimension ref="A1:P104"/>
  <sheetViews>
    <sheetView zoomScale="90" zoomScaleNormal="90" workbookViewId="0">
      <pane xSplit="12" ySplit="3" topLeftCell="M4" activePane="bottomRight" state="frozen"/>
      <selection pane="topRight" activeCell="F30" sqref="F30"/>
      <selection pane="bottomLeft" activeCell="F30" sqref="F30"/>
      <selection pane="bottomRight" activeCell="A3" sqref="A3"/>
    </sheetView>
  </sheetViews>
  <sheetFormatPr defaultColWidth="9.140625" defaultRowHeight="12.75" x14ac:dyDescent="0.2"/>
  <cols>
    <col min="1" max="2" width="15.42578125" style="8" customWidth="1"/>
    <col min="3" max="5" width="15.7109375" style="8" customWidth="1"/>
    <col min="6" max="6" width="15.85546875" style="8" customWidth="1"/>
    <col min="7" max="12" width="15.7109375" style="8" customWidth="1"/>
    <col min="13" max="16384" width="9.140625" style="8"/>
  </cols>
  <sheetData>
    <row r="1" spans="1:16" ht="15.75" x14ac:dyDescent="0.25">
      <c r="A1" s="350" t="s">
        <v>40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</row>
    <row r="2" spans="1:16" ht="33" customHeight="1" x14ac:dyDescent="0.2">
      <c r="A2" s="351" t="s">
        <v>41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140"/>
    </row>
    <row r="3" spans="1:16" ht="38.25" x14ac:dyDescent="0.2">
      <c r="A3" s="134" t="s">
        <v>42</v>
      </c>
      <c r="B3" s="134" t="s">
        <v>43</v>
      </c>
      <c r="C3" s="134" t="s">
        <v>44</v>
      </c>
      <c r="D3" s="134" t="s">
        <v>45</v>
      </c>
      <c r="E3" s="134" t="s">
        <v>46</v>
      </c>
      <c r="F3" s="135" t="s">
        <v>47</v>
      </c>
      <c r="G3" s="134" t="s">
        <v>48</v>
      </c>
      <c r="H3" s="134" t="s">
        <v>49</v>
      </c>
      <c r="I3" s="134" t="s">
        <v>50</v>
      </c>
      <c r="J3" s="134" t="s">
        <v>51</v>
      </c>
      <c r="K3" s="135" t="s">
        <v>52</v>
      </c>
      <c r="L3" s="135" t="s">
        <v>53</v>
      </c>
    </row>
    <row r="4" spans="1:16" x14ac:dyDescent="0.2">
      <c r="A4" s="54" t="s">
        <v>54</v>
      </c>
      <c r="B4" s="25">
        <f>'SFY 22-23 Q1 Share by Project'!S4</f>
        <v>543</v>
      </c>
      <c r="C4" s="25">
        <f>'SFY 22-23 Q1 Share by Project'!T4</f>
        <v>80338</v>
      </c>
      <c r="D4" s="25">
        <f>'SFY 22-23 Q1 Share by Project'!U4</f>
        <v>5</v>
      </c>
      <c r="E4" s="25">
        <f>'SFY 22-23 Q1 Share by Project'!V4</f>
        <v>689</v>
      </c>
      <c r="F4" s="25">
        <f>'SFY 22-23 Q1 Share by Project'!W4</f>
        <v>60</v>
      </c>
      <c r="G4" s="25">
        <f>'SFY 22-23 Q1 Share by Project'!X4</f>
        <v>1077</v>
      </c>
      <c r="H4" s="25">
        <f>'SFY 22-23 Q1 Share by Project'!Y4</f>
        <v>0</v>
      </c>
      <c r="I4" s="25">
        <f>'SFY 22-23 Q1 Share by Project'!Z4</f>
        <v>1</v>
      </c>
      <c r="J4" s="25">
        <f>'SFY 22-23 Q1 Share by Project'!AA4</f>
        <v>2</v>
      </c>
      <c r="K4" s="25">
        <f>'SFY 22-23 Q1 Share by Project'!AB4</f>
        <v>12355</v>
      </c>
      <c r="L4" s="75">
        <f>SUM(B4:K4)</f>
        <v>95070</v>
      </c>
      <c r="P4" s="60"/>
    </row>
    <row r="5" spans="1:16" x14ac:dyDescent="0.2">
      <c r="A5" s="54" t="s">
        <v>55</v>
      </c>
      <c r="B5" s="25">
        <f>'SFY 22-23 Q1 Share by Project'!S5</f>
        <v>0</v>
      </c>
      <c r="C5" s="25">
        <f>'SFY 22-23 Q1 Share by Project'!T5</f>
        <v>0</v>
      </c>
      <c r="D5" s="25">
        <f>'SFY 22-23 Q1 Share by Project'!U5</f>
        <v>0</v>
      </c>
      <c r="E5" s="25">
        <f>'SFY 22-23 Q1 Share by Project'!V5</f>
        <v>0</v>
      </c>
      <c r="F5" s="25">
        <f>'SFY 22-23 Q1 Share by Project'!W5</f>
        <v>0</v>
      </c>
      <c r="G5" s="25">
        <f>'SFY 22-23 Q1 Share by Project'!X5</f>
        <v>0</v>
      </c>
      <c r="H5" s="25">
        <f>'SFY 22-23 Q1 Share by Project'!Y5</f>
        <v>0</v>
      </c>
      <c r="I5" s="25">
        <f>'SFY 22-23 Q1 Share by Project'!Z5</f>
        <v>0</v>
      </c>
      <c r="J5" s="25">
        <f>'SFY 22-23 Q1 Share by Project'!AA5</f>
        <v>0</v>
      </c>
      <c r="K5" s="25">
        <f>'SFY 22-23 Q1 Share by Project'!AB5</f>
        <v>0</v>
      </c>
      <c r="L5" s="75">
        <f t="shared" ref="L5:L61" si="0">SUM(B5:K5)</f>
        <v>0</v>
      </c>
      <c r="P5" s="60"/>
    </row>
    <row r="6" spans="1:16" x14ac:dyDescent="0.2">
      <c r="A6" s="54" t="s">
        <v>56</v>
      </c>
      <c r="B6" s="25">
        <f>'SFY 22-23 Q1 Share by Project'!S6</f>
        <v>10</v>
      </c>
      <c r="C6" s="25">
        <f>'SFY 22-23 Q1 Share by Project'!T6</f>
        <v>810</v>
      </c>
      <c r="D6" s="25">
        <f>'SFY 22-23 Q1 Share by Project'!U6</f>
        <v>0</v>
      </c>
      <c r="E6" s="25">
        <f>'SFY 22-23 Q1 Share by Project'!V6</f>
        <v>14</v>
      </c>
      <c r="F6" s="25">
        <f>'SFY 22-23 Q1 Share by Project'!W6</f>
        <v>2</v>
      </c>
      <c r="G6" s="25">
        <f>'SFY 22-23 Q1 Share by Project'!X6</f>
        <v>14</v>
      </c>
      <c r="H6" s="25">
        <f>'SFY 22-23 Q1 Share by Project'!Y6</f>
        <v>0</v>
      </c>
      <c r="I6" s="25">
        <f>'SFY 22-23 Q1 Share by Project'!Z6</f>
        <v>0</v>
      </c>
      <c r="J6" s="25">
        <f>'SFY 22-23 Q1 Share by Project'!AA6</f>
        <v>0</v>
      </c>
      <c r="K6" s="25">
        <f>'SFY 22-23 Q1 Share by Project'!AB6</f>
        <v>229</v>
      </c>
      <c r="L6" s="75">
        <f t="shared" si="0"/>
        <v>1079</v>
      </c>
      <c r="P6" s="60"/>
    </row>
    <row r="7" spans="1:16" x14ac:dyDescent="0.2">
      <c r="A7" s="54" t="s">
        <v>57</v>
      </c>
      <c r="B7" s="25">
        <f>'SFY 22-23 Q1 Share by Project'!S7</f>
        <v>114</v>
      </c>
      <c r="C7" s="25">
        <f>'SFY 22-23 Q1 Share by Project'!T7</f>
        <v>8126</v>
      </c>
      <c r="D7" s="25">
        <f>'SFY 22-23 Q1 Share by Project'!U7</f>
        <v>1</v>
      </c>
      <c r="E7" s="25">
        <f>'SFY 22-23 Q1 Share by Project'!V7</f>
        <v>141</v>
      </c>
      <c r="F7" s="25">
        <f>'SFY 22-23 Q1 Share by Project'!W7</f>
        <v>12</v>
      </c>
      <c r="G7" s="25">
        <f>'SFY 22-23 Q1 Share by Project'!X7</f>
        <v>145</v>
      </c>
      <c r="H7" s="25">
        <f>'SFY 22-23 Q1 Share by Project'!Y7</f>
        <v>0</v>
      </c>
      <c r="I7" s="25">
        <f>'SFY 22-23 Q1 Share by Project'!Z7</f>
        <v>0</v>
      </c>
      <c r="J7" s="25">
        <f>'SFY 22-23 Q1 Share by Project'!AA7</f>
        <v>0</v>
      </c>
      <c r="K7" s="25">
        <f>'SFY 22-23 Q1 Share by Project'!AB7</f>
        <v>2293</v>
      </c>
      <c r="L7" s="75">
        <f t="shared" si="0"/>
        <v>10832</v>
      </c>
      <c r="P7" s="60"/>
    </row>
    <row r="8" spans="1:16" x14ac:dyDescent="0.2">
      <c r="A8" s="54" t="s">
        <v>58</v>
      </c>
      <c r="B8" s="25">
        <f>'SFY 22-23 Q1 Share by Project'!S8</f>
        <v>18</v>
      </c>
      <c r="C8" s="25">
        <f>'SFY 22-23 Q1 Share by Project'!T8</f>
        <v>1301</v>
      </c>
      <c r="D8" s="25">
        <f>'SFY 22-23 Q1 Share by Project'!U8</f>
        <v>0</v>
      </c>
      <c r="E8" s="25">
        <f>'SFY 22-23 Q1 Share by Project'!V8</f>
        <v>22</v>
      </c>
      <c r="F8" s="25">
        <f>'SFY 22-23 Q1 Share by Project'!W8</f>
        <v>1</v>
      </c>
      <c r="G8" s="25">
        <f>'SFY 22-23 Q1 Share by Project'!X8</f>
        <v>23</v>
      </c>
      <c r="H8" s="25">
        <f>'SFY 22-23 Q1 Share by Project'!Y8</f>
        <v>0</v>
      </c>
      <c r="I8" s="25">
        <f>'SFY 22-23 Q1 Share by Project'!Z8</f>
        <v>0</v>
      </c>
      <c r="J8" s="25">
        <f>'SFY 22-23 Q1 Share by Project'!AA8</f>
        <v>0</v>
      </c>
      <c r="K8" s="25">
        <f>'SFY 22-23 Q1 Share by Project'!AB8</f>
        <v>373</v>
      </c>
      <c r="L8" s="75">
        <f t="shared" si="0"/>
        <v>1738</v>
      </c>
      <c r="P8" s="60"/>
    </row>
    <row r="9" spans="1:16" x14ac:dyDescent="0.2">
      <c r="A9" s="54" t="s">
        <v>59</v>
      </c>
      <c r="B9" s="25">
        <f>'SFY 22-23 Q1 Share by Project'!S9</f>
        <v>12</v>
      </c>
      <c r="C9" s="25">
        <f>'SFY 22-23 Q1 Share by Project'!T9</f>
        <v>889</v>
      </c>
      <c r="D9" s="25">
        <f>'SFY 22-23 Q1 Share by Project'!U9</f>
        <v>1</v>
      </c>
      <c r="E9" s="25">
        <f>'SFY 22-23 Q1 Share by Project'!V9</f>
        <v>16</v>
      </c>
      <c r="F9" s="25">
        <f>'SFY 22-23 Q1 Share by Project'!W9</f>
        <v>1</v>
      </c>
      <c r="G9" s="25">
        <f>'SFY 22-23 Q1 Share by Project'!X9</f>
        <v>16</v>
      </c>
      <c r="H9" s="25">
        <f>'SFY 22-23 Q1 Share by Project'!Y9</f>
        <v>0</v>
      </c>
      <c r="I9" s="25">
        <f>'SFY 22-23 Q1 Share by Project'!Z9</f>
        <v>0</v>
      </c>
      <c r="J9" s="25">
        <f>'SFY 22-23 Q1 Share by Project'!AA9</f>
        <v>0</v>
      </c>
      <c r="K9" s="25">
        <f>'SFY 22-23 Q1 Share by Project'!AB9</f>
        <v>258</v>
      </c>
      <c r="L9" s="75">
        <f t="shared" si="0"/>
        <v>1193</v>
      </c>
      <c r="P9" s="60"/>
    </row>
    <row r="10" spans="1:16" x14ac:dyDescent="0.2">
      <c r="A10" s="54" t="s">
        <v>60</v>
      </c>
      <c r="B10" s="25">
        <f>'SFY 22-23 Q1 Share by Project'!S10</f>
        <v>337</v>
      </c>
      <c r="C10" s="25">
        <f>'SFY 22-23 Q1 Share by Project'!T10</f>
        <v>34808</v>
      </c>
      <c r="D10" s="25">
        <f>'SFY 22-23 Q1 Share by Project'!U10</f>
        <v>2</v>
      </c>
      <c r="E10" s="25">
        <f>'SFY 22-23 Q1 Share by Project'!V10</f>
        <v>428</v>
      </c>
      <c r="F10" s="25">
        <f>'SFY 22-23 Q1 Share by Project'!W10</f>
        <v>38</v>
      </c>
      <c r="G10" s="25">
        <f>'SFY 22-23 Q1 Share by Project'!X10</f>
        <v>461</v>
      </c>
      <c r="H10" s="25">
        <f>'SFY 22-23 Q1 Share by Project'!Y10</f>
        <v>0</v>
      </c>
      <c r="I10" s="25">
        <f>'SFY 22-23 Q1 Share by Project'!Z10</f>
        <v>1</v>
      </c>
      <c r="J10" s="25">
        <f>'SFY 22-23 Q1 Share by Project'!AA10</f>
        <v>1</v>
      </c>
      <c r="K10" s="25">
        <f>'SFY 22-23 Q1 Share by Project'!AB10</f>
        <v>5809</v>
      </c>
      <c r="L10" s="75">
        <f t="shared" si="0"/>
        <v>41885</v>
      </c>
      <c r="P10" s="60"/>
    </row>
    <row r="11" spans="1:16" x14ac:dyDescent="0.2">
      <c r="A11" s="54" t="s">
        <v>61</v>
      </c>
      <c r="B11" s="25">
        <f>'SFY 22-23 Q1 Share by Project'!S11</f>
        <v>18</v>
      </c>
      <c r="C11" s="25">
        <f>'SFY 22-23 Q1 Share by Project'!T11</f>
        <v>1382</v>
      </c>
      <c r="D11" s="25">
        <f>'SFY 22-23 Q1 Share by Project'!U11</f>
        <v>0</v>
      </c>
      <c r="E11" s="25">
        <f>'SFY 22-23 Q1 Share by Project'!V11</f>
        <v>22</v>
      </c>
      <c r="F11" s="25">
        <f>'SFY 22-23 Q1 Share by Project'!W11</f>
        <v>2</v>
      </c>
      <c r="G11" s="25">
        <f>'SFY 22-23 Q1 Share by Project'!X11</f>
        <v>24</v>
      </c>
      <c r="H11" s="25">
        <f>'SFY 22-23 Q1 Share by Project'!Y11</f>
        <v>0</v>
      </c>
      <c r="I11" s="25">
        <f>'SFY 22-23 Q1 Share by Project'!Z11</f>
        <v>0</v>
      </c>
      <c r="J11" s="25">
        <f>'SFY 22-23 Q1 Share by Project'!AA11</f>
        <v>0</v>
      </c>
      <c r="K11" s="25">
        <f>'SFY 22-23 Q1 Share by Project'!AB11</f>
        <v>389</v>
      </c>
      <c r="L11" s="75">
        <f t="shared" si="0"/>
        <v>1837</v>
      </c>
      <c r="P11" s="60"/>
    </row>
    <row r="12" spans="1:16" x14ac:dyDescent="0.2">
      <c r="A12" s="54" t="s">
        <v>62</v>
      </c>
      <c r="B12" s="25">
        <f>'SFY 22-23 Q1 Share by Project'!S12</f>
        <v>49</v>
      </c>
      <c r="C12" s="25">
        <f>'SFY 22-23 Q1 Share by Project'!T12</f>
        <v>3808</v>
      </c>
      <c r="D12" s="25">
        <f>'SFY 22-23 Q1 Share by Project'!U12</f>
        <v>0</v>
      </c>
      <c r="E12" s="25">
        <f>'SFY 22-23 Q1 Share by Project'!V12</f>
        <v>63</v>
      </c>
      <c r="F12" s="25">
        <f>'SFY 22-23 Q1 Share by Project'!W12</f>
        <v>6</v>
      </c>
      <c r="G12" s="25">
        <f>'SFY 22-23 Q1 Share by Project'!X12</f>
        <v>68</v>
      </c>
      <c r="H12" s="25">
        <f>'SFY 22-23 Q1 Share by Project'!Y12</f>
        <v>0</v>
      </c>
      <c r="I12" s="25">
        <f>'SFY 22-23 Q1 Share by Project'!Z12</f>
        <v>0</v>
      </c>
      <c r="J12" s="25">
        <f>'SFY 22-23 Q1 Share by Project'!AA12</f>
        <v>0</v>
      </c>
      <c r="K12" s="25">
        <f>'SFY 22-23 Q1 Share by Project'!AB12</f>
        <v>1079</v>
      </c>
      <c r="L12" s="75">
        <f t="shared" si="0"/>
        <v>5073</v>
      </c>
      <c r="P12" s="60"/>
    </row>
    <row r="13" spans="1:16" x14ac:dyDescent="0.2">
      <c r="A13" s="54" t="s">
        <v>63</v>
      </c>
      <c r="B13" s="25">
        <f>'SFY 22-23 Q1 Share by Project'!S13</f>
        <v>742</v>
      </c>
      <c r="C13" s="25">
        <f>'SFY 22-23 Q1 Share by Project'!T13</f>
        <v>87776</v>
      </c>
      <c r="D13" s="25">
        <f>'SFY 22-23 Q1 Share by Project'!U13</f>
        <v>6</v>
      </c>
      <c r="E13" s="25">
        <f>'SFY 22-23 Q1 Share by Project'!V13</f>
        <v>928</v>
      </c>
      <c r="F13" s="25">
        <f>'SFY 22-23 Q1 Share by Project'!W13</f>
        <v>82</v>
      </c>
      <c r="G13" s="25">
        <f>'SFY 22-23 Q1 Share by Project'!X13</f>
        <v>1234</v>
      </c>
      <c r="H13" s="25">
        <f>'SFY 22-23 Q1 Share by Project'!Y13</f>
        <v>0</v>
      </c>
      <c r="I13" s="25">
        <f>'SFY 22-23 Q1 Share by Project'!Z13</f>
        <v>2</v>
      </c>
      <c r="J13" s="25">
        <f>'SFY 22-23 Q1 Share by Project'!AA13</f>
        <v>3</v>
      </c>
      <c r="K13" s="25">
        <f>'SFY 22-23 Q1 Share by Project'!AB13</f>
        <v>14717</v>
      </c>
      <c r="L13" s="75">
        <f t="shared" si="0"/>
        <v>105490</v>
      </c>
      <c r="P13" s="60"/>
    </row>
    <row r="14" spans="1:16" x14ac:dyDescent="0.2">
      <c r="A14" s="54" t="s">
        <v>64</v>
      </c>
      <c r="B14" s="25">
        <f>'SFY 22-23 Q1 Share by Project'!S14</f>
        <v>16</v>
      </c>
      <c r="C14" s="25">
        <f>'SFY 22-23 Q1 Share by Project'!T14</f>
        <v>1215</v>
      </c>
      <c r="D14" s="25">
        <f>'SFY 22-23 Q1 Share by Project'!U14</f>
        <v>0</v>
      </c>
      <c r="E14" s="25">
        <f>'SFY 22-23 Q1 Share by Project'!V14</f>
        <v>20</v>
      </c>
      <c r="F14" s="25">
        <f>'SFY 22-23 Q1 Share by Project'!W14</f>
        <v>3</v>
      </c>
      <c r="G14" s="25">
        <f>'SFY 22-23 Q1 Share by Project'!X14</f>
        <v>21</v>
      </c>
      <c r="H14" s="25">
        <f>'SFY 22-23 Q1 Share by Project'!Y14</f>
        <v>0</v>
      </c>
      <c r="I14" s="25">
        <f>'SFY 22-23 Q1 Share by Project'!Z14</f>
        <v>0</v>
      </c>
      <c r="J14" s="25">
        <f>'SFY 22-23 Q1 Share by Project'!AA14</f>
        <v>0</v>
      </c>
      <c r="K14" s="25">
        <f>'SFY 22-23 Q1 Share by Project'!AB14</f>
        <v>345</v>
      </c>
      <c r="L14" s="75">
        <f t="shared" si="0"/>
        <v>1620</v>
      </c>
      <c r="P14" s="60"/>
    </row>
    <row r="15" spans="1:16" x14ac:dyDescent="0.2">
      <c r="A15" s="54" t="s">
        <v>65</v>
      </c>
      <c r="B15" s="25">
        <f>'SFY 22-23 Q1 Share by Project'!S15</f>
        <v>80</v>
      </c>
      <c r="C15" s="25">
        <f>'SFY 22-23 Q1 Share by Project'!T15</f>
        <v>6013</v>
      </c>
      <c r="D15" s="25">
        <f>'SFY 22-23 Q1 Share by Project'!U15</f>
        <v>1</v>
      </c>
      <c r="E15" s="25">
        <f>'SFY 22-23 Q1 Share by Project'!V15</f>
        <v>101</v>
      </c>
      <c r="F15" s="25">
        <f>'SFY 22-23 Q1 Share by Project'!W15</f>
        <v>8</v>
      </c>
      <c r="G15" s="25">
        <f>'SFY 22-23 Q1 Share by Project'!X15</f>
        <v>107</v>
      </c>
      <c r="H15" s="25">
        <f>'SFY 22-23 Q1 Share by Project'!Y15</f>
        <v>0</v>
      </c>
      <c r="I15" s="25">
        <f>'SFY 22-23 Q1 Share by Project'!Z15</f>
        <v>0</v>
      </c>
      <c r="J15" s="25">
        <f>'SFY 22-23 Q1 Share by Project'!AA15</f>
        <v>0</v>
      </c>
      <c r="K15" s="25">
        <f>'SFY 22-23 Q1 Share by Project'!AB15</f>
        <v>1698</v>
      </c>
      <c r="L15" s="75">
        <f t="shared" si="0"/>
        <v>8008</v>
      </c>
      <c r="P15" s="60"/>
    </row>
    <row r="16" spans="1:16" x14ac:dyDescent="0.2">
      <c r="A16" s="54" t="s">
        <v>66</v>
      </c>
      <c r="B16" s="25">
        <f>'SFY 22-23 Q1 Share by Project'!S16</f>
        <v>140</v>
      </c>
      <c r="C16" s="25">
        <f>'SFY 22-23 Q1 Share by Project'!T16</f>
        <v>10322</v>
      </c>
      <c r="D16" s="25">
        <f>'SFY 22-23 Q1 Share by Project'!U16</f>
        <v>1</v>
      </c>
      <c r="E16" s="25">
        <f>'SFY 22-23 Q1 Share by Project'!V16</f>
        <v>176</v>
      </c>
      <c r="F16" s="25">
        <f>'SFY 22-23 Q1 Share by Project'!W16</f>
        <v>16</v>
      </c>
      <c r="G16" s="25">
        <f>'SFY 22-23 Q1 Share by Project'!X16</f>
        <v>184</v>
      </c>
      <c r="H16" s="25">
        <f>'SFY 22-23 Q1 Share by Project'!Y16</f>
        <v>0</v>
      </c>
      <c r="I16" s="25">
        <f>'SFY 22-23 Q1 Share by Project'!Z16</f>
        <v>0</v>
      </c>
      <c r="J16" s="25">
        <f>'SFY 22-23 Q1 Share by Project'!AA16</f>
        <v>1</v>
      </c>
      <c r="K16" s="25">
        <f>'SFY 22-23 Q1 Share by Project'!AB16</f>
        <v>2910</v>
      </c>
      <c r="L16" s="75">
        <f t="shared" si="0"/>
        <v>13750</v>
      </c>
      <c r="P16" s="60"/>
    </row>
    <row r="17" spans="1:16" x14ac:dyDescent="0.2">
      <c r="A17" s="54" t="s">
        <v>67</v>
      </c>
      <c r="B17" s="25">
        <f>'SFY 22-23 Q1 Share by Project'!S17</f>
        <v>7</v>
      </c>
      <c r="C17" s="25">
        <f>'SFY 22-23 Q1 Share by Project'!T17</f>
        <v>567</v>
      </c>
      <c r="D17" s="25">
        <f>'SFY 22-23 Q1 Share by Project'!U17</f>
        <v>1</v>
      </c>
      <c r="E17" s="25">
        <f>'SFY 22-23 Q1 Share by Project'!V17</f>
        <v>9</v>
      </c>
      <c r="F17" s="25">
        <f>'SFY 22-23 Q1 Share by Project'!W17</f>
        <v>1</v>
      </c>
      <c r="G17" s="25">
        <f>'SFY 22-23 Q1 Share by Project'!X17</f>
        <v>10</v>
      </c>
      <c r="H17" s="25">
        <f>'SFY 22-23 Q1 Share by Project'!Y17</f>
        <v>0</v>
      </c>
      <c r="I17" s="25">
        <f>'SFY 22-23 Q1 Share by Project'!Z17</f>
        <v>0</v>
      </c>
      <c r="J17" s="25">
        <f>'SFY 22-23 Q1 Share by Project'!AA17</f>
        <v>0</v>
      </c>
      <c r="K17" s="25">
        <f>'SFY 22-23 Q1 Share by Project'!AB17</f>
        <v>158</v>
      </c>
      <c r="L17" s="75">
        <f t="shared" si="0"/>
        <v>753</v>
      </c>
      <c r="P17" s="60"/>
    </row>
    <row r="18" spans="1:16" x14ac:dyDescent="0.2">
      <c r="A18" s="54" t="s">
        <v>68</v>
      </c>
      <c r="B18" s="25">
        <f>'SFY 22-23 Q1 Share by Project'!S18</f>
        <v>606</v>
      </c>
      <c r="C18" s="25">
        <f>'SFY 22-23 Q1 Share by Project'!T18</f>
        <v>45952</v>
      </c>
      <c r="D18" s="25">
        <f>'SFY 22-23 Q1 Share by Project'!U18</f>
        <v>5</v>
      </c>
      <c r="E18" s="25">
        <f>'SFY 22-23 Q1 Share by Project'!V18</f>
        <v>764</v>
      </c>
      <c r="F18" s="25">
        <f>'SFY 22-23 Q1 Share by Project'!W18</f>
        <v>68</v>
      </c>
      <c r="G18" s="25">
        <f>'SFY 22-23 Q1 Share by Project'!X18</f>
        <v>818</v>
      </c>
      <c r="H18" s="25">
        <f>'SFY 22-23 Q1 Share by Project'!Y18</f>
        <v>0</v>
      </c>
      <c r="I18" s="25">
        <f>'SFY 22-23 Q1 Share by Project'!Z18</f>
        <v>2</v>
      </c>
      <c r="J18" s="25">
        <f>'SFY 22-23 Q1 Share by Project'!AA18</f>
        <v>2</v>
      </c>
      <c r="K18" s="25">
        <f>'SFY 22-23 Q1 Share by Project'!AB18</f>
        <v>12992</v>
      </c>
      <c r="L18" s="75">
        <f t="shared" si="0"/>
        <v>61209</v>
      </c>
      <c r="P18" s="60"/>
    </row>
    <row r="19" spans="1:16" x14ac:dyDescent="0.2">
      <c r="A19" s="54" t="s">
        <v>69</v>
      </c>
      <c r="B19" s="25">
        <f>'SFY 22-23 Q1 Share by Project'!S19</f>
        <v>88</v>
      </c>
      <c r="C19" s="25">
        <f>'SFY 22-23 Q1 Share by Project'!T19</f>
        <v>6661</v>
      </c>
      <c r="D19" s="25">
        <f>'SFY 22-23 Q1 Share by Project'!U19</f>
        <v>1</v>
      </c>
      <c r="E19" s="25">
        <f>'SFY 22-23 Q1 Share by Project'!V19</f>
        <v>112</v>
      </c>
      <c r="F19" s="25">
        <f>'SFY 22-23 Q1 Share by Project'!W19</f>
        <v>10</v>
      </c>
      <c r="G19" s="25">
        <f>'SFY 22-23 Q1 Share by Project'!X19</f>
        <v>119</v>
      </c>
      <c r="H19" s="25">
        <f>'SFY 22-23 Q1 Share by Project'!Y19</f>
        <v>1</v>
      </c>
      <c r="I19" s="25">
        <f>'SFY 22-23 Q1 Share by Project'!Z19</f>
        <v>0</v>
      </c>
      <c r="J19" s="25">
        <f>'SFY 22-23 Q1 Share by Project'!AA19</f>
        <v>0</v>
      </c>
      <c r="K19" s="25">
        <f>'SFY 22-23 Q1 Share by Project'!AB19</f>
        <v>1884</v>
      </c>
      <c r="L19" s="75">
        <f t="shared" si="0"/>
        <v>8876</v>
      </c>
      <c r="P19" s="60"/>
    </row>
    <row r="20" spans="1:16" x14ac:dyDescent="0.2">
      <c r="A20" s="54" t="s">
        <v>70</v>
      </c>
      <c r="B20" s="25">
        <f>'SFY 22-23 Q1 Share by Project'!S20</f>
        <v>46</v>
      </c>
      <c r="C20" s="25">
        <f>'SFY 22-23 Q1 Share by Project'!T20</f>
        <v>3414</v>
      </c>
      <c r="D20" s="25">
        <f>'SFY 22-23 Q1 Share by Project'!U20</f>
        <v>0</v>
      </c>
      <c r="E20" s="25">
        <f>'SFY 22-23 Q1 Share by Project'!V20</f>
        <v>58</v>
      </c>
      <c r="F20" s="25">
        <f>'SFY 22-23 Q1 Share by Project'!W20</f>
        <v>5</v>
      </c>
      <c r="G20" s="25">
        <f>'SFY 22-23 Q1 Share by Project'!X20</f>
        <v>61</v>
      </c>
      <c r="H20" s="25">
        <f>'SFY 22-23 Q1 Share by Project'!Y20</f>
        <v>0</v>
      </c>
      <c r="I20" s="25">
        <f>'SFY 22-23 Q1 Share by Project'!Z20</f>
        <v>0</v>
      </c>
      <c r="J20" s="25">
        <f>'SFY 22-23 Q1 Share by Project'!AA20</f>
        <v>0</v>
      </c>
      <c r="K20" s="25">
        <f>'SFY 22-23 Q1 Share by Project'!AB20</f>
        <v>965</v>
      </c>
      <c r="L20" s="75">
        <f t="shared" si="0"/>
        <v>4549</v>
      </c>
      <c r="P20" s="60"/>
    </row>
    <row r="21" spans="1:16" x14ac:dyDescent="0.2">
      <c r="A21" s="54" t="s">
        <v>71</v>
      </c>
      <c r="B21" s="25">
        <f>'SFY 22-23 Q1 Share by Project'!S21</f>
        <v>14</v>
      </c>
      <c r="C21" s="25">
        <f>'SFY 22-23 Q1 Share by Project'!T21</f>
        <v>896</v>
      </c>
      <c r="D21" s="25">
        <f>'SFY 22-23 Q1 Share by Project'!U21</f>
        <v>0</v>
      </c>
      <c r="E21" s="25">
        <f>'SFY 22-23 Q1 Share by Project'!V21</f>
        <v>18</v>
      </c>
      <c r="F21" s="25">
        <f>'SFY 22-23 Q1 Share by Project'!W21</f>
        <v>1</v>
      </c>
      <c r="G21" s="25">
        <f>'SFY 22-23 Q1 Share by Project'!X21</f>
        <v>16</v>
      </c>
      <c r="H21" s="25">
        <f>'SFY 22-23 Q1 Share by Project'!Y21</f>
        <v>0</v>
      </c>
      <c r="I21" s="25">
        <f>'SFY 22-23 Q1 Share by Project'!Z21</f>
        <v>0</v>
      </c>
      <c r="J21" s="25">
        <f>'SFY 22-23 Q1 Share by Project'!AA21</f>
        <v>0</v>
      </c>
      <c r="K21" s="25">
        <f>'SFY 22-23 Q1 Share by Project'!AB21</f>
        <v>259</v>
      </c>
      <c r="L21" s="75">
        <f t="shared" si="0"/>
        <v>1204</v>
      </c>
      <c r="P21" s="60"/>
    </row>
    <row r="22" spans="1:16" x14ac:dyDescent="0.2">
      <c r="A22" s="54" t="s">
        <v>72</v>
      </c>
      <c r="B22" s="25">
        <f>'SFY 22-23 Q1 Share by Project'!S22</f>
        <v>5271</v>
      </c>
      <c r="C22" s="25">
        <f>'SFY 22-23 Q1 Share by Project'!T22</f>
        <v>409244</v>
      </c>
      <c r="D22" s="25">
        <f>'SFY 22-23 Q1 Share by Project'!U22</f>
        <v>38</v>
      </c>
      <c r="E22" s="25">
        <f>'SFY 22-23 Q1 Share by Project'!V22</f>
        <v>6670</v>
      </c>
      <c r="F22" s="25">
        <f>'SFY 22-23 Q1 Share by Project'!W22</f>
        <v>587</v>
      </c>
      <c r="G22" s="25">
        <f>'SFY 22-23 Q1 Share by Project'!X22</f>
        <v>7269</v>
      </c>
      <c r="H22" s="25">
        <f>'SFY 22-23 Q1 Share by Project'!Y22</f>
        <v>2</v>
      </c>
      <c r="I22" s="25">
        <f>'SFY 22-23 Q1 Share by Project'!Z22</f>
        <v>15</v>
      </c>
      <c r="J22" s="25">
        <f>'SFY 22-23 Q1 Share by Project'!AA22</f>
        <v>26</v>
      </c>
      <c r="K22" s="25">
        <f>'SFY 22-23 Q1 Share by Project'!AB22</f>
        <v>115681</v>
      </c>
      <c r="L22" s="75">
        <f t="shared" si="0"/>
        <v>544803</v>
      </c>
      <c r="P22" s="60"/>
    </row>
    <row r="23" spans="1:16" x14ac:dyDescent="0.2">
      <c r="A23" s="54" t="s">
        <v>73</v>
      </c>
      <c r="B23" s="25">
        <f>'SFY 22-23 Q1 Share by Project'!S23</f>
        <v>105</v>
      </c>
      <c r="C23" s="25">
        <f>'SFY 22-23 Q1 Share by Project'!T23</f>
        <v>7958</v>
      </c>
      <c r="D23" s="25">
        <f>'SFY 22-23 Q1 Share by Project'!U23</f>
        <v>1</v>
      </c>
      <c r="E23" s="25">
        <f>'SFY 22-23 Q1 Share by Project'!V23</f>
        <v>132</v>
      </c>
      <c r="F23" s="25">
        <f>'SFY 22-23 Q1 Share by Project'!W23</f>
        <v>11</v>
      </c>
      <c r="G23" s="25">
        <f>'SFY 22-23 Q1 Share by Project'!X23</f>
        <v>141</v>
      </c>
      <c r="H23" s="25">
        <f>'SFY 22-23 Q1 Share by Project'!Y23</f>
        <v>0</v>
      </c>
      <c r="I23" s="25">
        <f>'SFY 22-23 Q1 Share by Project'!Z23</f>
        <v>0</v>
      </c>
      <c r="J23" s="25">
        <f>'SFY 22-23 Q1 Share by Project'!AA23</f>
        <v>0</v>
      </c>
      <c r="K23" s="25">
        <f>'SFY 22-23 Q1 Share by Project'!AB23</f>
        <v>2245</v>
      </c>
      <c r="L23" s="75">
        <f t="shared" si="0"/>
        <v>10593</v>
      </c>
      <c r="P23" s="60"/>
    </row>
    <row r="24" spans="1:16" x14ac:dyDescent="0.2">
      <c r="A24" s="54" t="s">
        <v>74</v>
      </c>
      <c r="B24" s="25">
        <f>'SFY 22-23 Q1 Share by Project'!S24</f>
        <v>57</v>
      </c>
      <c r="C24" s="25">
        <f>'SFY 22-23 Q1 Share by Project'!T24</f>
        <v>4691</v>
      </c>
      <c r="D24" s="25">
        <f>'SFY 22-23 Q1 Share by Project'!U24</f>
        <v>0</v>
      </c>
      <c r="E24" s="25">
        <f>'SFY 22-23 Q1 Share by Project'!V24</f>
        <v>73</v>
      </c>
      <c r="F24" s="25">
        <f>'SFY 22-23 Q1 Share by Project'!W24</f>
        <v>7</v>
      </c>
      <c r="G24" s="25">
        <f>'SFY 22-23 Q1 Share by Project'!X24</f>
        <v>83</v>
      </c>
      <c r="H24" s="25">
        <f>'SFY 22-23 Q1 Share by Project'!Y24</f>
        <v>1</v>
      </c>
      <c r="I24" s="25">
        <f>'SFY 22-23 Q1 Share by Project'!Z24</f>
        <v>0</v>
      </c>
      <c r="J24" s="25">
        <f>'SFY 22-23 Q1 Share by Project'!AA24</f>
        <v>0</v>
      </c>
      <c r="K24" s="25">
        <f>'SFY 22-23 Q1 Share by Project'!AB24</f>
        <v>1323</v>
      </c>
      <c r="L24" s="75">
        <f t="shared" si="0"/>
        <v>6235</v>
      </c>
      <c r="P24" s="60"/>
    </row>
    <row r="25" spans="1:16" x14ac:dyDescent="0.2">
      <c r="A25" s="54" t="s">
        <v>75</v>
      </c>
      <c r="B25" s="25">
        <f>'SFY 22-23 Q1 Share by Project'!S25</f>
        <v>8</v>
      </c>
      <c r="C25" s="25">
        <f>'SFY 22-23 Q1 Share by Project'!T25</f>
        <v>569</v>
      </c>
      <c r="D25" s="25">
        <f>'SFY 22-23 Q1 Share by Project'!U25</f>
        <v>0</v>
      </c>
      <c r="E25" s="25">
        <f>'SFY 22-23 Q1 Share by Project'!V25</f>
        <v>9</v>
      </c>
      <c r="F25" s="25">
        <f>'SFY 22-23 Q1 Share by Project'!W25</f>
        <v>1</v>
      </c>
      <c r="G25" s="25">
        <f>'SFY 22-23 Q1 Share by Project'!X25</f>
        <v>11</v>
      </c>
      <c r="H25" s="25">
        <f>'SFY 22-23 Q1 Share by Project'!Y25</f>
        <v>0</v>
      </c>
      <c r="I25" s="25">
        <f>'SFY 22-23 Q1 Share by Project'!Z25</f>
        <v>0</v>
      </c>
      <c r="J25" s="25">
        <f>'SFY 22-23 Q1 Share by Project'!AA25</f>
        <v>1</v>
      </c>
      <c r="K25" s="25">
        <f>'SFY 22-23 Q1 Share by Project'!AB25</f>
        <v>158</v>
      </c>
      <c r="L25" s="75">
        <f t="shared" si="0"/>
        <v>757</v>
      </c>
      <c r="P25" s="60"/>
    </row>
    <row r="26" spans="1:16" x14ac:dyDescent="0.2">
      <c r="A26" s="54" t="s">
        <v>76</v>
      </c>
      <c r="B26" s="25">
        <f>'SFY 22-23 Q1 Share by Project'!S26</f>
        <v>53</v>
      </c>
      <c r="C26" s="25">
        <f>'SFY 22-23 Q1 Share by Project'!T26</f>
        <v>3895</v>
      </c>
      <c r="D26" s="25">
        <f>'SFY 22-23 Q1 Share by Project'!U26</f>
        <v>0</v>
      </c>
      <c r="E26" s="25">
        <f>'SFY 22-23 Q1 Share by Project'!V26</f>
        <v>67</v>
      </c>
      <c r="F26" s="25">
        <f>'SFY 22-23 Q1 Share by Project'!W26</f>
        <v>6</v>
      </c>
      <c r="G26" s="25">
        <f>'SFY 22-23 Q1 Share by Project'!X26</f>
        <v>69</v>
      </c>
      <c r="H26" s="25">
        <f>'SFY 22-23 Q1 Share by Project'!Y26</f>
        <v>0</v>
      </c>
      <c r="I26" s="25">
        <f>'SFY 22-23 Q1 Share by Project'!Z26</f>
        <v>0</v>
      </c>
      <c r="J26" s="25">
        <f>'SFY 22-23 Q1 Share by Project'!AA26</f>
        <v>0</v>
      </c>
      <c r="K26" s="25">
        <f>'SFY 22-23 Q1 Share by Project'!AB26</f>
        <v>1108</v>
      </c>
      <c r="L26" s="75">
        <f t="shared" si="0"/>
        <v>5198</v>
      </c>
      <c r="P26" s="60"/>
    </row>
    <row r="27" spans="1:16" x14ac:dyDescent="0.2">
      <c r="A27" s="54" t="s">
        <v>77</v>
      </c>
      <c r="B27" s="25">
        <f>'SFY 22-23 Q1 Share by Project'!S27</f>
        <v>196</v>
      </c>
      <c r="C27" s="25">
        <f>'SFY 22-23 Q1 Share by Project'!T27</f>
        <v>14780</v>
      </c>
      <c r="D27" s="25">
        <f>'SFY 22-23 Q1 Share by Project'!U27</f>
        <v>1</v>
      </c>
      <c r="E27" s="25">
        <f>'SFY 22-23 Q1 Share by Project'!V27</f>
        <v>246</v>
      </c>
      <c r="F27" s="25">
        <f>'SFY 22-23 Q1 Share by Project'!W27</f>
        <v>22</v>
      </c>
      <c r="G27" s="25">
        <f>'SFY 22-23 Q1 Share by Project'!X27</f>
        <v>262</v>
      </c>
      <c r="H27" s="25">
        <f>'SFY 22-23 Q1 Share by Project'!Y27</f>
        <v>0</v>
      </c>
      <c r="I27" s="25">
        <f>'SFY 22-23 Q1 Share by Project'!Z27</f>
        <v>0</v>
      </c>
      <c r="J27" s="25">
        <f>'SFY 22-23 Q1 Share by Project'!AA27</f>
        <v>1</v>
      </c>
      <c r="K27" s="25">
        <f>'SFY 22-23 Q1 Share by Project'!AB27</f>
        <v>4173</v>
      </c>
      <c r="L27" s="75">
        <f t="shared" si="0"/>
        <v>19681</v>
      </c>
      <c r="P27" s="60"/>
    </row>
    <row r="28" spans="1:16" x14ac:dyDescent="0.2">
      <c r="A28" s="54" t="s">
        <v>78</v>
      </c>
      <c r="B28" s="25">
        <f>'SFY 22-23 Q1 Share by Project'!S28</f>
        <v>5</v>
      </c>
      <c r="C28" s="25">
        <f>'SFY 22-23 Q1 Share by Project'!T28</f>
        <v>406</v>
      </c>
      <c r="D28" s="25">
        <f>'SFY 22-23 Q1 Share by Project'!U28</f>
        <v>0</v>
      </c>
      <c r="E28" s="25">
        <f>'SFY 22-23 Q1 Share by Project'!V28</f>
        <v>6</v>
      </c>
      <c r="F28" s="25">
        <f>'SFY 22-23 Q1 Share by Project'!W28</f>
        <v>1</v>
      </c>
      <c r="G28" s="25">
        <f>'SFY 22-23 Q1 Share by Project'!X28</f>
        <v>7</v>
      </c>
      <c r="H28" s="25">
        <f>'SFY 22-23 Q1 Share by Project'!Y28</f>
        <v>0</v>
      </c>
      <c r="I28" s="25">
        <f>'SFY 22-23 Q1 Share by Project'!Z28</f>
        <v>0</v>
      </c>
      <c r="J28" s="25">
        <f>'SFY 22-23 Q1 Share by Project'!AA28</f>
        <v>1</v>
      </c>
      <c r="K28" s="25">
        <f>'SFY 22-23 Q1 Share by Project'!AB28</f>
        <v>114</v>
      </c>
      <c r="L28" s="75">
        <f t="shared" si="0"/>
        <v>540</v>
      </c>
      <c r="P28" s="60"/>
    </row>
    <row r="29" spans="1:16" x14ac:dyDescent="0.2">
      <c r="A29" s="54" t="s">
        <v>79</v>
      </c>
      <c r="B29" s="25">
        <f>'SFY 22-23 Q1 Share by Project'!S29</f>
        <v>3</v>
      </c>
      <c r="C29" s="25">
        <f>'SFY 22-23 Q1 Share by Project'!T29</f>
        <v>323</v>
      </c>
      <c r="D29" s="25">
        <f>'SFY 22-23 Q1 Share by Project'!U29</f>
        <v>0</v>
      </c>
      <c r="E29" s="25">
        <f>'SFY 22-23 Q1 Share by Project'!V29</f>
        <v>5</v>
      </c>
      <c r="F29" s="25">
        <f>'SFY 22-23 Q1 Share by Project'!W29</f>
        <v>0</v>
      </c>
      <c r="G29" s="25">
        <f>'SFY 22-23 Q1 Share by Project'!X29</f>
        <v>5</v>
      </c>
      <c r="H29" s="25">
        <f>'SFY 22-23 Q1 Share by Project'!Y29</f>
        <v>0</v>
      </c>
      <c r="I29" s="25">
        <f>'SFY 22-23 Q1 Share by Project'!Z29</f>
        <v>1</v>
      </c>
      <c r="J29" s="25">
        <f>'SFY 22-23 Q1 Share by Project'!AA29</f>
        <v>0</v>
      </c>
      <c r="K29" s="25">
        <f>'SFY 22-23 Q1 Share by Project'!AB29</f>
        <v>87</v>
      </c>
      <c r="L29" s="75">
        <f t="shared" si="0"/>
        <v>424</v>
      </c>
      <c r="P29" s="60"/>
    </row>
    <row r="30" spans="1:16" x14ac:dyDescent="0.2">
      <c r="A30" s="54" t="s">
        <v>80</v>
      </c>
      <c r="B30" s="25">
        <f>'SFY 22-23 Q1 Share by Project'!S30</f>
        <v>231</v>
      </c>
      <c r="C30" s="25">
        <f>'SFY 22-23 Q1 Share by Project'!T30</f>
        <v>17548</v>
      </c>
      <c r="D30" s="25">
        <f>'SFY 22-23 Q1 Share by Project'!U30</f>
        <v>1</v>
      </c>
      <c r="E30" s="25">
        <f>'SFY 22-23 Q1 Share by Project'!V30</f>
        <v>291</v>
      </c>
      <c r="F30" s="25">
        <f>'SFY 22-23 Q1 Share by Project'!W30</f>
        <v>25</v>
      </c>
      <c r="G30" s="25">
        <f>'SFY 22-23 Q1 Share by Project'!X30</f>
        <v>313</v>
      </c>
      <c r="H30" s="25">
        <f>'SFY 22-23 Q1 Share by Project'!Y30</f>
        <v>0</v>
      </c>
      <c r="I30" s="25">
        <f>'SFY 22-23 Q1 Share by Project'!Z30</f>
        <v>1</v>
      </c>
      <c r="J30" s="25">
        <f>'SFY 22-23 Q1 Share by Project'!AA30</f>
        <v>1</v>
      </c>
      <c r="K30" s="25">
        <f>'SFY 22-23 Q1 Share by Project'!AB30</f>
        <v>4977</v>
      </c>
      <c r="L30" s="75">
        <f t="shared" si="0"/>
        <v>23388</v>
      </c>
      <c r="P30" s="60"/>
    </row>
    <row r="31" spans="1:16" x14ac:dyDescent="0.2">
      <c r="A31" s="54" t="s">
        <v>81</v>
      </c>
      <c r="B31" s="25">
        <f>'SFY 22-23 Q1 Share by Project'!S31</f>
        <v>39</v>
      </c>
      <c r="C31" s="25">
        <f>'SFY 22-23 Q1 Share by Project'!T31</f>
        <v>3071</v>
      </c>
      <c r="D31" s="25">
        <f>'SFY 22-23 Q1 Share by Project'!U31</f>
        <v>1</v>
      </c>
      <c r="E31" s="25">
        <f>'SFY 22-23 Q1 Share by Project'!V31</f>
        <v>49</v>
      </c>
      <c r="F31" s="25">
        <f>'SFY 22-23 Q1 Share by Project'!W31</f>
        <v>5</v>
      </c>
      <c r="G31" s="25">
        <f>'SFY 22-23 Q1 Share by Project'!X31</f>
        <v>54</v>
      </c>
      <c r="H31" s="25">
        <f>'SFY 22-23 Q1 Share by Project'!Y31</f>
        <v>0</v>
      </c>
      <c r="I31" s="25">
        <f>'SFY 22-23 Q1 Share by Project'!Z31</f>
        <v>0</v>
      </c>
      <c r="J31" s="25">
        <f>'SFY 22-23 Q1 Share by Project'!AA31</f>
        <v>0</v>
      </c>
      <c r="K31" s="25">
        <f>'SFY 22-23 Q1 Share by Project'!AB31</f>
        <v>865</v>
      </c>
      <c r="L31" s="75">
        <f t="shared" si="0"/>
        <v>4084</v>
      </c>
      <c r="P31" s="60"/>
    </row>
    <row r="32" spans="1:16" x14ac:dyDescent="0.2">
      <c r="A32" s="54" t="s">
        <v>82</v>
      </c>
      <c r="B32" s="25">
        <f>'SFY 22-23 Q1 Share by Project'!S32</f>
        <v>34</v>
      </c>
      <c r="C32" s="25">
        <f>'SFY 22-23 Q1 Share by Project'!T32</f>
        <v>2516</v>
      </c>
      <c r="D32" s="25">
        <f>'SFY 22-23 Q1 Share by Project'!U32</f>
        <v>1</v>
      </c>
      <c r="E32" s="25">
        <f>'SFY 22-23 Q1 Share by Project'!V32</f>
        <v>43</v>
      </c>
      <c r="F32" s="25">
        <f>'SFY 22-23 Q1 Share by Project'!W32</f>
        <v>3</v>
      </c>
      <c r="G32" s="25">
        <f>'SFY 22-23 Q1 Share by Project'!X32</f>
        <v>46</v>
      </c>
      <c r="H32" s="25">
        <f>'SFY 22-23 Q1 Share by Project'!Y32</f>
        <v>0</v>
      </c>
      <c r="I32" s="25">
        <f>'SFY 22-23 Q1 Share by Project'!Z32</f>
        <v>1</v>
      </c>
      <c r="J32" s="25">
        <f>'SFY 22-23 Q1 Share by Project'!AA32</f>
        <v>0</v>
      </c>
      <c r="K32" s="25">
        <f>'SFY 22-23 Q1 Share by Project'!AB32</f>
        <v>718</v>
      </c>
      <c r="L32" s="75">
        <f t="shared" si="0"/>
        <v>3362</v>
      </c>
      <c r="P32" s="60"/>
    </row>
    <row r="33" spans="1:16" x14ac:dyDescent="0.2">
      <c r="A33" s="54" t="s">
        <v>83</v>
      </c>
      <c r="B33" s="25">
        <f>'SFY 22-23 Q1 Share by Project'!S33</f>
        <v>1099</v>
      </c>
      <c r="C33" s="25">
        <f>'SFY 22-23 Q1 Share by Project'!T33</f>
        <v>92411</v>
      </c>
      <c r="D33" s="25">
        <f>'SFY 22-23 Q1 Share by Project'!U33</f>
        <v>8</v>
      </c>
      <c r="E33" s="25">
        <f>'SFY 22-23 Q1 Share by Project'!V33</f>
        <v>1392</v>
      </c>
      <c r="F33" s="25">
        <f>'SFY 22-23 Q1 Share by Project'!W33</f>
        <v>122</v>
      </c>
      <c r="G33" s="25">
        <f>'SFY 22-23 Q1 Share by Project'!X33</f>
        <v>1270</v>
      </c>
      <c r="H33" s="25">
        <f>'SFY 22-23 Q1 Share by Project'!Y33</f>
        <v>0</v>
      </c>
      <c r="I33" s="25">
        <f>'SFY 22-23 Q1 Share by Project'!Z33</f>
        <v>4</v>
      </c>
      <c r="J33" s="25">
        <f>'SFY 22-23 Q1 Share by Project'!AA33</f>
        <v>6</v>
      </c>
      <c r="K33" s="25">
        <f>'SFY 22-23 Q1 Share by Project'!AB33</f>
        <v>16963</v>
      </c>
      <c r="L33" s="75">
        <f t="shared" si="0"/>
        <v>113275</v>
      </c>
      <c r="P33" s="60"/>
    </row>
    <row r="34" spans="1:16" x14ac:dyDescent="0.2">
      <c r="A34" s="54" t="s">
        <v>84</v>
      </c>
      <c r="B34" s="25">
        <f>'SFY 22-23 Q1 Share by Project'!S34</f>
        <v>79</v>
      </c>
      <c r="C34" s="25">
        <f>'SFY 22-23 Q1 Share by Project'!T34</f>
        <v>9286</v>
      </c>
      <c r="D34" s="25">
        <f>'SFY 22-23 Q1 Share by Project'!U34</f>
        <v>0</v>
      </c>
      <c r="E34" s="25">
        <f>'SFY 22-23 Q1 Share by Project'!V34</f>
        <v>99</v>
      </c>
      <c r="F34" s="25">
        <f>'SFY 22-23 Q1 Share by Project'!W34</f>
        <v>9</v>
      </c>
      <c r="G34" s="25">
        <f>'SFY 22-23 Q1 Share by Project'!X34</f>
        <v>122</v>
      </c>
      <c r="H34" s="25">
        <f>'SFY 22-23 Q1 Share by Project'!Y34</f>
        <v>0</v>
      </c>
      <c r="I34" s="25">
        <f>'SFY 22-23 Q1 Share by Project'!Z34</f>
        <v>0</v>
      </c>
      <c r="J34" s="25">
        <f>'SFY 22-23 Q1 Share by Project'!AA34</f>
        <v>0</v>
      </c>
      <c r="K34" s="25">
        <f>'SFY 22-23 Q1 Share by Project'!AB34</f>
        <v>1434</v>
      </c>
      <c r="L34" s="75">
        <f t="shared" si="0"/>
        <v>11029</v>
      </c>
      <c r="P34" s="60"/>
    </row>
    <row r="35" spans="1:16" x14ac:dyDescent="0.2">
      <c r="A35" s="54" t="s">
        <v>85</v>
      </c>
      <c r="B35" s="25">
        <f>'SFY 22-23 Q1 Share by Project'!S35</f>
        <v>9</v>
      </c>
      <c r="C35" s="25">
        <f>'SFY 22-23 Q1 Share by Project'!T35</f>
        <v>650</v>
      </c>
      <c r="D35" s="25">
        <f>'SFY 22-23 Q1 Share by Project'!U35</f>
        <v>0</v>
      </c>
      <c r="E35" s="25">
        <f>'SFY 22-23 Q1 Share by Project'!V35</f>
        <v>11</v>
      </c>
      <c r="F35" s="25">
        <f>'SFY 22-23 Q1 Share by Project'!W35</f>
        <v>1</v>
      </c>
      <c r="G35" s="25">
        <f>'SFY 22-23 Q1 Share by Project'!X35</f>
        <v>12</v>
      </c>
      <c r="H35" s="25">
        <f>'SFY 22-23 Q1 Share by Project'!Y35</f>
        <v>0</v>
      </c>
      <c r="I35" s="25">
        <f>'SFY 22-23 Q1 Share by Project'!Z35</f>
        <v>0</v>
      </c>
      <c r="J35" s="25">
        <f>'SFY 22-23 Q1 Share by Project'!AA35</f>
        <v>0</v>
      </c>
      <c r="K35" s="25">
        <f>'SFY 22-23 Q1 Share by Project'!AB35</f>
        <v>188</v>
      </c>
      <c r="L35" s="75">
        <f t="shared" si="0"/>
        <v>871</v>
      </c>
      <c r="P35" s="60"/>
    </row>
    <row r="36" spans="1:16" x14ac:dyDescent="0.2">
      <c r="A36" s="54" t="s">
        <v>86</v>
      </c>
      <c r="B36" s="25">
        <f>'SFY 22-23 Q1 Share by Project'!S36</f>
        <v>1146</v>
      </c>
      <c r="C36" s="25">
        <f>'SFY 22-23 Q1 Share by Project'!T36</f>
        <v>85728</v>
      </c>
      <c r="D36" s="25">
        <f>'SFY 22-23 Q1 Share by Project'!U36</f>
        <v>8</v>
      </c>
      <c r="E36" s="25">
        <f>'SFY 22-23 Q1 Share by Project'!V36</f>
        <v>1441</v>
      </c>
      <c r="F36" s="25">
        <f>'SFY 22-23 Q1 Share by Project'!W36</f>
        <v>127</v>
      </c>
      <c r="G36" s="25">
        <f>'SFY 22-23 Q1 Share by Project'!X36</f>
        <v>1530</v>
      </c>
      <c r="H36" s="25">
        <f>'SFY 22-23 Q1 Share by Project'!Y36</f>
        <v>0</v>
      </c>
      <c r="I36" s="25">
        <f>'SFY 22-23 Q1 Share by Project'!Z36</f>
        <v>4</v>
      </c>
      <c r="J36" s="25">
        <f>'SFY 22-23 Q1 Share by Project'!AA36</f>
        <v>6</v>
      </c>
      <c r="K36" s="25">
        <f>'SFY 22-23 Q1 Share by Project'!AB36</f>
        <v>24282</v>
      </c>
      <c r="L36" s="75">
        <f t="shared" si="0"/>
        <v>114272</v>
      </c>
      <c r="P36" s="60"/>
    </row>
    <row r="37" spans="1:16" x14ac:dyDescent="0.2">
      <c r="A37" s="54" t="s">
        <v>87</v>
      </c>
      <c r="B37" s="25">
        <f>'SFY 22-23 Q1 Share by Project'!S37</f>
        <v>786</v>
      </c>
      <c r="C37" s="25">
        <f>'SFY 22-23 Q1 Share by Project'!T37</f>
        <v>76111</v>
      </c>
      <c r="D37" s="25">
        <f>'SFY 22-23 Q1 Share by Project'!U37</f>
        <v>6</v>
      </c>
      <c r="E37" s="25">
        <f>'SFY 22-23 Q1 Share by Project'!V37</f>
        <v>992</v>
      </c>
      <c r="F37" s="25">
        <f>'SFY 22-23 Q1 Share by Project'!W37</f>
        <v>87</v>
      </c>
      <c r="G37" s="25">
        <f>'SFY 22-23 Q1 Share by Project'!X37</f>
        <v>1012</v>
      </c>
      <c r="H37" s="25">
        <f>'SFY 22-23 Q1 Share by Project'!Y37</f>
        <v>0</v>
      </c>
      <c r="I37" s="25">
        <f>'SFY 22-23 Q1 Share by Project'!Z37</f>
        <v>2</v>
      </c>
      <c r="J37" s="25">
        <f>'SFY 22-23 Q1 Share by Project'!AA37</f>
        <v>4</v>
      </c>
      <c r="K37" s="25">
        <f>'SFY 22-23 Q1 Share by Project'!AB37</f>
        <v>12760</v>
      </c>
      <c r="L37" s="75">
        <f t="shared" si="0"/>
        <v>91760</v>
      </c>
      <c r="P37" s="60"/>
    </row>
    <row r="38" spans="1:16" x14ac:dyDescent="0.2">
      <c r="A38" s="54" t="s">
        <v>88</v>
      </c>
      <c r="B38" s="25">
        <f>'SFY 22-23 Q1 Share by Project'!S38</f>
        <v>23</v>
      </c>
      <c r="C38" s="25">
        <f>'SFY 22-23 Q1 Share by Project'!T38</f>
        <v>1782</v>
      </c>
      <c r="D38" s="25">
        <f>'SFY 22-23 Q1 Share by Project'!U38</f>
        <v>2</v>
      </c>
      <c r="E38" s="25">
        <f>'SFY 22-23 Q1 Share by Project'!V38</f>
        <v>30</v>
      </c>
      <c r="F38" s="25">
        <f>'SFY 22-23 Q1 Share by Project'!W38</f>
        <v>2</v>
      </c>
      <c r="G38" s="25">
        <f>'SFY 22-23 Q1 Share by Project'!X38</f>
        <v>32</v>
      </c>
      <c r="H38" s="25">
        <f>'SFY 22-23 Q1 Share by Project'!Y38</f>
        <v>0</v>
      </c>
      <c r="I38" s="25">
        <f>'SFY 22-23 Q1 Share by Project'!Z38</f>
        <v>0</v>
      </c>
      <c r="J38" s="25">
        <f>'SFY 22-23 Q1 Share by Project'!AA38</f>
        <v>0</v>
      </c>
      <c r="K38" s="25">
        <f>'SFY 22-23 Q1 Share by Project'!AB38</f>
        <v>503</v>
      </c>
      <c r="L38" s="75">
        <f t="shared" si="0"/>
        <v>2374</v>
      </c>
      <c r="P38" s="60"/>
    </row>
    <row r="39" spans="1:16" x14ac:dyDescent="0.2">
      <c r="A39" s="54" t="s">
        <v>89</v>
      </c>
      <c r="B39" s="25">
        <f>'SFY 22-23 Q1 Share by Project'!S39</f>
        <v>1264</v>
      </c>
      <c r="C39" s="25">
        <f>'SFY 22-23 Q1 Share by Project'!T39</f>
        <v>91445</v>
      </c>
      <c r="D39" s="25">
        <f>'SFY 22-23 Q1 Share by Project'!U39</f>
        <v>9</v>
      </c>
      <c r="E39" s="25">
        <f>'SFY 22-23 Q1 Share by Project'!V39</f>
        <v>1580</v>
      </c>
      <c r="F39" s="25">
        <f>'SFY 22-23 Q1 Share by Project'!W39</f>
        <v>139</v>
      </c>
      <c r="G39" s="25">
        <f>'SFY 22-23 Q1 Share by Project'!X39</f>
        <v>1634</v>
      </c>
      <c r="H39" s="25">
        <f>'SFY 22-23 Q1 Share by Project'!Y39</f>
        <v>0</v>
      </c>
      <c r="I39" s="25">
        <f>'SFY 22-23 Q1 Share by Project'!Z39</f>
        <v>4</v>
      </c>
      <c r="J39" s="25">
        <f>'SFY 22-23 Q1 Share by Project'!AA39</f>
        <v>6</v>
      </c>
      <c r="K39" s="25">
        <f>'SFY 22-23 Q1 Share by Project'!AB39</f>
        <v>25864</v>
      </c>
      <c r="L39" s="75">
        <f t="shared" si="0"/>
        <v>121945</v>
      </c>
      <c r="P39" s="60"/>
    </row>
    <row r="40" spans="1:16" x14ac:dyDescent="0.2">
      <c r="A40" s="54" t="s">
        <v>90</v>
      </c>
      <c r="B40" s="25">
        <f>'SFY 22-23 Q1 Share by Project'!S40</f>
        <v>1143</v>
      </c>
      <c r="C40" s="25">
        <f>'SFY 22-23 Q1 Share by Project'!T40</f>
        <v>83669</v>
      </c>
      <c r="D40" s="25">
        <f>'SFY 22-23 Q1 Share by Project'!U40</f>
        <v>8</v>
      </c>
      <c r="E40" s="25">
        <f>'SFY 22-23 Q1 Share by Project'!V40</f>
        <v>1460</v>
      </c>
      <c r="F40" s="25">
        <f>'SFY 22-23 Q1 Share by Project'!W40</f>
        <v>128</v>
      </c>
      <c r="G40" s="25">
        <f>'SFY 22-23 Q1 Share by Project'!X40</f>
        <v>1167</v>
      </c>
      <c r="H40" s="25">
        <f>'SFY 22-23 Q1 Share by Project'!Y40</f>
        <v>0</v>
      </c>
      <c r="I40" s="25">
        <f>'SFY 22-23 Q1 Share by Project'!Z40</f>
        <v>4</v>
      </c>
      <c r="J40" s="25">
        <f>'SFY 22-23 Q1 Share by Project'!AA40</f>
        <v>6</v>
      </c>
      <c r="K40" s="25">
        <f>'SFY 22-23 Q1 Share by Project'!AB40</f>
        <v>16659</v>
      </c>
      <c r="L40" s="75">
        <f t="shared" si="0"/>
        <v>104244</v>
      </c>
      <c r="P40" s="60"/>
    </row>
    <row r="41" spans="1:16" x14ac:dyDescent="0.2">
      <c r="A41" s="54" t="s">
        <v>91</v>
      </c>
      <c r="B41" s="25">
        <f>'SFY 22-23 Q1 Share by Project'!S41</f>
        <v>269</v>
      </c>
      <c r="C41" s="25">
        <f>'SFY 22-23 Q1 Share by Project'!T41</f>
        <v>63328</v>
      </c>
      <c r="D41" s="25">
        <f>'SFY 22-23 Q1 Share by Project'!U41</f>
        <v>2</v>
      </c>
      <c r="E41" s="25">
        <f>'SFY 22-23 Q1 Share by Project'!V41</f>
        <v>346</v>
      </c>
      <c r="F41" s="25">
        <f>'SFY 22-23 Q1 Share by Project'!W41</f>
        <v>30</v>
      </c>
      <c r="G41" s="25">
        <f>'SFY 22-23 Q1 Share by Project'!X41</f>
        <v>907</v>
      </c>
      <c r="H41" s="25">
        <f>'SFY 22-23 Q1 Share by Project'!Y41</f>
        <v>0</v>
      </c>
      <c r="I41" s="25">
        <f>'SFY 22-23 Q1 Share by Project'!Z41</f>
        <v>1</v>
      </c>
      <c r="J41" s="25">
        <f>'SFY 22-23 Q1 Share by Project'!AA41</f>
        <v>1</v>
      </c>
      <c r="K41" s="25">
        <f>'SFY 22-23 Q1 Share by Project'!AB41</f>
        <v>10011</v>
      </c>
      <c r="L41" s="75">
        <f t="shared" si="0"/>
        <v>74895</v>
      </c>
      <c r="P41" s="60"/>
    </row>
    <row r="42" spans="1:16" x14ac:dyDescent="0.2">
      <c r="A42" s="54" t="s">
        <v>92</v>
      </c>
      <c r="B42" s="25">
        <f>'SFY 22-23 Q1 Share by Project'!S42</f>
        <v>403</v>
      </c>
      <c r="C42" s="25">
        <f>'SFY 22-23 Q1 Share by Project'!T42</f>
        <v>29864</v>
      </c>
      <c r="D42" s="25">
        <f>'SFY 22-23 Q1 Share by Project'!U42</f>
        <v>3</v>
      </c>
      <c r="E42" s="25">
        <f>'SFY 22-23 Q1 Share by Project'!V42</f>
        <v>507</v>
      </c>
      <c r="F42" s="25">
        <f>'SFY 22-23 Q1 Share by Project'!W42</f>
        <v>45</v>
      </c>
      <c r="G42" s="25">
        <f>'SFY 22-23 Q1 Share by Project'!X42</f>
        <v>532</v>
      </c>
      <c r="H42" s="25">
        <f>'SFY 22-23 Q1 Share by Project'!Y42</f>
        <v>0</v>
      </c>
      <c r="I42" s="25">
        <f>'SFY 22-23 Q1 Share by Project'!Z42</f>
        <v>1</v>
      </c>
      <c r="J42" s="25">
        <f>'SFY 22-23 Q1 Share by Project'!AA42</f>
        <v>2</v>
      </c>
      <c r="K42" s="25">
        <f>'SFY 22-23 Q1 Share by Project'!AB42</f>
        <v>8451</v>
      </c>
      <c r="L42" s="75">
        <f t="shared" si="0"/>
        <v>39808</v>
      </c>
      <c r="P42" s="60"/>
    </row>
    <row r="43" spans="1:16" x14ac:dyDescent="0.2">
      <c r="A43" s="54" t="s">
        <v>93</v>
      </c>
      <c r="B43" s="25">
        <f>'SFY 22-23 Q1 Share by Project'!S43</f>
        <v>76</v>
      </c>
      <c r="C43" s="25">
        <f>'SFY 22-23 Q1 Share by Project'!T43</f>
        <v>11823</v>
      </c>
      <c r="D43" s="25">
        <f>'SFY 22-23 Q1 Share by Project'!U43</f>
        <v>0</v>
      </c>
      <c r="E43" s="25">
        <f>'SFY 22-23 Q1 Share by Project'!V43</f>
        <v>96</v>
      </c>
      <c r="F43" s="25">
        <f>'SFY 22-23 Q1 Share by Project'!W43</f>
        <v>8</v>
      </c>
      <c r="G43" s="25">
        <f>'SFY 22-23 Q1 Share by Project'!X43</f>
        <v>151</v>
      </c>
      <c r="H43" s="25">
        <f>'SFY 22-23 Q1 Share by Project'!Y43</f>
        <v>0</v>
      </c>
      <c r="I43" s="25">
        <f>'SFY 22-23 Q1 Share by Project'!Z43</f>
        <v>1</v>
      </c>
      <c r="J43" s="25">
        <f>'SFY 22-23 Q1 Share by Project'!AA43</f>
        <v>0</v>
      </c>
      <c r="K43" s="25">
        <f>'SFY 22-23 Q1 Share by Project'!AB43</f>
        <v>1664</v>
      </c>
      <c r="L43" s="75">
        <f t="shared" si="0"/>
        <v>13819</v>
      </c>
      <c r="P43" s="60"/>
    </row>
    <row r="44" spans="1:16" x14ac:dyDescent="0.2">
      <c r="A44" s="54" t="s">
        <v>94</v>
      </c>
      <c r="B44" s="25">
        <f>'SFY 22-23 Q1 Share by Project'!S44</f>
        <v>167</v>
      </c>
      <c r="C44" s="25">
        <f>'SFY 22-23 Q1 Share by Project'!T44</f>
        <v>21031</v>
      </c>
      <c r="D44" s="25">
        <f>'SFY 22-23 Q1 Share by Project'!U44</f>
        <v>1</v>
      </c>
      <c r="E44" s="25">
        <f>'SFY 22-23 Q1 Share by Project'!V44</f>
        <v>212</v>
      </c>
      <c r="F44" s="25">
        <f>'SFY 22-23 Q1 Share by Project'!W44</f>
        <v>18</v>
      </c>
      <c r="G44" s="25">
        <f>'SFY 22-23 Q1 Share by Project'!X44</f>
        <v>275</v>
      </c>
      <c r="H44" s="25">
        <f>'SFY 22-23 Q1 Share by Project'!Y44</f>
        <v>0</v>
      </c>
      <c r="I44" s="25">
        <f>'SFY 22-23 Q1 Share by Project'!Z44</f>
        <v>1</v>
      </c>
      <c r="J44" s="25">
        <f>'SFY 22-23 Q1 Share by Project'!AA44</f>
        <v>1</v>
      </c>
      <c r="K44" s="25">
        <f>'SFY 22-23 Q1 Share by Project'!AB44</f>
        <v>3250</v>
      </c>
      <c r="L44" s="75">
        <f t="shared" si="0"/>
        <v>24956</v>
      </c>
      <c r="P44" s="60"/>
    </row>
    <row r="45" spans="1:16" x14ac:dyDescent="0.2">
      <c r="A45" s="54" t="s">
        <v>95</v>
      </c>
      <c r="B45" s="25">
        <f>'SFY 22-23 Q1 Share by Project'!S45</f>
        <v>194</v>
      </c>
      <c r="C45" s="25">
        <f>'SFY 22-23 Q1 Share by Project'!T45</f>
        <v>18356</v>
      </c>
      <c r="D45" s="25">
        <f>'SFY 22-23 Q1 Share by Project'!U45</f>
        <v>1</v>
      </c>
      <c r="E45" s="25">
        <f>'SFY 22-23 Q1 Share by Project'!V45</f>
        <v>245</v>
      </c>
      <c r="F45" s="25">
        <f>'SFY 22-23 Q1 Share by Project'!W45</f>
        <v>22</v>
      </c>
      <c r="G45" s="25">
        <f>'SFY 22-23 Q1 Share by Project'!X45</f>
        <v>244</v>
      </c>
      <c r="H45" s="25">
        <f>'SFY 22-23 Q1 Share by Project'!Y45</f>
        <v>0</v>
      </c>
      <c r="I45" s="25">
        <f>'SFY 22-23 Q1 Share by Project'!Z45</f>
        <v>0</v>
      </c>
      <c r="J45" s="25">
        <f>'SFY 22-23 Q1 Share by Project'!AA45</f>
        <v>1</v>
      </c>
      <c r="K45" s="25">
        <f>'SFY 22-23 Q1 Share by Project'!AB45</f>
        <v>3118</v>
      </c>
      <c r="L45" s="75">
        <f t="shared" si="0"/>
        <v>22181</v>
      </c>
      <c r="P45" s="60"/>
    </row>
    <row r="46" spans="1:16" x14ac:dyDescent="0.2">
      <c r="A46" s="54" t="s">
        <v>96</v>
      </c>
      <c r="B46" s="25">
        <f>'SFY 22-23 Q1 Share by Project'!S46</f>
        <v>490</v>
      </c>
      <c r="C46" s="25">
        <f>'SFY 22-23 Q1 Share by Project'!T46</f>
        <v>66367</v>
      </c>
      <c r="D46" s="25">
        <f>'SFY 22-23 Q1 Share by Project'!U46</f>
        <v>3</v>
      </c>
      <c r="E46" s="25">
        <f>'SFY 22-23 Q1 Share by Project'!V46</f>
        <v>621</v>
      </c>
      <c r="F46" s="25">
        <f>'SFY 22-23 Q1 Share by Project'!W46</f>
        <v>54</v>
      </c>
      <c r="G46" s="25">
        <f>'SFY 22-23 Q1 Share by Project'!X46</f>
        <v>947</v>
      </c>
      <c r="H46" s="25">
        <f>'SFY 22-23 Q1 Share by Project'!Y46</f>
        <v>1</v>
      </c>
      <c r="I46" s="25">
        <f>'SFY 22-23 Q1 Share by Project'!Z46</f>
        <v>1</v>
      </c>
      <c r="J46" s="25">
        <f>'SFY 22-23 Q1 Share by Project'!AA46</f>
        <v>2</v>
      </c>
      <c r="K46" s="25">
        <f>'SFY 22-23 Q1 Share by Project'!AB46</f>
        <v>11327</v>
      </c>
      <c r="L46" s="75">
        <f t="shared" si="0"/>
        <v>79813</v>
      </c>
      <c r="P46" s="60"/>
    </row>
    <row r="47" spans="1:16" x14ac:dyDescent="0.2">
      <c r="A47" s="54" t="s">
        <v>97</v>
      </c>
      <c r="B47" s="25">
        <f>'SFY 22-23 Q1 Share by Project'!S47</f>
        <v>101</v>
      </c>
      <c r="C47" s="25">
        <f>'SFY 22-23 Q1 Share by Project'!T47</f>
        <v>12247</v>
      </c>
      <c r="D47" s="25">
        <f>'SFY 22-23 Q1 Share by Project'!U47</f>
        <v>1</v>
      </c>
      <c r="E47" s="25">
        <f>'SFY 22-23 Q1 Share by Project'!V47</f>
        <v>129</v>
      </c>
      <c r="F47" s="25">
        <f>'SFY 22-23 Q1 Share by Project'!W47</f>
        <v>11</v>
      </c>
      <c r="G47" s="25">
        <f>'SFY 22-23 Q1 Share by Project'!X47</f>
        <v>159</v>
      </c>
      <c r="H47" s="25">
        <f>'SFY 22-23 Q1 Share by Project'!Y47</f>
        <v>0</v>
      </c>
      <c r="I47" s="25">
        <f>'SFY 22-23 Q1 Share by Project'!Z47</f>
        <v>1</v>
      </c>
      <c r="J47" s="25">
        <f>'SFY 22-23 Q1 Share by Project'!AA47</f>
        <v>0</v>
      </c>
      <c r="K47" s="25">
        <f>'SFY 22-23 Q1 Share by Project'!AB47</f>
        <v>1888</v>
      </c>
      <c r="L47" s="75">
        <f t="shared" si="0"/>
        <v>14537</v>
      </c>
      <c r="P47" s="60"/>
    </row>
    <row r="48" spans="1:16" x14ac:dyDescent="0.2">
      <c r="A48" s="136" t="s">
        <v>98</v>
      </c>
      <c r="B48" s="25">
        <f>'SFY 22-23 Q1 Share by Project'!S48</f>
        <v>91</v>
      </c>
      <c r="C48" s="25">
        <f>'SFY 22-23 Q1 Share by Project'!T48</f>
        <v>6742</v>
      </c>
      <c r="D48" s="25">
        <f>'SFY 22-23 Q1 Share by Project'!U48</f>
        <v>1</v>
      </c>
      <c r="E48" s="25">
        <f>'SFY 22-23 Q1 Share by Project'!V48</f>
        <v>114</v>
      </c>
      <c r="F48" s="25">
        <f>'SFY 22-23 Q1 Share by Project'!W48</f>
        <v>10</v>
      </c>
      <c r="G48" s="25">
        <f>'SFY 22-23 Q1 Share by Project'!X48</f>
        <v>120</v>
      </c>
      <c r="H48" s="25">
        <f>'SFY 22-23 Q1 Share by Project'!Y48</f>
        <v>0</v>
      </c>
      <c r="I48" s="25">
        <f>'SFY 22-23 Q1 Share by Project'!Z48</f>
        <v>0</v>
      </c>
      <c r="J48" s="25">
        <f>'SFY 22-23 Q1 Share by Project'!AA48</f>
        <v>0</v>
      </c>
      <c r="K48" s="25">
        <f>'SFY 22-23 Q1 Share by Project'!AB48</f>
        <v>1901</v>
      </c>
      <c r="L48" s="75">
        <f t="shared" si="0"/>
        <v>8979</v>
      </c>
      <c r="P48" s="60"/>
    </row>
    <row r="49" spans="1:16" x14ac:dyDescent="0.2">
      <c r="A49" s="136" t="s">
        <v>99</v>
      </c>
      <c r="B49" s="25">
        <f>'SFY 22-23 Q1 Share by Project'!S49</f>
        <v>2</v>
      </c>
      <c r="C49" s="25">
        <f>'SFY 22-23 Q1 Share by Project'!T49</f>
        <v>82</v>
      </c>
      <c r="D49" s="25">
        <f>'SFY 22-23 Q1 Share by Project'!U49</f>
        <v>0</v>
      </c>
      <c r="E49" s="25">
        <f>'SFY 22-23 Q1 Share by Project'!V49</f>
        <v>2</v>
      </c>
      <c r="F49" s="25">
        <f>'SFY 22-23 Q1 Share by Project'!W49</f>
        <v>1</v>
      </c>
      <c r="G49" s="25">
        <f>'SFY 22-23 Q1 Share by Project'!X49</f>
        <v>1</v>
      </c>
      <c r="H49" s="25">
        <f>'SFY 22-23 Q1 Share by Project'!Y49</f>
        <v>0</v>
      </c>
      <c r="I49" s="25">
        <f>'SFY 22-23 Q1 Share by Project'!Z49</f>
        <v>0</v>
      </c>
      <c r="J49" s="25">
        <f>'SFY 22-23 Q1 Share by Project'!AA49</f>
        <v>0</v>
      </c>
      <c r="K49" s="25">
        <f>'SFY 22-23 Q1 Share by Project'!AB49</f>
        <v>29</v>
      </c>
      <c r="L49" s="75">
        <f t="shared" si="0"/>
        <v>117</v>
      </c>
      <c r="P49" s="60"/>
    </row>
    <row r="50" spans="1:16" x14ac:dyDescent="0.2">
      <c r="A50" s="136" t="s">
        <v>100</v>
      </c>
      <c r="B50" s="25">
        <f>'SFY 22-23 Q1 Share by Project'!S50</f>
        <v>27</v>
      </c>
      <c r="C50" s="25">
        <f>'SFY 22-23 Q1 Share by Project'!T50</f>
        <v>2030</v>
      </c>
      <c r="D50" s="25">
        <f>'SFY 22-23 Q1 Share by Project'!U50</f>
        <v>1</v>
      </c>
      <c r="E50" s="25">
        <f>'SFY 22-23 Q1 Share by Project'!V50</f>
        <v>33</v>
      </c>
      <c r="F50" s="25">
        <f>'SFY 22-23 Q1 Share by Project'!W50</f>
        <v>4</v>
      </c>
      <c r="G50" s="25">
        <f>'SFY 22-23 Q1 Share by Project'!X50</f>
        <v>37</v>
      </c>
      <c r="H50" s="25">
        <f>'SFY 22-23 Q1 Share by Project'!Y50</f>
        <v>0</v>
      </c>
      <c r="I50" s="25">
        <f>'SFY 22-23 Q1 Share by Project'!Z50</f>
        <v>0</v>
      </c>
      <c r="J50" s="25">
        <f>'SFY 22-23 Q1 Share by Project'!AA50</f>
        <v>0</v>
      </c>
      <c r="K50" s="25">
        <f>'SFY 22-23 Q1 Share by Project'!AB50</f>
        <v>575</v>
      </c>
      <c r="L50" s="75">
        <f t="shared" si="0"/>
        <v>2707</v>
      </c>
      <c r="P50" s="60"/>
    </row>
    <row r="51" spans="1:16" x14ac:dyDescent="0.2">
      <c r="A51" s="136" t="s">
        <v>101</v>
      </c>
      <c r="B51" s="25">
        <f>'SFY 22-23 Q1 Share by Project'!S51</f>
        <v>162</v>
      </c>
      <c r="C51" s="25">
        <f>'SFY 22-23 Q1 Share by Project'!T51</f>
        <v>16549</v>
      </c>
      <c r="D51" s="25">
        <f>'SFY 22-23 Q1 Share by Project'!U51</f>
        <v>1</v>
      </c>
      <c r="E51" s="25">
        <f>'SFY 22-23 Q1 Share by Project'!V51</f>
        <v>205</v>
      </c>
      <c r="F51" s="25">
        <f>'SFY 22-23 Q1 Share by Project'!W51</f>
        <v>18</v>
      </c>
      <c r="G51" s="25">
        <f>'SFY 22-23 Q1 Share by Project'!X51</f>
        <v>220</v>
      </c>
      <c r="H51" s="25">
        <f>'SFY 22-23 Q1 Share by Project'!Y51</f>
        <v>1</v>
      </c>
      <c r="I51" s="25">
        <f>'SFY 22-23 Q1 Share by Project'!Z51</f>
        <v>0</v>
      </c>
      <c r="J51" s="25">
        <f>'SFY 22-23 Q1 Share by Project'!AA51</f>
        <v>1</v>
      </c>
      <c r="K51" s="25">
        <f>'SFY 22-23 Q1 Share by Project'!AB51</f>
        <v>2733</v>
      </c>
      <c r="L51" s="75">
        <f t="shared" si="0"/>
        <v>19890</v>
      </c>
      <c r="P51" s="60"/>
    </row>
    <row r="52" spans="1:16" x14ac:dyDescent="0.2">
      <c r="A52" s="136" t="s">
        <v>102</v>
      </c>
      <c r="B52" s="25">
        <f>'SFY 22-23 Q1 Share by Project'!S52</f>
        <v>147</v>
      </c>
      <c r="C52" s="25">
        <f>'SFY 22-23 Q1 Share by Project'!T52</f>
        <v>18834</v>
      </c>
      <c r="D52" s="25">
        <f>'SFY 22-23 Q1 Share by Project'!U52</f>
        <v>1</v>
      </c>
      <c r="E52" s="25">
        <f>'SFY 22-23 Q1 Share by Project'!V52</f>
        <v>187</v>
      </c>
      <c r="F52" s="25">
        <f>'SFY 22-23 Q1 Share by Project'!W52</f>
        <v>16</v>
      </c>
      <c r="G52" s="25">
        <f>'SFY 22-23 Q1 Share by Project'!X52</f>
        <v>250</v>
      </c>
      <c r="H52" s="25">
        <f>'SFY 22-23 Q1 Share by Project'!Y52</f>
        <v>0</v>
      </c>
      <c r="I52" s="25">
        <f>'SFY 22-23 Q1 Share by Project'!Z52</f>
        <v>0</v>
      </c>
      <c r="J52" s="25">
        <f>'SFY 22-23 Q1 Share by Project'!AA52</f>
        <v>2</v>
      </c>
      <c r="K52" s="25">
        <f>'SFY 22-23 Q1 Share by Project'!AB52</f>
        <v>2971</v>
      </c>
      <c r="L52" s="75">
        <f t="shared" si="0"/>
        <v>22408</v>
      </c>
      <c r="P52" s="60"/>
    </row>
    <row r="53" spans="1:16" x14ac:dyDescent="0.2">
      <c r="A53" s="25" t="s">
        <v>103</v>
      </c>
      <c r="B53" s="25">
        <f>'SFY 22-23 Q1 Share by Project'!S53</f>
        <v>329</v>
      </c>
      <c r="C53" s="25">
        <f>'SFY 22-23 Q1 Share by Project'!T53</f>
        <v>23842</v>
      </c>
      <c r="D53" s="25">
        <f>'SFY 22-23 Q1 Share by Project'!U53</f>
        <v>2</v>
      </c>
      <c r="E53" s="25">
        <f>'SFY 22-23 Q1 Share by Project'!V53</f>
        <v>411</v>
      </c>
      <c r="F53" s="25">
        <f>'SFY 22-23 Q1 Share by Project'!W53</f>
        <v>36</v>
      </c>
      <c r="G53" s="25">
        <f>'SFY 22-23 Q1 Share by Project'!X53</f>
        <v>427</v>
      </c>
      <c r="H53" s="25">
        <f>'SFY 22-23 Q1 Share by Project'!Y53</f>
        <v>0</v>
      </c>
      <c r="I53" s="25">
        <f>'SFY 22-23 Q1 Share by Project'!Z53</f>
        <v>2</v>
      </c>
      <c r="J53" s="25">
        <f>'SFY 22-23 Q1 Share by Project'!AA53</f>
        <v>1</v>
      </c>
      <c r="K53" s="25">
        <f>'SFY 22-23 Q1 Share by Project'!AB53</f>
        <v>6756</v>
      </c>
      <c r="L53" s="75">
        <f t="shared" si="0"/>
        <v>31806</v>
      </c>
      <c r="P53" s="60"/>
    </row>
    <row r="54" spans="1:16" x14ac:dyDescent="0.2">
      <c r="A54" s="136" t="s">
        <v>104</v>
      </c>
      <c r="B54" s="25">
        <f>'SFY 22-23 Q1 Share by Project'!S54</f>
        <v>56</v>
      </c>
      <c r="C54" s="25">
        <f>'SFY 22-23 Q1 Share by Project'!T54</f>
        <v>4130</v>
      </c>
      <c r="D54" s="25">
        <f>'SFY 22-23 Q1 Share by Project'!U54</f>
        <v>0</v>
      </c>
      <c r="E54" s="25">
        <f>'SFY 22-23 Q1 Share by Project'!V54</f>
        <v>69</v>
      </c>
      <c r="F54" s="25">
        <f>'SFY 22-23 Q1 Share by Project'!W54</f>
        <v>6</v>
      </c>
      <c r="G54" s="25">
        <f>'SFY 22-23 Q1 Share by Project'!X54</f>
        <v>73</v>
      </c>
      <c r="H54" s="25">
        <f>'SFY 22-23 Q1 Share by Project'!Y54</f>
        <v>0</v>
      </c>
      <c r="I54" s="25">
        <f>'SFY 22-23 Q1 Share by Project'!Z54</f>
        <v>0</v>
      </c>
      <c r="J54" s="25">
        <f>'SFY 22-23 Q1 Share by Project'!AA54</f>
        <v>1</v>
      </c>
      <c r="K54" s="25">
        <f>'SFY 22-23 Q1 Share by Project'!AB54</f>
        <v>1167</v>
      </c>
      <c r="L54" s="75">
        <f t="shared" si="0"/>
        <v>5502</v>
      </c>
      <c r="P54" s="60"/>
    </row>
    <row r="55" spans="1:16" x14ac:dyDescent="0.2">
      <c r="A55" s="136" t="s">
        <v>105</v>
      </c>
      <c r="B55" s="25">
        <f>'SFY 22-23 Q1 Share by Project'!S55</f>
        <v>37</v>
      </c>
      <c r="C55" s="25">
        <f>'SFY 22-23 Q1 Share by Project'!T55</f>
        <v>2921</v>
      </c>
      <c r="D55" s="25">
        <f>'SFY 22-23 Q1 Share by Project'!U55</f>
        <v>0</v>
      </c>
      <c r="E55" s="25">
        <f>'SFY 22-23 Q1 Share by Project'!V55</f>
        <v>47</v>
      </c>
      <c r="F55" s="25">
        <f>'SFY 22-23 Q1 Share by Project'!W55</f>
        <v>5</v>
      </c>
      <c r="G55" s="25">
        <f>'SFY 22-23 Q1 Share by Project'!X55</f>
        <v>52</v>
      </c>
      <c r="H55" s="25">
        <f>'SFY 22-23 Q1 Share by Project'!Y55</f>
        <v>0</v>
      </c>
      <c r="I55" s="25">
        <f>'SFY 22-23 Q1 Share by Project'!Z55</f>
        <v>1</v>
      </c>
      <c r="J55" s="25">
        <f>'SFY 22-23 Q1 Share by Project'!AA55</f>
        <v>0</v>
      </c>
      <c r="K55" s="25">
        <f>'SFY 22-23 Q1 Share by Project'!AB55</f>
        <v>821</v>
      </c>
      <c r="L55" s="75">
        <f t="shared" si="0"/>
        <v>3884</v>
      </c>
      <c r="P55" s="60"/>
    </row>
    <row r="56" spans="1:16" x14ac:dyDescent="0.2">
      <c r="A56" s="136" t="s">
        <v>106</v>
      </c>
      <c r="B56" s="25">
        <f>'SFY 22-23 Q1 Share by Project'!S56</f>
        <v>7</v>
      </c>
      <c r="C56" s="25">
        <f>'SFY 22-23 Q1 Share by Project'!T56</f>
        <v>567</v>
      </c>
      <c r="D56" s="25">
        <f>'SFY 22-23 Q1 Share by Project'!U56</f>
        <v>0</v>
      </c>
      <c r="E56" s="25">
        <f>'SFY 22-23 Q1 Share by Project'!V56</f>
        <v>10</v>
      </c>
      <c r="F56" s="25">
        <f>'SFY 22-23 Q1 Share by Project'!W56</f>
        <v>1</v>
      </c>
      <c r="G56" s="25">
        <f>'SFY 22-23 Q1 Share by Project'!X56</f>
        <v>11</v>
      </c>
      <c r="H56" s="25">
        <f>'SFY 22-23 Q1 Share by Project'!Y56</f>
        <v>0</v>
      </c>
      <c r="I56" s="25">
        <f>'SFY 22-23 Q1 Share by Project'!Z56</f>
        <v>0</v>
      </c>
      <c r="J56" s="25">
        <f>'SFY 22-23 Q1 Share by Project'!AA56</f>
        <v>1</v>
      </c>
      <c r="K56" s="25">
        <f>'SFY 22-23 Q1 Share by Project'!AB56</f>
        <v>158</v>
      </c>
      <c r="L56" s="75">
        <f t="shared" si="0"/>
        <v>755</v>
      </c>
      <c r="P56" s="60"/>
    </row>
    <row r="57" spans="1:16" x14ac:dyDescent="0.2">
      <c r="A57" s="136" t="s">
        <v>107</v>
      </c>
      <c r="B57" s="25">
        <f>'SFY 22-23 Q1 Share by Project'!S57</f>
        <v>388</v>
      </c>
      <c r="C57" s="25">
        <f>'SFY 22-23 Q1 Share by Project'!T57</f>
        <v>24717</v>
      </c>
      <c r="D57" s="25">
        <f>'SFY 22-23 Q1 Share by Project'!U57</f>
        <v>3</v>
      </c>
      <c r="E57" s="25">
        <f>'SFY 22-23 Q1 Share by Project'!V57</f>
        <v>486</v>
      </c>
      <c r="F57" s="25">
        <f>'SFY 22-23 Q1 Share by Project'!W57</f>
        <v>43</v>
      </c>
      <c r="G57" s="25">
        <f>'SFY 22-23 Q1 Share by Project'!X57</f>
        <v>347</v>
      </c>
      <c r="H57" s="25">
        <f>'SFY 22-23 Q1 Share by Project'!Y57</f>
        <v>0</v>
      </c>
      <c r="I57" s="25">
        <f>'SFY 22-23 Q1 Share by Project'!Z57</f>
        <v>1</v>
      </c>
      <c r="J57" s="25">
        <f>'SFY 22-23 Q1 Share by Project'!AA57</f>
        <v>2</v>
      </c>
      <c r="K57" s="25">
        <f>'SFY 22-23 Q1 Share by Project'!AB57</f>
        <v>4942</v>
      </c>
      <c r="L57" s="75">
        <f t="shared" si="0"/>
        <v>30929</v>
      </c>
      <c r="P57" s="60"/>
    </row>
    <row r="58" spans="1:16" x14ac:dyDescent="0.2">
      <c r="A58" s="136" t="s">
        <v>108</v>
      </c>
      <c r="B58" s="25">
        <f>'SFY 22-23 Q1 Share by Project'!S58</f>
        <v>18</v>
      </c>
      <c r="C58" s="25">
        <f>'SFY 22-23 Q1 Share by Project'!T58</f>
        <v>1377</v>
      </c>
      <c r="D58" s="25">
        <f>'SFY 22-23 Q1 Share by Project'!U58</f>
        <v>0</v>
      </c>
      <c r="E58" s="25">
        <f>'SFY 22-23 Q1 Share by Project'!V58</f>
        <v>22</v>
      </c>
      <c r="F58" s="25">
        <f>'SFY 22-23 Q1 Share by Project'!W58</f>
        <v>3</v>
      </c>
      <c r="G58" s="25">
        <f>'SFY 22-23 Q1 Share by Project'!X58</f>
        <v>24</v>
      </c>
      <c r="H58" s="25">
        <f>'SFY 22-23 Q1 Share by Project'!Y58</f>
        <v>1</v>
      </c>
      <c r="I58" s="25">
        <f>'SFY 22-23 Q1 Share by Project'!Z58</f>
        <v>0</v>
      </c>
      <c r="J58" s="25">
        <f>'SFY 22-23 Q1 Share by Project'!AA58</f>
        <v>0</v>
      </c>
      <c r="K58" s="25">
        <f>'SFY 22-23 Q1 Share by Project'!AB58</f>
        <v>389</v>
      </c>
      <c r="L58" s="75">
        <f t="shared" si="0"/>
        <v>1834</v>
      </c>
      <c r="P58" s="60"/>
    </row>
    <row r="59" spans="1:16" x14ac:dyDescent="0.2">
      <c r="A59" s="136" t="s">
        <v>109</v>
      </c>
      <c r="B59" s="25">
        <f>'SFY 22-23 Q1 Share by Project'!S59</f>
        <v>298</v>
      </c>
      <c r="C59" s="25">
        <f>'SFY 22-23 Q1 Share by Project'!T59</f>
        <v>27102</v>
      </c>
      <c r="D59" s="25">
        <f>'SFY 22-23 Q1 Share by Project'!U59</f>
        <v>2</v>
      </c>
      <c r="E59" s="25">
        <f>'SFY 22-23 Q1 Share by Project'!V59</f>
        <v>376</v>
      </c>
      <c r="F59" s="25">
        <f>'SFY 22-23 Q1 Share by Project'!W59</f>
        <v>33</v>
      </c>
      <c r="G59" s="25">
        <f>'SFY 22-23 Q1 Share by Project'!X59</f>
        <v>364</v>
      </c>
      <c r="H59" s="25">
        <f>'SFY 22-23 Q1 Share by Project'!Y59</f>
        <v>0</v>
      </c>
      <c r="I59" s="25">
        <f>'SFY 22-23 Q1 Share by Project'!Z59</f>
        <v>1</v>
      </c>
      <c r="J59" s="25">
        <f>'SFY 22-23 Q1 Share by Project'!AA59</f>
        <v>1</v>
      </c>
      <c r="K59" s="25">
        <f>'SFY 22-23 Q1 Share by Project'!AB59</f>
        <v>4652</v>
      </c>
      <c r="L59" s="75">
        <f t="shared" si="0"/>
        <v>32829</v>
      </c>
      <c r="P59" s="60"/>
    </row>
    <row r="60" spans="1:16" x14ac:dyDescent="0.2">
      <c r="A60" s="136" t="s">
        <v>110</v>
      </c>
      <c r="B60" s="25">
        <f>'SFY 22-23 Q1 Share by Project'!S60</f>
        <v>76</v>
      </c>
      <c r="C60" s="25">
        <f>'SFY 22-23 Q1 Share by Project'!T60</f>
        <v>12858</v>
      </c>
      <c r="D60" s="25">
        <f>'SFY 22-23 Q1 Share by Project'!U60</f>
        <v>0</v>
      </c>
      <c r="E60" s="25">
        <f>'SFY 22-23 Q1 Share by Project'!V60</f>
        <v>96</v>
      </c>
      <c r="F60" s="25">
        <f>'SFY 22-23 Q1 Share by Project'!W60</f>
        <v>8</v>
      </c>
      <c r="G60" s="25">
        <f>'SFY 22-23 Q1 Share by Project'!X60</f>
        <v>171</v>
      </c>
      <c r="H60" s="25">
        <f>'SFY 22-23 Q1 Share by Project'!Y60</f>
        <v>0</v>
      </c>
      <c r="I60" s="25">
        <f>'SFY 22-23 Q1 Share by Project'!Z60</f>
        <v>0</v>
      </c>
      <c r="J60" s="25">
        <f>'SFY 22-23 Q1 Share by Project'!AA60</f>
        <v>1</v>
      </c>
      <c r="K60" s="25">
        <f>'SFY 22-23 Q1 Share by Project'!AB60</f>
        <v>1904</v>
      </c>
      <c r="L60" s="75">
        <f t="shared" si="0"/>
        <v>15114</v>
      </c>
      <c r="P60" s="60"/>
    </row>
    <row r="61" spans="1:16" x14ac:dyDescent="0.2">
      <c r="A61" s="136" t="s">
        <v>111</v>
      </c>
      <c r="B61" s="25">
        <f>'SFY 22-23 Q1 Share by Project'!S61</f>
        <v>48</v>
      </c>
      <c r="C61" s="25">
        <f>'SFY 22-23 Q1 Share by Project'!T61</f>
        <v>3658</v>
      </c>
      <c r="D61" s="25">
        <f>'SFY 22-23 Q1 Share by Project'!U61</f>
        <v>0</v>
      </c>
      <c r="E61" s="25">
        <f>'SFY 22-23 Q1 Share by Project'!V61</f>
        <v>61</v>
      </c>
      <c r="F61" s="25">
        <f>'SFY 22-23 Q1 Share by Project'!W61</f>
        <v>6</v>
      </c>
      <c r="G61" s="25">
        <f>'SFY 22-23 Q1 Share by Project'!X61</f>
        <v>64</v>
      </c>
      <c r="H61" s="25">
        <f>'SFY 22-23 Q1 Share by Project'!Y61</f>
        <v>0</v>
      </c>
      <c r="I61" s="25">
        <f>'SFY 22-23 Q1 Share by Project'!Z61</f>
        <v>0</v>
      </c>
      <c r="J61" s="25">
        <f>'SFY 22-23 Q1 Share by Project'!AA61</f>
        <v>1</v>
      </c>
      <c r="K61" s="25">
        <f>'SFY 22-23 Q1 Share by Project'!AB61</f>
        <v>1036</v>
      </c>
      <c r="L61" s="75">
        <f t="shared" si="0"/>
        <v>4874</v>
      </c>
      <c r="P61" s="60"/>
    </row>
    <row r="62" spans="1:16" ht="3.75" customHeight="1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</row>
    <row r="63" spans="1:16" x14ac:dyDescent="0.2">
      <c r="A63" s="35" t="s">
        <v>112</v>
      </c>
      <c r="B63" s="36">
        <f t="shared" ref="B63:L63" si="1">SUM(B4:B61)</f>
        <v>17777</v>
      </c>
      <c r="C63" s="36">
        <f t="shared" si="1"/>
        <v>1568786</v>
      </c>
      <c r="D63" s="36">
        <f t="shared" si="1"/>
        <v>130</v>
      </c>
      <c r="E63" s="36">
        <f t="shared" si="1"/>
        <v>22452</v>
      </c>
      <c r="F63" s="36">
        <f t="shared" si="1"/>
        <v>1977</v>
      </c>
      <c r="G63" s="36">
        <f t="shared" si="1"/>
        <v>24813</v>
      </c>
      <c r="H63" s="36">
        <f t="shared" si="1"/>
        <v>7</v>
      </c>
      <c r="I63" s="36">
        <f t="shared" si="1"/>
        <v>53</v>
      </c>
      <c r="J63" s="36">
        <f t="shared" si="1"/>
        <v>85</v>
      </c>
      <c r="K63" s="36">
        <f t="shared" si="1"/>
        <v>358558</v>
      </c>
      <c r="L63" s="36">
        <f t="shared" si="1"/>
        <v>1994638</v>
      </c>
    </row>
    <row r="64" spans="1:16" hidden="1" x14ac:dyDescent="0.2">
      <c r="A64" s="13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</row>
    <row r="65" spans="1:12" s="40" customFormat="1" ht="16.5" hidden="1" x14ac:dyDescent="0.3">
      <c r="A65" s="241" t="s">
        <v>113</v>
      </c>
      <c r="B65" s="242">
        <f>'SFY 22-23 Q1 Share Calculations'!CK64</f>
        <v>17777</v>
      </c>
      <c r="C65" s="242">
        <f>'SFY 22-23 Q1 Share Calculations'!CL64</f>
        <v>1568786</v>
      </c>
      <c r="D65" s="242">
        <f>'SFY 22-23 Q1 Share Calculations'!CM64</f>
        <v>130</v>
      </c>
      <c r="E65" s="242">
        <f>'SFY 22-23 Q1 Share Calculations'!CN64</f>
        <v>22452</v>
      </c>
      <c r="F65" s="242">
        <f>'SFY 22-23 Q1 Share Calculations'!CO64</f>
        <v>1977</v>
      </c>
      <c r="G65" s="242">
        <f>'SFY 22-23 Q1 Share Calculations'!CP64</f>
        <v>24813</v>
      </c>
      <c r="H65" s="242">
        <f>'SFY 22-23 Q1 Share Calculations'!CQ64</f>
        <v>7</v>
      </c>
      <c r="I65" s="242">
        <f>'SFY 22-23 Q1 Share Calculations'!CR64</f>
        <v>53</v>
      </c>
      <c r="J65" s="242">
        <f>'SFY 22-23 Q1 Share Calculations'!CS64</f>
        <v>85</v>
      </c>
      <c r="K65" s="242">
        <f>'SFY 22-23 Q1 Share Calculations'!CT64</f>
        <v>358558</v>
      </c>
      <c r="L65" s="242">
        <f>'SFY 22-23 Q1 Share Calculations'!CU64</f>
        <v>1994638</v>
      </c>
    </row>
    <row r="66" spans="1:12" s="40" customFormat="1" ht="16.5" hidden="1" x14ac:dyDescent="0.3">
      <c r="A66" s="241" t="s">
        <v>114</v>
      </c>
      <c r="B66" s="243">
        <f t="shared" ref="B66:L66" si="2">B63-B65</f>
        <v>0</v>
      </c>
      <c r="C66" s="243">
        <f t="shared" si="2"/>
        <v>0</v>
      </c>
      <c r="D66" s="243">
        <f t="shared" si="2"/>
        <v>0</v>
      </c>
      <c r="E66" s="243">
        <f t="shared" si="2"/>
        <v>0</v>
      </c>
      <c r="F66" s="243">
        <f t="shared" si="2"/>
        <v>0</v>
      </c>
      <c r="G66" s="243">
        <f t="shared" si="2"/>
        <v>0</v>
      </c>
      <c r="H66" s="243">
        <f t="shared" si="2"/>
        <v>0</v>
      </c>
      <c r="I66" s="243">
        <f t="shared" si="2"/>
        <v>0</v>
      </c>
      <c r="J66" s="243">
        <f t="shared" si="2"/>
        <v>0</v>
      </c>
      <c r="K66" s="243">
        <f t="shared" si="2"/>
        <v>0</v>
      </c>
      <c r="L66" s="243">
        <f t="shared" si="2"/>
        <v>0</v>
      </c>
    </row>
    <row r="67" spans="1:12" ht="15" hidden="1" x14ac:dyDescent="0.25">
      <c r="A67" s="138"/>
      <c r="B67" s="138"/>
      <c r="C67" s="138"/>
      <c r="D67" s="138"/>
      <c r="E67" s="138"/>
      <c r="F67" s="138"/>
      <c r="G67" s="138"/>
      <c r="H67" s="138"/>
      <c r="I67" s="138"/>
      <c r="J67" s="138"/>
      <c r="K67" s="138"/>
      <c r="L67"/>
    </row>
    <row r="68" spans="1:12" ht="15" hidden="1" x14ac:dyDescent="0.25">
      <c r="A68" s="138"/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</row>
    <row r="69" spans="1:12" ht="15" hidden="1" x14ac:dyDescent="0.25">
      <c r="A69" s="138"/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</row>
    <row r="70" spans="1:12" ht="15" x14ac:dyDescent="0.25">
      <c r="A70" s="138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</row>
    <row r="71" spans="1:12" ht="15" x14ac:dyDescent="0.25">
      <c r="A71" s="138"/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</row>
    <row r="72" spans="1:12" ht="15" x14ac:dyDescent="0.25">
      <c r="A72" s="138"/>
      <c r="B72" s="138"/>
      <c r="C72" s="138"/>
      <c r="D72" s="138"/>
      <c r="E72" s="138"/>
      <c r="F72" s="138"/>
      <c r="G72" s="138"/>
      <c r="H72" s="138"/>
      <c r="I72" s="138"/>
      <c r="J72" s="138"/>
      <c r="K72" s="138"/>
      <c r="L72" s="138"/>
    </row>
    <row r="73" spans="1:12" ht="15" x14ac:dyDescent="0.25">
      <c r="A73" s="138"/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</row>
    <row r="74" spans="1:12" ht="15" x14ac:dyDescent="0.25">
      <c r="A74" s="138"/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</row>
    <row r="75" spans="1:12" ht="15" x14ac:dyDescent="0.25">
      <c r="A75" s="138"/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</row>
    <row r="76" spans="1:12" ht="15" x14ac:dyDescent="0.25">
      <c r="A76" s="138"/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</row>
    <row r="77" spans="1:12" ht="15" x14ac:dyDescent="0.25">
      <c r="A77" s="138"/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</row>
    <row r="78" spans="1:12" ht="15" x14ac:dyDescent="0.25">
      <c r="A78" s="138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</row>
    <row r="79" spans="1:12" x14ac:dyDescent="0.2">
      <c r="C79" s="60"/>
      <c r="D79" s="60"/>
      <c r="E79" s="60"/>
      <c r="F79" s="60"/>
      <c r="G79" s="60"/>
      <c r="H79" s="60"/>
      <c r="I79" s="60"/>
      <c r="J79" s="60"/>
      <c r="K79" s="60"/>
      <c r="L79" s="60"/>
    </row>
    <row r="82" spans="1:12" x14ac:dyDescent="0.2">
      <c r="L82" s="60"/>
    </row>
    <row r="86" spans="1:12" x14ac:dyDescent="0.2">
      <c r="C86" s="60"/>
      <c r="D86" s="60"/>
      <c r="E86" s="60"/>
      <c r="F86" s="60"/>
      <c r="G86" s="60"/>
      <c r="H86" s="60"/>
      <c r="I86" s="60"/>
      <c r="J86" s="60"/>
      <c r="K86" s="80"/>
      <c r="L86" s="60"/>
    </row>
    <row r="87" spans="1:12" x14ac:dyDescent="0.2">
      <c r="A87" s="128"/>
      <c r="B87" s="128"/>
      <c r="K87" s="80"/>
    </row>
    <row r="88" spans="1:12" x14ac:dyDescent="0.2">
      <c r="A88" s="129"/>
      <c r="B88" s="129"/>
      <c r="C88" s="80"/>
      <c r="D88" s="80"/>
      <c r="E88" s="80"/>
      <c r="F88" s="80"/>
      <c r="G88" s="80"/>
      <c r="H88" s="80"/>
      <c r="I88" s="80"/>
      <c r="J88" s="80"/>
      <c r="K88" s="80"/>
      <c r="L88" s="80"/>
    </row>
    <row r="89" spans="1:12" x14ac:dyDescent="0.2">
      <c r="A89" s="129"/>
      <c r="B89" s="129"/>
      <c r="C89" s="80"/>
      <c r="D89" s="80"/>
      <c r="E89" s="80"/>
      <c r="F89" s="80"/>
      <c r="G89" s="80"/>
      <c r="H89" s="80"/>
      <c r="I89" s="80"/>
      <c r="J89" s="80"/>
      <c r="K89" s="80"/>
      <c r="L89" s="80"/>
    </row>
    <row r="90" spans="1:12" x14ac:dyDescent="0.2">
      <c r="A90" s="129"/>
      <c r="B90" s="129"/>
      <c r="C90" s="80"/>
      <c r="D90" s="80"/>
      <c r="E90" s="80"/>
      <c r="F90" s="80"/>
      <c r="G90" s="80"/>
      <c r="H90" s="80"/>
      <c r="I90" s="80"/>
      <c r="J90" s="80"/>
      <c r="K90" s="80"/>
      <c r="L90" s="80"/>
    </row>
    <row r="91" spans="1:12" x14ac:dyDescent="0.2">
      <c r="C91" s="131"/>
      <c r="D91" s="131"/>
      <c r="E91" s="131"/>
      <c r="F91" s="131"/>
      <c r="G91" s="131"/>
      <c r="H91" s="131"/>
      <c r="I91" s="131"/>
      <c r="J91" s="131"/>
      <c r="K91" s="80"/>
      <c r="L91" s="131"/>
    </row>
    <row r="92" spans="1:12" x14ac:dyDescent="0.2">
      <c r="K92" s="80"/>
    </row>
    <row r="93" spans="1:12" x14ac:dyDescent="0.2">
      <c r="A93" s="128"/>
      <c r="B93" s="128"/>
      <c r="C93" s="131"/>
      <c r="D93" s="131"/>
      <c r="E93" s="131"/>
      <c r="F93" s="131"/>
      <c r="G93" s="131"/>
      <c r="H93" s="131"/>
      <c r="I93" s="131"/>
      <c r="J93" s="131"/>
      <c r="K93" s="131"/>
    </row>
    <row r="94" spans="1:12" x14ac:dyDescent="0.2">
      <c r="A94" s="129"/>
      <c r="B94" s="129"/>
      <c r="C94" s="131"/>
      <c r="D94" s="131"/>
      <c r="E94" s="131"/>
      <c r="F94" s="131"/>
      <c r="G94" s="131"/>
      <c r="H94" s="131"/>
      <c r="I94" s="131"/>
      <c r="J94" s="131"/>
      <c r="K94" s="131"/>
      <c r="L94" s="80"/>
    </row>
    <row r="95" spans="1:12" x14ac:dyDescent="0.2">
      <c r="A95" s="129"/>
      <c r="B95" s="129"/>
      <c r="C95" s="131"/>
      <c r="D95" s="131"/>
      <c r="E95" s="131"/>
      <c r="F95" s="131"/>
      <c r="G95" s="131"/>
      <c r="H95" s="131"/>
      <c r="I95" s="131"/>
      <c r="J95" s="131"/>
      <c r="K95" s="131"/>
      <c r="L95" s="80"/>
    </row>
    <row r="96" spans="1:12" x14ac:dyDescent="0.2">
      <c r="A96" s="129"/>
      <c r="B96" s="129"/>
      <c r="C96" s="131"/>
      <c r="D96" s="131"/>
      <c r="E96" s="131"/>
      <c r="F96" s="131"/>
      <c r="G96" s="131"/>
      <c r="H96" s="131"/>
      <c r="I96" s="131"/>
      <c r="J96" s="131"/>
      <c r="K96" s="131"/>
      <c r="L96" s="80"/>
    </row>
    <row r="97" spans="1:12" x14ac:dyDescent="0.2">
      <c r="C97" s="131"/>
      <c r="D97" s="131"/>
      <c r="E97" s="131"/>
      <c r="F97" s="131"/>
      <c r="G97" s="131"/>
      <c r="H97" s="131"/>
      <c r="I97" s="131"/>
      <c r="J97" s="131"/>
      <c r="K97" s="131"/>
      <c r="L97" s="131"/>
    </row>
    <row r="99" spans="1:12" x14ac:dyDescent="0.2">
      <c r="A99" s="43"/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</row>
    <row r="100" spans="1:12" x14ac:dyDescent="0.2">
      <c r="A100" s="45"/>
      <c r="B100" s="45"/>
      <c r="C100" s="46"/>
      <c r="D100" s="46"/>
      <c r="E100" s="46"/>
      <c r="F100" s="46"/>
      <c r="G100" s="46"/>
      <c r="H100" s="46"/>
      <c r="I100" s="46"/>
      <c r="J100" s="46"/>
      <c r="K100" s="46"/>
      <c r="L100" s="46"/>
    </row>
    <row r="101" spans="1:12" x14ac:dyDescent="0.2">
      <c r="A101" s="45"/>
      <c r="B101" s="45"/>
      <c r="C101" s="46"/>
      <c r="D101" s="46"/>
      <c r="E101" s="46"/>
      <c r="F101" s="46"/>
      <c r="G101" s="46"/>
      <c r="H101" s="46"/>
      <c r="I101" s="46"/>
      <c r="J101" s="46"/>
      <c r="K101" s="46"/>
      <c r="L101" s="46"/>
    </row>
    <row r="102" spans="1:12" x14ac:dyDescent="0.2">
      <c r="A102" s="45"/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46"/>
    </row>
    <row r="103" spans="1:12" x14ac:dyDescent="0.2">
      <c r="A103" s="44"/>
      <c r="B103" s="44"/>
      <c r="C103" s="47"/>
      <c r="D103" s="47"/>
      <c r="E103" s="47"/>
      <c r="F103" s="47"/>
      <c r="G103" s="47"/>
      <c r="H103" s="47"/>
      <c r="I103" s="47"/>
      <c r="J103" s="47"/>
      <c r="K103" s="47"/>
      <c r="L103" s="47"/>
    </row>
    <row r="104" spans="1:12" x14ac:dyDescent="0.2">
      <c r="A104" s="48"/>
      <c r="B104" s="48"/>
      <c r="C104" s="46"/>
      <c r="D104" s="46"/>
      <c r="E104" s="46"/>
      <c r="F104" s="46"/>
      <c r="G104" s="46"/>
      <c r="H104" s="46"/>
      <c r="I104" s="46"/>
      <c r="J104" s="46"/>
      <c r="K104" s="46"/>
      <c r="L104" s="46"/>
    </row>
  </sheetData>
  <mergeCells count="2">
    <mergeCell ref="A1:L1"/>
    <mergeCell ref="A2:L2"/>
  </mergeCells>
  <conditionalFormatting sqref="B64:L64">
    <cfRule type="cellIs" dxfId="63" priority="3" operator="lessThan">
      <formula>0</formula>
    </cfRule>
    <cfRule type="cellIs" dxfId="62" priority="4" operator="greaterThan">
      <formula>0</formula>
    </cfRule>
  </conditionalFormatting>
  <pageMargins left="0.7" right="0.7" top="0.75" bottom="0.75" header="0.3" footer="0.3"/>
  <pageSetup orientation="portrait" r:id="rId1"/>
  <ignoredErrors>
    <ignoredError sqref="B63:L6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24D3-1F10-4CEA-B93C-111E6D138E99}">
  <dimension ref="A1:AF76"/>
  <sheetViews>
    <sheetView zoomScale="90" zoomScaleNormal="90" workbookViewId="0">
      <pane xSplit="1" ySplit="3" topLeftCell="B4" activePane="bottomRight" state="frozen"/>
      <selection pane="topRight" activeCell="F30" sqref="F30"/>
      <selection pane="bottomLeft" activeCell="F30" sqref="F30"/>
      <selection pane="bottomRight" activeCell="A2" sqref="A2"/>
    </sheetView>
  </sheetViews>
  <sheetFormatPr defaultColWidth="9.140625" defaultRowHeight="12.75" x14ac:dyDescent="0.2"/>
  <cols>
    <col min="1" max="1" width="15.42578125" style="8" customWidth="1"/>
    <col min="2" max="2" width="13.140625" style="8" customWidth="1"/>
    <col min="3" max="3" width="11.28515625" style="8" bestFit="1" customWidth="1"/>
    <col min="4" max="4" width="11.5703125" style="8" bestFit="1" customWidth="1"/>
    <col min="5" max="14" width="11" style="8" customWidth="1"/>
    <col min="15" max="15" width="11.5703125" style="8" bestFit="1" customWidth="1"/>
    <col min="16" max="18" width="11.5703125" style="8" customWidth="1"/>
    <col min="19" max="19" width="11" style="8" customWidth="1"/>
    <col min="20" max="20" width="13" style="8" bestFit="1" customWidth="1"/>
    <col min="21" max="27" width="11" style="8" customWidth="1"/>
    <col min="28" max="28" width="12.140625" style="8" bestFit="1" customWidth="1"/>
    <col min="29" max="29" width="13.5703125" style="8" customWidth="1"/>
    <col min="30" max="30" width="10.7109375" style="7" hidden="1" customWidth="1"/>
    <col min="31" max="16384" width="9.140625" style="8"/>
  </cols>
  <sheetData>
    <row r="1" spans="1:30" s="5" customFormat="1" ht="21" customHeight="1" thickBot="1" x14ac:dyDescent="0.3">
      <c r="A1" s="352" t="s">
        <v>115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4"/>
    </row>
    <row r="2" spans="1:30" ht="39" thickBot="1" x14ac:dyDescent="0.25">
      <c r="A2" s="141"/>
      <c r="B2" s="336" t="s">
        <v>116</v>
      </c>
      <c r="C2" s="353" t="s">
        <v>117</v>
      </c>
      <c r="D2" s="354"/>
      <c r="E2" s="355"/>
      <c r="F2" s="353" t="s">
        <v>118</v>
      </c>
      <c r="G2" s="354"/>
      <c r="H2" s="354"/>
      <c r="I2" s="354"/>
      <c r="J2" s="354"/>
      <c r="K2" s="354"/>
      <c r="L2" s="354"/>
      <c r="M2" s="354"/>
      <c r="N2" s="354"/>
      <c r="O2" s="355"/>
      <c r="P2" s="353" t="s">
        <v>119</v>
      </c>
      <c r="Q2" s="354"/>
      <c r="R2" s="355"/>
      <c r="S2" s="356" t="s">
        <v>120</v>
      </c>
      <c r="T2" s="356"/>
      <c r="U2" s="356"/>
      <c r="V2" s="356"/>
      <c r="W2" s="356"/>
      <c r="X2" s="356"/>
      <c r="Y2" s="356"/>
      <c r="Z2" s="356"/>
      <c r="AA2" s="356"/>
      <c r="AB2" s="357"/>
      <c r="AC2" s="6"/>
    </row>
    <row r="3" spans="1:30" ht="46.5" customHeight="1" thickBot="1" x14ac:dyDescent="0.25">
      <c r="A3" s="9" t="s">
        <v>42</v>
      </c>
      <c r="B3" s="12" t="s">
        <v>44</v>
      </c>
      <c r="C3" s="10" t="s">
        <v>44</v>
      </c>
      <c r="D3" s="13" t="s">
        <v>48</v>
      </c>
      <c r="E3" s="11" t="s">
        <v>121</v>
      </c>
      <c r="F3" s="10" t="s">
        <v>43</v>
      </c>
      <c r="G3" s="14" t="s">
        <v>44</v>
      </c>
      <c r="H3" s="14" t="s">
        <v>45</v>
      </c>
      <c r="I3" s="14" t="s">
        <v>46</v>
      </c>
      <c r="J3" s="15" t="s">
        <v>122</v>
      </c>
      <c r="K3" s="14" t="s">
        <v>48</v>
      </c>
      <c r="L3" s="14" t="s">
        <v>49</v>
      </c>
      <c r="M3" s="14" t="s">
        <v>50</v>
      </c>
      <c r="N3" s="14" t="s">
        <v>51</v>
      </c>
      <c r="O3" s="16" t="s">
        <v>121</v>
      </c>
      <c r="P3" s="17" t="s">
        <v>44</v>
      </c>
      <c r="Q3" s="18" t="s">
        <v>48</v>
      </c>
      <c r="R3" s="19" t="s">
        <v>121</v>
      </c>
      <c r="S3" s="20" t="s">
        <v>43</v>
      </c>
      <c r="T3" s="20" t="s">
        <v>44</v>
      </c>
      <c r="U3" s="20" t="s">
        <v>45</v>
      </c>
      <c r="V3" s="20" t="s">
        <v>46</v>
      </c>
      <c r="W3" s="21" t="s">
        <v>122</v>
      </c>
      <c r="X3" s="13" t="s">
        <v>48</v>
      </c>
      <c r="Y3" s="13" t="s">
        <v>49</v>
      </c>
      <c r="Z3" s="13" t="s">
        <v>50</v>
      </c>
      <c r="AA3" s="13" t="s">
        <v>51</v>
      </c>
      <c r="AB3" s="22" t="s">
        <v>121</v>
      </c>
      <c r="AC3" s="11" t="s">
        <v>53</v>
      </c>
      <c r="AD3" s="331" t="s">
        <v>113</v>
      </c>
    </row>
    <row r="4" spans="1:30" x14ac:dyDescent="0.2">
      <c r="A4" s="23" t="s">
        <v>54</v>
      </c>
      <c r="B4" s="314">
        <f>'SFY 22-23 Q1 Share Calculations'!C6</f>
        <v>0</v>
      </c>
      <c r="C4" s="24">
        <f>'SFY 22-23 Q1 Share Calculations'!BI6+'SFY 22-23 Q1 Share Calculations'!CB6</f>
        <v>79714</v>
      </c>
      <c r="D4" s="25">
        <f>'SFY 22-23 Q1 Share Calculations'!BJ6+'SFY 22-23 Q1 Share Calculations'!CC6</f>
        <v>990</v>
      </c>
      <c r="E4" s="25">
        <f>'SFY 22-23 Q1 Share Calculations'!BK6+'SFY 22-23 Q1 Share Calculations'!CD6</f>
        <v>8396</v>
      </c>
      <c r="F4" s="251">
        <f>'SFY 22-23 Q1 Share Calculations'!G6+'SFY 22-23 Q1 Share Calculations'!AB6</f>
        <v>543</v>
      </c>
      <c r="G4" s="251">
        <f>'SFY 22-23 Q1 Share Calculations'!H6+'SFY 22-23 Q1 Share Calculations'!AC6</f>
        <v>624</v>
      </c>
      <c r="H4" s="251">
        <f>'SFY 22-23 Q1 Share Calculations'!I6+'SFY 22-23 Q1 Share Calculations'!AD6</f>
        <v>5</v>
      </c>
      <c r="I4" s="251">
        <f>'SFY 22-23 Q1 Share Calculations'!J6+'SFY 22-23 Q1 Share Calculations'!AE6</f>
        <v>689</v>
      </c>
      <c r="J4" s="251">
        <f>'SFY 22-23 Q1 Share Calculations'!K6+'SFY 22-23 Q1 Share Calculations'!AF6</f>
        <v>60</v>
      </c>
      <c r="K4" s="251">
        <f>'SFY 22-23 Q1 Share Calculations'!L6+'SFY 22-23 Q1 Share Calculations'!AG6</f>
        <v>87</v>
      </c>
      <c r="L4" s="251">
        <f>'SFY 22-23 Q1 Share Calculations'!M6+'SFY 22-23 Q1 Share Calculations'!AH6</f>
        <v>0</v>
      </c>
      <c r="M4" s="251">
        <f>'SFY 22-23 Q1 Share Calculations'!N6+'SFY 22-23 Q1 Share Calculations'!AI6</f>
        <v>1</v>
      </c>
      <c r="N4" s="251">
        <f>'SFY 22-23 Q1 Share Calculations'!O6+'SFY 22-23 Q1 Share Calculations'!AJ6</f>
        <v>2</v>
      </c>
      <c r="O4" s="251">
        <f>'SFY 22-23 Q1 Share Calculations'!P6+'SFY 22-23 Q1 Share Calculations'!AK6</f>
        <v>3959</v>
      </c>
      <c r="P4" s="251">
        <f>'SFY 22-23 Q1 Share Calculations'!U6+'SFY 22-23 Q1 Share Calculations'!AP6</f>
        <v>0</v>
      </c>
      <c r="Q4" s="251">
        <f>'SFY 22-23 Q1 Share Calculations'!V6+'SFY 22-23 Q1 Share Calculations'!AQ6</f>
        <v>0</v>
      </c>
      <c r="R4" s="310">
        <f>'SFY 22-23 Q1 Share Calculations'!W6+'SFY 22-23 Q1 Share Calculations'!AR6</f>
        <v>0</v>
      </c>
      <c r="S4" s="24">
        <f t="shared" ref="S4:S35" si="0">F4</f>
        <v>543</v>
      </c>
      <c r="T4" s="25">
        <f t="shared" ref="T4:T35" si="1">B4+C4+G4+P4</f>
        <v>80338</v>
      </c>
      <c r="U4" s="26">
        <f t="shared" ref="U4:U35" si="2">H4</f>
        <v>5</v>
      </c>
      <c r="V4" s="26">
        <f t="shared" ref="V4:V35" si="3">I4</f>
        <v>689</v>
      </c>
      <c r="W4" s="26">
        <f t="shared" ref="W4:W35" si="4">J4</f>
        <v>60</v>
      </c>
      <c r="X4" s="26">
        <f t="shared" ref="X4:X35" si="5">D4+K4+Q4</f>
        <v>1077</v>
      </c>
      <c r="Y4" s="26">
        <f t="shared" ref="Y4:Y35" si="6">L4</f>
        <v>0</v>
      </c>
      <c r="Z4" s="26">
        <f t="shared" ref="Z4:Z35" si="7">M4</f>
        <v>1</v>
      </c>
      <c r="AA4" s="26">
        <f t="shared" ref="AA4:AA35" si="8">N4</f>
        <v>2</v>
      </c>
      <c r="AB4" s="26">
        <f>E4+O4+R4</f>
        <v>12355</v>
      </c>
      <c r="AC4" s="26">
        <f t="shared" ref="AC4:AC23" si="9">SUM(S4:AB4)</f>
        <v>95070</v>
      </c>
      <c r="AD4" s="120">
        <f t="shared" ref="AD4:AD35" si="10">SUM(B4:R4)-SUM(S4:AB4)</f>
        <v>0</v>
      </c>
    </row>
    <row r="5" spans="1:30" x14ac:dyDescent="0.2">
      <c r="A5" s="28" t="s">
        <v>55</v>
      </c>
      <c r="B5" s="314">
        <f>'SFY 22-23 Q1 Share Calculations'!C7</f>
        <v>0</v>
      </c>
      <c r="C5" s="29">
        <f>'SFY 22-23 Q1 Share Calculations'!BI7+'SFY 22-23 Q1 Share Calculations'!CB7</f>
        <v>0</v>
      </c>
      <c r="D5" s="29">
        <f>'SFY 22-23 Q1 Share Calculations'!BJ7+'SFY 22-23 Q1 Share Calculations'!CC7</f>
        <v>0</v>
      </c>
      <c r="E5" s="29">
        <f>'SFY 22-23 Q1 Share Calculations'!BK7+'SFY 22-23 Q1 Share Calculations'!CD7</f>
        <v>0</v>
      </c>
      <c r="F5" s="251">
        <f>'SFY 22-23 Q1 Share Calculations'!G7+'SFY 22-23 Q1 Share Calculations'!AB7</f>
        <v>0</v>
      </c>
      <c r="G5" s="251">
        <f>'SFY 22-23 Q1 Share Calculations'!H7+'SFY 22-23 Q1 Share Calculations'!AC7</f>
        <v>0</v>
      </c>
      <c r="H5" s="251">
        <f>'SFY 22-23 Q1 Share Calculations'!I7+'SFY 22-23 Q1 Share Calculations'!AD7</f>
        <v>0</v>
      </c>
      <c r="I5" s="251">
        <f>'SFY 22-23 Q1 Share Calculations'!J7+'SFY 22-23 Q1 Share Calculations'!AE7</f>
        <v>0</v>
      </c>
      <c r="J5" s="251">
        <f>'SFY 22-23 Q1 Share Calculations'!K7+'SFY 22-23 Q1 Share Calculations'!AF7</f>
        <v>0</v>
      </c>
      <c r="K5" s="251">
        <f>'SFY 22-23 Q1 Share Calculations'!L7+'SFY 22-23 Q1 Share Calculations'!AG7</f>
        <v>0</v>
      </c>
      <c r="L5" s="251">
        <f>'SFY 22-23 Q1 Share Calculations'!M7+'SFY 22-23 Q1 Share Calculations'!AH7</f>
        <v>0</v>
      </c>
      <c r="M5" s="251">
        <f>'SFY 22-23 Q1 Share Calculations'!N7+'SFY 22-23 Q1 Share Calculations'!AI7</f>
        <v>0</v>
      </c>
      <c r="N5" s="251">
        <f>'SFY 22-23 Q1 Share Calculations'!O7+'SFY 22-23 Q1 Share Calculations'!AJ7</f>
        <v>0</v>
      </c>
      <c r="O5" s="251">
        <f>'SFY 22-23 Q1 Share Calculations'!P7+'SFY 22-23 Q1 Share Calculations'!AK7</f>
        <v>0</v>
      </c>
      <c r="P5" s="251">
        <f>'SFY 22-23 Q1 Share Calculations'!U7+'SFY 22-23 Q1 Share Calculations'!AP7</f>
        <v>0</v>
      </c>
      <c r="Q5" s="251">
        <f>'SFY 22-23 Q1 Share Calculations'!V7+'SFY 22-23 Q1 Share Calculations'!AQ7</f>
        <v>0</v>
      </c>
      <c r="R5" s="310">
        <f>'SFY 22-23 Q1 Share Calculations'!W7+'SFY 22-23 Q1 Share Calculations'!AR7</f>
        <v>0</v>
      </c>
      <c r="S5" s="24">
        <f t="shared" si="0"/>
        <v>0</v>
      </c>
      <c r="T5" s="25">
        <f t="shared" si="1"/>
        <v>0</v>
      </c>
      <c r="U5" s="26">
        <f t="shared" si="2"/>
        <v>0</v>
      </c>
      <c r="V5" s="26">
        <f t="shared" si="3"/>
        <v>0</v>
      </c>
      <c r="W5" s="26">
        <f t="shared" si="4"/>
        <v>0</v>
      </c>
      <c r="X5" s="26">
        <f t="shared" si="5"/>
        <v>0</v>
      </c>
      <c r="Y5" s="26">
        <f t="shared" si="6"/>
        <v>0</v>
      </c>
      <c r="Z5" s="26">
        <f t="shared" si="7"/>
        <v>0</v>
      </c>
      <c r="AA5" s="26">
        <f t="shared" si="8"/>
        <v>0</v>
      </c>
      <c r="AB5" s="26">
        <f t="shared" ref="AB5:AB61" si="11">E5+O5+R5</f>
        <v>0</v>
      </c>
      <c r="AC5" s="26">
        <f t="shared" si="9"/>
        <v>0</v>
      </c>
      <c r="AD5" s="120">
        <f t="shared" si="10"/>
        <v>0</v>
      </c>
    </row>
    <row r="6" spans="1:30" x14ac:dyDescent="0.2">
      <c r="A6" s="28" t="s">
        <v>56</v>
      </c>
      <c r="B6" s="314">
        <f>'SFY 22-23 Q1 Share Calculations'!C8</f>
        <v>9</v>
      </c>
      <c r="C6" s="29">
        <f>'SFY 22-23 Q1 Share Calculations'!BI8+'SFY 22-23 Q1 Share Calculations'!CB8</f>
        <v>0</v>
      </c>
      <c r="D6" s="29">
        <f>'SFY 22-23 Q1 Share Calculations'!BJ8+'SFY 22-23 Q1 Share Calculations'!CC8</f>
        <v>0</v>
      </c>
      <c r="E6" s="29">
        <f>'SFY 22-23 Q1 Share Calculations'!BK8+'SFY 22-23 Q1 Share Calculations'!CD8</f>
        <v>0</v>
      </c>
      <c r="F6" s="251">
        <f>'SFY 22-23 Q1 Share Calculations'!G8+'SFY 22-23 Q1 Share Calculations'!AB8</f>
        <v>10</v>
      </c>
      <c r="G6" s="251">
        <f>'SFY 22-23 Q1 Share Calculations'!H8+'SFY 22-23 Q1 Share Calculations'!AC8</f>
        <v>12</v>
      </c>
      <c r="H6" s="251">
        <f>'SFY 22-23 Q1 Share Calculations'!I8+'SFY 22-23 Q1 Share Calculations'!AD8</f>
        <v>0</v>
      </c>
      <c r="I6" s="251">
        <f>'SFY 22-23 Q1 Share Calculations'!J8+'SFY 22-23 Q1 Share Calculations'!AE8</f>
        <v>14</v>
      </c>
      <c r="J6" s="251">
        <f>'SFY 22-23 Q1 Share Calculations'!K8+'SFY 22-23 Q1 Share Calculations'!AF8</f>
        <v>2</v>
      </c>
      <c r="K6" s="251">
        <f>'SFY 22-23 Q1 Share Calculations'!L8+'SFY 22-23 Q1 Share Calculations'!AG8</f>
        <v>1</v>
      </c>
      <c r="L6" s="251">
        <f>'SFY 22-23 Q1 Share Calculations'!M8+'SFY 22-23 Q1 Share Calculations'!AH8</f>
        <v>0</v>
      </c>
      <c r="M6" s="251">
        <f>'SFY 22-23 Q1 Share Calculations'!N8+'SFY 22-23 Q1 Share Calculations'!AI8</f>
        <v>0</v>
      </c>
      <c r="N6" s="251">
        <f>'SFY 22-23 Q1 Share Calculations'!O8+'SFY 22-23 Q1 Share Calculations'!AJ8</f>
        <v>0</v>
      </c>
      <c r="O6" s="251">
        <f>'SFY 22-23 Q1 Share Calculations'!P8+'SFY 22-23 Q1 Share Calculations'!AK8</f>
        <v>75</v>
      </c>
      <c r="P6" s="251">
        <f>'SFY 22-23 Q1 Share Calculations'!U8+'SFY 22-23 Q1 Share Calculations'!AP8</f>
        <v>789</v>
      </c>
      <c r="Q6" s="251">
        <f>'SFY 22-23 Q1 Share Calculations'!V8+'SFY 22-23 Q1 Share Calculations'!AQ8</f>
        <v>13</v>
      </c>
      <c r="R6" s="310">
        <f>'SFY 22-23 Q1 Share Calculations'!W8+'SFY 22-23 Q1 Share Calculations'!AR8</f>
        <v>154</v>
      </c>
      <c r="S6" s="24">
        <f t="shared" si="0"/>
        <v>10</v>
      </c>
      <c r="T6" s="25">
        <f t="shared" si="1"/>
        <v>810</v>
      </c>
      <c r="U6" s="26">
        <f t="shared" si="2"/>
        <v>0</v>
      </c>
      <c r="V6" s="26">
        <f t="shared" si="3"/>
        <v>14</v>
      </c>
      <c r="W6" s="26">
        <f t="shared" si="4"/>
        <v>2</v>
      </c>
      <c r="X6" s="26">
        <f t="shared" si="5"/>
        <v>14</v>
      </c>
      <c r="Y6" s="26">
        <f t="shared" si="6"/>
        <v>0</v>
      </c>
      <c r="Z6" s="26">
        <f t="shared" si="7"/>
        <v>0</v>
      </c>
      <c r="AA6" s="26">
        <f t="shared" si="8"/>
        <v>0</v>
      </c>
      <c r="AB6" s="26">
        <f t="shared" si="11"/>
        <v>229</v>
      </c>
      <c r="AC6" s="26">
        <f t="shared" si="9"/>
        <v>1079</v>
      </c>
      <c r="AD6" s="120">
        <f t="shared" si="10"/>
        <v>0</v>
      </c>
    </row>
    <row r="7" spans="1:30" x14ac:dyDescent="0.2">
      <c r="A7" s="28" t="s">
        <v>57</v>
      </c>
      <c r="B7" s="314">
        <f>'SFY 22-23 Q1 Share Calculations'!C9</f>
        <v>99</v>
      </c>
      <c r="C7" s="29">
        <f>'SFY 22-23 Q1 Share Calculations'!BI9+'SFY 22-23 Q1 Share Calculations'!CB9</f>
        <v>0</v>
      </c>
      <c r="D7" s="29">
        <f>'SFY 22-23 Q1 Share Calculations'!BJ9+'SFY 22-23 Q1 Share Calculations'!CC9</f>
        <v>0</v>
      </c>
      <c r="E7" s="29">
        <f>'SFY 22-23 Q1 Share Calculations'!BK9+'SFY 22-23 Q1 Share Calculations'!CD9</f>
        <v>0</v>
      </c>
      <c r="F7" s="251">
        <f>'SFY 22-23 Q1 Share Calculations'!G9+'SFY 22-23 Q1 Share Calculations'!AB9</f>
        <v>114</v>
      </c>
      <c r="G7" s="251">
        <f>'SFY 22-23 Q1 Share Calculations'!H9+'SFY 22-23 Q1 Share Calculations'!AC9</f>
        <v>128</v>
      </c>
      <c r="H7" s="251">
        <f>'SFY 22-23 Q1 Share Calculations'!I9+'SFY 22-23 Q1 Share Calculations'!AD9</f>
        <v>1</v>
      </c>
      <c r="I7" s="251">
        <f>'SFY 22-23 Q1 Share Calculations'!J9+'SFY 22-23 Q1 Share Calculations'!AE9</f>
        <v>141</v>
      </c>
      <c r="J7" s="251">
        <f>'SFY 22-23 Q1 Share Calculations'!K9+'SFY 22-23 Q1 Share Calculations'!AF9</f>
        <v>12</v>
      </c>
      <c r="K7" s="251">
        <f>'SFY 22-23 Q1 Share Calculations'!L9+'SFY 22-23 Q1 Share Calculations'!AG9</f>
        <v>17</v>
      </c>
      <c r="L7" s="251">
        <f>'SFY 22-23 Q1 Share Calculations'!M9+'SFY 22-23 Q1 Share Calculations'!AH9</f>
        <v>0</v>
      </c>
      <c r="M7" s="251">
        <f>'SFY 22-23 Q1 Share Calculations'!N9+'SFY 22-23 Q1 Share Calculations'!AI9</f>
        <v>0</v>
      </c>
      <c r="N7" s="251">
        <f>'SFY 22-23 Q1 Share Calculations'!O9+'SFY 22-23 Q1 Share Calculations'!AJ9</f>
        <v>0</v>
      </c>
      <c r="O7" s="251">
        <f>'SFY 22-23 Q1 Share Calculations'!P9+'SFY 22-23 Q1 Share Calculations'!AK9</f>
        <v>749</v>
      </c>
      <c r="P7" s="251">
        <f>'SFY 22-23 Q1 Share Calculations'!U9+'SFY 22-23 Q1 Share Calculations'!AP9</f>
        <v>7899</v>
      </c>
      <c r="Q7" s="251">
        <f>'SFY 22-23 Q1 Share Calculations'!V9+'SFY 22-23 Q1 Share Calculations'!AQ9</f>
        <v>128</v>
      </c>
      <c r="R7" s="310">
        <f>'SFY 22-23 Q1 Share Calculations'!W9+'SFY 22-23 Q1 Share Calculations'!AR9</f>
        <v>1544</v>
      </c>
      <c r="S7" s="24">
        <f t="shared" si="0"/>
        <v>114</v>
      </c>
      <c r="T7" s="25">
        <f t="shared" si="1"/>
        <v>8126</v>
      </c>
      <c r="U7" s="26">
        <f t="shared" si="2"/>
        <v>1</v>
      </c>
      <c r="V7" s="26">
        <f t="shared" si="3"/>
        <v>141</v>
      </c>
      <c r="W7" s="26">
        <f t="shared" si="4"/>
        <v>12</v>
      </c>
      <c r="X7" s="26">
        <f t="shared" si="5"/>
        <v>145</v>
      </c>
      <c r="Y7" s="26">
        <f t="shared" si="6"/>
        <v>0</v>
      </c>
      <c r="Z7" s="26">
        <f t="shared" si="7"/>
        <v>0</v>
      </c>
      <c r="AA7" s="26">
        <f t="shared" si="8"/>
        <v>0</v>
      </c>
      <c r="AB7" s="26">
        <f t="shared" si="11"/>
        <v>2293</v>
      </c>
      <c r="AC7" s="26">
        <f t="shared" si="9"/>
        <v>10832</v>
      </c>
      <c r="AD7" s="120">
        <f t="shared" si="10"/>
        <v>0</v>
      </c>
    </row>
    <row r="8" spans="1:30" x14ac:dyDescent="0.2">
      <c r="A8" s="30" t="s">
        <v>58</v>
      </c>
      <c r="B8" s="314">
        <f>'SFY 22-23 Q1 Share Calculations'!C10</f>
        <v>17</v>
      </c>
      <c r="C8" s="29">
        <f>'SFY 22-23 Q1 Share Calculations'!BI10+'SFY 22-23 Q1 Share Calculations'!CB10</f>
        <v>0</v>
      </c>
      <c r="D8" s="29">
        <f>'SFY 22-23 Q1 Share Calculations'!BJ10+'SFY 22-23 Q1 Share Calculations'!CC10</f>
        <v>0</v>
      </c>
      <c r="E8" s="29">
        <f>'SFY 22-23 Q1 Share Calculations'!BK10+'SFY 22-23 Q1 Share Calculations'!CD10</f>
        <v>0</v>
      </c>
      <c r="F8" s="251">
        <f>'SFY 22-23 Q1 Share Calculations'!G10+'SFY 22-23 Q1 Share Calculations'!AB10</f>
        <v>18</v>
      </c>
      <c r="G8" s="251">
        <f>'SFY 22-23 Q1 Share Calculations'!H10+'SFY 22-23 Q1 Share Calculations'!AC10</f>
        <v>21</v>
      </c>
      <c r="H8" s="251">
        <f>'SFY 22-23 Q1 Share Calculations'!I10+'SFY 22-23 Q1 Share Calculations'!AD10</f>
        <v>0</v>
      </c>
      <c r="I8" s="251">
        <f>'SFY 22-23 Q1 Share Calculations'!J10+'SFY 22-23 Q1 Share Calculations'!AE10</f>
        <v>22</v>
      </c>
      <c r="J8" s="251">
        <f>'SFY 22-23 Q1 Share Calculations'!K10+'SFY 22-23 Q1 Share Calculations'!AF10</f>
        <v>1</v>
      </c>
      <c r="K8" s="251">
        <f>'SFY 22-23 Q1 Share Calculations'!L10+'SFY 22-23 Q1 Share Calculations'!AG10</f>
        <v>3</v>
      </c>
      <c r="L8" s="251">
        <f>'SFY 22-23 Q1 Share Calculations'!M10+'SFY 22-23 Q1 Share Calculations'!AH10</f>
        <v>0</v>
      </c>
      <c r="M8" s="251">
        <f>'SFY 22-23 Q1 Share Calculations'!N10+'SFY 22-23 Q1 Share Calculations'!AI10</f>
        <v>0</v>
      </c>
      <c r="N8" s="251">
        <f>'SFY 22-23 Q1 Share Calculations'!O10+'SFY 22-23 Q1 Share Calculations'!AJ10</f>
        <v>0</v>
      </c>
      <c r="O8" s="251">
        <f>'SFY 22-23 Q1 Share Calculations'!P10+'SFY 22-23 Q1 Share Calculations'!AK10</f>
        <v>126</v>
      </c>
      <c r="P8" s="251">
        <f>'SFY 22-23 Q1 Share Calculations'!U10+'SFY 22-23 Q1 Share Calculations'!AP10</f>
        <v>1263</v>
      </c>
      <c r="Q8" s="251">
        <f>'SFY 22-23 Q1 Share Calculations'!V10+'SFY 22-23 Q1 Share Calculations'!AQ10</f>
        <v>20</v>
      </c>
      <c r="R8" s="310">
        <f>'SFY 22-23 Q1 Share Calculations'!W10+'SFY 22-23 Q1 Share Calculations'!AR10</f>
        <v>247</v>
      </c>
      <c r="S8" s="24">
        <f t="shared" si="0"/>
        <v>18</v>
      </c>
      <c r="T8" s="25">
        <f t="shared" si="1"/>
        <v>1301</v>
      </c>
      <c r="U8" s="26">
        <f t="shared" si="2"/>
        <v>0</v>
      </c>
      <c r="V8" s="26">
        <f t="shared" si="3"/>
        <v>22</v>
      </c>
      <c r="W8" s="26">
        <f t="shared" si="4"/>
        <v>1</v>
      </c>
      <c r="X8" s="26">
        <f t="shared" si="5"/>
        <v>23</v>
      </c>
      <c r="Y8" s="26">
        <f t="shared" si="6"/>
        <v>0</v>
      </c>
      <c r="Z8" s="26">
        <f t="shared" si="7"/>
        <v>0</v>
      </c>
      <c r="AA8" s="26">
        <f t="shared" si="8"/>
        <v>0</v>
      </c>
      <c r="AB8" s="26">
        <f t="shared" si="11"/>
        <v>373</v>
      </c>
      <c r="AC8" s="26">
        <f t="shared" si="9"/>
        <v>1738</v>
      </c>
      <c r="AD8" s="120">
        <f t="shared" si="10"/>
        <v>0</v>
      </c>
    </row>
    <row r="9" spans="1:30" x14ac:dyDescent="0.2">
      <c r="A9" s="30" t="s">
        <v>59</v>
      </c>
      <c r="B9" s="314">
        <f>'SFY 22-23 Q1 Share Calculations'!C11</f>
        <v>6</v>
      </c>
      <c r="C9" s="29">
        <f>'SFY 22-23 Q1 Share Calculations'!BI11+'SFY 22-23 Q1 Share Calculations'!CB11</f>
        <v>0</v>
      </c>
      <c r="D9" s="29">
        <f>'SFY 22-23 Q1 Share Calculations'!BJ11+'SFY 22-23 Q1 Share Calculations'!CC11</f>
        <v>0</v>
      </c>
      <c r="E9" s="29">
        <f>'SFY 22-23 Q1 Share Calculations'!BK11+'SFY 22-23 Q1 Share Calculations'!CD11</f>
        <v>0</v>
      </c>
      <c r="F9" s="251">
        <f>'SFY 22-23 Q1 Share Calculations'!G11+'SFY 22-23 Q1 Share Calculations'!AB11</f>
        <v>12</v>
      </c>
      <c r="G9" s="251">
        <f>'SFY 22-23 Q1 Share Calculations'!H11+'SFY 22-23 Q1 Share Calculations'!AC11</f>
        <v>14</v>
      </c>
      <c r="H9" s="251">
        <f>'SFY 22-23 Q1 Share Calculations'!I11+'SFY 22-23 Q1 Share Calculations'!AD11</f>
        <v>1</v>
      </c>
      <c r="I9" s="251">
        <f>'SFY 22-23 Q1 Share Calculations'!J11+'SFY 22-23 Q1 Share Calculations'!AE11</f>
        <v>16</v>
      </c>
      <c r="J9" s="251">
        <f>'SFY 22-23 Q1 Share Calculations'!K11+'SFY 22-23 Q1 Share Calculations'!AF11</f>
        <v>1</v>
      </c>
      <c r="K9" s="251">
        <f>'SFY 22-23 Q1 Share Calculations'!L11+'SFY 22-23 Q1 Share Calculations'!AG11</f>
        <v>2</v>
      </c>
      <c r="L9" s="251">
        <f>'SFY 22-23 Q1 Share Calculations'!M11+'SFY 22-23 Q1 Share Calculations'!AH11</f>
        <v>0</v>
      </c>
      <c r="M9" s="251">
        <f>'SFY 22-23 Q1 Share Calculations'!N11+'SFY 22-23 Q1 Share Calculations'!AI11</f>
        <v>0</v>
      </c>
      <c r="N9" s="251">
        <f>'SFY 22-23 Q1 Share Calculations'!O11+'SFY 22-23 Q1 Share Calculations'!AJ11</f>
        <v>0</v>
      </c>
      <c r="O9" s="251">
        <f>'SFY 22-23 Q1 Share Calculations'!P11+'SFY 22-23 Q1 Share Calculations'!AK11</f>
        <v>88</v>
      </c>
      <c r="P9" s="251">
        <f>'SFY 22-23 Q1 Share Calculations'!U11+'SFY 22-23 Q1 Share Calculations'!AP11</f>
        <v>869</v>
      </c>
      <c r="Q9" s="251">
        <f>'SFY 22-23 Q1 Share Calculations'!V11+'SFY 22-23 Q1 Share Calculations'!AQ11</f>
        <v>14</v>
      </c>
      <c r="R9" s="310">
        <f>'SFY 22-23 Q1 Share Calculations'!W11+'SFY 22-23 Q1 Share Calculations'!AR11</f>
        <v>170</v>
      </c>
      <c r="S9" s="24">
        <f t="shared" si="0"/>
        <v>12</v>
      </c>
      <c r="T9" s="25">
        <f t="shared" si="1"/>
        <v>889</v>
      </c>
      <c r="U9" s="26">
        <f t="shared" si="2"/>
        <v>1</v>
      </c>
      <c r="V9" s="26">
        <f t="shared" si="3"/>
        <v>16</v>
      </c>
      <c r="W9" s="26">
        <f t="shared" si="4"/>
        <v>1</v>
      </c>
      <c r="X9" s="26">
        <f t="shared" si="5"/>
        <v>16</v>
      </c>
      <c r="Y9" s="26">
        <f t="shared" si="6"/>
        <v>0</v>
      </c>
      <c r="Z9" s="26">
        <f t="shared" si="7"/>
        <v>0</v>
      </c>
      <c r="AA9" s="26">
        <f t="shared" si="8"/>
        <v>0</v>
      </c>
      <c r="AB9" s="26">
        <f t="shared" si="11"/>
        <v>258</v>
      </c>
      <c r="AC9" s="26">
        <f t="shared" si="9"/>
        <v>1193</v>
      </c>
      <c r="AD9" s="120">
        <f t="shared" si="10"/>
        <v>0</v>
      </c>
    </row>
    <row r="10" spans="1:30" x14ac:dyDescent="0.2">
      <c r="A10" s="30" t="s">
        <v>60</v>
      </c>
      <c r="B10" s="314">
        <f>'SFY 22-23 Q1 Share Calculations'!C12</f>
        <v>0</v>
      </c>
      <c r="C10" s="24">
        <f>'SFY 22-23 Q1 Share Calculations'!BI12+'SFY 22-23 Q1 Share Calculations'!CB12</f>
        <v>34421</v>
      </c>
      <c r="D10" s="25">
        <f>'SFY 22-23 Q1 Share Calculations'!BJ12+'SFY 22-23 Q1 Share Calculations'!CC12</f>
        <v>408</v>
      </c>
      <c r="E10" s="25">
        <f>'SFY 22-23 Q1 Share Calculations'!BK12+'SFY 22-23 Q1 Share Calculations'!CD12</f>
        <v>3323</v>
      </c>
      <c r="F10" s="251">
        <f>'SFY 22-23 Q1 Share Calculations'!G12+'SFY 22-23 Q1 Share Calculations'!AB12</f>
        <v>337</v>
      </c>
      <c r="G10" s="251">
        <f>'SFY 22-23 Q1 Share Calculations'!H12+'SFY 22-23 Q1 Share Calculations'!AC12</f>
        <v>387</v>
      </c>
      <c r="H10" s="251">
        <f>'SFY 22-23 Q1 Share Calculations'!I12+'SFY 22-23 Q1 Share Calculations'!AD12</f>
        <v>2</v>
      </c>
      <c r="I10" s="251">
        <f>'SFY 22-23 Q1 Share Calculations'!J12+'SFY 22-23 Q1 Share Calculations'!AE12</f>
        <v>428</v>
      </c>
      <c r="J10" s="251">
        <f>'SFY 22-23 Q1 Share Calculations'!K12+'SFY 22-23 Q1 Share Calculations'!AF12</f>
        <v>38</v>
      </c>
      <c r="K10" s="251">
        <f>'SFY 22-23 Q1 Share Calculations'!L12+'SFY 22-23 Q1 Share Calculations'!AG12</f>
        <v>53</v>
      </c>
      <c r="L10" s="251">
        <f>'SFY 22-23 Q1 Share Calculations'!M12+'SFY 22-23 Q1 Share Calculations'!AH12</f>
        <v>0</v>
      </c>
      <c r="M10" s="251">
        <f>'SFY 22-23 Q1 Share Calculations'!N12+'SFY 22-23 Q1 Share Calculations'!AI12</f>
        <v>1</v>
      </c>
      <c r="N10" s="251">
        <f>'SFY 22-23 Q1 Share Calculations'!O12+'SFY 22-23 Q1 Share Calculations'!AJ12</f>
        <v>1</v>
      </c>
      <c r="O10" s="251">
        <f>'SFY 22-23 Q1 Share Calculations'!P12+'SFY 22-23 Q1 Share Calculations'!AK12</f>
        <v>2486</v>
      </c>
      <c r="P10" s="251">
        <f>'SFY 22-23 Q1 Share Calculations'!U12+'SFY 22-23 Q1 Share Calculations'!AP12</f>
        <v>0</v>
      </c>
      <c r="Q10" s="251">
        <f>'SFY 22-23 Q1 Share Calculations'!V12+'SFY 22-23 Q1 Share Calculations'!AQ12</f>
        <v>0</v>
      </c>
      <c r="R10" s="310">
        <f>'SFY 22-23 Q1 Share Calculations'!W12+'SFY 22-23 Q1 Share Calculations'!AR12</f>
        <v>0</v>
      </c>
      <c r="S10" s="24">
        <f t="shared" si="0"/>
        <v>337</v>
      </c>
      <c r="T10" s="25">
        <f t="shared" si="1"/>
        <v>34808</v>
      </c>
      <c r="U10" s="26">
        <f t="shared" si="2"/>
        <v>2</v>
      </c>
      <c r="V10" s="26">
        <f t="shared" si="3"/>
        <v>428</v>
      </c>
      <c r="W10" s="26">
        <f t="shared" si="4"/>
        <v>38</v>
      </c>
      <c r="X10" s="26">
        <f t="shared" si="5"/>
        <v>461</v>
      </c>
      <c r="Y10" s="26">
        <f t="shared" si="6"/>
        <v>0</v>
      </c>
      <c r="Z10" s="26">
        <f t="shared" si="7"/>
        <v>1</v>
      </c>
      <c r="AA10" s="26">
        <f t="shared" si="8"/>
        <v>1</v>
      </c>
      <c r="AB10" s="26">
        <f t="shared" si="11"/>
        <v>5809</v>
      </c>
      <c r="AC10" s="26">
        <f t="shared" si="9"/>
        <v>41885</v>
      </c>
      <c r="AD10" s="120">
        <f t="shared" si="10"/>
        <v>0</v>
      </c>
    </row>
    <row r="11" spans="1:30" x14ac:dyDescent="0.2">
      <c r="A11" s="30" t="s">
        <v>61</v>
      </c>
      <c r="B11" s="314">
        <f>'SFY 22-23 Q1 Share Calculations'!C13</f>
        <v>19</v>
      </c>
      <c r="C11" s="29">
        <f>'SFY 22-23 Q1 Share Calculations'!BI13+'SFY 22-23 Q1 Share Calculations'!CB13</f>
        <v>0</v>
      </c>
      <c r="D11" s="29">
        <f>'SFY 22-23 Q1 Share Calculations'!BJ13+'SFY 22-23 Q1 Share Calculations'!CC13</f>
        <v>0</v>
      </c>
      <c r="E11" s="29">
        <f>'SFY 22-23 Q1 Share Calculations'!BK13+'SFY 22-23 Q1 Share Calculations'!CD13</f>
        <v>0</v>
      </c>
      <c r="F11" s="251">
        <f>'SFY 22-23 Q1 Share Calculations'!G13+'SFY 22-23 Q1 Share Calculations'!AB13</f>
        <v>18</v>
      </c>
      <c r="G11" s="251">
        <f>'SFY 22-23 Q1 Share Calculations'!H13+'SFY 22-23 Q1 Share Calculations'!AC13</f>
        <v>20</v>
      </c>
      <c r="H11" s="251">
        <f>'SFY 22-23 Q1 Share Calculations'!I13+'SFY 22-23 Q1 Share Calculations'!AD13</f>
        <v>0</v>
      </c>
      <c r="I11" s="251">
        <f>'SFY 22-23 Q1 Share Calculations'!J13+'SFY 22-23 Q1 Share Calculations'!AE13</f>
        <v>22</v>
      </c>
      <c r="J11" s="251">
        <f>'SFY 22-23 Q1 Share Calculations'!K13+'SFY 22-23 Q1 Share Calculations'!AF13</f>
        <v>2</v>
      </c>
      <c r="K11" s="251">
        <f>'SFY 22-23 Q1 Share Calculations'!L13+'SFY 22-23 Q1 Share Calculations'!AG13</f>
        <v>2</v>
      </c>
      <c r="L11" s="251">
        <f>'SFY 22-23 Q1 Share Calculations'!M13+'SFY 22-23 Q1 Share Calculations'!AH13</f>
        <v>0</v>
      </c>
      <c r="M11" s="251">
        <f>'SFY 22-23 Q1 Share Calculations'!N13+'SFY 22-23 Q1 Share Calculations'!AI13</f>
        <v>0</v>
      </c>
      <c r="N11" s="251">
        <f>'SFY 22-23 Q1 Share Calculations'!O13+'SFY 22-23 Q1 Share Calculations'!AJ13</f>
        <v>0</v>
      </c>
      <c r="O11" s="251">
        <f>'SFY 22-23 Q1 Share Calculations'!P13+'SFY 22-23 Q1 Share Calculations'!AK13</f>
        <v>126</v>
      </c>
      <c r="P11" s="251">
        <f>'SFY 22-23 Q1 Share Calculations'!U13+'SFY 22-23 Q1 Share Calculations'!AP13</f>
        <v>1343</v>
      </c>
      <c r="Q11" s="251">
        <f>'SFY 22-23 Q1 Share Calculations'!V13+'SFY 22-23 Q1 Share Calculations'!AQ13</f>
        <v>22</v>
      </c>
      <c r="R11" s="310">
        <f>'SFY 22-23 Q1 Share Calculations'!W13+'SFY 22-23 Q1 Share Calculations'!AR13</f>
        <v>263</v>
      </c>
      <c r="S11" s="24">
        <f t="shared" si="0"/>
        <v>18</v>
      </c>
      <c r="T11" s="25">
        <f t="shared" si="1"/>
        <v>1382</v>
      </c>
      <c r="U11" s="26">
        <f t="shared" si="2"/>
        <v>0</v>
      </c>
      <c r="V11" s="26">
        <f t="shared" si="3"/>
        <v>22</v>
      </c>
      <c r="W11" s="26">
        <f t="shared" si="4"/>
        <v>2</v>
      </c>
      <c r="X11" s="26">
        <f t="shared" si="5"/>
        <v>24</v>
      </c>
      <c r="Y11" s="26">
        <f t="shared" si="6"/>
        <v>0</v>
      </c>
      <c r="Z11" s="26">
        <f t="shared" si="7"/>
        <v>0</v>
      </c>
      <c r="AA11" s="26">
        <f t="shared" si="8"/>
        <v>0</v>
      </c>
      <c r="AB11" s="26">
        <f t="shared" si="11"/>
        <v>389</v>
      </c>
      <c r="AC11" s="26">
        <f t="shared" si="9"/>
        <v>1837</v>
      </c>
      <c r="AD11" s="120">
        <f t="shared" si="10"/>
        <v>0</v>
      </c>
    </row>
    <row r="12" spans="1:30" x14ac:dyDescent="0.2">
      <c r="A12" s="30" t="s">
        <v>62</v>
      </c>
      <c r="B12" s="314">
        <f>'SFY 22-23 Q1 Share Calculations'!C14</f>
        <v>39</v>
      </c>
      <c r="C12" s="29">
        <f>'SFY 22-23 Q1 Share Calculations'!BI14+'SFY 22-23 Q1 Share Calculations'!CB14</f>
        <v>0</v>
      </c>
      <c r="D12" s="29">
        <f>'SFY 22-23 Q1 Share Calculations'!BJ14+'SFY 22-23 Q1 Share Calculations'!CC14</f>
        <v>0</v>
      </c>
      <c r="E12" s="29">
        <f>'SFY 22-23 Q1 Share Calculations'!BK14+'SFY 22-23 Q1 Share Calculations'!CD14</f>
        <v>0</v>
      </c>
      <c r="F12" s="251">
        <f>'SFY 22-23 Q1 Share Calculations'!G14+'SFY 22-23 Q1 Share Calculations'!AB14</f>
        <v>49</v>
      </c>
      <c r="G12" s="251">
        <f>'SFY 22-23 Q1 Share Calculations'!H14+'SFY 22-23 Q1 Share Calculations'!AC14</f>
        <v>56</v>
      </c>
      <c r="H12" s="251">
        <f>'SFY 22-23 Q1 Share Calculations'!I14+'SFY 22-23 Q1 Share Calculations'!AD14</f>
        <v>0</v>
      </c>
      <c r="I12" s="251">
        <f>'SFY 22-23 Q1 Share Calculations'!J14+'SFY 22-23 Q1 Share Calculations'!AE14</f>
        <v>63</v>
      </c>
      <c r="J12" s="251">
        <f>'SFY 22-23 Q1 Share Calculations'!K14+'SFY 22-23 Q1 Share Calculations'!AF14</f>
        <v>6</v>
      </c>
      <c r="K12" s="251">
        <f>'SFY 22-23 Q1 Share Calculations'!L14+'SFY 22-23 Q1 Share Calculations'!AG14</f>
        <v>8</v>
      </c>
      <c r="L12" s="251">
        <f>'SFY 22-23 Q1 Share Calculations'!M14+'SFY 22-23 Q1 Share Calculations'!AH14</f>
        <v>0</v>
      </c>
      <c r="M12" s="251">
        <f>'SFY 22-23 Q1 Share Calculations'!N14+'SFY 22-23 Q1 Share Calculations'!AI14</f>
        <v>0</v>
      </c>
      <c r="N12" s="251">
        <f>'SFY 22-23 Q1 Share Calculations'!O14+'SFY 22-23 Q1 Share Calculations'!AJ14</f>
        <v>0</v>
      </c>
      <c r="O12" s="251">
        <f>'SFY 22-23 Q1 Share Calculations'!P14+'SFY 22-23 Q1 Share Calculations'!AK14</f>
        <v>353</v>
      </c>
      <c r="P12" s="251">
        <f>'SFY 22-23 Q1 Share Calculations'!U14+'SFY 22-23 Q1 Share Calculations'!AP14</f>
        <v>3713</v>
      </c>
      <c r="Q12" s="251">
        <f>'SFY 22-23 Q1 Share Calculations'!V14+'SFY 22-23 Q1 Share Calculations'!AQ14</f>
        <v>60</v>
      </c>
      <c r="R12" s="310">
        <f>'SFY 22-23 Q1 Share Calculations'!W14+'SFY 22-23 Q1 Share Calculations'!AR14</f>
        <v>726</v>
      </c>
      <c r="S12" s="24">
        <f t="shared" si="0"/>
        <v>49</v>
      </c>
      <c r="T12" s="25">
        <f t="shared" si="1"/>
        <v>3808</v>
      </c>
      <c r="U12" s="26">
        <f t="shared" si="2"/>
        <v>0</v>
      </c>
      <c r="V12" s="26">
        <f t="shared" si="3"/>
        <v>63</v>
      </c>
      <c r="W12" s="26">
        <f t="shared" si="4"/>
        <v>6</v>
      </c>
      <c r="X12" s="26">
        <f t="shared" si="5"/>
        <v>68</v>
      </c>
      <c r="Y12" s="26">
        <f t="shared" si="6"/>
        <v>0</v>
      </c>
      <c r="Z12" s="26">
        <f t="shared" si="7"/>
        <v>0</v>
      </c>
      <c r="AA12" s="26">
        <f t="shared" si="8"/>
        <v>0</v>
      </c>
      <c r="AB12" s="26">
        <f t="shared" si="11"/>
        <v>1079</v>
      </c>
      <c r="AC12" s="26">
        <f t="shared" si="9"/>
        <v>5073</v>
      </c>
      <c r="AD12" s="120">
        <f t="shared" si="10"/>
        <v>0</v>
      </c>
    </row>
    <row r="13" spans="1:30" x14ac:dyDescent="0.2">
      <c r="A13" s="30" t="s">
        <v>63</v>
      </c>
      <c r="B13" s="314">
        <f>'SFY 22-23 Q1 Share Calculations'!C15</f>
        <v>0</v>
      </c>
      <c r="C13" s="24">
        <f>'SFY 22-23 Q1 Share Calculations'!BI15+'SFY 22-23 Q1 Share Calculations'!CB15</f>
        <v>86937</v>
      </c>
      <c r="D13" s="25">
        <f>'SFY 22-23 Q1 Share Calculations'!BJ15+'SFY 22-23 Q1 Share Calculations'!CC15</f>
        <v>1118</v>
      </c>
      <c r="E13" s="25">
        <f>'SFY 22-23 Q1 Share Calculations'!BK15+'SFY 22-23 Q1 Share Calculations'!CD15</f>
        <v>9739</v>
      </c>
      <c r="F13" s="251">
        <f>'SFY 22-23 Q1 Share Calculations'!G15+'SFY 22-23 Q1 Share Calculations'!AB15</f>
        <v>742</v>
      </c>
      <c r="G13" s="251">
        <f>'SFY 22-23 Q1 Share Calculations'!H15+'SFY 22-23 Q1 Share Calculations'!AC15</f>
        <v>839</v>
      </c>
      <c r="H13" s="251">
        <f>'SFY 22-23 Q1 Share Calculations'!I15+'SFY 22-23 Q1 Share Calculations'!AD15</f>
        <v>6</v>
      </c>
      <c r="I13" s="251">
        <f>'SFY 22-23 Q1 Share Calculations'!J15+'SFY 22-23 Q1 Share Calculations'!AE15</f>
        <v>928</v>
      </c>
      <c r="J13" s="251">
        <f>'SFY 22-23 Q1 Share Calculations'!K15+'SFY 22-23 Q1 Share Calculations'!AF15</f>
        <v>82</v>
      </c>
      <c r="K13" s="251">
        <f>'SFY 22-23 Q1 Share Calculations'!L15+'SFY 22-23 Q1 Share Calculations'!AG15</f>
        <v>116</v>
      </c>
      <c r="L13" s="251">
        <f>'SFY 22-23 Q1 Share Calculations'!M15+'SFY 22-23 Q1 Share Calculations'!AH15</f>
        <v>0</v>
      </c>
      <c r="M13" s="251">
        <f>'SFY 22-23 Q1 Share Calculations'!N15+'SFY 22-23 Q1 Share Calculations'!AI15</f>
        <v>2</v>
      </c>
      <c r="N13" s="251">
        <f>'SFY 22-23 Q1 Share Calculations'!O15+'SFY 22-23 Q1 Share Calculations'!AJ15</f>
        <v>3</v>
      </c>
      <c r="O13" s="251">
        <f>'SFY 22-23 Q1 Share Calculations'!P15+'SFY 22-23 Q1 Share Calculations'!AK15</f>
        <v>4978</v>
      </c>
      <c r="P13" s="251">
        <f>'SFY 22-23 Q1 Share Calculations'!U15+'SFY 22-23 Q1 Share Calculations'!AP15</f>
        <v>0</v>
      </c>
      <c r="Q13" s="251">
        <f>'SFY 22-23 Q1 Share Calculations'!V15+'SFY 22-23 Q1 Share Calculations'!AQ15</f>
        <v>0</v>
      </c>
      <c r="R13" s="310">
        <f>'SFY 22-23 Q1 Share Calculations'!W15+'SFY 22-23 Q1 Share Calculations'!AR15</f>
        <v>0</v>
      </c>
      <c r="S13" s="24">
        <f t="shared" si="0"/>
        <v>742</v>
      </c>
      <c r="T13" s="25">
        <f t="shared" si="1"/>
        <v>87776</v>
      </c>
      <c r="U13" s="26">
        <f t="shared" si="2"/>
        <v>6</v>
      </c>
      <c r="V13" s="26">
        <f t="shared" si="3"/>
        <v>928</v>
      </c>
      <c r="W13" s="26">
        <f t="shared" si="4"/>
        <v>82</v>
      </c>
      <c r="X13" s="26">
        <f t="shared" si="5"/>
        <v>1234</v>
      </c>
      <c r="Y13" s="26">
        <f t="shared" si="6"/>
        <v>0</v>
      </c>
      <c r="Z13" s="26">
        <f t="shared" si="7"/>
        <v>2</v>
      </c>
      <c r="AA13" s="26">
        <f t="shared" si="8"/>
        <v>3</v>
      </c>
      <c r="AB13" s="26">
        <f t="shared" si="11"/>
        <v>14717</v>
      </c>
      <c r="AC13" s="26">
        <f t="shared" si="9"/>
        <v>105490</v>
      </c>
      <c r="AD13" s="120">
        <f t="shared" si="10"/>
        <v>0</v>
      </c>
    </row>
    <row r="14" spans="1:30" x14ac:dyDescent="0.2">
      <c r="A14" s="30" t="s">
        <v>64</v>
      </c>
      <c r="B14" s="314">
        <f>'SFY 22-23 Q1 Share Calculations'!C16</f>
        <v>11</v>
      </c>
      <c r="C14" s="29">
        <f>'SFY 22-23 Q1 Share Calculations'!BI16+'SFY 22-23 Q1 Share Calculations'!CB16</f>
        <v>0</v>
      </c>
      <c r="D14" s="29">
        <f>'SFY 22-23 Q1 Share Calculations'!BJ16+'SFY 22-23 Q1 Share Calculations'!CC16</f>
        <v>0</v>
      </c>
      <c r="E14" s="29">
        <f>'SFY 22-23 Q1 Share Calculations'!BK16+'SFY 22-23 Q1 Share Calculations'!CD16</f>
        <v>0</v>
      </c>
      <c r="F14" s="251">
        <f>'SFY 22-23 Q1 Share Calculations'!G16+'SFY 22-23 Q1 Share Calculations'!AB16</f>
        <v>16</v>
      </c>
      <c r="G14" s="251">
        <f>'SFY 22-23 Q1 Share Calculations'!H16+'SFY 22-23 Q1 Share Calculations'!AC16</f>
        <v>19</v>
      </c>
      <c r="H14" s="251">
        <f>'SFY 22-23 Q1 Share Calculations'!I16+'SFY 22-23 Q1 Share Calculations'!AD16</f>
        <v>0</v>
      </c>
      <c r="I14" s="251">
        <f>'SFY 22-23 Q1 Share Calculations'!J16+'SFY 22-23 Q1 Share Calculations'!AE16</f>
        <v>20</v>
      </c>
      <c r="J14" s="251">
        <f>'SFY 22-23 Q1 Share Calculations'!K16+'SFY 22-23 Q1 Share Calculations'!AF16</f>
        <v>3</v>
      </c>
      <c r="K14" s="251">
        <f>'SFY 22-23 Q1 Share Calculations'!L16+'SFY 22-23 Q1 Share Calculations'!AG16</f>
        <v>2</v>
      </c>
      <c r="L14" s="251">
        <f>'SFY 22-23 Q1 Share Calculations'!M16+'SFY 22-23 Q1 Share Calculations'!AH16</f>
        <v>0</v>
      </c>
      <c r="M14" s="251">
        <f>'SFY 22-23 Q1 Share Calculations'!N16+'SFY 22-23 Q1 Share Calculations'!AI16</f>
        <v>0</v>
      </c>
      <c r="N14" s="251">
        <f>'SFY 22-23 Q1 Share Calculations'!O16+'SFY 22-23 Q1 Share Calculations'!AJ16</f>
        <v>0</v>
      </c>
      <c r="O14" s="251">
        <f>'SFY 22-23 Q1 Share Calculations'!P16+'SFY 22-23 Q1 Share Calculations'!AK16</f>
        <v>113</v>
      </c>
      <c r="P14" s="251">
        <f>'SFY 22-23 Q1 Share Calculations'!U16+'SFY 22-23 Q1 Share Calculations'!AP16</f>
        <v>1185</v>
      </c>
      <c r="Q14" s="251">
        <f>'SFY 22-23 Q1 Share Calculations'!V16+'SFY 22-23 Q1 Share Calculations'!AQ16</f>
        <v>19</v>
      </c>
      <c r="R14" s="310">
        <f>'SFY 22-23 Q1 Share Calculations'!W16+'SFY 22-23 Q1 Share Calculations'!AR16</f>
        <v>232</v>
      </c>
      <c r="S14" s="24">
        <f t="shared" si="0"/>
        <v>16</v>
      </c>
      <c r="T14" s="25">
        <f t="shared" si="1"/>
        <v>1215</v>
      </c>
      <c r="U14" s="26">
        <f t="shared" si="2"/>
        <v>0</v>
      </c>
      <c r="V14" s="26">
        <f t="shared" si="3"/>
        <v>20</v>
      </c>
      <c r="W14" s="26">
        <f t="shared" si="4"/>
        <v>3</v>
      </c>
      <c r="X14" s="26">
        <f t="shared" si="5"/>
        <v>21</v>
      </c>
      <c r="Y14" s="26">
        <f t="shared" si="6"/>
        <v>0</v>
      </c>
      <c r="Z14" s="26">
        <f t="shared" si="7"/>
        <v>0</v>
      </c>
      <c r="AA14" s="26">
        <f t="shared" si="8"/>
        <v>0</v>
      </c>
      <c r="AB14" s="26">
        <f t="shared" si="11"/>
        <v>345</v>
      </c>
      <c r="AC14" s="26">
        <f t="shared" si="9"/>
        <v>1620</v>
      </c>
      <c r="AD14" s="120">
        <f t="shared" si="10"/>
        <v>0</v>
      </c>
    </row>
    <row r="15" spans="1:30" x14ac:dyDescent="0.2">
      <c r="A15" s="30" t="s">
        <v>65</v>
      </c>
      <c r="B15" s="314">
        <f>'SFY 22-23 Q1 Share Calculations'!C17</f>
        <v>75</v>
      </c>
      <c r="C15" s="29">
        <f>'SFY 22-23 Q1 Share Calculations'!BI17+'SFY 22-23 Q1 Share Calculations'!CB17</f>
        <v>0</v>
      </c>
      <c r="D15" s="29">
        <f>'SFY 22-23 Q1 Share Calculations'!BJ17+'SFY 22-23 Q1 Share Calculations'!CC17</f>
        <v>0</v>
      </c>
      <c r="E15" s="29">
        <f>'SFY 22-23 Q1 Share Calculations'!BK17+'SFY 22-23 Q1 Share Calculations'!CD17</f>
        <v>0</v>
      </c>
      <c r="F15" s="251">
        <f>'SFY 22-23 Q1 Share Calculations'!G17+'SFY 22-23 Q1 Share Calculations'!AB17</f>
        <v>80</v>
      </c>
      <c r="G15" s="251">
        <f>'SFY 22-23 Q1 Share Calculations'!H17+'SFY 22-23 Q1 Share Calculations'!AC17</f>
        <v>92</v>
      </c>
      <c r="H15" s="251">
        <f>'SFY 22-23 Q1 Share Calculations'!I17+'SFY 22-23 Q1 Share Calculations'!AD17</f>
        <v>1</v>
      </c>
      <c r="I15" s="251">
        <f>'SFY 22-23 Q1 Share Calculations'!J17+'SFY 22-23 Q1 Share Calculations'!AE17</f>
        <v>101</v>
      </c>
      <c r="J15" s="251">
        <f>'SFY 22-23 Q1 Share Calculations'!K17+'SFY 22-23 Q1 Share Calculations'!AF17</f>
        <v>8</v>
      </c>
      <c r="K15" s="251">
        <f>'SFY 22-23 Q1 Share Calculations'!L17+'SFY 22-23 Q1 Share Calculations'!AG17</f>
        <v>13</v>
      </c>
      <c r="L15" s="251">
        <f>'SFY 22-23 Q1 Share Calculations'!M17+'SFY 22-23 Q1 Share Calculations'!AH17</f>
        <v>0</v>
      </c>
      <c r="M15" s="251">
        <f>'SFY 22-23 Q1 Share Calculations'!N17+'SFY 22-23 Q1 Share Calculations'!AI17</f>
        <v>0</v>
      </c>
      <c r="N15" s="251">
        <f>'SFY 22-23 Q1 Share Calculations'!O17+'SFY 22-23 Q1 Share Calculations'!AJ17</f>
        <v>0</v>
      </c>
      <c r="O15" s="251">
        <f>'SFY 22-23 Q1 Share Calculations'!P17+'SFY 22-23 Q1 Share Calculations'!AK17</f>
        <v>555</v>
      </c>
      <c r="P15" s="251">
        <f>'SFY 22-23 Q1 Share Calculations'!U17+'SFY 22-23 Q1 Share Calculations'!AP17</f>
        <v>5846</v>
      </c>
      <c r="Q15" s="251">
        <f>'SFY 22-23 Q1 Share Calculations'!V17+'SFY 22-23 Q1 Share Calculations'!AQ17</f>
        <v>94</v>
      </c>
      <c r="R15" s="310">
        <f>'SFY 22-23 Q1 Share Calculations'!W17+'SFY 22-23 Q1 Share Calculations'!AR17</f>
        <v>1143</v>
      </c>
      <c r="S15" s="24">
        <f t="shared" si="0"/>
        <v>80</v>
      </c>
      <c r="T15" s="25">
        <f t="shared" si="1"/>
        <v>6013</v>
      </c>
      <c r="U15" s="26">
        <f t="shared" si="2"/>
        <v>1</v>
      </c>
      <c r="V15" s="26">
        <f t="shared" si="3"/>
        <v>101</v>
      </c>
      <c r="W15" s="26">
        <f t="shared" si="4"/>
        <v>8</v>
      </c>
      <c r="X15" s="26">
        <f t="shared" si="5"/>
        <v>107</v>
      </c>
      <c r="Y15" s="26">
        <f t="shared" si="6"/>
        <v>0</v>
      </c>
      <c r="Z15" s="26">
        <f t="shared" si="7"/>
        <v>0</v>
      </c>
      <c r="AA15" s="26">
        <f t="shared" si="8"/>
        <v>0</v>
      </c>
      <c r="AB15" s="26">
        <f t="shared" si="11"/>
        <v>1698</v>
      </c>
      <c r="AC15" s="26">
        <f t="shared" si="9"/>
        <v>8008</v>
      </c>
      <c r="AD15" s="120">
        <f t="shared" si="10"/>
        <v>0</v>
      </c>
    </row>
    <row r="16" spans="1:30" x14ac:dyDescent="0.2">
      <c r="A16" s="30" t="s">
        <v>66</v>
      </c>
      <c r="B16" s="314">
        <f>'SFY 22-23 Q1 Share Calculations'!C18</f>
        <v>132</v>
      </c>
      <c r="C16" s="29">
        <f>'SFY 22-23 Q1 Share Calculations'!BI18+'SFY 22-23 Q1 Share Calculations'!CB18</f>
        <v>0</v>
      </c>
      <c r="D16" s="29">
        <f>'SFY 22-23 Q1 Share Calculations'!BJ18+'SFY 22-23 Q1 Share Calculations'!CC18</f>
        <v>0</v>
      </c>
      <c r="E16" s="29">
        <f>'SFY 22-23 Q1 Share Calculations'!BK18+'SFY 22-23 Q1 Share Calculations'!CD18</f>
        <v>0</v>
      </c>
      <c r="F16" s="251">
        <f>'SFY 22-23 Q1 Share Calculations'!G18+'SFY 22-23 Q1 Share Calculations'!AB18</f>
        <v>140</v>
      </c>
      <c r="G16" s="251">
        <f>'SFY 22-23 Q1 Share Calculations'!H18+'SFY 22-23 Q1 Share Calculations'!AC18</f>
        <v>158</v>
      </c>
      <c r="H16" s="251">
        <f>'SFY 22-23 Q1 Share Calculations'!I18+'SFY 22-23 Q1 Share Calculations'!AD18</f>
        <v>1</v>
      </c>
      <c r="I16" s="251">
        <f>'SFY 22-23 Q1 Share Calculations'!J18+'SFY 22-23 Q1 Share Calculations'!AE18</f>
        <v>176</v>
      </c>
      <c r="J16" s="251">
        <f>'SFY 22-23 Q1 Share Calculations'!K18+'SFY 22-23 Q1 Share Calculations'!AF18</f>
        <v>16</v>
      </c>
      <c r="K16" s="251">
        <f>'SFY 22-23 Q1 Share Calculations'!L18+'SFY 22-23 Q1 Share Calculations'!AG18</f>
        <v>22</v>
      </c>
      <c r="L16" s="251">
        <f>'SFY 22-23 Q1 Share Calculations'!M18+'SFY 22-23 Q1 Share Calculations'!AH18</f>
        <v>0</v>
      </c>
      <c r="M16" s="251">
        <f>'SFY 22-23 Q1 Share Calculations'!N18+'SFY 22-23 Q1 Share Calculations'!AI18</f>
        <v>0</v>
      </c>
      <c r="N16" s="251">
        <f>'SFY 22-23 Q1 Share Calculations'!O18+'SFY 22-23 Q1 Share Calculations'!AJ18</f>
        <v>1</v>
      </c>
      <c r="O16" s="251">
        <f>'SFY 22-23 Q1 Share Calculations'!P18+'SFY 22-23 Q1 Share Calculations'!AK18</f>
        <v>949</v>
      </c>
      <c r="P16" s="251">
        <f>'SFY 22-23 Q1 Share Calculations'!U18+'SFY 22-23 Q1 Share Calculations'!AP18</f>
        <v>10032</v>
      </c>
      <c r="Q16" s="251">
        <f>'SFY 22-23 Q1 Share Calculations'!V18+'SFY 22-23 Q1 Share Calculations'!AQ18</f>
        <v>162</v>
      </c>
      <c r="R16" s="310">
        <f>'SFY 22-23 Q1 Share Calculations'!W18+'SFY 22-23 Q1 Share Calculations'!AR18</f>
        <v>1961</v>
      </c>
      <c r="S16" s="24">
        <f t="shared" si="0"/>
        <v>140</v>
      </c>
      <c r="T16" s="25">
        <f t="shared" si="1"/>
        <v>10322</v>
      </c>
      <c r="U16" s="26">
        <f t="shared" si="2"/>
        <v>1</v>
      </c>
      <c r="V16" s="26">
        <f t="shared" si="3"/>
        <v>176</v>
      </c>
      <c r="W16" s="26">
        <f t="shared" si="4"/>
        <v>16</v>
      </c>
      <c r="X16" s="26">
        <f t="shared" si="5"/>
        <v>184</v>
      </c>
      <c r="Y16" s="26">
        <f t="shared" si="6"/>
        <v>0</v>
      </c>
      <c r="Z16" s="26">
        <f t="shared" si="7"/>
        <v>0</v>
      </c>
      <c r="AA16" s="26">
        <f t="shared" si="8"/>
        <v>1</v>
      </c>
      <c r="AB16" s="26">
        <f t="shared" si="11"/>
        <v>2910</v>
      </c>
      <c r="AC16" s="26">
        <f t="shared" si="9"/>
        <v>13750</v>
      </c>
      <c r="AD16" s="120">
        <f t="shared" si="10"/>
        <v>0</v>
      </c>
    </row>
    <row r="17" spans="1:30" x14ac:dyDescent="0.2">
      <c r="A17" s="30" t="s">
        <v>67</v>
      </c>
      <c r="B17" s="314">
        <f>'SFY 22-23 Q1 Share Calculations'!C19</f>
        <v>6</v>
      </c>
      <c r="C17" s="29">
        <f>'SFY 22-23 Q1 Share Calculations'!BI19+'SFY 22-23 Q1 Share Calculations'!CB19</f>
        <v>0</v>
      </c>
      <c r="D17" s="29">
        <f>'SFY 22-23 Q1 Share Calculations'!BJ19+'SFY 22-23 Q1 Share Calculations'!CC19</f>
        <v>0</v>
      </c>
      <c r="E17" s="29">
        <f>'SFY 22-23 Q1 Share Calculations'!BK19+'SFY 22-23 Q1 Share Calculations'!CD19</f>
        <v>0</v>
      </c>
      <c r="F17" s="251">
        <f>'SFY 22-23 Q1 Share Calculations'!G19+'SFY 22-23 Q1 Share Calculations'!AB19</f>
        <v>7</v>
      </c>
      <c r="G17" s="251">
        <f>'SFY 22-23 Q1 Share Calculations'!H19+'SFY 22-23 Q1 Share Calculations'!AC19</f>
        <v>8</v>
      </c>
      <c r="H17" s="251">
        <f>'SFY 22-23 Q1 Share Calculations'!I19+'SFY 22-23 Q1 Share Calculations'!AD19</f>
        <v>1</v>
      </c>
      <c r="I17" s="251">
        <f>'SFY 22-23 Q1 Share Calculations'!J19+'SFY 22-23 Q1 Share Calculations'!AE19</f>
        <v>9</v>
      </c>
      <c r="J17" s="251">
        <f>'SFY 22-23 Q1 Share Calculations'!K19+'SFY 22-23 Q1 Share Calculations'!AF19</f>
        <v>1</v>
      </c>
      <c r="K17" s="251">
        <f>'SFY 22-23 Q1 Share Calculations'!L19+'SFY 22-23 Q1 Share Calculations'!AG19</f>
        <v>1</v>
      </c>
      <c r="L17" s="251">
        <f>'SFY 22-23 Q1 Share Calculations'!M19+'SFY 22-23 Q1 Share Calculations'!AH19</f>
        <v>0</v>
      </c>
      <c r="M17" s="251">
        <f>'SFY 22-23 Q1 Share Calculations'!N19+'SFY 22-23 Q1 Share Calculations'!AI19</f>
        <v>0</v>
      </c>
      <c r="N17" s="251">
        <f>'SFY 22-23 Q1 Share Calculations'!O19+'SFY 22-23 Q1 Share Calculations'!AJ19</f>
        <v>0</v>
      </c>
      <c r="O17" s="251">
        <f>'SFY 22-23 Q1 Share Calculations'!P19+'SFY 22-23 Q1 Share Calculations'!AK19</f>
        <v>50</v>
      </c>
      <c r="P17" s="251">
        <f>'SFY 22-23 Q1 Share Calculations'!U19+'SFY 22-23 Q1 Share Calculations'!AP19</f>
        <v>553</v>
      </c>
      <c r="Q17" s="251">
        <f>'SFY 22-23 Q1 Share Calculations'!V19+'SFY 22-23 Q1 Share Calculations'!AQ19</f>
        <v>9</v>
      </c>
      <c r="R17" s="310">
        <f>'SFY 22-23 Q1 Share Calculations'!W19+'SFY 22-23 Q1 Share Calculations'!AR19</f>
        <v>108</v>
      </c>
      <c r="S17" s="24">
        <f t="shared" si="0"/>
        <v>7</v>
      </c>
      <c r="T17" s="25">
        <f t="shared" si="1"/>
        <v>567</v>
      </c>
      <c r="U17" s="26">
        <f t="shared" si="2"/>
        <v>1</v>
      </c>
      <c r="V17" s="26">
        <f t="shared" si="3"/>
        <v>9</v>
      </c>
      <c r="W17" s="26">
        <f t="shared" si="4"/>
        <v>1</v>
      </c>
      <c r="X17" s="26">
        <f t="shared" si="5"/>
        <v>10</v>
      </c>
      <c r="Y17" s="26">
        <f t="shared" si="6"/>
        <v>0</v>
      </c>
      <c r="Z17" s="26">
        <f t="shared" si="7"/>
        <v>0</v>
      </c>
      <c r="AA17" s="26">
        <f t="shared" si="8"/>
        <v>0</v>
      </c>
      <c r="AB17" s="26">
        <f t="shared" si="11"/>
        <v>158</v>
      </c>
      <c r="AC17" s="26">
        <f t="shared" si="9"/>
        <v>753</v>
      </c>
      <c r="AD17" s="120">
        <f t="shared" si="10"/>
        <v>0</v>
      </c>
    </row>
    <row r="18" spans="1:30" x14ac:dyDescent="0.2">
      <c r="A18" s="30" t="s">
        <v>68</v>
      </c>
      <c r="B18" s="314">
        <f>'SFY 22-23 Q1 Share Calculations'!C20</f>
        <v>550</v>
      </c>
      <c r="C18" s="29">
        <f>'SFY 22-23 Q1 Share Calculations'!BI20+'SFY 22-23 Q1 Share Calculations'!CB20</f>
        <v>0</v>
      </c>
      <c r="D18" s="29">
        <f>'SFY 22-23 Q1 Share Calculations'!BJ20+'SFY 22-23 Q1 Share Calculations'!CC20</f>
        <v>0</v>
      </c>
      <c r="E18" s="29">
        <f>'SFY 22-23 Q1 Share Calculations'!BK20+'SFY 22-23 Q1 Share Calculations'!CD20</f>
        <v>0</v>
      </c>
      <c r="F18" s="251">
        <f>'SFY 22-23 Q1 Share Calculations'!G20+'SFY 22-23 Q1 Share Calculations'!AB20</f>
        <v>606</v>
      </c>
      <c r="G18" s="251">
        <f>'SFY 22-23 Q1 Share Calculations'!H20+'SFY 22-23 Q1 Share Calculations'!AC20</f>
        <v>691</v>
      </c>
      <c r="H18" s="251">
        <f>'SFY 22-23 Q1 Share Calculations'!I20+'SFY 22-23 Q1 Share Calculations'!AD20</f>
        <v>5</v>
      </c>
      <c r="I18" s="251">
        <f>'SFY 22-23 Q1 Share Calculations'!J20+'SFY 22-23 Q1 Share Calculations'!AE20</f>
        <v>764</v>
      </c>
      <c r="J18" s="251">
        <f>'SFY 22-23 Q1 Share Calculations'!K20+'SFY 22-23 Q1 Share Calculations'!AF20</f>
        <v>68</v>
      </c>
      <c r="K18" s="251">
        <f>'SFY 22-23 Q1 Share Calculations'!L20+'SFY 22-23 Q1 Share Calculations'!AG20</f>
        <v>96</v>
      </c>
      <c r="L18" s="251">
        <f>'SFY 22-23 Q1 Share Calculations'!M20+'SFY 22-23 Q1 Share Calculations'!AH20</f>
        <v>0</v>
      </c>
      <c r="M18" s="251">
        <f>'SFY 22-23 Q1 Share Calculations'!N20+'SFY 22-23 Q1 Share Calculations'!AI20</f>
        <v>2</v>
      </c>
      <c r="N18" s="251">
        <f>'SFY 22-23 Q1 Share Calculations'!O20+'SFY 22-23 Q1 Share Calculations'!AJ20</f>
        <v>2</v>
      </c>
      <c r="O18" s="251">
        <f>'SFY 22-23 Q1 Share Calculations'!P20+'SFY 22-23 Q1 Share Calculations'!AK20</f>
        <v>4251</v>
      </c>
      <c r="P18" s="251">
        <f>'SFY 22-23 Q1 Share Calculations'!U20+'SFY 22-23 Q1 Share Calculations'!AP20</f>
        <v>44711</v>
      </c>
      <c r="Q18" s="251">
        <f>'SFY 22-23 Q1 Share Calculations'!V20+'SFY 22-23 Q1 Share Calculations'!AQ20</f>
        <v>722</v>
      </c>
      <c r="R18" s="310">
        <f>'SFY 22-23 Q1 Share Calculations'!W20+'SFY 22-23 Q1 Share Calculations'!AR20</f>
        <v>8741</v>
      </c>
      <c r="S18" s="24">
        <f t="shared" si="0"/>
        <v>606</v>
      </c>
      <c r="T18" s="25">
        <f t="shared" si="1"/>
        <v>45952</v>
      </c>
      <c r="U18" s="26">
        <f t="shared" si="2"/>
        <v>5</v>
      </c>
      <c r="V18" s="26">
        <f t="shared" si="3"/>
        <v>764</v>
      </c>
      <c r="W18" s="26">
        <f t="shared" si="4"/>
        <v>68</v>
      </c>
      <c r="X18" s="26">
        <f t="shared" si="5"/>
        <v>818</v>
      </c>
      <c r="Y18" s="26">
        <f t="shared" si="6"/>
        <v>0</v>
      </c>
      <c r="Z18" s="26">
        <f t="shared" si="7"/>
        <v>2</v>
      </c>
      <c r="AA18" s="26">
        <f t="shared" si="8"/>
        <v>2</v>
      </c>
      <c r="AB18" s="26">
        <f t="shared" si="11"/>
        <v>12992</v>
      </c>
      <c r="AC18" s="26">
        <f t="shared" si="9"/>
        <v>61209</v>
      </c>
      <c r="AD18" s="120">
        <f t="shared" si="10"/>
        <v>0</v>
      </c>
    </row>
    <row r="19" spans="1:30" x14ac:dyDescent="0.2">
      <c r="A19" s="30" t="s">
        <v>69</v>
      </c>
      <c r="B19" s="314">
        <f>'SFY 22-23 Q1 Share Calculations'!C21</f>
        <v>82</v>
      </c>
      <c r="C19" s="29">
        <f>'SFY 22-23 Q1 Share Calculations'!BI21+'SFY 22-23 Q1 Share Calculations'!CB21</f>
        <v>0</v>
      </c>
      <c r="D19" s="29">
        <f>'SFY 22-23 Q1 Share Calculations'!BJ21+'SFY 22-23 Q1 Share Calculations'!CC21</f>
        <v>0</v>
      </c>
      <c r="E19" s="29">
        <f>'SFY 22-23 Q1 Share Calculations'!BK21+'SFY 22-23 Q1 Share Calculations'!CD21</f>
        <v>0</v>
      </c>
      <c r="F19" s="251">
        <f>'SFY 22-23 Q1 Share Calculations'!G21+'SFY 22-23 Q1 Share Calculations'!AB21</f>
        <v>88</v>
      </c>
      <c r="G19" s="251">
        <f>'SFY 22-23 Q1 Share Calculations'!H21+'SFY 22-23 Q1 Share Calculations'!AC21</f>
        <v>101</v>
      </c>
      <c r="H19" s="251">
        <f>'SFY 22-23 Q1 Share Calculations'!I21+'SFY 22-23 Q1 Share Calculations'!AD21</f>
        <v>1</v>
      </c>
      <c r="I19" s="251">
        <f>'SFY 22-23 Q1 Share Calculations'!J21+'SFY 22-23 Q1 Share Calculations'!AE21</f>
        <v>112</v>
      </c>
      <c r="J19" s="251">
        <f>'SFY 22-23 Q1 Share Calculations'!K21+'SFY 22-23 Q1 Share Calculations'!AF21</f>
        <v>10</v>
      </c>
      <c r="K19" s="251">
        <f>'SFY 22-23 Q1 Share Calculations'!L21+'SFY 22-23 Q1 Share Calculations'!AG21</f>
        <v>14</v>
      </c>
      <c r="L19" s="251">
        <f>'SFY 22-23 Q1 Share Calculations'!M21+'SFY 22-23 Q1 Share Calculations'!AH21</f>
        <v>1</v>
      </c>
      <c r="M19" s="251">
        <f>'SFY 22-23 Q1 Share Calculations'!N21+'SFY 22-23 Q1 Share Calculations'!AI21</f>
        <v>0</v>
      </c>
      <c r="N19" s="251">
        <f>'SFY 22-23 Q1 Share Calculations'!O21+'SFY 22-23 Q1 Share Calculations'!AJ21</f>
        <v>0</v>
      </c>
      <c r="O19" s="251">
        <f>'SFY 22-23 Q1 Share Calculations'!P21+'SFY 22-23 Q1 Share Calculations'!AK21</f>
        <v>618</v>
      </c>
      <c r="P19" s="251">
        <f>'SFY 22-23 Q1 Share Calculations'!U21+'SFY 22-23 Q1 Share Calculations'!AP21</f>
        <v>6478</v>
      </c>
      <c r="Q19" s="251">
        <f>'SFY 22-23 Q1 Share Calculations'!V21+'SFY 22-23 Q1 Share Calculations'!AQ21</f>
        <v>105</v>
      </c>
      <c r="R19" s="310">
        <f>'SFY 22-23 Q1 Share Calculations'!W21+'SFY 22-23 Q1 Share Calculations'!AR21</f>
        <v>1266</v>
      </c>
      <c r="S19" s="24">
        <f t="shared" si="0"/>
        <v>88</v>
      </c>
      <c r="T19" s="25">
        <f t="shared" si="1"/>
        <v>6661</v>
      </c>
      <c r="U19" s="26">
        <f t="shared" si="2"/>
        <v>1</v>
      </c>
      <c r="V19" s="26">
        <f t="shared" si="3"/>
        <v>112</v>
      </c>
      <c r="W19" s="26">
        <f t="shared" si="4"/>
        <v>10</v>
      </c>
      <c r="X19" s="26">
        <f t="shared" si="5"/>
        <v>119</v>
      </c>
      <c r="Y19" s="26">
        <f t="shared" si="6"/>
        <v>1</v>
      </c>
      <c r="Z19" s="26">
        <f t="shared" si="7"/>
        <v>0</v>
      </c>
      <c r="AA19" s="26">
        <f t="shared" si="8"/>
        <v>0</v>
      </c>
      <c r="AB19" s="26">
        <f t="shared" si="11"/>
        <v>1884</v>
      </c>
      <c r="AC19" s="26">
        <f t="shared" si="9"/>
        <v>8876</v>
      </c>
      <c r="AD19" s="120">
        <f t="shared" si="10"/>
        <v>0</v>
      </c>
    </row>
    <row r="20" spans="1:30" x14ac:dyDescent="0.2">
      <c r="A20" s="30" t="s">
        <v>70</v>
      </c>
      <c r="B20" s="314">
        <f>'SFY 22-23 Q1 Share Calculations'!C22</f>
        <v>44</v>
      </c>
      <c r="C20" s="29">
        <f>'SFY 22-23 Q1 Share Calculations'!BI22+'SFY 22-23 Q1 Share Calculations'!CB22</f>
        <v>0</v>
      </c>
      <c r="D20" s="29">
        <f>'SFY 22-23 Q1 Share Calculations'!BJ22+'SFY 22-23 Q1 Share Calculations'!CC22</f>
        <v>0</v>
      </c>
      <c r="E20" s="29">
        <f>'SFY 22-23 Q1 Share Calculations'!BK22+'SFY 22-23 Q1 Share Calculations'!CD22</f>
        <v>0</v>
      </c>
      <c r="F20" s="251">
        <f>'SFY 22-23 Q1 Share Calculations'!G22+'SFY 22-23 Q1 Share Calculations'!AB22</f>
        <v>46</v>
      </c>
      <c r="G20" s="251">
        <f>'SFY 22-23 Q1 Share Calculations'!H22+'SFY 22-23 Q1 Share Calculations'!AC22</f>
        <v>52</v>
      </c>
      <c r="H20" s="251">
        <f>'SFY 22-23 Q1 Share Calculations'!I22+'SFY 22-23 Q1 Share Calculations'!AD22</f>
        <v>0</v>
      </c>
      <c r="I20" s="251">
        <f>'SFY 22-23 Q1 Share Calculations'!J22+'SFY 22-23 Q1 Share Calculations'!AE22</f>
        <v>58</v>
      </c>
      <c r="J20" s="251">
        <f>'SFY 22-23 Q1 Share Calculations'!K22+'SFY 22-23 Q1 Share Calculations'!AF22</f>
        <v>5</v>
      </c>
      <c r="K20" s="251">
        <f>'SFY 22-23 Q1 Share Calculations'!L22+'SFY 22-23 Q1 Share Calculations'!AG22</f>
        <v>7</v>
      </c>
      <c r="L20" s="251">
        <f>'SFY 22-23 Q1 Share Calculations'!M22+'SFY 22-23 Q1 Share Calculations'!AH22</f>
        <v>0</v>
      </c>
      <c r="M20" s="251">
        <f>'SFY 22-23 Q1 Share Calculations'!N22+'SFY 22-23 Q1 Share Calculations'!AI22</f>
        <v>0</v>
      </c>
      <c r="N20" s="251">
        <f>'SFY 22-23 Q1 Share Calculations'!O22+'SFY 22-23 Q1 Share Calculations'!AJ22</f>
        <v>0</v>
      </c>
      <c r="O20" s="251">
        <f>'SFY 22-23 Q1 Share Calculations'!P22+'SFY 22-23 Q1 Share Calculations'!AK22</f>
        <v>316</v>
      </c>
      <c r="P20" s="251">
        <f>'SFY 22-23 Q1 Share Calculations'!U22+'SFY 22-23 Q1 Share Calculations'!AP22</f>
        <v>3318</v>
      </c>
      <c r="Q20" s="251">
        <f>'SFY 22-23 Q1 Share Calculations'!V22+'SFY 22-23 Q1 Share Calculations'!AQ22</f>
        <v>54</v>
      </c>
      <c r="R20" s="310">
        <f>'SFY 22-23 Q1 Share Calculations'!W22+'SFY 22-23 Q1 Share Calculations'!AR22</f>
        <v>649</v>
      </c>
      <c r="S20" s="24">
        <f t="shared" si="0"/>
        <v>46</v>
      </c>
      <c r="T20" s="25">
        <f t="shared" si="1"/>
        <v>3414</v>
      </c>
      <c r="U20" s="26">
        <f t="shared" si="2"/>
        <v>0</v>
      </c>
      <c r="V20" s="26">
        <f t="shared" si="3"/>
        <v>58</v>
      </c>
      <c r="W20" s="26">
        <f t="shared" si="4"/>
        <v>5</v>
      </c>
      <c r="X20" s="26">
        <f t="shared" si="5"/>
        <v>61</v>
      </c>
      <c r="Y20" s="26">
        <f t="shared" si="6"/>
        <v>0</v>
      </c>
      <c r="Z20" s="26">
        <f t="shared" si="7"/>
        <v>0</v>
      </c>
      <c r="AA20" s="26">
        <f t="shared" si="8"/>
        <v>0</v>
      </c>
      <c r="AB20" s="26">
        <f t="shared" si="11"/>
        <v>965</v>
      </c>
      <c r="AC20" s="26">
        <f t="shared" si="9"/>
        <v>4549</v>
      </c>
      <c r="AD20" s="120">
        <f t="shared" si="10"/>
        <v>0</v>
      </c>
    </row>
    <row r="21" spans="1:30" x14ac:dyDescent="0.2">
      <c r="A21" s="30" t="s">
        <v>71</v>
      </c>
      <c r="B21" s="314">
        <f>'SFY 22-23 Q1 Share Calculations'!C23</f>
        <v>11</v>
      </c>
      <c r="C21" s="29">
        <f>'SFY 22-23 Q1 Share Calculations'!BI23+'SFY 22-23 Q1 Share Calculations'!CB23</f>
        <v>0</v>
      </c>
      <c r="D21" s="29">
        <f>'SFY 22-23 Q1 Share Calculations'!BJ23+'SFY 22-23 Q1 Share Calculations'!CC23</f>
        <v>0</v>
      </c>
      <c r="E21" s="29">
        <f>'SFY 22-23 Q1 Share Calculations'!BK23+'SFY 22-23 Q1 Share Calculations'!CD23</f>
        <v>0</v>
      </c>
      <c r="F21" s="251">
        <f>'SFY 22-23 Q1 Share Calculations'!G23+'SFY 22-23 Q1 Share Calculations'!AB23</f>
        <v>14</v>
      </c>
      <c r="G21" s="251">
        <f>'SFY 22-23 Q1 Share Calculations'!H23+'SFY 22-23 Q1 Share Calculations'!AC23</f>
        <v>16</v>
      </c>
      <c r="H21" s="251">
        <f>'SFY 22-23 Q1 Share Calculations'!I23+'SFY 22-23 Q1 Share Calculations'!AD23</f>
        <v>0</v>
      </c>
      <c r="I21" s="251">
        <f>'SFY 22-23 Q1 Share Calculations'!J23+'SFY 22-23 Q1 Share Calculations'!AE23</f>
        <v>18</v>
      </c>
      <c r="J21" s="251">
        <f>'SFY 22-23 Q1 Share Calculations'!K23+'SFY 22-23 Q1 Share Calculations'!AF23</f>
        <v>1</v>
      </c>
      <c r="K21" s="251">
        <f>'SFY 22-23 Q1 Share Calculations'!L23+'SFY 22-23 Q1 Share Calculations'!AG23</f>
        <v>2</v>
      </c>
      <c r="L21" s="251">
        <f>'SFY 22-23 Q1 Share Calculations'!M23+'SFY 22-23 Q1 Share Calculations'!AH23</f>
        <v>0</v>
      </c>
      <c r="M21" s="251">
        <f>'SFY 22-23 Q1 Share Calculations'!N23+'SFY 22-23 Q1 Share Calculations'!AI23</f>
        <v>0</v>
      </c>
      <c r="N21" s="251">
        <f>'SFY 22-23 Q1 Share Calculations'!O23+'SFY 22-23 Q1 Share Calculations'!AJ23</f>
        <v>0</v>
      </c>
      <c r="O21" s="251">
        <f>'SFY 22-23 Q1 Share Calculations'!P23+'SFY 22-23 Q1 Share Calculations'!AK23</f>
        <v>89</v>
      </c>
      <c r="P21" s="251">
        <f>'SFY 22-23 Q1 Share Calculations'!U23+'SFY 22-23 Q1 Share Calculations'!AP23</f>
        <v>869</v>
      </c>
      <c r="Q21" s="251">
        <f>'SFY 22-23 Q1 Share Calculations'!V23+'SFY 22-23 Q1 Share Calculations'!AQ23</f>
        <v>14</v>
      </c>
      <c r="R21" s="310">
        <f>'SFY 22-23 Q1 Share Calculations'!W23+'SFY 22-23 Q1 Share Calculations'!AR23</f>
        <v>170</v>
      </c>
      <c r="S21" s="24">
        <f t="shared" si="0"/>
        <v>14</v>
      </c>
      <c r="T21" s="25">
        <f t="shared" si="1"/>
        <v>896</v>
      </c>
      <c r="U21" s="26">
        <f t="shared" si="2"/>
        <v>0</v>
      </c>
      <c r="V21" s="26">
        <f t="shared" si="3"/>
        <v>18</v>
      </c>
      <c r="W21" s="26">
        <f t="shared" si="4"/>
        <v>1</v>
      </c>
      <c r="X21" s="26">
        <f t="shared" si="5"/>
        <v>16</v>
      </c>
      <c r="Y21" s="26">
        <f t="shared" si="6"/>
        <v>0</v>
      </c>
      <c r="Z21" s="26">
        <f t="shared" si="7"/>
        <v>0</v>
      </c>
      <c r="AA21" s="26">
        <f t="shared" si="8"/>
        <v>0</v>
      </c>
      <c r="AB21" s="26">
        <f t="shared" si="11"/>
        <v>259</v>
      </c>
      <c r="AC21" s="26">
        <f t="shared" si="9"/>
        <v>1204</v>
      </c>
      <c r="AD21" s="120">
        <f t="shared" si="10"/>
        <v>0</v>
      </c>
    </row>
    <row r="22" spans="1:30" x14ac:dyDescent="0.2">
      <c r="A22" s="30" t="s">
        <v>72</v>
      </c>
      <c r="B22" s="314">
        <f>'SFY 22-23 Q1 Share Calculations'!C24</f>
        <v>4606</v>
      </c>
      <c r="C22" s="29">
        <f>'SFY 22-23 Q1 Share Calculations'!BI24+'SFY 22-23 Q1 Share Calculations'!CB24</f>
        <v>0</v>
      </c>
      <c r="D22" s="29">
        <f>'SFY 22-23 Q1 Share Calculations'!BJ24+'SFY 22-23 Q1 Share Calculations'!CC24</f>
        <v>0</v>
      </c>
      <c r="E22" s="29">
        <f>'SFY 22-23 Q1 Share Calculations'!BK24+'SFY 22-23 Q1 Share Calculations'!CD24</f>
        <v>0</v>
      </c>
      <c r="F22" s="251">
        <f>'SFY 22-23 Q1 Share Calculations'!G24+'SFY 22-23 Q1 Share Calculations'!AB24</f>
        <v>5271</v>
      </c>
      <c r="G22" s="251">
        <f>'SFY 22-23 Q1 Share Calculations'!H24+'SFY 22-23 Q1 Share Calculations'!AC24</f>
        <v>6035</v>
      </c>
      <c r="H22" s="251">
        <f>'SFY 22-23 Q1 Share Calculations'!I24+'SFY 22-23 Q1 Share Calculations'!AD24</f>
        <v>38</v>
      </c>
      <c r="I22" s="251">
        <f>'SFY 22-23 Q1 Share Calculations'!J24+'SFY 22-23 Q1 Share Calculations'!AE24</f>
        <v>6670</v>
      </c>
      <c r="J22" s="251">
        <f>'SFY 22-23 Q1 Share Calculations'!K24+'SFY 22-23 Q1 Share Calculations'!AF24</f>
        <v>587</v>
      </c>
      <c r="K22" s="251">
        <f>'SFY 22-23 Q1 Share Calculations'!L24+'SFY 22-23 Q1 Share Calculations'!AG24</f>
        <v>832</v>
      </c>
      <c r="L22" s="251">
        <f>'SFY 22-23 Q1 Share Calculations'!M24+'SFY 22-23 Q1 Share Calculations'!AH24</f>
        <v>2</v>
      </c>
      <c r="M22" s="251">
        <f>'SFY 22-23 Q1 Share Calculations'!N24+'SFY 22-23 Q1 Share Calculations'!AI24</f>
        <v>15</v>
      </c>
      <c r="N22" s="251">
        <f>'SFY 22-23 Q1 Share Calculations'!O24+'SFY 22-23 Q1 Share Calculations'!AJ24</f>
        <v>26</v>
      </c>
      <c r="O22" s="251">
        <f>'SFY 22-23 Q1 Share Calculations'!P24+'SFY 22-23 Q1 Share Calculations'!AK24</f>
        <v>37754</v>
      </c>
      <c r="P22" s="251">
        <f>'SFY 22-23 Q1 Share Calculations'!U24+'SFY 22-23 Q1 Share Calculations'!AP24</f>
        <v>398603</v>
      </c>
      <c r="Q22" s="251">
        <f>'SFY 22-23 Q1 Share Calculations'!V24+'SFY 22-23 Q1 Share Calculations'!AQ24</f>
        <v>6437</v>
      </c>
      <c r="R22" s="310">
        <f>'SFY 22-23 Q1 Share Calculations'!W24+'SFY 22-23 Q1 Share Calculations'!AR24</f>
        <v>77927</v>
      </c>
      <c r="S22" s="24">
        <f t="shared" si="0"/>
        <v>5271</v>
      </c>
      <c r="T22" s="25">
        <f t="shared" si="1"/>
        <v>409244</v>
      </c>
      <c r="U22" s="26">
        <f t="shared" si="2"/>
        <v>38</v>
      </c>
      <c r="V22" s="26">
        <f t="shared" si="3"/>
        <v>6670</v>
      </c>
      <c r="W22" s="26">
        <f t="shared" si="4"/>
        <v>587</v>
      </c>
      <c r="X22" s="26">
        <f t="shared" si="5"/>
        <v>7269</v>
      </c>
      <c r="Y22" s="26">
        <f t="shared" si="6"/>
        <v>2</v>
      </c>
      <c r="Z22" s="26">
        <f t="shared" si="7"/>
        <v>15</v>
      </c>
      <c r="AA22" s="26">
        <f t="shared" si="8"/>
        <v>26</v>
      </c>
      <c r="AB22" s="26">
        <f t="shared" si="11"/>
        <v>115681</v>
      </c>
      <c r="AC22" s="26">
        <f t="shared" si="9"/>
        <v>544803</v>
      </c>
      <c r="AD22" s="120">
        <f t="shared" si="10"/>
        <v>0</v>
      </c>
    </row>
    <row r="23" spans="1:30" x14ac:dyDescent="0.2">
      <c r="A23" s="30" t="s">
        <v>73</v>
      </c>
      <c r="B23" s="314">
        <f>'SFY 22-23 Q1 Share Calculations'!C25</f>
        <v>97</v>
      </c>
      <c r="C23" s="29">
        <f>'SFY 22-23 Q1 Share Calculations'!BI25+'SFY 22-23 Q1 Share Calculations'!CB25</f>
        <v>0</v>
      </c>
      <c r="D23" s="29">
        <f>'SFY 22-23 Q1 Share Calculations'!BJ25+'SFY 22-23 Q1 Share Calculations'!CC25</f>
        <v>0</v>
      </c>
      <c r="E23" s="29">
        <f>'SFY 22-23 Q1 Share Calculations'!BK25+'SFY 22-23 Q1 Share Calculations'!CD25</f>
        <v>0</v>
      </c>
      <c r="F23" s="251">
        <f>'SFY 22-23 Q1 Share Calculations'!G25+'SFY 22-23 Q1 Share Calculations'!AB25</f>
        <v>105</v>
      </c>
      <c r="G23" s="251">
        <f>'SFY 22-23 Q1 Share Calculations'!H25+'SFY 22-23 Q1 Share Calculations'!AC25</f>
        <v>120</v>
      </c>
      <c r="H23" s="251">
        <f>'SFY 22-23 Q1 Share Calculations'!I25+'SFY 22-23 Q1 Share Calculations'!AD25</f>
        <v>1</v>
      </c>
      <c r="I23" s="251">
        <f>'SFY 22-23 Q1 Share Calculations'!J25+'SFY 22-23 Q1 Share Calculations'!AE25</f>
        <v>132</v>
      </c>
      <c r="J23" s="251">
        <f>'SFY 22-23 Q1 Share Calculations'!K25+'SFY 22-23 Q1 Share Calculations'!AF25</f>
        <v>11</v>
      </c>
      <c r="K23" s="251">
        <f>'SFY 22-23 Q1 Share Calculations'!L25+'SFY 22-23 Q1 Share Calculations'!AG25</f>
        <v>16</v>
      </c>
      <c r="L23" s="251">
        <f>'SFY 22-23 Q1 Share Calculations'!M25+'SFY 22-23 Q1 Share Calculations'!AH25</f>
        <v>0</v>
      </c>
      <c r="M23" s="251">
        <f>'SFY 22-23 Q1 Share Calculations'!N25+'SFY 22-23 Q1 Share Calculations'!AI25</f>
        <v>0</v>
      </c>
      <c r="N23" s="251">
        <f>'SFY 22-23 Q1 Share Calculations'!O25+'SFY 22-23 Q1 Share Calculations'!AJ25</f>
        <v>0</v>
      </c>
      <c r="O23" s="251">
        <f>'SFY 22-23 Q1 Share Calculations'!P25+'SFY 22-23 Q1 Share Calculations'!AK25</f>
        <v>732</v>
      </c>
      <c r="P23" s="251">
        <f>'SFY 22-23 Q1 Share Calculations'!U25+'SFY 22-23 Q1 Share Calculations'!AP25</f>
        <v>7741</v>
      </c>
      <c r="Q23" s="251">
        <f>'SFY 22-23 Q1 Share Calculations'!V25+'SFY 22-23 Q1 Share Calculations'!AQ25</f>
        <v>125</v>
      </c>
      <c r="R23" s="310">
        <f>'SFY 22-23 Q1 Share Calculations'!W25+'SFY 22-23 Q1 Share Calculations'!AR25</f>
        <v>1513</v>
      </c>
      <c r="S23" s="24">
        <f t="shared" si="0"/>
        <v>105</v>
      </c>
      <c r="T23" s="25">
        <f t="shared" si="1"/>
        <v>7958</v>
      </c>
      <c r="U23" s="26">
        <f t="shared" si="2"/>
        <v>1</v>
      </c>
      <c r="V23" s="26">
        <f t="shared" si="3"/>
        <v>132</v>
      </c>
      <c r="W23" s="26">
        <f t="shared" si="4"/>
        <v>11</v>
      </c>
      <c r="X23" s="26">
        <f t="shared" si="5"/>
        <v>141</v>
      </c>
      <c r="Y23" s="26">
        <f t="shared" si="6"/>
        <v>0</v>
      </c>
      <c r="Z23" s="26">
        <f t="shared" si="7"/>
        <v>0</v>
      </c>
      <c r="AA23" s="26">
        <f t="shared" si="8"/>
        <v>0</v>
      </c>
      <c r="AB23" s="26">
        <f t="shared" si="11"/>
        <v>2245</v>
      </c>
      <c r="AC23" s="26">
        <f t="shared" si="9"/>
        <v>10593</v>
      </c>
      <c r="AD23" s="120">
        <f t="shared" si="10"/>
        <v>0</v>
      </c>
    </row>
    <row r="24" spans="1:30" x14ac:dyDescent="0.2">
      <c r="A24" s="30" t="s">
        <v>74</v>
      </c>
      <c r="B24" s="314">
        <f>'SFY 22-23 Q1 Share Calculations'!C26</f>
        <v>43</v>
      </c>
      <c r="C24" s="29">
        <f>'SFY 22-23 Q1 Share Calculations'!BI26+'SFY 22-23 Q1 Share Calculations'!CB26</f>
        <v>0</v>
      </c>
      <c r="D24" s="29">
        <f>'SFY 22-23 Q1 Share Calculations'!BJ26+'SFY 22-23 Q1 Share Calculations'!CC26</f>
        <v>0</v>
      </c>
      <c r="E24" s="29">
        <f>'SFY 22-23 Q1 Share Calculations'!BK26+'SFY 22-23 Q1 Share Calculations'!CD26</f>
        <v>0</v>
      </c>
      <c r="F24" s="251">
        <f>'SFY 22-23 Q1 Share Calculations'!G26+'SFY 22-23 Q1 Share Calculations'!AB26</f>
        <v>57</v>
      </c>
      <c r="G24" s="251">
        <f>'SFY 22-23 Q1 Share Calculations'!H26+'SFY 22-23 Q1 Share Calculations'!AC26</f>
        <v>66</v>
      </c>
      <c r="H24" s="251">
        <f>'SFY 22-23 Q1 Share Calculations'!I26+'SFY 22-23 Q1 Share Calculations'!AD26</f>
        <v>0</v>
      </c>
      <c r="I24" s="251">
        <f>'SFY 22-23 Q1 Share Calculations'!J26+'SFY 22-23 Q1 Share Calculations'!AE26</f>
        <v>73</v>
      </c>
      <c r="J24" s="251">
        <f>'SFY 22-23 Q1 Share Calculations'!K26+'SFY 22-23 Q1 Share Calculations'!AF26</f>
        <v>7</v>
      </c>
      <c r="K24" s="251">
        <f>'SFY 22-23 Q1 Share Calculations'!L26+'SFY 22-23 Q1 Share Calculations'!AG26</f>
        <v>9</v>
      </c>
      <c r="L24" s="251">
        <f>'SFY 22-23 Q1 Share Calculations'!M26+'SFY 22-23 Q1 Share Calculations'!AH26</f>
        <v>1</v>
      </c>
      <c r="M24" s="251">
        <f>'SFY 22-23 Q1 Share Calculations'!N26+'SFY 22-23 Q1 Share Calculations'!AI26</f>
        <v>0</v>
      </c>
      <c r="N24" s="251">
        <f>'SFY 22-23 Q1 Share Calculations'!O26+'SFY 22-23 Q1 Share Calculations'!AJ26</f>
        <v>0</v>
      </c>
      <c r="O24" s="251">
        <f>'SFY 22-23 Q1 Share Calculations'!P26+'SFY 22-23 Q1 Share Calculations'!AK26</f>
        <v>427</v>
      </c>
      <c r="P24" s="251">
        <f>'SFY 22-23 Q1 Share Calculations'!U26+'SFY 22-23 Q1 Share Calculations'!AP26</f>
        <v>4582</v>
      </c>
      <c r="Q24" s="251">
        <f>'SFY 22-23 Q1 Share Calculations'!V26+'SFY 22-23 Q1 Share Calculations'!AQ26</f>
        <v>74</v>
      </c>
      <c r="R24" s="310">
        <f>'SFY 22-23 Q1 Share Calculations'!W26+'SFY 22-23 Q1 Share Calculations'!AR26</f>
        <v>896</v>
      </c>
      <c r="S24" s="24">
        <f t="shared" si="0"/>
        <v>57</v>
      </c>
      <c r="T24" s="25">
        <f t="shared" si="1"/>
        <v>4691</v>
      </c>
      <c r="U24" s="26">
        <f t="shared" si="2"/>
        <v>0</v>
      </c>
      <c r="V24" s="26">
        <f t="shared" si="3"/>
        <v>73</v>
      </c>
      <c r="W24" s="26">
        <f t="shared" si="4"/>
        <v>7</v>
      </c>
      <c r="X24" s="26">
        <f t="shared" si="5"/>
        <v>83</v>
      </c>
      <c r="Y24" s="26">
        <f t="shared" si="6"/>
        <v>1</v>
      </c>
      <c r="Z24" s="26">
        <f t="shared" si="7"/>
        <v>0</v>
      </c>
      <c r="AA24" s="26">
        <f t="shared" si="8"/>
        <v>0</v>
      </c>
      <c r="AB24" s="26">
        <f t="shared" si="11"/>
        <v>1323</v>
      </c>
      <c r="AC24" s="26">
        <f t="shared" ref="AC24:AC61" si="12">SUM(S24:AB24)</f>
        <v>6235</v>
      </c>
      <c r="AD24" s="120">
        <f t="shared" si="10"/>
        <v>0</v>
      </c>
    </row>
    <row r="25" spans="1:30" x14ac:dyDescent="0.2">
      <c r="A25" s="30" t="s">
        <v>75</v>
      </c>
      <c r="B25" s="314">
        <f>'SFY 22-23 Q1 Share Calculations'!C27</f>
        <v>8</v>
      </c>
      <c r="C25" s="29">
        <f>'SFY 22-23 Q1 Share Calculations'!BI27+'SFY 22-23 Q1 Share Calculations'!CB27</f>
        <v>0</v>
      </c>
      <c r="D25" s="29">
        <f>'SFY 22-23 Q1 Share Calculations'!BJ27+'SFY 22-23 Q1 Share Calculations'!CC27</f>
        <v>0</v>
      </c>
      <c r="E25" s="29">
        <f>'SFY 22-23 Q1 Share Calculations'!BK27+'SFY 22-23 Q1 Share Calculations'!CD27</f>
        <v>0</v>
      </c>
      <c r="F25" s="251">
        <f>'SFY 22-23 Q1 Share Calculations'!G27+'SFY 22-23 Q1 Share Calculations'!AB27</f>
        <v>8</v>
      </c>
      <c r="G25" s="251">
        <f>'SFY 22-23 Q1 Share Calculations'!H27+'SFY 22-23 Q1 Share Calculations'!AC27</f>
        <v>8</v>
      </c>
      <c r="H25" s="251">
        <f>'SFY 22-23 Q1 Share Calculations'!I27+'SFY 22-23 Q1 Share Calculations'!AD27</f>
        <v>0</v>
      </c>
      <c r="I25" s="251">
        <f>'SFY 22-23 Q1 Share Calculations'!J27+'SFY 22-23 Q1 Share Calculations'!AE27</f>
        <v>9</v>
      </c>
      <c r="J25" s="251">
        <f>'SFY 22-23 Q1 Share Calculations'!K27+'SFY 22-23 Q1 Share Calculations'!AF27</f>
        <v>1</v>
      </c>
      <c r="K25" s="251">
        <f>'SFY 22-23 Q1 Share Calculations'!L27+'SFY 22-23 Q1 Share Calculations'!AG27</f>
        <v>2</v>
      </c>
      <c r="L25" s="251">
        <f>'SFY 22-23 Q1 Share Calculations'!M27+'SFY 22-23 Q1 Share Calculations'!AH27</f>
        <v>0</v>
      </c>
      <c r="M25" s="251">
        <f>'SFY 22-23 Q1 Share Calculations'!N27+'SFY 22-23 Q1 Share Calculations'!AI27</f>
        <v>0</v>
      </c>
      <c r="N25" s="251">
        <f>'SFY 22-23 Q1 Share Calculations'!O27+'SFY 22-23 Q1 Share Calculations'!AJ27</f>
        <v>1</v>
      </c>
      <c r="O25" s="251">
        <f>'SFY 22-23 Q1 Share Calculations'!P27+'SFY 22-23 Q1 Share Calculations'!AK27</f>
        <v>50</v>
      </c>
      <c r="P25" s="251">
        <f>'SFY 22-23 Q1 Share Calculations'!U27+'SFY 22-23 Q1 Share Calculations'!AP27</f>
        <v>553</v>
      </c>
      <c r="Q25" s="251">
        <f>'SFY 22-23 Q1 Share Calculations'!V27+'SFY 22-23 Q1 Share Calculations'!AQ27</f>
        <v>9</v>
      </c>
      <c r="R25" s="310">
        <f>'SFY 22-23 Q1 Share Calculations'!W27+'SFY 22-23 Q1 Share Calculations'!AR27</f>
        <v>108</v>
      </c>
      <c r="S25" s="24">
        <f t="shared" si="0"/>
        <v>8</v>
      </c>
      <c r="T25" s="25">
        <f t="shared" si="1"/>
        <v>569</v>
      </c>
      <c r="U25" s="26">
        <f t="shared" si="2"/>
        <v>0</v>
      </c>
      <c r="V25" s="26">
        <f t="shared" si="3"/>
        <v>9</v>
      </c>
      <c r="W25" s="26">
        <f t="shared" si="4"/>
        <v>1</v>
      </c>
      <c r="X25" s="26">
        <f t="shared" si="5"/>
        <v>11</v>
      </c>
      <c r="Y25" s="26">
        <f t="shared" si="6"/>
        <v>0</v>
      </c>
      <c r="Z25" s="26">
        <f t="shared" si="7"/>
        <v>0</v>
      </c>
      <c r="AA25" s="26">
        <f t="shared" si="8"/>
        <v>1</v>
      </c>
      <c r="AB25" s="26">
        <f t="shared" si="11"/>
        <v>158</v>
      </c>
      <c r="AC25" s="26">
        <f t="shared" si="12"/>
        <v>757</v>
      </c>
      <c r="AD25" s="120">
        <f t="shared" si="10"/>
        <v>0</v>
      </c>
    </row>
    <row r="26" spans="1:30" x14ac:dyDescent="0.2">
      <c r="A26" s="30" t="s">
        <v>76</v>
      </c>
      <c r="B26" s="314">
        <f>'SFY 22-23 Q1 Share Calculations'!C28</f>
        <v>42</v>
      </c>
      <c r="C26" s="29">
        <f>'SFY 22-23 Q1 Share Calculations'!BI28+'SFY 22-23 Q1 Share Calculations'!CB28</f>
        <v>0</v>
      </c>
      <c r="D26" s="29">
        <f>'SFY 22-23 Q1 Share Calculations'!BJ28+'SFY 22-23 Q1 Share Calculations'!CC28</f>
        <v>0</v>
      </c>
      <c r="E26" s="29">
        <f>'SFY 22-23 Q1 Share Calculations'!BK28+'SFY 22-23 Q1 Share Calculations'!CD28</f>
        <v>0</v>
      </c>
      <c r="F26" s="251">
        <f>'SFY 22-23 Q1 Share Calculations'!G28+'SFY 22-23 Q1 Share Calculations'!AB28</f>
        <v>53</v>
      </c>
      <c r="G26" s="251">
        <f>'SFY 22-23 Q1 Share Calculations'!H28+'SFY 22-23 Q1 Share Calculations'!AC28</f>
        <v>61</v>
      </c>
      <c r="H26" s="251">
        <f>'SFY 22-23 Q1 Share Calculations'!I28+'SFY 22-23 Q1 Share Calculations'!AD28</f>
        <v>0</v>
      </c>
      <c r="I26" s="251">
        <f>'SFY 22-23 Q1 Share Calculations'!J28+'SFY 22-23 Q1 Share Calculations'!AE28</f>
        <v>67</v>
      </c>
      <c r="J26" s="251">
        <f>'SFY 22-23 Q1 Share Calculations'!K28+'SFY 22-23 Q1 Share Calculations'!AF28</f>
        <v>6</v>
      </c>
      <c r="K26" s="251">
        <f>'SFY 22-23 Q1 Share Calculations'!L28+'SFY 22-23 Q1 Share Calculations'!AG28</f>
        <v>8</v>
      </c>
      <c r="L26" s="251">
        <f>'SFY 22-23 Q1 Share Calculations'!M28+'SFY 22-23 Q1 Share Calculations'!AH28</f>
        <v>0</v>
      </c>
      <c r="M26" s="251">
        <f>'SFY 22-23 Q1 Share Calculations'!N28+'SFY 22-23 Q1 Share Calculations'!AI28</f>
        <v>0</v>
      </c>
      <c r="N26" s="251">
        <f>'SFY 22-23 Q1 Share Calculations'!O28+'SFY 22-23 Q1 Share Calculations'!AJ28</f>
        <v>0</v>
      </c>
      <c r="O26" s="251">
        <f>'SFY 22-23 Q1 Share Calculations'!P28+'SFY 22-23 Q1 Share Calculations'!AK28</f>
        <v>367</v>
      </c>
      <c r="P26" s="251">
        <f>'SFY 22-23 Q1 Share Calculations'!U28+'SFY 22-23 Q1 Share Calculations'!AP28</f>
        <v>3792</v>
      </c>
      <c r="Q26" s="251">
        <f>'SFY 22-23 Q1 Share Calculations'!V28+'SFY 22-23 Q1 Share Calculations'!AQ28</f>
        <v>61</v>
      </c>
      <c r="R26" s="310">
        <f>'SFY 22-23 Q1 Share Calculations'!W28+'SFY 22-23 Q1 Share Calculations'!AR28</f>
        <v>741</v>
      </c>
      <c r="S26" s="24">
        <f t="shared" si="0"/>
        <v>53</v>
      </c>
      <c r="T26" s="25">
        <f t="shared" si="1"/>
        <v>3895</v>
      </c>
      <c r="U26" s="26">
        <f t="shared" si="2"/>
        <v>0</v>
      </c>
      <c r="V26" s="26">
        <f t="shared" si="3"/>
        <v>67</v>
      </c>
      <c r="W26" s="26">
        <f t="shared" si="4"/>
        <v>6</v>
      </c>
      <c r="X26" s="26">
        <f t="shared" si="5"/>
        <v>69</v>
      </c>
      <c r="Y26" s="26">
        <f t="shared" si="6"/>
        <v>0</v>
      </c>
      <c r="Z26" s="26">
        <f t="shared" si="7"/>
        <v>0</v>
      </c>
      <c r="AA26" s="26">
        <f t="shared" si="8"/>
        <v>0</v>
      </c>
      <c r="AB26" s="26">
        <f t="shared" si="11"/>
        <v>1108</v>
      </c>
      <c r="AC26" s="26">
        <f t="shared" si="12"/>
        <v>5198</v>
      </c>
      <c r="AD26" s="120">
        <f t="shared" si="10"/>
        <v>0</v>
      </c>
    </row>
    <row r="27" spans="1:30" x14ac:dyDescent="0.2">
      <c r="A27" s="30" t="s">
        <v>77</v>
      </c>
      <c r="B27" s="314">
        <f>'SFY 22-23 Q1 Share Calculations'!C29</f>
        <v>180</v>
      </c>
      <c r="C27" s="29">
        <f>'SFY 22-23 Q1 Share Calculations'!BI29+'SFY 22-23 Q1 Share Calculations'!CB29</f>
        <v>0</v>
      </c>
      <c r="D27" s="29">
        <f>'SFY 22-23 Q1 Share Calculations'!BJ29+'SFY 22-23 Q1 Share Calculations'!CC29</f>
        <v>0</v>
      </c>
      <c r="E27" s="29">
        <f>'SFY 22-23 Q1 Share Calculations'!BK29+'SFY 22-23 Q1 Share Calculations'!CD29</f>
        <v>0</v>
      </c>
      <c r="F27" s="251">
        <f>'SFY 22-23 Q1 Share Calculations'!G29+'SFY 22-23 Q1 Share Calculations'!AB29</f>
        <v>196</v>
      </c>
      <c r="G27" s="251">
        <f>'SFY 22-23 Q1 Share Calculations'!H29+'SFY 22-23 Q1 Share Calculations'!AC29</f>
        <v>223</v>
      </c>
      <c r="H27" s="251">
        <f>'SFY 22-23 Q1 Share Calculations'!I29+'SFY 22-23 Q1 Share Calculations'!AD29</f>
        <v>1</v>
      </c>
      <c r="I27" s="251">
        <f>'SFY 22-23 Q1 Share Calculations'!J29+'SFY 22-23 Q1 Share Calculations'!AE29</f>
        <v>246</v>
      </c>
      <c r="J27" s="251">
        <f>'SFY 22-23 Q1 Share Calculations'!K29+'SFY 22-23 Q1 Share Calculations'!AF29</f>
        <v>22</v>
      </c>
      <c r="K27" s="251">
        <f>'SFY 22-23 Q1 Share Calculations'!L29+'SFY 22-23 Q1 Share Calculations'!AG29</f>
        <v>30</v>
      </c>
      <c r="L27" s="251">
        <f>'SFY 22-23 Q1 Share Calculations'!M29+'SFY 22-23 Q1 Share Calculations'!AH29</f>
        <v>0</v>
      </c>
      <c r="M27" s="251">
        <f>'SFY 22-23 Q1 Share Calculations'!N29+'SFY 22-23 Q1 Share Calculations'!AI29</f>
        <v>0</v>
      </c>
      <c r="N27" s="251">
        <f>'SFY 22-23 Q1 Share Calculations'!O29+'SFY 22-23 Q1 Share Calculations'!AJ29</f>
        <v>1</v>
      </c>
      <c r="O27" s="251">
        <f>'SFY 22-23 Q1 Share Calculations'!P29+'SFY 22-23 Q1 Share Calculations'!AK29</f>
        <v>1363</v>
      </c>
      <c r="P27" s="251">
        <f>'SFY 22-23 Q1 Share Calculations'!U29+'SFY 22-23 Q1 Share Calculations'!AP29</f>
        <v>14377</v>
      </c>
      <c r="Q27" s="251">
        <f>'SFY 22-23 Q1 Share Calculations'!V29+'SFY 22-23 Q1 Share Calculations'!AQ29</f>
        <v>232</v>
      </c>
      <c r="R27" s="310">
        <f>'SFY 22-23 Q1 Share Calculations'!W29+'SFY 22-23 Q1 Share Calculations'!AR29</f>
        <v>2810</v>
      </c>
      <c r="S27" s="24">
        <f t="shared" si="0"/>
        <v>196</v>
      </c>
      <c r="T27" s="25">
        <f t="shared" si="1"/>
        <v>14780</v>
      </c>
      <c r="U27" s="26">
        <f t="shared" si="2"/>
        <v>1</v>
      </c>
      <c r="V27" s="26">
        <f t="shared" si="3"/>
        <v>246</v>
      </c>
      <c r="W27" s="26">
        <f t="shared" si="4"/>
        <v>22</v>
      </c>
      <c r="X27" s="26">
        <f t="shared" si="5"/>
        <v>262</v>
      </c>
      <c r="Y27" s="26">
        <f t="shared" si="6"/>
        <v>0</v>
      </c>
      <c r="Z27" s="26">
        <f t="shared" si="7"/>
        <v>0</v>
      </c>
      <c r="AA27" s="26">
        <f t="shared" si="8"/>
        <v>1</v>
      </c>
      <c r="AB27" s="26">
        <f t="shared" si="11"/>
        <v>4173</v>
      </c>
      <c r="AC27" s="26">
        <f t="shared" si="12"/>
        <v>19681</v>
      </c>
      <c r="AD27" s="120">
        <f t="shared" si="10"/>
        <v>0</v>
      </c>
    </row>
    <row r="28" spans="1:30" x14ac:dyDescent="0.2">
      <c r="A28" s="30" t="s">
        <v>78</v>
      </c>
      <c r="B28" s="314">
        <f>'SFY 22-23 Q1 Share Calculations'!C30</f>
        <v>5</v>
      </c>
      <c r="C28" s="29">
        <f>'SFY 22-23 Q1 Share Calculations'!BI30+'SFY 22-23 Q1 Share Calculations'!CB30</f>
        <v>0</v>
      </c>
      <c r="D28" s="29">
        <f>'SFY 22-23 Q1 Share Calculations'!BJ30+'SFY 22-23 Q1 Share Calculations'!CC30</f>
        <v>0</v>
      </c>
      <c r="E28" s="29">
        <f>'SFY 22-23 Q1 Share Calculations'!BK30+'SFY 22-23 Q1 Share Calculations'!CD30</f>
        <v>0</v>
      </c>
      <c r="F28" s="251">
        <f>'SFY 22-23 Q1 Share Calculations'!G30+'SFY 22-23 Q1 Share Calculations'!AB30</f>
        <v>5</v>
      </c>
      <c r="G28" s="251">
        <f>'SFY 22-23 Q1 Share Calculations'!H30+'SFY 22-23 Q1 Share Calculations'!AC30</f>
        <v>6</v>
      </c>
      <c r="H28" s="251">
        <f>'SFY 22-23 Q1 Share Calculations'!I30+'SFY 22-23 Q1 Share Calculations'!AD30</f>
        <v>0</v>
      </c>
      <c r="I28" s="251">
        <f>'SFY 22-23 Q1 Share Calculations'!J30+'SFY 22-23 Q1 Share Calculations'!AE30</f>
        <v>6</v>
      </c>
      <c r="J28" s="251">
        <f>'SFY 22-23 Q1 Share Calculations'!K30+'SFY 22-23 Q1 Share Calculations'!AF30</f>
        <v>1</v>
      </c>
      <c r="K28" s="251">
        <f>'SFY 22-23 Q1 Share Calculations'!L30+'SFY 22-23 Q1 Share Calculations'!AG30</f>
        <v>1</v>
      </c>
      <c r="L28" s="251">
        <f>'SFY 22-23 Q1 Share Calculations'!M30+'SFY 22-23 Q1 Share Calculations'!AH30</f>
        <v>0</v>
      </c>
      <c r="M28" s="251">
        <f>'SFY 22-23 Q1 Share Calculations'!N30+'SFY 22-23 Q1 Share Calculations'!AI30</f>
        <v>0</v>
      </c>
      <c r="N28" s="251">
        <f>'SFY 22-23 Q1 Share Calculations'!O30+'SFY 22-23 Q1 Share Calculations'!AJ30</f>
        <v>1</v>
      </c>
      <c r="O28" s="251">
        <f>'SFY 22-23 Q1 Share Calculations'!P30+'SFY 22-23 Q1 Share Calculations'!AK30</f>
        <v>37</v>
      </c>
      <c r="P28" s="251">
        <f>'SFY 22-23 Q1 Share Calculations'!U30+'SFY 22-23 Q1 Share Calculations'!AP30</f>
        <v>395</v>
      </c>
      <c r="Q28" s="251">
        <f>'SFY 22-23 Q1 Share Calculations'!V30+'SFY 22-23 Q1 Share Calculations'!AQ30</f>
        <v>6</v>
      </c>
      <c r="R28" s="310">
        <f>'SFY 22-23 Q1 Share Calculations'!W30+'SFY 22-23 Q1 Share Calculations'!AR30</f>
        <v>77</v>
      </c>
      <c r="S28" s="24">
        <f t="shared" si="0"/>
        <v>5</v>
      </c>
      <c r="T28" s="25">
        <f t="shared" si="1"/>
        <v>406</v>
      </c>
      <c r="U28" s="26">
        <f t="shared" si="2"/>
        <v>0</v>
      </c>
      <c r="V28" s="26">
        <f t="shared" si="3"/>
        <v>6</v>
      </c>
      <c r="W28" s="26">
        <f t="shared" si="4"/>
        <v>1</v>
      </c>
      <c r="X28" s="26">
        <f t="shared" si="5"/>
        <v>7</v>
      </c>
      <c r="Y28" s="26">
        <f t="shared" si="6"/>
        <v>0</v>
      </c>
      <c r="Z28" s="26">
        <f t="shared" si="7"/>
        <v>0</v>
      </c>
      <c r="AA28" s="26">
        <f t="shared" si="8"/>
        <v>1</v>
      </c>
      <c r="AB28" s="26">
        <f t="shared" si="11"/>
        <v>114</v>
      </c>
      <c r="AC28" s="26">
        <f t="shared" si="12"/>
        <v>540</v>
      </c>
      <c r="AD28" s="120">
        <f t="shared" si="10"/>
        <v>0</v>
      </c>
    </row>
    <row r="29" spans="1:30" x14ac:dyDescent="0.2">
      <c r="A29" s="30" t="s">
        <v>79</v>
      </c>
      <c r="B29" s="314">
        <f>'SFY 22-23 Q1 Share Calculations'!C31</f>
        <v>3</v>
      </c>
      <c r="C29" s="29">
        <f>'SFY 22-23 Q1 Share Calculations'!BI31+'SFY 22-23 Q1 Share Calculations'!CB31</f>
        <v>0</v>
      </c>
      <c r="D29" s="29">
        <f>'SFY 22-23 Q1 Share Calculations'!BJ31+'SFY 22-23 Q1 Share Calculations'!CC31</f>
        <v>0</v>
      </c>
      <c r="E29" s="29">
        <f>'SFY 22-23 Q1 Share Calculations'!BK31+'SFY 22-23 Q1 Share Calculations'!CD31</f>
        <v>0</v>
      </c>
      <c r="F29" s="251">
        <f>'SFY 22-23 Q1 Share Calculations'!G31+'SFY 22-23 Q1 Share Calculations'!AB31</f>
        <v>3</v>
      </c>
      <c r="G29" s="251">
        <f>'SFY 22-23 Q1 Share Calculations'!H31+'SFY 22-23 Q1 Share Calculations'!AC31</f>
        <v>4</v>
      </c>
      <c r="H29" s="251">
        <f>'SFY 22-23 Q1 Share Calculations'!I31+'SFY 22-23 Q1 Share Calculations'!AD31</f>
        <v>0</v>
      </c>
      <c r="I29" s="251">
        <f>'SFY 22-23 Q1 Share Calculations'!J31+'SFY 22-23 Q1 Share Calculations'!AE31</f>
        <v>5</v>
      </c>
      <c r="J29" s="251">
        <f>'SFY 22-23 Q1 Share Calculations'!K31+'SFY 22-23 Q1 Share Calculations'!AF31</f>
        <v>0</v>
      </c>
      <c r="K29" s="251">
        <f>'SFY 22-23 Q1 Share Calculations'!L31+'SFY 22-23 Q1 Share Calculations'!AG31</f>
        <v>0</v>
      </c>
      <c r="L29" s="251">
        <f>'SFY 22-23 Q1 Share Calculations'!M31+'SFY 22-23 Q1 Share Calculations'!AH31</f>
        <v>0</v>
      </c>
      <c r="M29" s="251">
        <f>'SFY 22-23 Q1 Share Calculations'!N31+'SFY 22-23 Q1 Share Calculations'!AI31</f>
        <v>1</v>
      </c>
      <c r="N29" s="251">
        <f>'SFY 22-23 Q1 Share Calculations'!O31+'SFY 22-23 Q1 Share Calculations'!AJ31</f>
        <v>0</v>
      </c>
      <c r="O29" s="251">
        <f>'SFY 22-23 Q1 Share Calculations'!P31+'SFY 22-23 Q1 Share Calculations'!AK31</f>
        <v>25</v>
      </c>
      <c r="P29" s="251">
        <f>'SFY 22-23 Q1 Share Calculations'!U31+'SFY 22-23 Q1 Share Calculations'!AP31</f>
        <v>316</v>
      </c>
      <c r="Q29" s="251">
        <f>'SFY 22-23 Q1 Share Calculations'!V31+'SFY 22-23 Q1 Share Calculations'!AQ31</f>
        <v>5</v>
      </c>
      <c r="R29" s="310">
        <f>'SFY 22-23 Q1 Share Calculations'!W31+'SFY 22-23 Q1 Share Calculations'!AR31</f>
        <v>62</v>
      </c>
      <c r="S29" s="24">
        <f t="shared" si="0"/>
        <v>3</v>
      </c>
      <c r="T29" s="25">
        <f t="shared" si="1"/>
        <v>323</v>
      </c>
      <c r="U29" s="26">
        <f t="shared" si="2"/>
        <v>0</v>
      </c>
      <c r="V29" s="26">
        <f t="shared" si="3"/>
        <v>5</v>
      </c>
      <c r="W29" s="26">
        <f t="shared" si="4"/>
        <v>0</v>
      </c>
      <c r="X29" s="26">
        <f t="shared" si="5"/>
        <v>5</v>
      </c>
      <c r="Y29" s="26">
        <f t="shared" si="6"/>
        <v>0</v>
      </c>
      <c r="Z29" s="26">
        <f t="shared" si="7"/>
        <v>1</v>
      </c>
      <c r="AA29" s="26">
        <f t="shared" si="8"/>
        <v>0</v>
      </c>
      <c r="AB29" s="26">
        <f t="shared" si="11"/>
        <v>87</v>
      </c>
      <c r="AC29" s="26">
        <f t="shared" si="12"/>
        <v>424</v>
      </c>
      <c r="AD29" s="120">
        <f t="shared" si="10"/>
        <v>0</v>
      </c>
    </row>
    <row r="30" spans="1:30" x14ac:dyDescent="0.2">
      <c r="A30" s="30" t="s">
        <v>80</v>
      </c>
      <c r="B30" s="314">
        <f>'SFY 22-23 Q1 Share Calculations'!C32</f>
        <v>143</v>
      </c>
      <c r="C30" s="29">
        <f>'SFY 22-23 Q1 Share Calculations'!BI32+'SFY 22-23 Q1 Share Calculations'!CB32</f>
        <v>0</v>
      </c>
      <c r="D30" s="29">
        <f>'SFY 22-23 Q1 Share Calculations'!BJ32+'SFY 22-23 Q1 Share Calculations'!CC32</f>
        <v>0</v>
      </c>
      <c r="E30" s="29">
        <f>'SFY 22-23 Q1 Share Calculations'!BK32+'SFY 22-23 Q1 Share Calculations'!CD32</f>
        <v>0</v>
      </c>
      <c r="F30" s="251">
        <f>'SFY 22-23 Q1 Share Calculations'!G32+'SFY 22-23 Q1 Share Calculations'!AB32</f>
        <v>231</v>
      </c>
      <c r="G30" s="251">
        <f>'SFY 22-23 Q1 Share Calculations'!H32+'SFY 22-23 Q1 Share Calculations'!AC32</f>
        <v>263</v>
      </c>
      <c r="H30" s="251">
        <f>'SFY 22-23 Q1 Share Calculations'!I32+'SFY 22-23 Q1 Share Calculations'!AD32</f>
        <v>1</v>
      </c>
      <c r="I30" s="251">
        <f>'SFY 22-23 Q1 Share Calculations'!J32+'SFY 22-23 Q1 Share Calculations'!AE32</f>
        <v>291</v>
      </c>
      <c r="J30" s="251">
        <f>'SFY 22-23 Q1 Share Calculations'!K32+'SFY 22-23 Q1 Share Calculations'!AF32</f>
        <v>25</v>
      </c>
      <c r="K30" s="251">
        <f>'SFY 22-23 Q1 Share Calculations'!L32+'SFY 22-23 Q1 Share Calculations'!AG32</f>
        <v>36</v>
      </c>
      <c r="L30" s="251">
        <f>'SFY 22-23 Q1 Share Calculations'!M32+'SFY 22-23 Q1 Share Calculations'!AH32</f>
        <v>0</v>
      </c>
      <c r="M30" s="251">
        <f>'SFY 22-23 Q1 Share Calculations'!N32+'SFY 22-23 Q1 Share Calculations'!AI32</f>
        <v>1</v>
      </c>
      <c r="N30" s="251">
        <f>'SFY 22-23 Q1 Share Calculations'!O32+'SFY 22-23 Q1 Share Calculations'!AJ32</f>
        <v>1</v>
      </c>
      <c r="O30" s="251">
        <f>'SFY 22-23 Q1 Share Calculations'!P32+'SFY 22-23 Q1 Share Calculations'!AK32</f>
        <v>1626</v>
      </c>
      <c r="P30" s="251">
        <f>'SFY 22-23 Q1 Share Calculations'!U32+'SFY 22-23 Q1 Share Calculations'!AP32</f>
        <v>17142</v>
      </c>
      <c r="Q30" s="251">
        <f>'SFY 22-23 Q1 Share Calculations'!V32+'SFY 22-23 Q1 Share Calculations'!AQ32</f>
        <v>277</v>
      </c>
      <c r="R30" s="310">
        <f>'SFY 22-23 Q1 Share Calculations'!W32+'SFY 22-23 Q1 Share Calculations'!AR32</f>
        <v>3351</v>
      </c>
      <c r="S30" s="24">
        <f t="shared" si="0"/>
        <v>231</v>
      </c>
      <c r="T30" s="25">
        <f t="shared" si="1"/>
        <v>17548</v>
      </c>
      <c r="U30" s="26">
        <f t="shared" si="2"/>
        <v>1</v>
      </c>
      <c r="V30" s="26">
        <f t="shared" si="3"/>
        <v>291</v>
      </c>
      <c r="W30" s="26">
        <f t="shared" si="4"/>
        <v>25</v>
      </c>
      <c r="X30" s="26">
        <f t="shared" si="5"/>
        <v>313</v>
      </c>
      <c r="Y30" s="26">
        <f t="shared" si="6"/>
        <v>0</v>
      </c>
      <c r="Z30" s="26">
        <f t="shared" si="7"/>
        <v>1</v>
      </c>
      <c r="AA30" s="26">
        <f t="shared" si="8"/>
        <v>1</v>
      </c>
      <c r="AB30" s="26">
        <f t="shared" si="11"/>
        <v>4977</v>
      </c>
      <c r="AC30" s="26">
        <f t="shared" si="12"/>
        <v>23388</v>
      </c>
      <c r="AD30" s="120">
        <f t="shared" si="10"/>
        <v>0</v>
      </c>
    </row>
    <row r="31" spans="1:30" x14ac:dyDescent="0.2">
      <c r="A31" s="30" t="s">
        <v>81</v>
      </c>
      <c r="B31" s="314">
        <f>'SFY 22-23 Q1 Share Calculations'!C33</f>
        <v>24</v>
      </c>
      <c r="C31" s="29">
        <f>'SFY 22-23 Q1 Share Calculations'!BI33+'SFY 22-23 Q1 Share Calculations'!CB33</f>
        <v>0</v>
      </c>
      <c r="D31" s="29">
        <f>'SFY 22-23 Q1 Share Calculations'!BJ33+'SFY 22-23 Q1 Share Calculations'!CC33</f>
        <v>0</v>
      </c>
      <c r="E31" s="29">
        <f>'SFY 22-23 Q1 Share Calculations'!BK33+'SFY 22-23 Q1 Share Calculations'!CD33</f>
        <v>0</v>
      </c>
      <c r="F31" s="251">
        <f>'SFY 22-23 Q1 Share Calculations'!G33+'SFY 22-23 Q1 Share Calculations'!AB33</f>
        <v>39</v>
      </c>
      <c r="G31" s="251">
        <f>'SFY 22-23 Q1 Share Calculations'!H33+'SFY 22-23 Q1 Share Calculations'!AC33</f>
        <v>45</v>
      </c>
      <c r="H31" s="251">
        <f>'SFY 22-23 Q1 Share Calculations'!I33+'SFY 22-23 Q1 Share Calculations'!AD33</f>
        <v>1</v>
      </c>
      <c r="I31" s="251">
        <f>'SFY 22-23 Q1 Share Calculations'!J33+'SFY 22-23 Q1 Share Calculations'!AE33</f>
        <v>49</v>
      </c>
      <c r="J31" s="251">
        <f>'SFY 22-23 Q1 Share Calculations'!K33+'SFY 22-23 Q1 Share Calculations'!AF33</f>
        <v>5</v>
      </c>
      <c r="K31" s="251">
        <f>'SFY 22-23 Q1 Share Calculations'!L33+'SFY 22-23 Q1 Share Calculations'!AG33</f>
        <v>6</v>
      </c>
      <c r="L31" s="251">
        <f>'SFY 22-23 Q1 Share Calculations'!M33+'SFY 22-23 Q1 Share Calculations'!AH33</f>
        <v>0</v>
      </c>
      <c r="M31" s="251">
        <f>'SFY 22-23 Q1 Share Calculations'!N33+'SFY 22-23 Q1 Share Calculations'!AI33</f>
        <v>0</v>
      </c>
      <c r="N31" s="251">
        <f>'SFY 22-23 Q1 Share Calculations'!O33+'SFY 22-23 Q1 Share Calculations'!AJ33</f>
        <v>0</v>
      </c>
      <c r="O31" s="251">
        <f>'SFY 22-23 Q1 Share Calculations'!P33+'SFY 22-23 Q1 Share Calculations'!AK33</f>
        <v>278</v>
      </c>
      <c r="P31" s="251">
        <f>'SFY 22-23 Q1 Share Calculations'!U33+'SFY 22-23 Q1 Share Calculations'!AP33</f>
        <v>3002</v>
      </c>
      <c r="Q31" s="251">
        <f>'SFY 22-23 Q1 Share Calculations'!V33+'SFY 22-23 Q1 Share Calculations'!AQ33</f>
        <v>48</v>
      </c>
      <c r="R31" s="310">
        <f>'SFY 22-23 Q1 Share Calculations'!W33+'SFY 22-23 Q1 Share Calculations'!AR33</f>
        <v>587</v>
      </c>
      <c r="S31" s="24">
        <f t="shared" si="0"/>
        <v>39</v>
      </c>
      <c r="T31" s="25">
        <f t="shared" si="1"/>
        <v>3071</v>
      </c>
      <c r="U31" s="26">
        <f t="shared" si="2"/>
        <v>1</v>
      </c>
      <c r="V31" s="26">
        <f t="shared" si="3"/>
        <v>49</v>
      </c>
      <c r="W31" s="26">
        <f t="shared" si="4"/>
        <v>5</v>
      </c>
      <c r="X31" s="26">
        <f t="shared" si="5"/>
        <v>54</v>
      </c>
      <c r="Y31" s="26">
        <f t="shared" si="6"/>
        <v>0</v>
      </c>
      <c r="Z31" s="26">
        <f t="shared" si="7"/>
        <v>0</v>
      </c>
      <c r="AA31" s="26">
        <f t="shared" si="8"/>
        <v>0</v>
      </c>
      <c r="AB31" s="26">
        <f t="shared" si="11"/>
        <v>865</v>
      </c>
      <c r="AC31" s="26">
        <f t="shared" si="12"/>
        <v>4084</v>
      </c>
      <c r="AD31" s="120">
        <f t="shared" si="10"/>
        <v>0</v>
      </c>
    </row>
    <row r="32" spans="1:30" x14ac:dyDescent="0.2">
      <c r="A32" s="30" t="s">
        <v>82</v>
      </c>
      <c r="B32" s="314">
        <f>'SFY 22-23 Q1 Share Calculations'!C34</f>
        <v>28</v>
      </c>
      <c r="C32" s="29">
        <f>'SFY 22-23 Q1 Share Calculations'!BI34+'SFY 22-23 Q1 Share Calculations'!CB34</f>
        <v>0</v>
      </c>
      <c r="D32" s="29">
        <f>'SFY 22-23 Q1 Share Calculations'!BJ34+'SFY 22-23 Q1 Share Calculations'!CC34</f>
        <v>0</v>
      </c>
      <c r="E32" s="29">
        <f>'SFY 22-23 Q1 Share Calculations'!BK34+'SFY 22-23 Q1 Share Calculations'!CD34</f>
        <v>0</v>
      </c>
      <c r="F32" s="251">
        <f>'SFY 22-23 Q1 Share Calculations'!G34+'SFY 22-23 Q1 Share Calculations'!AB34</f>
        <v>34</v>
      </c>
      <c r="G32" s="251">
        <f>'SFY 22-23 Q1 Share Calculations'!H34+'SFY 22-23 Q1 Share Calculations'!AC34</f>
        <v>39</v>
      </c>
      <c r="H32" s="251">
        <f>'SFY 22-23 Q1 Share Calculations'!I34+'SFY 22-23 Q1 Share Calculations'!AD34</f>
        <v>1</v>
      </c>
      <c r="I32" s="251">
        <f>'SFY 22-23 Q1 Share Calculations'!J34+'SFY 22-23 Q1 Share Calculations'!AE34</f>
        <v>43</v>
      </c>
      <c r="J32" s="251">
        <f>'SFY 22-23 Q1 Share Calculations'!K34+'SFY 22-23 Q1 Share Calculations'!AF34</f>
        <v>3</v>
      </c>
      <c r="K32" s="251">
        <f>'SFY 22-23 Q1 Share Calculations'!L34+'SFY 22-23 Q1 Share Calculations'!AG34</f>
        <v>6</v>
      </c>
      <c r="L32" s="251">
        <f>'SFY 22-23 Q1 Share Calculations'!M34+'SFY 22-23 Q1 Share Calculations'!AH34</f>
        <v>0</v>
      </c>
      <c r="M32" s="251">
        <f>'SFY 22-23 Q1 Share Calculations'!N34+'SFY 22-23 Q1 Share Calculations'!AI34</f>
        <v>1</v>
      </c>
      <c r="N32" s="251">
        <f>'SFY 22-23 Q1 Share Calculations'!O34+'SFY 22-23 Q1 Share Calculations'!AJ34</f>
        <v>0</v>
      </c>
      <c r="O32" s="251">
        <f>'SFY 22-23 Q1 Share Calculations'!P34+'SFY 22-23 Q1 Share Calculations'!AK34</f>
        <v>239</v>
      </c>
      <c r="P32" s="251">
        <f>'SFY 22-23 Q1 Share Calculations'!U34+'SFY 22-23 Q1 Share Calculations'!AP34</f>
        <v>2449</v>
      </c>
      <c r="Q32" s="251">
        <f>'SFY 22-23 Q1 Share Calculations'!V34+'SFY 22-23 Q1 Share Calculations'!AQ34</f>
        <v>40</v>
      </c>
      <c r="R32" s="310">
        <f>'SFY 22-23 Q1 Share Calculations'!W34+'SFY 22-23 Q1 Share Calculations'!AR34</f>
        <v>479</v>
      </c>
      <c r="S32" s="24">
        <f t="shared" si="0"/>
        <v>34</v>
      </c>
      <c r="T32" s="25">
        <f t="shared" si="1"/>
        <v>2516</v>
      </c>
      <c r="U32" s="26">
        <f t="shared" si="2"/>
        <v>1</v>
      </c>
      <c r="V32" s="26">
        <f t="shared" si="3"/>
        <v>43</v>
      </c>
      <c r="W32" s="26">
        <f t="shared" si="4"/>
        <v>3</v>
      </c>
      <c r="X32" s="26">
        <f t="shared" si="5"/>
        <v>46</v>
      </c>
      <c r="Y32" s="26">
        <f t="shared" si="6"/>
        <v>0</v>
      </c>
      <c r="Z32" s="26">
        <f t="shared" si="7"/>
        <v>1</v>
      </c>
      <c r="AA32" s="26">
        <f t="shared" si="8"/>
        <v>0</v>
      </c>
      <c r="AB32" s="26">
        <f t="shared" si="11"/>
        <v>718</v>
      </c>
      <c r="AC32" s="26">
        <f t="shared" si="12"/>
        <v>3362</v>
      </c>
      <c r="AD32" s="120">
        <f t="shared" si="10"/>
        <v>0</v>
      </c>
    </row>
    <row r="33" spans="1:30" x14ac:dyDescent="0.2">
      <c r="A33" s="30" t="s">
        <v>83</v>
      </c>
      <c r="B33" s="314">
        <f>'SFY 22-23 Q1 Share Calculations'!C35</f>
        <v>0</v>
      </c>
      <c r="C33" s="24">
        <f>'SFY 22-23 Q1 Share Calculations'!BI35+'SFY 22-23 Q1 Share Calculations'!CB35</f>
        <v>91152</v>
      </c>
      <c r="D33" s="25">
        <f>'SFY 22-23 Q1 Share Calculations'!BJ35+'SFY 22-23 Q1 Share Calculations'!CC35</f>
        <v>1097</v>
      </c>
      <c r="E33" s="25">
        <f>'SFY 22-23 Q1 Share Calculations'!BK35+'SFY 22-23 Q1 Share Calculations'!CD35</f>
        <v>9060</v>
      </c>
      <c r="F33" s="251">
        <f>'SFY 22-23 Q1 Share Calculations'!G35+'SFY 22-23 Q1 Share Calculations'!AB35</f>
        <v>1099</v>
      </c>
      <c r="G33" s="251">
        <f>'SFY 22-23 Q1 Share Calculations'!H35+'SFY 22-23 Q1 Share Calculations'!AC35</f>
        <v>1259</v>
      </c>
      <c r="H33" s="251">
        <f>'SFY 22-23 Q1 Share Calculations'!I35+'SFY 22-23 Q1 Share Calculations'!AD35</f>
        <v>8</v>
      </c>
      <c r="I33" s="251">
        <f>'SFY 22-23 Q1 Share Calculations'!J35+'SFY 22-23 Q1 Share Calculations'!AE35</f>
        <v>1392</v>
      </c>
      <c r="J33" s="251">
        <f>'SFY 22-23 Q1 Share Calculations'!K35+'SFY 22-23 Q1 Share Calculations'!AF35</f>
        <v>122</v>
      </c>
      <c r="K33" s="251">
        <f>'SFY 22-23 Q1 Share Calculations'!L35+'SFY 22-23 Q1 Share Calculations'!AG35</f>
        <v>173</v>
      </c>
      <c r="L33" s="251">
        <f>'SFY 22-23 Q1 Share Calculations'!M35+'SFY 22-23 Q1 Share Calculations'!AH35</f>
        <v>0</v>
      </c>
      <c r="M33" s="251">
        <f>'SFY 22-23 Q1 Share Calculations'!N35+'SFY 22-23 Q1 Share Calculations'!AI35</f>
        <v>4</v>
      </c>
      <c r="N33" s="251">
        <f>'SFY 22-23 Q1 Share Calculations'!O35+'SFY 22-23 Q1 Share Calculations'!AJ35</f>
        <v>6</v>
      </c>
      <c r="O33" s="251">
        <f>'SFY 22-23 Q1 Share Calculations'!P35+'SFY 22-23 Q1 Share Calculations'!AK35</f>
        <v>7903</v>
      </c>
      <c r="P33" s="251">
        <f>'SFY 22-23 Q1 Share Calculations'!U35+'SFY 22-23 Q1 Share Calculations'!AP35</f>
        <v>0</v>
      </c>
      <c r="Q33" s="251">
        <f>'SFY 22-23 Q1 Share Calculations'!V35+'SFY 22-23 Q1 Share Calculations'!AQ35</f>
        <v>0</v>
      </c>
      <c r="R33" s="310">
        <f>'SFY 22-23 Q1 Share Calculations'!W35+'SFY 22-23 Q1 Share Calculations'!AR35</f>
        <v>0</v>
      </c>
      <c r="S33" s="24">
        <f t="shared" si="0"/>
        <v>1099</v>
      </c>
      <c r="T33" s="25">
        <f t="shared" si="1"/>
        <v>92411</v>
      </c>
      <c r="U33" s="26">
        <f t="shared" si="2"/>
        <v>8</v>
      </c>
      <c r="V33" s="26">
        <f t="shared" si="3"/>
        <v>1392</v>
      </c>
      <c r="W33" s="26">
        <f t="shared" si="4"/>
        <v>122</v>
      </c>
      <c r="X33" s="26">
        <f t="shared" si="5"/>
        <v>1270</v>
      </c>
      <c r="Y33" s="26">
        <f t="shared" si="6"/>
        <v>0</v>
      </c>
      <c r="Z33" s="26">
        <f t="shared" si="7"/>
        <v>4</v>
      </c>
      <c r="AA33" s="26">
        <f t="shared" si="8"/>
        <v>6</v>
      </c>
      <c r="AB33" s="26">
        <f t="shared" si="11"/>
        <v>16963</v>
      </c>
      <c r="AC33" s="26">
        <f t="shared" si="12"/>
        <v>113275</v>
      </c>
      <c r="AD33" s="120">
        <f t="shared" si="10"/>
        <v>0</v>
      </c>
    </row>
    <row r="34" spans="1:30" x14ac:dyDescent="0.2">
      <c r="A34" s="30" t="s">
        <v>84</v>
      </c>
      <c r="B34" s="314">
        <f>'SFY 22-23 Q1 Share Calculations'!C36</f>
        <v>0</v>
      </c>
      <c r="C34" s="24">
        <f>'SFY 22-23 Q1 Share Calculations'!BI36+'SFY 22-23 Q1 Share Calculations'!CB36</f>
        <v>9197</v>
      </c>
      <c r="D34" s="25">
        <f>'SFY 22-23 Q1 Share Calculations'!BJ36+'SFY 22-23 Q1 Share Calculations'!CC36</f>
        <v>109</v>
      </c>
      <c r="E34" s="25">
        <f>'SFY 22-23 Q1 Share Calculations'!BK36+'SFY 22-23 Q1 Share Calculations'!CD36</f>
        <v>880</v>
      </c>
      <c r="F34" s="251">
        <f>'SFY 22-23 Q1 Share Calculations'!G36+'SFY 22-23 Q1 Share Calculations'!AB36</f>
        <v>79</v>
      </c>
      <c r="G34" s="251">
        <f>'SFY 22-23 Q1 Share Calculations'!H36+'SFY 22-23 Q1 Share Calculations'!AC36</f>
        <v>89</v>
      </c>
      <c r="H34" s="251">
        <f>'SFY 22-23 Q1 Share Calculations'!I36+'SFY 22-23 Q1 Share Calculations'!AD36</f>
        <v>0</v>
      </c>
      <c r="I34" s="251">
        <f>'SFY 22-23 Q1 Share Calculations'!J36+'SFY 22-23 Q1 Share Calculations'!AE36</f>
        <v>99</v>
      </c>
      <c r="J34" s="251">
        <f>'SFY 22-23 Q1 Share Calculations'!K36+'SFY 22-23 Q1 Share Calculations'!AF36</f>
        <v>9</v>
      </c>
      <c r="K34" s="251">
        <f>'SFY 22-23 Q1 Share Calculations'!L36+'SFY 22-23 Q1 Share Calculations'!AG36</f>
        <v>13</v>
      </c>
      <c r="L34" s="251">
        <f>'SFY 22-23 Q1 Share Calculations'!M36+'SFY 22-23 Q1 Share Calculations'!AH36</f>
        <v>0</v>
      </c>
      <c r="M34" s="251">
        <f>'SFY 22-23 Q1 Share Calculations'!N36+'SFY 22-23 Q1 Share Calculations'!AI36</f>
        <v>0</v>
      </c>
      <c r="N34" s="251">
        <f>'SFY 22-23 Q1 Share Calculations'!O36+'SFY 22-23 Q1 Share Calculations'!AJ36</f>
        <v>0</v>
      </c>
      <c r="O34" s="251">
        <f>'SFY 22-23 Q1 Share Calculations'!P36+'SFY 22-23 Q1 Share Calculations'!AK36</f>
        <v>554</v>
      </c>
      <c r="P34" s="251">
        <f>'SFY 22-23 Q1 Share Calculations'!U36+'SFY 22-23 Q1 Share Calculations'!AP36</f>
        <v>0</v>
      </c>
      <c r="Q34" s="251">
        <f>'SFY 22-23 Q1 Share Calculations'!V36+'SFY 22-23 Q1 Share Calculations'!AQ36</f>
        <v>0</v>
      </c>
      <c r="R34" s="310">
        <f>'SFY 22-23 Q1 Share Calculations'!W36+'SFY 22-23 Q1 Share Calculations'!AR36</f>
        <v>0</v>
      </c>
      <c r="S34" s="24">
        <f t="shared" si="0"/>
        <v>79</v>
      </c>
      <c r="T34" s="25">
        <f t="shared" si="1"/>
        <v>9286</v>
      </c>
      <c r="U34" s="26">
        <f t="shared" si="2"/>
        <v>0</v>
      </c>
      <c r="V34" s="26">
        <f t="shared" si="3"/>
        <v>99</v>
      </c>
      <c r="W34" s="26">
        <f t="shared" si="4"/>
        <v>9</v>
      </c>
      <c r="X34" s="26">
        <f t="shared" si="5"/>
        <v>122</v>
      </c>
      <c r="Y34" s="26">
        <f t="shared" si="6"/>
        <v>0</v>
      </c>
      <c r="Z34" s="26">
        <f t="shared" si="7"/>
        <v>0</v>
      </c>
      <c r="AA34" s="26">
        <f t="shared" si="8"/>
        <v>0</v>
      </c>
      <c r="AB34" s="26">
        <f t="shared" si="11"/>
        <v>1434</v>
      </c>
      <c r="AC34" s="26">
        <f t="shared" si="12"/>
        <v>11029</v>
      </c>
      <c r="AD34" s="120">
        <f t="shared" si="10"/>
        <v>0</v>
      </c>
    </row>
    <row r="35" spans="1:30" x14ac:dyDescent="0.2">
      <c r="A35" s="30" t="s">
        <v>85</v>
      </c>
      <c r="B35" s="314">
        <f>'SFY 22-23 Q1 Share Calculations'!C37</f>
        <v>8</v>
      </c>
      <c r="C35" s="29">
        <f>'SFY 22-23 Q1 Share Calculations'!BI37+'SFY 22-23 Q1 Share Calculations'!CB37</f>
        <v>0</v>
      </c>
      <c r="D35" s="29">
        <f>'SFY 22-23 Q1 Share Calculations'!BJ37+'SFY 22-23 Q1 Share Calculations'!CC37</f>
        <v>0</v>
      </c>
      <c r="E35" s="29">
        <f>'SFY 22-23 Q1 Share Calculations'!BK37+'SFY 22-23 Q1 Share Calculations'!CD37</f>
        <v>0</v>
      </c>
      <c r="F35" s="251">
        <f>'SFY 22-23 Q1 Share Calculations'!G37+'SFY 22-23 Q1 Share Calculations'!AB37</f>
        <v>9</v>
      </c>
      <c r="G35" s="251">
        <f>'SFY 22-23 Q1 Share Calculations'!H37+'SFY 22-23 Q1 Share Calculations'!AC37</f>
        <v>10</v>
      </c>
      <c r="H35" s="251">
        <f>'SFY 22-23 Q1 Share Calculations'!I37+'SFY 22-23 Q1 Share Calculations'!AD37</f>
        <v>0</v>
      </c>
      <c r="I35" s="251">
        <f>'SFY 22-23 Q1 Share Calculations'!J37+'SFY 22-23 Q1 Share Calculations'!AE37</f>
        <v>11</v>
      </c>
      <c r="J35" s="251">
        <f>'SFY 22-23 Q1 Share Calculations'!K37+'SFY 22-23 Q1 Share Calculations'!AF37</f>
        <v>1</v>
      </c>
      <c r="K35" s="251">
        <f>'SFY 22-23 Q1 Share Calculations'!L37+'SFY 22-23 Q1 Share Calculations'!AG37</f>
        <v>2</v>
      </c>
      <c r="L35" s="251">
        <f>'SFY 22-23 Q1 Share Calculations'!M37+'SFY 22-23 Q1 Share Calculations'!AH37</f>
        <v>0</v>
      </c>
      <c r="M35" s="251">
        <f>'SFY 22-23 Q1 Share Calculations'!N37+'SFY 22-23 Q1 Share Calculations'!AI37</f>
        <v>0</v>
      </c>
      <c r="N35" s="251">
        <f>'SFY 22-23 Q1 Share Calculations'!O37+'SFY 22-23 Q1 Share Calculations'!AJ37</f>
        <v>0</v>
      </c>
      <c r="O35" s="251">
        <f>'SFY 22-23 Q1 Share Calculations'!P37+'SFY 22-23 Q1 Share Calculations'!AK37</f>
        <v>64</v>
      </c>
      <c r="P35" s="251">
        <f>'SFY 22-23 Q1 Share Calculations'!U37+'SFY 22-23 Q1 Share Calculations'!AP37</f>
        <v>632</v>
      </c>
      <c r="Q35" s="251">
        <f>'SFY 22-23 Q1 Share Calculations'!V37+'SFY 22-23 Q1 Share Calculations'!AQ37</f>
        <v>10</v>
      </c>
      <c r="R35" s="310">
        <f>'SFY 22-23 Q1 Share Calculations'!W37+'SFY 22-23 Q1 Share Calculations'!AR37</f>
        <v>124</v>
      </c>
      <c r="S35" s="24">
        <f t="shared" si="0"/>
        <v>9</v>
      </c>
      <c r="T35" s="25">
        <f t="shared" si="1"/>
        <v>650</v>
      </c>
      <c r="U35" s="26">
        <f t="shared" si="2"/>
        <v>0</v>
      </c>
      <c r="V35" s="26">
        <f t="shared" si="3"/>
        <v>11</v>
      </c>
      <c r="W35" s="26">
        <f t="shared" si="4"/>
        <v>1</v>
      </c>
      <c r="X35" s="26">
        <f t="shared" si="5"/>
        <v>12</v>
      </c>
      <c r="Y35" s="26">
        <f t="shared" si="6"/>
        <v>0</v>
      </c>
      <c r="Z35" s="26">
        <f t="shared" si="7"/>
        <v>0</v>
      </c>
      <c r="AA35" s="26">
        <f t="shared" si="8"/>
        <v>0</v>
      </c>
      <c r="AB35" s="26">
        <f t="shared" si="11"/>
        <v>188</v>
      </c>
      <c r="AC35" s="26">
        <f t="shared" si="12"/>
        <v>871</v>
      </c>
      <c r="AD35" s="120">
        <f t="shared" si="10"/>
        <v>0</v>
      </c>
    </row>
    <row r="36" spans="1:30" x14ac:dyDescent="0.2">
      <c r="A36" s="30" t="s">
        <v>86</v>
      </c>
      <c r="B36" s="314">
        <f>'SFY 22-23 Q1 Share Calculations'!C38</f>
        <v>848</v>
      </c>
      <c r="C36" s="29">
        <f>'SFY 22-23 Q1 Share Calculations'!BI38+'SFY 22-23 Q1 Share Calculations'!CB38</f>
        <v>0</v>
      </c>
      <c r="D36" s="29">
        <f>'SFY 22-23 Q1 Share Calculations'!BJ38+'SFY 22-23 Q1 Share Calculations'!CC38</f>
        <v>0</v>
      </c>
      <c r="E36" s="29">
        <f>'SFY 22-23 Q1 Share Calculations'!BK38+'SFY 22-23 Q1 Share Calculations'!CD38</f>
        <v>0</v>
      </c>
      <c r="F36" s="251">
        <f>'SFY 22-23 Q1 Share Calculations'!G38+'SFY 22-23 Q1 Share Calculations'!AB38</f>
        <v>1146</v>
      </c>
      <c r="G36" s="251">
        <f>'SFY 22-23 Q1 Share Calculations'!H38+'SFY 22-23 Q1 Share Calculations'!AC38</f>
        <v>1304</v>
      </c>
      <c r="H36" s="251">
        <f>'SFY 22-23 Q1 Share Calculations'!I38+'SFY 22-23 Q1 Share Calculations'!AD38</f>
        <v>8</v>
      </c>
      <c r="I36" s="251">
        <f>'SFY 22-23 Q1 Share Calculations'!J38+'SFY 22-23 Q1 Share Calculations'!AE38</f>
        <v>1441</v>
      </c>
      <c r="J36" s="251">
        <f>'SFY 22-23 Q1 Share Calculations'!K38+'SFY 22-23 Q1 Share Calculations'!AF38</f>
        <v>127</v>
      </c>
      <c r="K36" s="251">
        <f>'SFY 22-23 Q1 Share Calculations'!L38+'SFY 22-23 Q1 Share Calculations'!AG38</f>
        <v>180</v>
      </c>
      <c r="L36" s="251">
        <f>'SFY 22-23 Q1 Share Calculations'!M38+'SFY 22-23 Q1 Share Calculations'!AH38</f>
        <v>0</v>
      </c>
      <c r="M36" s="251">
        <f>'SFY 22-23 Q1 Share Calculations'!N38+'SFY 22-23 Q1 Share Calculations'!AI38</f>
        <v>4</v>
      </c>
      <c r="N36" s="251">
        <f>'SFY 22-23 Q1 Share Calculations'!O38+'SFY 22-23 Q1 Share Calculations'!AJ38</f>
        <v>6</v>
      </c>
      <c r="O36" s="251">
        <f>'SFY 22-23 Q1 Share Calculations'!P38+'SFY 22-23 Q1 Share Calculations'!AK38</f>
        <v>7943</v>
      </c>
      <c r="P36" s="251">
        <f>'SFY 22-23 Q1 Share Calculations'!U38+'SFY 22-23 Q1 Share Calculations'!AP38</f>
        <v>83576</v>
      </c>
      <c r="Q36" s="251">
        <f>'SFY 22-23 Q1 Share Calculations'!V38+'SFY 22-23 Q1 Share Calculations'!AQ38</f>
        <v>1350</v>
      </c>
      <c r="R36" s="310">
        <f>'SFY 22-23 Q1 Share Calculations'!W38+'SFY 22-23 Q1 Share Calculations'!AR38</f>
        <v>16339</v>
      </c>
      <c r="S36" s="24">
        <f t="shared" ref="S36:S61" si="13">F36</f>
        <v>1146</v>
      </c>
      <c r="T36" s="25">
        <f t="shared" ref="T36:T61" si="14">B36+C36+G36+P36</f>
        <v>85728</v>
      </c>
      <c r="U36" s="26">
        <f t="shared" ref="U36:U61" si="15">H36</f>
        <v>8</v>
      </c>
      <c r="V36" s="26">
        <f t="shared" ref="V36:V61" si="16">I36</f>
        <v>1441</v>
      </c>
      <c r="W36" s="26">
        <f t="shared" ref="W36:W61" si="17">J36</f>
        <v>127</v>
      </c>
      <c r="X36" s="26">
        <f t="shared" ref="X36:X61" si="18">D36+K36+Q36</f>
        <v>1530</v>
      </c>
      <c r="Y36" s="26">
        <f t="shared" ref="Y36:Y61" si="19">L36</f>
        <v>0</v>
      </c>
      <c r="Z36" s="26">
        <f t="shared" ref="Z36:Z61" si="20">M36</f>
        <v>4</v>
      </c>
      <c r="AA36" s="26">
        <f t="shared" ref="AA36:AA61" si="21">N36</f>
        <v>6</v>
      </c>
      <c r="AB36" s="26">
        <f t="shared" si="11"/>
        <v>24282</v>
      </c>
      <c r="AC36" s="26">
        <f t="shared" si="12"/>
        <v>114272</v>
      </c>
      <c r="AD36" s="120">
        <f t="shared" ref="AD36:AD61" si="22">SUM(B36:R36)-SUM(S36:AB36)</f>
        <v>0</v>
      </c>
    </row>
    <row r="37" spans="1:30" x14ac:dyDescent="0.2">
      <c r="A37" s="30" t="s">
        <v>87</v>
      </c>
      <c r="B37" s="314">
        <f>'SFY 22-23 Q1 Share Calculations'!C39</f>
        <v>0</v>
      </c>
      <c r="C37" s="24">
        <f>'SFY 22-23 Q1 Share Calculations'!BI39+'SFY 22-23 Q1 Share Calculations'!CB39</f>
        <v>75213</v>
      </c>
      <c r="D37" s="25">
        <f>'SFY 22-23 Q1 Share Calculations'!BJ39+'SFY 22-23 Q1 Share Calculations'!CC39</f>
        <v>888</v>
      </c>
      <c r="E37" s="25">
        <f>'SFY 22-23 Q1 Share Calculations'!BK39+'SFY 22-23 Q1 Share Calculations'!CD39</f>
        <v>7190</v>
      </c>
      <c r="F37" s="251">
        <f>'SFY 22-23 Q1 Share Calculations'!G39+'SFY 22-23 Q1 Share Calculations'!AB39</f>
        <v>786</v>
      </c>
      <c r="G37" s="251">
        <f>'SFY 22-23 Q1 Share Calculations'!H39+'SFY 22-23 Q1 Share Calculations'!AC39</f>
        <v>898</v>
      </c>
      <c r="H37" s="251">
        <f>'SFY 22-23 Q1 Share Calculations'!I39+'SFY 22-23 Q1 Share Calculations'!AD39</f>
        <v>6</v>
      </c>
      <c r="I37" s="251">
        <f>'SFY 22-23 Q1 Share Calculations'!J39+'SFY 22-23 Q1 Share Calculations'!AE39</f>
        <v>992</v>
      </c>
      <c r="J37" s="251">
        <f>'SFY 22-23 Q1 Share Calculations'!K39+'SFY 22-23 Q1 Share Calculations'!AF39</f>
        <v>87</v>
      </c>
      <c r="K37" s="251">
        <f>'SFY 22-23 Q1 Share Calculations'!L39+'SFY 22-23 Q1 Share Calculations'!AG39</f>
        <v>124</v>
      </c>
      <c r="L37" s="251">
        <f>'SFY 22-23 Q1 Share Calculations'!M39+'SFY 22-23 Q1 Share Calculations'!AH39</f>
        <v>0</v>
      </c>
      <c r="M37" s="251">
        <f>'SFY 22-23 Q1 Share Calculations'!N39+'SFY 22-23 Q1 Share Calculations'!AI39</f>
        <v>2</v>
      </c>
      <c r="N37" s="251">
        <f>'SFY 22-23 Q1 Share Calculations'!O39+'SFY 22-23 Q1 Share Calculations'!AJ39</f>
        <v>4</v>
      </c>
      <c r="O37" s="251">
        <f>'SFY 22-23 Q1 Share Calculations'!P39+'SFY 22-23 Q1 Share Calculations'!AK39</f>
        <v>5570</v>
      </c>
      <c r="P37" s="251">
        <f>'SFY 22-23 Q1 Share Calculations'!U39+'SFY 22-23 Q1 Share Calculations'!AP39</f>
        <v>0</v>
      </c>
      <c r="Q37" s="251">
        <f>'SFY 22-23 Q1 Share Calculations'!V39+'SFY 22-23 Q1 Share Calculations'!AQ39</f>
        <v>0</v>
      </c>
      <c r="R37" s="310">
        <f>'SFY 22-23 Q1 Share Calculations'!W39+'SFY 22-23 Q1 Share Calculations'!AR39</f>
        <v>0</v>
      </c>
      <c r="S37" s="24">
        <f t="shared" si="13"/>
        <v>786</v>
      </c>
      <c r="T37" s="25">
        <f t="shared" si="14"/>
        <v>76111</v>
      </c>
      <c r="U37" s="26">
        <f t="shared" si="15"/>
        <v>6</v>
      </c>
      <c r="V37" s="26">
        <f t="shared" si="16"/>
        <v>992</v>
      </c>
      <c r="W37" s="26">
        <f t="shared" si="17"/>
        <v>87</v>
      </c>
      <c r="X37" s="26">
        <f t="shared" si="18"/>
        <v>1012</v>
      </c>
      <c r="Y37" s="26">
        <f t="shared" si="19"/>
        <v>0</v>
      </c>
      <c r="Z37" s="26">
        <f t="shared" si="20"/>
        <v>2</v>
      </c>
      <c r="AA37" s="26">
        <f t="shared" si="21"/>
        <v>4</v>
      </c>
      <c r="AB37" s="26">
        <f t="shared" si="11"/>
        <v>12760</v>
      </c>
      <c r="AC37" s="26">
        <f t="shared" si="12"/>
        <v>91760</v>
      </c>
      <c r="AD37" s="120">
        <f t="shared" si="22"/>
        <v>0</v>
      </c>
    </row>
    <row r="38" spans="1:30" x14ac:dyDescent="0.2">
      <c r="A38" s="30" t="s">
        <v>88</v>
      </c>
      <c r="B38" s="314">
        <f>'SFY 22-23 Q1 Share Calculations'!C40</f>
        <v>18</v>
      </c>
      <c r="C38" s="29">
        <f>'SFY 22-23 Q1 Share Calculations'!BI40+'SFY 22-23 Q1 Share Calculations'!CB40</f>
        <v>0</v>
      </c>
      <c r="D38" s="29">
        <f>'SFY 22-23 Q1 Share Calculations'!BJ40+'SFY 22-23 Q1 Share Calculations'!CC40</f>
        <v>0</v>
      </c>
      <c r="E38" s="29">
        <f>'SFY 22-23 Q1 Share Calculations'!BK40+'SFY 22-23 Q1 Share Calculations'!CD40</f>
        <v>0</v>
      </c>
      <c r="F38" s="251">
        <f>'SFY 22-23 Q1 Share Calculations'!G40+'SFY 22-23 Q1 Share Calculations'!AB40</f>
        <v>23</v>
      </c>
      <c r="G38" s="251">
        <f>'SFY 22-23 Q1 Share Calculations'!H40+'SFY 22-23 Q1 Share Calculations'!AC40</f>
        <v>26</v>
      </c>
      <c r="H38" s="251">
        <f>'SFY 22-23 Q1 Share Calculations'!I40+'SFY 22-23 Q1 Share Calculations'!AD40</f>
        <v>2</v>
      </c>
      <c r="I38" s="251">
        <f>'SFY 22-23 Q1 Share Calculations'!J40+'SFY 22-23 Q1 Share Calculations'!AE40</f>
        <v>30</v>
      </c>
      <c r="J38" s="251">
        <f>'SFY 22-23 Q1 Share Calculations'!K40+'SFY 22-23 Q1 Share Calculations'!AF40</f>
        <v>2</v>
      </c>
      <c r="K38" s="251">
        <f>'SFY 22-23 Q1 Share Calculations'!L40+'SFY 22-23 Q1 Share Calculations'!AG40</f>
        <v>4</v>
      </c>
      <c r="L38" s="251">
        <f>'SFY 22-23 Q1 Share Calculations'!M40+'SFY 22-23 Q1 Share Calculations'!AH40</f>
        <v>0</v>
      </c>
      <c r="M38" s="251">
        <f>'SFY 22-23 Q1 Share Calculations'!N40+'SFY 22-23 Q1 Share Calculations'!AI40</f>
        <v>0</v>
      </c>
      <c r="N38" s="251">
        <f>'SFY 22-23 Q1 Share Calculations'!O40+'SFY 22-23 Q1 Share Calculations'!AJ40</f>
        <v>0</v>
      </c>
      <c r="O38" s="251">
        <f>'SFY 22-23 Q1 Share Calculations'!P40+'SFY 22-23 Q1 Share Calculations'!AK40</f>
        <v>163</v>
      </c>
      <c r="P38" s="251">
        <f>'SFY 22-23 Q1 Share Calculations'!U40+'SFY 22-23 Q1 Share Calculations'!AP40</f>
        <v>1738</v>
      </c>
      <c r="Q38" s="251">
        <f>'SFY 22-23 Q1 Share Calculations'!V40+'SFY 22-23 Q1 Share Calculations'!AQ40</f>
        <v>28</v>
      </c>
      <c r="R38" s="310">
        <f>'SFY 22-23 Q1 Share Calculations'!W40+'SFY 22-23 Q1 Share Calculations'!AR40</f>
        <v>340</v>
      </c>
      <c r="S38" s="24">
        <f t="shared" si="13"/>
        <v>23</v>
      </c>
      <c r="T38" s="25">
        <f t="shared" si="14"/>
        <v>1782</v>
      </c>
      <c r="U38" s="26">
        <f t="shared" si="15"/>
        <v>2</v>
      </c>
      <c r="V38" s="26">
        <f t="shared" si="16"/>
        <v>30</v>
      </c>
      <c r="W38" s="26">
        <f t="shared" si="17"/>
        <v>2</v>
      </c>
      <c r="X38" s="26">
        <f t="shared" si="18"/>
        <v>32</v>
      </c>
      <c r="Y38" s="26">
        <f t="shared" si="19"/>
        <v>0</v>
      </c>
      <c r="Z38" s="26">
        <f t="shared" si="20"/>
        <v>0</v>
      </c>
      <c r="AA38" s="26">
        <f t="shared" si="21"/>
        <v>0</v>
      </c>
      <c r="AB38" s="26">
        <f t="shared" si="11"/>
        <v>503</v>
      </c>
      <c r="AC38" s="26">
        <f t="shared" si="12"/>
        <v>2374</v>
      </c>
      <c r="AD38" s="120">
        <f t="shared" si="22"/>
        <v>0</v>
      </c>
    </row>
    <row r="39" spans="1:30" x14ac:dyDescent="0.2">
      <c r="A39" s="30" t="s">
        <v>89</v>
      </c>
      <c r="B39" s="314">
        <f>'SFY 22-23 Q1 Share Calculations'!C41</f>
        <v>1069</v>
      </c>
      <c r="C39" s="29">
        <f>'SFY 22-23 Q1 Share Calculations'!BI41+'SFY 22-23 Q1 Share Calculations'!CB41</f>
        <v>0</v>
      </c>
      <c r="D39" s="29">
        <f>'SFY 22-23 Q1 Share Calculations'!BJ41+'SFY 22-23 Q1 Share Calculations'!CC41</f>
        <v>0</v>
      </c>
      <c r="E39" s="29">
        <f>'SFY 22-23 Q1 Share Calculations'!BK41+'SFY 22-23 Q1 Share Calculations'!CD41</f>
        <v>0</v>
      </c>
      <c r="F39" s="251">
        <f>'SFY 22-23 Q1 Share Calculations'!G41+'SFY 22-23 Q1 Share Calculations'!AB41</f>
        <v>1264</v>
      </c>
      <c r="G39" s="251">
        <f>'SFY 22-23 Q1 Share Calculations'!H41+'SFY 22-23 Q1 Share Calculations'!AC41</f>
        <v>1429</v>
      </c>
      <c r="H39" s="251">
        <f>'SFY 22-23 Q1 Share Calculations'!I41+'SFY 22-23 Q1 Share Calculations'!AD41</f>
        <v>9</v>
      </c>
      <c r="I39" s="251">
        <f>'SFY 22-23 Q1 Share Calculations'!J41+'SFY 22-23 Q1 Share Calculations'!AE41</f>
        <v>1580</v>
      </c>
      <c r="J39" s="251">
        <f>'SFY 22-23 Q1 Share Calculations'!K41+'SFY 22-23 Q1 Share Calculations'!AF41</f>
        <v>139</v>
      </c>
      <c r="K39" s="251">
        <f>'SFY 22-23 Q1 Share Calculations'!L41+'SFY 22-23 Q1 Share Calculations'!AG41</f>
        <v>198</v>
      </c>
      <c r="L39" s="251">
        <f>'SFY 22-23 Q1 Share Calculations'!M41+'SFY 22-23 Q1 Share Calculations'!AH41</f>
        <v>0</v>
      </c>
      <c r="M39" s="251">
        <f>'SFY 22-23 Q1 Share Calculations'!N41+'SFY 22-23 Q1 Share Calculations'!AI41</f>
        <v>4</v>
      </c>
      <c r="N39" s="251">
        <f>'SFY 22-23 Q1 Share Calculations'!O41+'SFY 22-23 Q1 Share Calculations'!AJ41</f>
        <v>6</v>
      </c>
      <c r="O39" s="251">
        <f>'SFY 22-23 Q1 Share Calculations'!P41+'SFY 22-23 Q1 Share Calculations'!AK41</f>
        <v>8475</v>
      </c>
      <c r="P39" s="251">
        <f>'SFY 22-23 Q1 Share Calculations'!U41+'SFY 22-23 Q1 Share Calculations'!AP41</f>
        <v>88947</v>
      </c>
      <c r="Q39" s="251">
        <f>'SFY 22-23 Q1 Share Calculations'!V41+'SFY 22-23 Q1 Share Calculations'!AQ41</f>
        <v>1436</v>
      </c>
      <c r="R39" s="310">
        <f>'SFY 22-23 Q1 Share Calculations'!W41+'SFY 22-23 Q1 Share Calculations'!AR41</f>
        <v>17389</v>
      </c>
      <c r="S39" s="24">
        <f t="shared" si="13"/>
        <v>1264</v>
      </c>
      <c r="T39" s="25">
        <f t="shared" si="14"/>
        <v>91445</v>
      </c>
      <c r="U39" s="26">
        <f t="shared" si="15"/>
        <v>9</v>
      </c>
      <c r="V39" s="26">
        <f t="shared" si="16"/>
        <v>1580</v>
      </c>
      <c r="W39" s="26">
        <f t="shared" si="17"/>
        <v>139</v>
      </c>
      <c r="X39" s="26">
        <f t="shared" si="18"/>
        <v>1634</v>
      </c>
      <c r="Y39" s="26">
        <f t="shared" si="19"/>
        <v>0</v>
      </c>
      <c r="Z39" s="26">
        <f t="shared" si="20"/>
        <v>4</v>
      </c>
      <c r="AA39" s="26">
        <f t="shared" si="21"/>
        <v>6</v>
      </c>
      <c r="AB39" s="26">
        <f t="shared" si="11"/>
        <v>25864</v>
      </c>
      <c r="AC39" s="26">
        <f t="shared" si="12"/>
        <v>121945</v>
      </c>
      <c r="AD39" s="120">
        <f t="shared" si="22"/>
        <v>0</v>
      </c>
    </row>
    <row r="40" spans="1:30" x14ac:dyDescent="0.2">
      <c r="A40" s="30" t="s">
        <v>90</v>
      </c>
      <c r="B40" s="314">
        <f>'SFY 22-23 Q1 Share Calculations'!C42</f>
        <v>0</v>
      </c>
      <c r="C40" s="24">
        <f>'SFY 22-23 Q1 Share Calculations'!BI42+'SFY 22-23 Q1 Share Calculations'!CB42</f>
        <v>82348</v>
      </c>
      <c r="D40" s="25">
        <f>'SFY 22-23 Q1 Share Calculations'!BJ42+'SFY 22-23 Q1 Share Calculations'!CC42</f>
        <v>984</v>
      </c>
      <c r="E40" s="25">
        <f>'SFY 22-23 Q1 Share Calculations'!BK42+'SFY 22-23 Q1 Share Calculations'!CD42</f>
        <v>8071</v>
      </c>
      <c r="F40" s="251">
        <f>'SFY 22-23 Q1 Share Calculations'!G42+'SFY 22-23 Q1 Share Calculations'!AB42</f>
        <v>1143</v>
      </c>
      <c r="G40" s="251">
        <f>'SFY 22-23 Q1 Share Calculations'!H42+'SFY 22-23 Q1 Share Calculations'!AC42</f>
        <v>1321</v>
      </c>
      <c r="H40" s="251">
        <f>'SFY 22-23 Q1 Share Calculations'!I42+'SFY 22-23 Q1 Share Calculations'!AD42</f>
        <v>8</v>
      </c>
      <c r="I40" s="251">
        <f>'SFY 22-23 Q1 Share Calculations'!J42+'SFY 22-23 Q1 Share Calculations'!AE42</f>
        <v>1460</v>
      </c>
      <c r="J40" s="251">
        <f>'SFY 22-23 Q1 Share Calculations'!K42+'SFY 22-23 Q1 Share Calculations'!AF42</f>
        <v>128</v>
      </c>
      <c r="K40" s="251">
        <f>'SFY 22-23 Q1 Share Calculations'!L42+'SFY 22-23 Q1 Share Calculations'!AG42</f>
        <v>183</v>
      </c>
      <c r="L40" s="251">
        <f>'SFY 22-23 Q1 Share Calculations'!M42+'SFY 22-23 Q1 Share Calculations'!AH42</f>
        <v>0</v>
      </c>
      <c r="M40" s="251">
        <f>'SFY 22-23 Q1 Share Calculations'!N42+'SFY 22-23 Q1 Share Calculations'!AI42</f>
        <v>4</v>
      </c>
      <c r="N40" s="251">
        <f>'SFY 22-23 Q1 Share Calculations'!O42+'SFY 22-23 Q1 Share Calculations'!AJ42</f>
        <v>6</v>
      </c>
      <c r="O40" s="251">
        <f>'SFY 22-23 Q1 Share Calculations'!P42+'SFY 22-23 Q1 Share Calculations'!AK42</f>
        <v>8588</v>
      </c>
      <c r="P40" s="251">
        <f>'SFY 22-23 Q1 Share Calculations'!U42+'SFY 22-23 Q1 Share Calculations'!AP42</f>
        <v>0</v>
      </c>
      <c r="Q40" s="251">
        <f>'SFY 22-23 Q1 Share Calculations'!V42+'SFY 22-23 Q1 Share Calculations'!AQ42</f>
        <v>0</v>
      </c>
      <c r="R40" s="310">
        <f>'SFY 22-23 Q1 Share Calculations'!W42+'SFY 22-23 Q1 Share Calculations'!AR42</f>
        <v>0</v>
      </c>
      <c r="S40" s="24">
        <f t="shared" si="13"/>
        <v>1143</v>
      </c>
      <c r="T40" s="25">
        <f t="shared" si="14"/>
        <v>83669</v>
      </c>
      <c r="U40" s="26">
        <f t="shared" si="15"/>
        <v>8</v>
      </c>
      <c r="V40" s="26">
        <f t="shared" si="16"/>
        <v>1460</v>
      </c>
      <c r="W40" s="26">
        <f t="shared" si="17"/>
        <v>128</v>
      </c>
      <c r="X40" s="26">
        <f t="shared" si="18"/>
        <v>1167</v>
      </c>
      <c r="Y40" s="26">
        <f t="shared" si="19"/>
        <v>0</v>
      </c>
      <c r="Z40" s="26">
        <f t="shared" si="20"/>
        <v>4</v>
      </c>
      <c r="AA40" s="26">
        <f t="shared" si="21"/>
        <v>6</v>
      </c>
      <c r="AB40" s="26">
        <f t="shared" si="11"/>
        <v>16659</v>
      </c>
      <c r="AC40" s="26">
        <f t="shared" si="12"/>
        <v>104244</v>
      </c>
      <c r="AD40" s="120">
        <f t="shared" si="22"/>
        <v>0</v>
      </c>
    </row>
    <row r="41" spans="1:30" x14ac:dyDescent="0.2">
      <c r="A41" s="30" t="s">
        <v>91</v>
      </c>
      <c r="B41" s="314">
        <f>'SFY 22-23 Q1 Share Calculations'!C43</f>
        <v>0</v>
      </c>
      <c r="C41" s="24">
        <f>'SFY 22-23 Q1 Share Calculations'!BI43+'SFY 22-23 Q1 Share Calculations'!CB43</f>
        <v>63015</v>
      </c>
      <c r="D41" s="25">
        <f>'SFY 22-23 Q1 Share Calculations'!BJ43+'SFY 22-23 Q1 Share Calculations'!CC43</f>
        <v>864</v>
      </c>
      <c r="E41" s="25">
        <f>'SFY 22-23 Q1 Share Calculations'!BK43+'SFY 22-23 Q1 Share Calculations'!CD43</f>
        <v>7911</v>
      </c>
      <c r="F41" s="251">
        <f>'SFY 22-23 Q1 Share Calculations'!G43+'SFY 22-23 Q1 Share Calculations'!AB43</f>
        <v>269</v>
      </c>
      <c r="G41" s="251">
        <f>'SFY 22-23 Q1 Share Calculations'!H43+'SFY 22-23 Q1 Share Calculations'!AC43</f>
        <v>313</v>
      </c>
      <c r="H41" s="251">
        <f>'SFY 22-23 Q1 Share Calculations'!I43+'SFY 22-23 Q1 Share Calculations'!AD43</f>
        <v>2</v>
      </c>
      <c r="I41" s="251">
        <f>'SFY 22-23 Q1 Share Calculations'!J43+'SFY 22-23 Q1 Share Calculations'!AE43</f>
        <v>346</v>
      </c>
      <c r="J41" s="251">
        <f>'SFY 22-23 Q1 Share Calculations'!K43+'SFY 22-23 Q1 Share Calculations'!AF43</f>
        <v>30</v>
      </c>
      <c r="K41" s="251">
        <f>'SFY 22-23 Q1 Share Calculations'!L43+'SFY 22-23 Q1 Share Calculations'!AG43</f>
        <v>43</v>
      </c>
      <c r="L41" s="251">
        <f>'SFY 22-23 Q1 Share Calculations'!M43+'SFY 22-23 Q1 Share Calculations'!AH43</f>
        <v>0</v>
      </c>
      <c r="M41" s="251">
        <f>'SFY 22-23 Q1 Share Calculations'!N43+'SFY 22-23 Q1 Share Calculations'!AI43</f>
        <v>1</v>
      </c>
      <c r="N41" s="251">
        <f>'SFY 22-23 Q1 Share Calculations'!O43+'SFY 22-23 Q1 Share Calculations'!AJ43</f>
        <v>1</v>
      </c>
      <c r="O41" s="251">
        <f>'SFY 22-23 Q1 Share Calculations'!P43+'SFY 22-23 Q1 Share Calculations'!AK43</f>
        <v>2100</v>
      </c>
      <c r="P41" s="251">
        <f>'SFY 22-23 Q1 Share Calculations'!U43+'SFY 22-23 Q1 Share Calculations'!AP43</f>
        <v>0</v>
      </c>
      <c r="Q41" s="251">
        <f>'SFY 22-23 Q1 Share Calculations'!V43+'SFY 22-23 Q1 Share Calculations'!AQ43</f>
        <v>0</v>
      </c>
      <c r="R41" s="310">
        <f>'SFY 22-23 Q1 Share Calculations'!W43+'SFY 22-23 Q1 Share Calculations'!AR43</f>
        <v>0</v>
      </c>
      <c r="S41" s="24">
        <f t="shared" si="13"/>
        <v>269</v>
      </c>
      <c r="T41" s="25">
        <f t="shared" si="14"/>
        <v>63328</v>
      </c>
      <c r="U41" s="26">
        <f t="shared" si="15"/>
        <v>2</v>
      </c>
      <c r="V41" s="26">
        <f t="shared" si="16"/>
        <v>346</v>
      </c>
      <c r="W41" s="26">
        <f t="shared" si="17"/>
        <v>30</v>
      </c>
      <c r="X41" s="26">
        <f t="shared" si="18"/>
        <v>907</v>
      </c>
      <c r="Y41" s="26">
        <f t="shared" si="19"/>
        <v>0</v>
      </c>
      <c r="Z41" s="26">
        <f t="shared" si="20"/>
        <v>1</v>
      </c>
      <c r="AA41" s="26">
        <f t="shared" si="21"/>
        <v>1</v>
      </c>
      <c r="AB41" s="26">
        <f t="shared" si="11"/>
        <v>10011</v>
      </c>
      <c r="AC41" s="26">
        <f t="shared" si="12"/>
        <v>74895</v>
      </c>
      <c r="AD41" s="120">
        <f t="shared" si="22"/>
        <v>0</v>
      </c>
    </row>
    <row r="42" spans="1:30" x14ac:dyDescent="0.2">
      <c r="A42" s="30" t="s">
        <v>92</v>
      </c>
      <c r="B42" s="314">
        <f>'SFY 22-23 Q1 Share Calculations'!C44</f>
        <v>336</v>
      </c>
      <c r="C42" s="29">
        <f>'SFY 22-23 Q1 Share Calculations'!BI44+'SFY 22-23 Q1 Share Calculations'!CB44</f>
        <v>0</v>
      </c>
      <c r="D42" s="29">
        <f>'SFY 22-23 Q1 Share Calculations'!BJ44+'SFY 22-23 Q1 Share Calculations'!CC44</f>
        <v>0</v>
      </c>
      <c r="E42" s="29">
        <f>'SFY 22-23 Q1 Share Calculations'!BK44+'SFY 22-23 Q1 Share Calculations'!CD44</f>
        <v>0</v>
      </c>
      <c r="F42" s="251">
        <f>'SFY 22-23 Q1 Share Calculations'!G44+'SFY 22-23 Q1 Share Calculations'!AB44</f>
        <v>403</v>
      </c>
      <c r="G42" s="251">
        <f>'SFY 22-23 Q1 Share Calculations'!H44+'SFY 22-23 Q1 Share Calculations'!AC44</f>
        <v>458</v>
      </c>
      <c r="H42" s="251">
        <f>'SFY 22-23 Q1 Share Calculations'!I44+'SFY 22-23 Q1 Share Calculations'!AD44</f>
        <v>3</v>
      </c>
      <c r="I42" s="251">
        <f>'SFY 22-23 Q1 Share Calculations'!J44+'SFY 22-23 Q1 Share Calculations'!AE44</f>
        <v>507</v>
      </c>
      <c r="J42" s="251">
        <f>'SFY 22-23 Q1 Share Calculations'!K44+'SFY 22-23 Q1 Share Calculations'!AF44</f>
        <v>45</v>
      </c>
      <c r="K42" s="251">
        <f>'SFY 22-23 Q1 Share Calculations'!L44+'SFY 22-23 Q1 Share Calculations'!AG44</f>
        <v>63</v>
      </c>
      <c r="L42" s="251">
        <f>'SFY 22-23 Q1 Share Calculations'!M44+'SFY 22-23 Q1 Share Calculations'!AH44</f>
        <v>0</v>
      </c>
      <c r="M42" s="251">
        <f>'SFY 22-23 Q1 Share Calculations'!N44+'SFY 22-23 Q1 Share Calculations'!AI44</f>
        <v>1</v>
      </c>
      <c r="N42" s="251">
        <f>'SFY 22-23 Q1 Share Calculations'!O44+'SFY 22-23 Q1 Share Calculations'!AJ44</f>
        <v>2</v>
      </c>
      <c r="O42" s="251">
        <f>'SFY 22-23 Q1 Share Calculations'!P44+'SFY 22-23 Q1 Share Calculations'!AK44</f>
        <v>2768</v>
      </c>
      <c r="P42" s="251">
        <f>'SFY 22-23 Q1 Share Calculations'!U44+'SFY 22-23 Q1 Share Calculations'!AP44</f>
        <v>29070</v>
      </c>
      <c r="Q42" s="251">
        <f>'SFY 22-23 Q1 Share Calculations'!V44+'SFY 22-23 Q1 Share Calculations'!AQ44</f>
        <v>469</v>
      </c>
      <c r="R42" s="310">
        <f>'SFY 22-23 Q1 Share Calculations'!W44+'SFY 22-23 Q1 Share Calculations'!AR44</f>
        <v>5683</v>
      </c>
      <c r="S42" s="24">
        <f t="shared" si="13"/>
        <v>403</v>
      </c>
      <c r="T42" s="25">
        <f t="shared" si="14"/>
        <v>29864</v>
      </c>
      <c r="U42" s="26">
        <f t="shared" si="15"/>
        <v>3</v>
      </c>
      <c r="V42" s="26">
        <f t="shared" si="16"/>
        <v>507</v>
      </c>
      <c r="W42" s="26">
        <f t="shared" si="17"/>
        <v>45</v>
      </c>
      <c r="X42" s="26">
        <f t="shared" si="18"/>
        <v>532</v>
      </c>
      <c r="Y42" s="26">
        <f t="shared" si="19"/>
        <v>0</v>
      </c>
      <c r="Z42" s="26">
        <f t="shared" si="20"/>
        <v>1</v>
      </c>
      <c r="AA42" s="26">
        <f t="shared" si="21"/>
        <v>2</v>
      </c>
      <c r="AB42" s="26">
        <f t="shared" si="11"/>
        <v>8451</v>
      </c>
      <c r="AC42" s="26">
        <f t="shared" si="12"/>
        <v>39808</v>
      </c>
      <c r="AD42" s="120">
        <f t="shared" si="22"/>
        <v>0</v>
      </c>
    </row>
    <row r="43" spans="1:30" x14ac:dyDescent="0.2">
      <c r="A43" s="30" t="s">
        <v>93</v>
      </c>
      <c r="B43" s="314">
        <f>'SFY 22-23 Q1 Share Calculations'!C45</f>
        <v>0</v>
      </c>
      <c r="C43" s="24">
        <f>'SFY 22-23 Q1 Share Calculations'!BI45+'SFY 22-23 Q1 Share Calculations'!CB45</f>
        <v>11736</v>
      </c>
      <c r="D43" s="25">
        <f>'SFY 22-23 Q1 Share Calculations'!BJ45+'SFY 22-23 Q1 Share Calculations'!CC45</f>
        <v>138</v>
      </c>
      <c r="E43" s="25">
        <f>'SFY 22-23 Q1 Share Calculations'!BK45+'SFY 22-23 Q1 Share Calculations'!CD45</f>
        <v>1122</v>
      </c>
      <c r="F43" s="251">
        <f>'SFY 22-23 Q1 Share Calculations'!G45+'SFY 22-23 Q1 Share Calculations'!AB45</f>
        <v>76</v>
      </c>
      <c r="G43" s="251">
        <f>'SFY 22-23 Q1 Share Calculations'!H45+'SFY 22-23 Q1 Share Calculations'!AC45</f>
        <v>87</v>
      </c>
      <c r="H43" s="251">
        <f>'SFY 22-23 Q1 Share Calculations'!I45+'SFY 22-23 Q1 Share Calculations'!AD45</f>
        <v>0</v>
      </c>
      <c r="I43" s="251">
        <f>'SFY 22-23 Q1 Share Calculations'!J45+'SFY 22-23 Q1 Share Calculations'!AE45</f>
        <v>96</v>
      </c>
      <c r="J43" s="251">
        <f>'SFY 22-23 Q1 Share Calculations'!K45+'SFY 22-23 Q1 Share Calculations'!AF45</f>
        <v>8</v>
      </c>
      <c r="K43" s="251">
        <f>'SFY 22-23 Q1 Share Calculations'!L45+'SFY 22-23 Q1 Share Calculations'!AG45</f>
        <v>13</v>
      </c>
      <c r="L43" s="251">
        <f>'SFY 22-23 Q1 Share Calculations'!M45+'SFY 22-23 Q1 Share Calculations'!AH45</f>
        <v>0</v>
      </c>
      <c r="M43" s="251">
        <f>'SFY 22-23 Q1 Share Calculations'!N45+'SFY 22-23 Q1 Share Calculations'!AI45</f>
        <v>1</v>
      </c>
      <c r="N43" s="251">
        <f>'SFY 22-23 Q1 Share Calculations'!O45+'SFY 22-23 Q1 Share Calculations'!AJ45</f>
        <v>0</v>
      </c>
      <c r="O43" s="251">
        <f>'SFY 22-23 Q1 Share Calculations'!P45+'SFY 22-23 Q1 Share Calculations'!AK45</f>
        <v>542</v>
      </c>
      <c r="P43" s="251">
        <f>'SFY 22-23 Q1 Share Calculations'!U45+'SFY 22-23 Q1 Share Calculations'!AP45</f>
        <v>0</v>
      </c>
      <c r="Q43" s="251">
        <f>'SFY 22-23 Q1 Share Calculations'!V45+'SFY 22-23 Q1 Share Calculations'!AQ45</f>
        <v>0</v>
      </c>
      <c r="R43" s="310">
        <f>'SFY 22-23 Q1 Share Calculations'!W45+'SFY 22-23 Q1 Share Calculations'!AR45</f>
        <v>0</v>
      </c>
      <c r="S43" s="24">
        <f t="shared" si="13"/>
        <v>76</v>
      </c>
      <c r="T43" s="25">
        <f t="shared" si="14"/>
        <v>11823</v>
      </c>
      <c r="U43" s="26">
        <f t="shared" si="15"/>
        <v>0</v>
      </c>
      <c r="V43" s="26">
        <f t="shared" si="16"/>
        <v>96</v>
      </c>
      <c r="W43" s="26">
        <f t="shared" si="17"/>
        <v>8</v>
      </c>
      <c r="X43" s="26">
        <f t="shared" si="18"/>
        <v>151</v>
      </c>
      <c r="Y43" s="26">
        <f t="shared" si="19"/>
        <v>0</v>
      </c>
      <c r="Z43" s="26">
        <f t="shared" si="20"/>
        <v>1</v>
      </c>
      <c r="AA43" s="26">
        <f t="shared" si="21"/>
        <v>0</v>
      </c>
      <c r="AB43" s="26">
        <f t="shared" si="11"/>
        <v>1664</v>
      </c>
      <c r="AC43" s="26">
        <f t="shared" si="12"/>
        <v>13819</v>
      </c>
      <c r="AD43" s="120">
        <f t="shared" si="22"/>
        <v>0</v>
      </c>
    </row>
    <row r="44" spans="1:30" x14ac:dyDescent="0.2">
      <c r="A44" s="31" t="s">
        <v>94</v>
      </c>
      <c r="B44" s="314">
        <f>'SFY 22-23 Q1 Share Calculations'!C46</f>
        <v>0</v>
      </c>
      <c r="C44" s="24">
        <f>'SFY 22-23 Q1 Share Calculations'!BI46+'SFY 22-23 Q1 Share Calculations'!CB46</f>
        <v>20839</v>
      </c>
      <c r="D44" s="25">
        <f>'SFY 22-23 Q1 Share Calculations'!BJ46+'SFY 22-23 Q1 Share Calculations'!CC46</f>
        <v>248</v>
      </c>
      <c r="E44" s="25">
        <f>'SFY 22-23 Q1 Share Calculations'!BK46+'SFY 22-23 Q1 Share Calculations'!CD46</f>
        <v>2043</v>
      </c>
      <c r="F44" s="251">
        <f>'SFY 22-23 Q1 Share Calculations'!G46+'SFY 22-23 Q1 Share Calculations'!AB46</f>
        <v>167</v>
      </c>
      <c r="G44" s="251">
        <f>'SFY 22-23 Q1 Share Calculations'!H46+'SFY 22-23 Q1 Share Calculations'!AC46</f>
        <v>192</v>
      </c>
      <c r="H44" s="251">
        <f>'SFY 22-23 Q1 Share Calculations'!I46+'SFY 22-23 Q1 Share Calculations'!AD46</f>
        <v>1</v>
      </c>
      <c r="I44" s="251">
        <f>'SFY 22-23 Q1 Share Calculations'!J46+'SFY 22-23 Q1 Share Calculations'!AE46</f>
        <v>212</v>
      </c>
      <c r="J44" s="251">
        <f>'SFY 22-23 Q1 Share Calculations'!K46+'SFY 22-23 Q1 Share Calculations'!AF46</f>
        <v>18</v>
      </c>
      <c r="K44" s="251">
        <f>'SFY 22-23 Q1 Share Calculations'!L46+'SFY 22-23 Q1 Share Calculations'!AG46</f>
        <v>27</v>
      </c>
      <c r="L44" s="251">
        <f>'SFY 22-23 Q1 Share Calculations'!M46+'SFY 22-23 Q1 Share Calculations'!AH46</f>
        <v>0</v>
      </c>
      <c r="M44" s="251">
        <f>'SFY 22-23 Q1 Share Calculations'!N46+'SFY 22-23 Q1 Share Calculations'!AI46</f>
        <v>1</v>
      </c>
      <c r="N44" s="251">
        <f>'SFY 22-23 Q1 Share Calculations'!O46+'SFY 22-23 Q1 Share Calculations'!AJ46</f>
        <v>1</v>
      </c>
      <c r="O44" s="251">
        <f>'SFY 22-23 Q1 Share Calculations'!P46+'SFY 22-23 Q1 Share Calculations'!AK46</f>
        <v>1207</v>
      </c>
      <c r="P44" s="251">
        <f>'SFY 22-23 Q1 Share Calculations'!U46+'SFY 22-23 Q1 Share Calculations'!AP46</f>
        <v>0</v>
      </c>
      <c r="Q44" s="251">
        <f>'SFY 22-23 Q1 Share Calculations'!V46+'SFY 22-23 Q1 Share Calculations'!AQ46</f>
        <v>0</v>
      </c>
      <c r="R44" s="310">
        <f>'SFY 22-23 Q1 Share Calculations'!W46+'SFY 22-23 Q1 Share Calculations'!AR46</f>
        <v>0</v>
      </c>
      <c r="S44" s="24">
        <f t="shared" si="13"/>
        <v>167</v>
      </c>
      <c r="T44" s="25">
        <f t="shared" si="14"/>
        <v>21031</v>
      </c>
      <c r="U44" s="26">
        <f t="shared" si="15"/>
        <v>1</v>
      </c>
      <c r="V44" s="26">
        <f t="shared" si="16"/>
        <v>212</v>
      </c>
      <c r="W44" s="26">
        <f t="shared" si="17"/>
        <v>18</v>
      </c>
      <c r="X44" s="26">
        <f t="shared" si="18"/>
        <v>275</v>
      </c>
      <c r="Y44" s="26">
        <f t="shared" si="19"/>
        <v>0</v>
      </c>
      <c r="Z44" s="26">
        <f t="shared" si="20"/>
        <v>1</v>
      </c>
      <c r="AA44" s="26">
        <f t="shared" si="21"/>
        <v>1</v>
      </c>
      <c r="AB44" s="26">
        <f t="shared" si="11"/>
        <v>3250</v>
      </c>
      <c r="AC44" s="26">
        <f t="shared" si="12"/>
        <v>24956</v>
      </c>
      <c r="AD44" s="120">
        <f t="shared" si="22"/>
        <v>0</v>
      </c>
    </row>
    <row r="45" spans="1:30" x14ac:dyDescent="0.2">
      <c r="A45" s="30" t="s">
        <v>95</v>
      </c>
      <c r="B45" s="314">
        <f>'SFY 22-23 Q1 Share Calculations'!C47</f>
        <v>0</v>
      </c>
      <c r="C45" s="24">
        <f>'SFY 22-23 Q1 Share Calculations'!BI47+'SFY 22-23 Q1 Share Calculations'!CB47</f>
        <v>18134</v>
      </c>
      <c r="D45" s="25">
        <f>'SFY 22-23 Q1 Share Calculations'!BJ47+'SFY 22-23 Q1 Share Calculations'!CC47</f>
        <v>214</v>
      </c>
      <c r="E45" s="25">
        <f>'SFY 22-23 Q1 Share Calculations'!BK47+'SFY 22-23 Q1 Share Calculations'!CD47</f>
        <v>1733</v>
      </c>
      <c r="F45" s="251">
        <f>'SFY 22-23 Q1 Share Calculations'!G47+'SFY 22-23 Q1 Share Calculations'!AB47</f>
        <v>194</v>
      </c>
      <c r="G45" s="251">
        <f>'SFY 22-23 Q1 Share Calculations'!H47+'SFY 22-23 Q1 Share Calculations'!AC47</f>
        <v>222</v>
      </c>
      <c r="H45" s="251">
        <f>'SFY 22-23 Q1 Share Calculations'!I47+'SFY 22-23 Q1 Share Calculations'!AD47</f>
        <v>1</v>
      </c>
      <c r="I45" s="251">
        <f>'SFY 22-23 Q1 Share Calculations'!J47+'SFY 22-23 Q1 Share Calculations'!AE47</f>
        <v>245</v>
      </c>
      <c r="J45" s="251">
        <f>'SFY 22-23 Q1 Share Calculations'!K47+'SFY 22-23 Q1 Share Calculations'!AF47</f>
        <v>22</v>
      </c>
      <c r="K45" s="251">
        <f>'SFY 22-23 Q1 Share Calculations'!L47+'SFY 22-23 Q1 Share Calculations'!AG47</f>
        <v>30</v>
      </c>
      <c r="L45" s="251">
        <f>'SFY 22-23 Q1 Share Calculations'!M47+'SFY 22-23 Q1 Share Calculations'!AH47</f>
        <v>0</v>
      </c>
      <c r="M45" s="251">
        <f>'SFY 22-23 Q1 Share Calculations'!N47+'SFY 22-23 Q1 Share Calculations'!AI47</f>
        <v>0</v>
      </c>
      <c r="N45" s="251">
        <f>'SFY 22-23 Q1 Share Calculations'!O47+'SFY 22-23 Q1 Share Calculations'!AJ47</f>
        <v>1</v>
      </c>
      <c r="O45" s="251">
        <f>'SFY 22-23 Q1 Share Calculations'!P47+'SFY 22-23 Q1 Share Calculations'!AK47</f>
        <v>1385</v>
      </c>
      <c r="P45" s="251">
        <f>'SFY 22-23 Q1 Share Calculations'!U47+'SFY 22-23 Q1 Share Calculations'!AP47</f>
        <v>0</v>
      </c>
      <c r="Q45" s="251">
        <f>'SFY 22-23 Q1 Share Calculations'!V47+'SFY 22-23 Q1 Share Calculations'!AQ47</f>
        <v>0</v>
      </c>
      <c r="R45" s="310">
        <f>'SFY 22-23 Q1 Share Calculations'!W47+'SFY 22-23 Q1 Share Calculations'!AR47</f>
        <v>0</v>
      </c>
      <c r="S45" s="24">
        <f t="shared" si="13"/>
        <v>194</v>
      </c>
      <c r="T45" s="25">
        <f t="shared" si="14"/>
        <v>18356</v>
      </c>
      <c r="U45" s="26">
        <f t="shared" si="15"/>
        <v>1</v>
      </c>
      <c r="V45" s="26">
        <f t="shared" si="16"/>
        <v>245</v>
      </c>
      <c r="W45" s="26">
        <f t="shared" si="17"/>
        <v>22</v>
      </c>
      <c r="X45" s="26">
        <f t="shared" si="18"/>
        <v>244</v>
      </c>
      <c r="Y45" s="26">
        <f t="shared" si="19"/>
        <v>0</v>
      </c>
      <c r="Z45" s="26">
        <f t="shared" si="20"/>
        <v>0</v>
      </c>
      <c r="AA45" s="26">
        <f t="shared" si="21"/>
        <v>1</v>
      </c>
      <c r="AB45" s="26">
        <f t="shared" si="11"/>
        <v>3118</v>
      </c>
      <c r="AC45" s="26">
        <f t="shared" si="12"/>
        <v>22181</v>
      </c>
      <c r="AD45" s="120">
        <f t="shared" si="22"/>
        <v>0</v>
      </c>
    </row>
    <row r="46" spans="1:30" x14ac:dyDescent="0.2">
      <c r="A46" s="30" t="s">
        <v>96</v>
      </c>
      <c r="B46" s="314">
        <f>'SFY 22-23 Q1 Share Calculations'!C48</f>
        <v>0</v>
      </c>
      <c r="C46" s="24">
        <f>'SFY 22-23 Q1 Share Calculations'!BI48+'SFY 22-23 Q1 Share Calculations'!CB48</f>
        <v>65805</v>
      </c>
      <c r="D46" s="25">
        <f>'SFY 22-23 Q1 Share Calculations'!BJ48+'SFY 22-23 Q1 Share Calculations'!CC48</f>
        <v>870</v>
      </c>
      <c r="E46" s="25">
        <f>'SFY 22-23 Q1 Share Calculations'!BK48+'SFY 22-23 Q1 Share Calculations'!CD48</f>
        <v>7769</v>
      </c>
      <c r="F46" s="251">
        <f>'SFY 22-23 Q1 Share Calculations'!G48+'SFY 22-23 Q1 Share Calculations'!AB48</f>
        <v>490</v>
      </c>
      <c r="G46" s="251">
        <f>'SFY 22-23 Q1 Share Calculations'!H48+'SFY 22-23 Q1 Share Calculations'!AC48</f>
        <v>562</v>
      </c>
      <c r="H46" s="251">
        <f>'SFY 22-23 Q1 Share Calculations'!I48+'SFY 22-23 Q1 Share Calculations'!AD48</f>
        <v>3</v>
      </c>
      <c r="I46" s="251">
        <f>'SFY 22-23 Q1 Share Calculations'!J48+'SFY 22-23 Q1 Share Calculations'!AE48</f>
        <v>621</v>
      </c>
      <c r="J46" s="251">
        <f>'SFY 22-23 Q1 Share Calculations'!K48+'SFY 22-23 Q1 Share Calculations'!AF48</f>
        <v>54</v>
      </c>
      <c r="K46" s="251">
        <f>'SFY 22-23 Q1 Share Calculations'!L48+'SFY 22-23 Q1 Share Calculations'!AG48</f>
        <v>77</v>
      </c>
      <c r="L46" s="251">
        <f>'SFY 22-23 Q1 Share Calculations'!M48+'SFY 22-23 Q1 Share Calculations'!AH48</f>
        <v>1</v>
      </c>
      <c r="M46" s="251">
        <f>'SFY 22-23 Q1 Share Calculations'!N48+'SFY 22-23 Q1 Share Calculations'!AI48</f>
        <v>1</v>
      </c>
      <c r="N46" s="251">
        <f>'SFY 22-23 Q1 Share Calculations'!O48+'SFY 22-23 Q1 Share Calculations'!AJ48</f>
        <v>2</v>
      </c>
      <c r="O46" s="251">
        <f>'SFY 22-23 Q1 Share Calculations'!P48+'SFY 22-23 Q1 Share Calculations'!AK48</f>
        <v>3558</v>
      </c>
      <c r="P46" s="251">
        <f>'SFY 22-23 Q1 Share Calculations'!U48+'SFY 22-23 Q1 Share Calculations'!AP48</f>
        <v>0</v>
      </c>
      <c r="Q46" s="251">
        <f>'SFY 22-23 Q1 Share Calculations'!V48+'SFY 22-23 Q1 Share Calculations'!AQ48</f>
        <v>0</v>
      </c>
      <c r="R46" s="310">
        <f>'SFY 22-23 Q1 Share Calculations'!W48+'SFY 22-23 Q1 Share Calculations'!AR48</f>
        <v>0</v>
      </c>
      <c r="S46" s="24">
        <f t="shared" si="13"/>
        <v>490</v>
      </c>
      <c r="T46" s="25">
        <f t="shared" si="14"/>
        <v>66367</v>
      </c>
      <c r="U46" s="26">
        <f t="shared" si="15"/>
        <v>3</v>
      </c>
      <c r="V46" s="26">
        <f t="shared" si="16"/>
        <v>621</v>
      </c>
      <c r="W46" s="26">
        <f t="shared" si="17"/>
        <v>54</v>
      </c>
      <c r="X46" s="26">
        <f t="shared" si="18"/>
        <v>947</v>
      </c>
      <c r="Y46" s="26">
        <f t="shared" si="19"/>
        <v>1</v>
      </c>
      <c r="Z46" s="26">
        <f t="shared" si="20"/>
        <v>1</v>
      </c>
      <c r="AA46" s="26">
        <f t="shared" si="21"/>
        <v>2</v>
      </c>
      <c r="AB46" s="26">
        <f t="shared" si="11"/>
        <v>11327</v>
      </c>
      <c r="AC46" s="26">
        <f t="shared" si="12"/>
        <v>79813</v>
      </c>
      <c r="AD46" s="120">
        <f t="shared" si="22"/>
        <v>0</v>
      </c>
    </row>
    <row r="47" spans="1:30" x14ac:dyDescent="0.2">
      <c r="A47" s="30" t="s">
        <v>97</v>
      </c>
      <c r="B47" s="314">
        <f>'SFY 22-23 Q1 Share Calculations'!C49</f>
        <v>0</v>
      </c>
      <c r="C47" s="24">
        <f>'SFY 22-23 Q1 Share Calculations'!BI49+'SFY 22-23 Q1 Share Calculations'!CB49</f>
        <v>12130</v>
      </c>
      <c r="D47" s="25">
        <f>'SFY 22-23 Q1 Share Calculations'!BJ49+'SFY 22-23 Q1 Share Calculations'!CC49</f>
        <v>143</v>
      </c>
      <c r="E47" s="25">
        <f>'SFY 22-23 Q1 Share Calculations'!BK49+'SFY 22-23 Q1 Share Calculations'!CD49</f>
        <v>1159</v>
      </c>
      <c r="F47" s="251">
        <f>'SFY 22-23 Q1 Share Calculations'!G49+'SFY 22-23 Q1 Share Calculations'!AB49</f>
        <v>101</v>
      </c>
      <c r="G47" s="251">
        <f>'SFY 22-23 Q1 Share Calculations'!H49+'SFY 22-23 Q1 Share Calculations'!AC49</f>
        <v>117</v>
      </c>
      <c r="H47" s="251">
        <f>'SFY 22-23 Q1 Share Calculations'!I49+'SFY 22-23 Q1 Share Calculations'!AD49</f>
        <v>1</v>
      </c>
      <c r="I47" s="251">
        <f>'SFY 22-23 Q1 Share Calculations'!J49+'SFY 22-23 Q1 Share Calculations'!AE49</f>
        <v>129</v>
      </c>
      <c r="J47" s="251">
        <f>'SFY 22-23 Q1 Share Calculations'!K49+'SFY 22-23 Q1 Share Calculations'!AF49</f>
        <v>11</v>
      </c>
      <c r="K47" s="251">
        <f>'SFY 22-23 Q1 Share Calculations'!L49+'SFY 22-23 Q1 Share Calculations'!AG49</f>
        <v>16</v>
      </c>
      <c r="L47" s="251">
        <f>'SFY 22-23 Q1 Share Calculations'!M49+'SFY 22-23 Q1 Share Calculations'!AH49</f>
        <v>0</v>
      </c>
      <c r="M47" s="251">
        <f>'SFY 22-23 Q1 Share Calculations'!N49+'SFY 22-23 Q1 Share Calculations'!AI49</f>
        <v>1</v>
      </c>
      <c r="N47" s="251">
        <f>'SFY 22-23 Q1 Share Calculations'!O49+'SFY 22-23 Q1 Share Calculations'!AJ49</f>
        <v>0</v>
      </c>
      <c r="O47" s="251">
        <f>'SFY 22-23 Q1 Share Calculations'!P49+'SFY 22-23 Q1 Share Calculations'!AK49</f>
        <v>729</v>
      </c>
      <c r="P47" s="251">
        <f>'SFY 22-23 Q1 Share Calculations'!U49+'SFY 22-23 Q1 Share Calculations'!AP49</f>
        <v>0</v>
      </c>
      <c r="Q47" s="251">
        <f>'SFY 22-23 Q1 Share Calculations'!V49+'SFY 22-23 Q1 Share Calculations'!AQ49</f>
        <v>0</v>
      </c>
      <c r="R47" s="310">
        <f>'SFY 22-23 Q1 Share Calculations'!W49+'SFY 22-23 Q1 Share Calculations'!AR49</f>
        <v>0</v>
      </c>
      <c r="S47" s="24">
        <f t="shared" si="13"/>
        <v>101</v>
      </c>
      <c r="T47" s="25">
        <f t="shared" si="14"/>
        <v>12247</v>
      </c>
      <c r="U47" s="26">
        <f t="shared" si="15"/>
        <v>1</v>
      </c>
      <c r="V47" s="26">
        <f t="shared" si="16"/>
        <v>129</v>
      </c>
      <c r="W47" s="26">
        <f t="shared" si="17"/>
        <v>11</v>
      </c>
      <c r="X47" s="26">
        <f t="shared" si="18"/>
        <v>159</v>
      </c>
      <c r="Y47" s="26">
        <f t="shared" si="19"/>
        <v>0</v>
      </c>
      <c r="Z47" s="26">
        <f t="shared" si="20"/>
        <v>1</v>
      </c>
      <c r="AA47" s="26">
        <f t="shared" si="21"/>
        <v>0</v>
      </c>
      <c r="AB47" s="26">
        <f t="shared" si="11"/>
        <v>1888</v>
      </c>
      <c r="AC47" s="26">
        <f t="shared" si="12"/>
        <v>14537</v>
      </c>
      <c r="AD47" s="120">
        <f t="shared" si="22"/>
        <v>0</v>
      </c>
    </row>
    <row r="48" spans="1:30" x14ac:dyDescent="0.2">
      <c r="A48" s="32" t="s">
        <v>98</v>
      </c>
      <c r="B48" s="314">
        <f>'SFY 22-23 Q1 Share Calculations'!C50</f>
        <v>82</v>
      </c>
      <c r="C48" s="29">
        <f>'SFY 22-23 Q1 Share Calculations'!BI50+'SFY 22-23 Q1 Share Calculations'!CB50</f>
        <v>0</v>
      </c>
      <c r="D48" s="29">
        <f>'SFY 22-23 Q1 Share Calculations'!BJ50+'SFY 22-23 Q1 Share Calculations'!CC50</f>
        <v>0</v>
      </c>
      <c r="E48" s="29">
        <f>'SFY 22-23 Q1 Share Calculations'!BK50+'SFY 22-23 Q1 Share Calculations'!CD50</f>
        <v>0</v>
      </c>
      <c r="F48" s="251">
        <f>'SFY 22-23 Q1 Share Calculations'!G50+'SFY 22-23 Q1 Share Calculations'!AB50</f>
        <v>91</v>
      </c>
      <c r="G48" s="251">
        <f>'SFY 22-23 Q1 Share Calculations'!H50+'SFY 22-23 Q1 Share Calculations'!AC50</f>
        <v>103</v>
      </c>
      <c r="H48" s="251">
        <f>'SFY 22-23 Q1 Share Calculations'!I50+'SFY 22-23 Q1 Share Calculations'!AD50</f>
        <v>1</v>
      </c>
      <c r="I48" s="251">
        <f>'SFY 22-23 Q1 Share Calculations'!J50+'SFY 22-23 Q1 Share Calculations'!AE50</f>
        <v>114</v>
      </c>
      <c r="J48" s="251">
        <f>'SFY 22-23 Q1 Share Calculations'!K50+'SFY 22-23 Q1 Share Calculations'!AF50</f>
        <v>10</v>
      </c>
      <c r="K48" s="251">
        <f>'SFY 22-23 Q1 Share Calculations'!L50+'SFY 22-23 Q1 Share Calculations'!AG50</f>
        <v>14</v>
      </c>
      <c r="L48" s="251">
        <f>'SFY 22-23 Q1 Share Calculations'!M50+'SFY 22-23 Q1 Share Calculations'!AH50</f>
        <v>0</v>
      </c>
      <c r="M48" s="251">
        <f>'SFY 22-23 Q1 Share Calculations'!N50+'SFY 22-23 Q1 Share Calculations'!AI50</f>
        <v>0</v>
      </c>
      <c r="N48" s="251">
        <f>'SFY 22-23 Q1 Share Calculations'!O50+'SFY 22-23 Q1 Share Calculations'!AJ50</f>
        <v>0</v>
      </c>
      <c r="O48" s="251">
        <f>'SFY 22-23 Q1 Share Calculations'!P50+'SFY 22-23 Q1 Share Calculations'!AK50</f>
        <v>619</v>
      </c>
      <c r="P48" s="251">
        <f>'SFY 22-23 Q1 Share Calculations'!U50+'SFY 22-23 Q1 Share Calculations'!AP50</f>
        <v>6557</v>
      </c>
      <c r="Q48" s="251">
        <f>'SFY 22-23 Q1 Share Calculations'!V50+'SFY 22-23 Q1 Share Calculations'!AQ50</f>
        <v>106</v>
      </c>
      <c r="R48" s="310">
        <f>'SFY 22-23 Q1 Share Calculations'!W50+'SFY 22-23 Q1 Share Calculations'!AR50</f>
        <v>1282</v>
      </c>
      <c r="S48" s="24">
        <f t="shared" si="13"/>
        <v>91</v>
      </c>
      <c r="T48" s="25">
        <f t="shared" si="14"/>
        <v>6742</v>
      </c>
      <c r="U48" s="26">
        <f t="shared" si="15"/>
        <v>1</v>
      </c>
      <c r="V48" s="26">
        <f t="shared" si="16"/>
        <v>114</v>
      </c>
      <c r="W48" s="26">
        <f t="shared" si="17"/>
        <v>10</v>
      </c>
      <c r="X48" s="26">
        <f t="shared" si="18"/>
        <v>120</v>
      </c>
      <c r="Y48" s="26">
        <f t="shared" si="19"/>
        <v>0</v>
      </c>
      <c r="Z48" s="26">
        <f t="shared" si="20"/>
        <v>0</v>
      </c>
      <c r="AA48" s="26">
        <f t="shared" si="21"/>
        <v>0</v>
      </c>
      <c r="AB48" s="26">
        <f t="shared" si="11"/>
        <v>1901</v>
      </c>
      <c r="AC48" s="26">
        <f t="shared" si="12"/>
        <v>8979</v>
      </c>
      <c r="AD48" s="120">
        <f t="shared" si="22"/>
        <v>0</v>
      </c>
    </row>
    <row r="49" spans="1:30" x14ac:dyDescent="0.2">
      <c r="A49" s="32" t="s">
        <v>99</v>
      </c>
      <c r="B49" s="314">
        <f>'SFY 22-23 Q1 Share Calculations'!C51</f>
        <v>1</v>
      </c>
      <c r="C49" s="29">
        <f>'SFY 22-23 Q1 Share Calculations'!BI51+'SFY 22-23 Q1 Share Calculations'!CB51</f>
        <v>0</v>
      </c>
      <c r="D49" s="29">
        <f>'SFY 22-23 Q1 Share Calculations'!BJ51+'SFY 22-23 Q1 Share Calculations'!CC51</f>
        <v>0</v>
      </c>
      <c r="E49" s="29">
        <f>'SFY 22-23 Q1 Share Calculations'!BK51+'SFY 22-23 Q1 Share Calculations'!CD51</f>
        <v>0</v>
      </c>
      <c r="F49" s="251">
        <f>'SFY 22-23 Q1 Share Calculations'!G51+'SFY 22-23 Q1 Share Calculations'!AB51</f>
        <v>2</v>
      </c>
      <c r="G49" s="251">
        <f>'SFY 22-23 Q1 Share Calculations'!H51+'SFY 22-23 Q1 Share Calculations'!AC51</f>
        <v>2</v>
      </c>
      <c r="H49" s="251">
        <f>'SFY 22-23 Q1 Share Calculations'!I51+'SFY 22-23 Q1 Share Calculations'!AD51</f>
        <v>0</v>
      </c>
      <c r="I49" s="251">
        <f>'SFY 22-23 Q1 Share Calculations'!J51+'SFY 22-23 Q1 Share Calculations'!AE51</f>
        <v>2</v>
      </c>
      <c r="J49" s="251">
        <f>'SFY 22-23 Q1 Share Calculations'!K51+'SFY 22-23 Q1 Share Calculations'!AF51</f>
        <v>1</v>
      </c>
      <c r="K49" s="251">
        <f>'SFY 22-23 Q1 Share Calculations'!L51+'SFY 22-23 Q1 Share Calculations'!AG51</f>
        <v>0</v>
      </c>
      <c r="L49" s="251">
        <f>'SFY 22-23 Q1 Share Calculations'!M51+'SFY 22-23 Q1 Share Calculations'!AH51</f>
        <v>0</v>
      </c>
      <c r="M49" s="251">
        <f>'SFY 22-23 Q1 Share Calculations'!N51+'SFY 22-23 Q1 Share Calculations'!AI51</f>
        <v>0</v>
      </c>
      <c r="N49" s="251">
        <f>'SFY 22-23 Q1 Share Calculations'!O51+'SFY 22-23 Q1 Share Calculations'!AJ51</f>
        <v>0</v>
      </c>
      <c r="O49" s="251">
        <f>'SFY 22-23 Q1 Share Calculations'!P51+'SFY 22-23 Q1 Share Calculations'!AK51</f>
        <v>14</v>
      </c>
      <c r="P49" s="251">
        <f>'SFY 22-23 Q1 Share Calculations'!U51+'SFY 22-23 Q1 Share Calculations'!AP51</f>
        <v>79</v>
      </c>
      <c r="Q49" s="251">
        <f>'SFY 22-23 Q1 Share Calculations'!V51+'SFY 22-23 Q1 Share Calculations'!AQ51</f>
        <v>1</v>
      </c>
      <c r="R49" s="310">
        <f>'SFY 22-23 Q1 Share Calculations'!W51+'SFY 22-23 Q1 Share Calculations'!AR51</f>
        <v>15</v>
      </c>
      <c r="S49" s="24">
        <f t="shared" si="13"/>
        <v>2</v>
      </c>
      <c r="T49" s="25">
        <f t="shared" si="14"/>
        <v>82</v>
      </c>
      <c r="U49" s="26">
        <f t="shared" si="15"/>
        <v>0</v>
      </c>
      <c r="V49" s="26">
        <f t="shared" si="16"/>
        <v>2</v>
      </c>
      <c r="W49" s="26">
        <f t="shared" si="17"/>
        <v>1</v>
      </c>
      <c r="X49" s="26">
        <f t="shared" si="18"/>
        <v>1</v>
      </c>
      <c r="Y49" s="26">
        <f t="shared" si="19"/>
        <v>0</v>
      </c>
      <c r="Z49" s="26">
        <f t="shared" si="20"/>
        <v>0</v>
      </c>
      <c r="AA49" s="26">
        <f t="shared" si="21"/>
        <v>0</v>
      </c>
      <c r="AB49" s="26">
        <f t="shared" si="11"/>
        <v>29</v>
      </c>
      <c r="AC49" s="26">
        <f t="shared" si="12"/>
        <v>117</v>
      </c>
      <c r="AD49" s="120">
        <f t="shared" si="22"/>
        <v>0</v>
      </c>
    </row>
    <row r="50" spans="1:30" x14ac:dyDescent="0.2">
      <c r="A50" s="32" t="s">
        <v>100</v>
      </c>
      <c r="B50" s="314">
        <f>'SFY 22-23 Q1 Share Calculations'!C52</f>
        <v>26</v>
      </c>
      <c r="C50" s="29">
        <f>'SFY 22-23 Q1 Share Calculations'!BI52+'SFY 22-23 Q1 Share Calculations'!CB52</f>
        <v>0</v>
      </c>
      <c r="D50" s="29">
        <f>'SFY 22-23 Q1 Share Calculations'!BJ52+'SFY 22-23 Q1 Share Calculations'!CC52</f>
        <v>0</v>
      </c>
      <c r="E50" s="29">
        <f>'SFY 22-23 Q1 Share Calculations'!BK52+'SFY 22-23 Q1 Share Calculations'!CD52</f>
        <v>0</v>
      </c>
      <c r="F50" s="251">
        <f>'SFY 22-23 Q1 Share Calculations'!G52+'SFY 22-23 Q1 Share Calculations'!AB52</f>
        <v>27</v>
      </c>
      <c r="G50" s="251">
        <f>'SFY 22-23 Q1 Share Calculations'!H52+'SFY 22-23 Q1 Share Calculations'!AC52</f>
        <v>30</v>
      </c>
      <c r="H50" s="251">
        <f>'SFY 22-23 Q1 Share Calculations'!I52+'SFY 22-23 Q1 Share Calculations'!AD52</f>
        <v>1</v>
      </c>
      <c r="I50" s="251">
        <f>'SFY 22-23 Q1 Share Calculations'!J52+'SFY 22-23 Q1 Share Calculations'!AE52</f>
        <v>33</v>
      </c>
      <c r="J50" s="251">
        <f>'SFY 22-23 Q1 Share Calculations'!K52+'SFY 22-23 Q1 Share Calculations'!AF52</f>
        <v>4</v>
      </c>
      <c r="K50" s="251">
        <f>'SFY 22-23 Q1 Share Calculations'!L52+'SFY 22-23 Q1 Share Calculations'!AG52</f>
        <v>5</v>
      </c>
      <c r="L50" s="251">
        <f>'SFY 22-23 Q1 Share Calculations'!M52+'SFY 22-23 Q1 Share Calculations'!AH52</f>
        <v>0</v>
      </c>
      <c r="M50" s="251">
        <f>'SFY 22-23 Q1 Share Calculations'!N52+'SFY 22-23 Q1 Share Calculations'!AI52</f>
        <v>0</v>
      </c>
      <c r="N50" s="251">
        <f>'SFY 22-23 Q1 Share Calculations'!O52+'SFY 22-23 Q1 Share Calculations'!AJ52</f>
        <v>0</v>
      </c>
      <c r="O50" s="251">
        <f>'SFY 22-23 Q1 Share Calculations'!P52+'SFY 22-23 Q1 Share Calculations'!AK52</f>
        <v>189</v>
      </c>
      <c r="P50" s="251">
        <f>'SFY 22-23 Q1 Share Calculations'!U52+'SFY 22-23 Q1 Share Calculations'!AP52</f>
        <v>1974</v>
      </c>
      <c r="Q50" s="251">
        <f>'SFY 22-23 Q1 Share Calculations'!V52+'SFY 22-23 Q1 Share Calculations'!AQ52</f>
        <v>32</v>
      </c>
      <c r="R50" s="310">
        <f>'SFY 22-23 Q1 Share Calculations'!W52+'SFY 22-23 Q1 Share Calculations'!AR52</f>
        <v>386</v>
      </c>
      <c r="S50" s="24">
        <f t="shared" si="13"/>
        <v>27</v>
      </c>
      <c r="T50" s="25">
        <f t="shared" si="14"/>
        <v>2030</v>
      </c>
      <c r="U50" s="26">
        <f t="shared" si="15"/>
        <v>1</v>
      </c>
      <c r="V50" s="26">
        <f t="shared" si="16"/>
        <v>33</v>
      </c>
      <c r="W50" s="26">
        <f t="shared" si="17"/>
        <v>4</v>
      </c>
      <c r="X50" s="26">
        <f t="shared" si="18"/>
        <v>37</v>
      </c>
      <c r="Y50" s="26">
        <f t="shared" si="19"/>
        <v>0</v>
      </c>
      <c r="Z50" s="26">
        <f t="shared" si="20"/>
        <v>0</v>
      </c>
      <c r="AA50" s="26">
        <f t="shared" si="21"/>
        <v>0</v>
      </c>
      <c r="AB50" s="26">
        <f t="shared" si="11"/>
        <v>575</v>
      </c>
      <c r="AC50" s="26">
        <f t="shared" si="12"/>
        <v>2707</v>
      </c>
      <c r="AD50" s="120">
        <f t="shared" si="22"/>
        <v>0</v>
      </c>
    </row>
    <row r="51" spans="1:30" x14ac:dyDescent="0.2">
      <c r="A51" s="32" t="s">
        <v>101</v>
      </c>
      <c r="B51" s="314">
        <f>'SFY 22-23 Q1 Share Calculations'!C53</f>
        <v>0</v>
      </c>
      <c r="C51" s="24">
        <f>'SFY 22-23 Q1 Share Calculations'!BI53+'SFY 22-23 Q1 Share Calculations'!CB53</f>
        <v>16363</v>
      </c>
      <c r="D51" s="25">
        <f>'SFY 22-23 Q1 Share Calculations'!BJ53+'SFY 22-23 Q1 Share Calculations'!CC53</f>
        <v>194</v>
      </c>
      <c r="E51" s="25">
        <f>'SFY 22-23 Q1 Share Calculations'!BK53+'SFY 22-23 Q1 Share Calculations'!CD53</f>
        <v>1564</v>
      </c>
      <c r="F51" s="251">
        <f>'SFY 22-23 Q1 Share Calculations'!G53+'SFY 22-23 Q1 Share Calculations'!AB53</f>
        <v>162</v>
      </c>
      <c r="G51" s="251">
        <f>'SFY 22-23 Q1 Share Calculations'!H53+'SFY 22-23 Q1 Share Calculations'!AC53</f>
        <v>186</v>
      </c>
      <c r="H51" s="251">
        <f>'SFY 22-23 Q1 Share Calculations'!I53+'SFY 22-23 Q1 Share Calculations'!AD53</f>
        <v>1</v>
      </c>
      <c r="I51" s="251">
        <f>'SFY 22-23 Q1 Share Calculations'!J53+'SFY 22-23 Q1 Share Calculations'!AE53</f>
        <v>205</v>
      </c>
      <c r="J51" s="251">
        <f>'SFY 22-23 Q1 Share Calculations'!K53+'SFY 22-23 Q1 Share Calculations'!AF53</f>
        <v>18</v>
      </c>
      <c r="K51" s="251">
        <f>'SFY 22-23 Q1 Share Calculations'!L53+'SFY 22-23 Q1 Share Calculations'!AG53</f>
        <v>26</v>
      </c>
      <c r="L51" s="251">
        <f>'SFY 22-23 Q1 Share Calculations'!M53+'SFY 22-23 Q1 Share Calculations'!AH53</f>
        <v>1</v>
      </c>
      <c r="M51" s="251">
        <f>'SFY 22-23 Q1 Share Calculations'!N53+'SFY 22-23 Q1 Share Calculations'!AI53</f>
        <v>0</v>
      </c>
      <c r="N51" s="251">
        <f>'SFY 22-23 Q1 Share Calculations'!O53+'SFY 22-23 Q1 Share Calculations'!AJ53</f>
        <v>1</v>
      </c>
      <c r="O51" s="251">
        <f>'SFY 22-23 Q1 Share Calculations'!P53+'SFY 22-23 Q1 Share Calculations'!AK53</f>
        <v>1169</v>
      </c>
      <c r="P51" s="251">
        <f>'SFY 22-23 Q1 Share Calculations'!U53+'SFY 22-23 Q1 Share Calculations'!AP53</f>
        <v>0</v>
      </c>
      <c r="Q51" s="251">
        <f>'SFY 22-23 Q1 Share Calculations'!V53+'SFY 22-23 Q1 Share Calculations'!AQ53</f>
        <v>0</v>
      </c>
      <c r="R51" s="310">
        <f>'SFY 22-23 Q1 Share Calculations'!W53+'SFY 22-23 Q1 Share Calculations'!AR53</f>
        <v>0</v>
      </c>
      <c r="S51" s="24">
        <f t="shared" si="13"/>
        <v>162</v>
      </c>
      <c r="T51" s="25">
        <f t="shared" si="14"/>
        <v>16549</v>
      </c>
      <c r="U51" s="26">
        <f t="shared" si="15"/>
        <v>1</v>
      </c>
      <c r="V51" s="26">
        <f t="shared" si="16"/>
        <v>205</v>
      </c>
      <c r="W51" s="26">
        <f t="shared" si="17"/>
        <v>18</v>
      </c>
      <c r="X51" s="26">
        <f t="shared" si="18"/>
        <v>220</v>
      </c>
      <c r="Y51" s="26">
        <f t="shared" si="19"/>
        <v>1</v>
      </c>
      <c r="Z51" s="26">
        <f t="shared" si="20"/>
        <v>0</v>
      </c>
      <c r="AA51" s="26">
        <f t="shared" si="21"/>
        <v>1</v>
      </c>
      <c r="AB51" s="26">
        <f t="shared" si="11"/>
        <v>2733</v>
      </c>
      <c r="AC51" s="26">
        <f t="shared" si="12"/>
        <v>19890</v>
      </c>
      <c r="AD51" s="120">
        <f t="shared" si="22"/>
        <v>0</v>
      </c>
    </row>
    <row r="52" spans="1:30" x14ac:dyDescent="0.2">
      <c r="A52" s="32" t="s">
        <v>102</v>
      </c>
      <c r="B52" s="314">
        <f>'SFY 22-23 Q1 Share Calculations'!C54</f>
        <v>0</v>
      </c>
      <c r="C52" s="24">
        <f>'SFY 22-23 Q1 Share Calculations'!BI54+'SFY 22-23 Q1 Share Calculations'!CB54</f>
        <v>18665</v>
      </c>
      <c r="D52" s="25">
        <f>'SFY 22-23 Q1 Share Calculations'!BJ54+'SFY 22-23 Q1 Share Calculations'!CC54</f>
        <v>227</v>
      </c>
      <c r="E52" s="25">
        <f>'SFY 22-23 Q1 Share Calculations'!BK54+'SFY 22-23 Q1 Share Calculations'!CD54</f>
        <v>1914</v>
      </c>
      <c r="F52" s="251">
        <f>'SFY 22-23 Q1 Share Calculations'!G54+'SFY 22-23 Q1 Share Calculations'!AB54</f>
        <v>147</v>
      </c>
      <c r="G52" s="251">
        <f>'SFY 22-23 Q1 Share Calculations'!H54+'SFY 22-23 Q1 Share Calculations'!AC54</f>
        <v>169</v>
      </c>
      <c r="H52" s="251">
        <f>'SFY 22-23 Q1 Share Calculations'!I54+'SFY 22-23 Q1 Share Calculations'!AD54</f>
        <v>1</v>
      </c>
      <c r="I52" s="251">
        <f>'SFY 22-23 Q1 Share Calculations'!J54+'SFY 22-23 Q1 Share Calculations'!AE54</f>
        <v>187</v>
      </c>
      <c r="J52" s="251">
        <f>'SFY 22-23 Q1 Share Calculations'!K54+'SFY 22-23 Q1 Share Calculations'!AF54</f>
        <v>16</v>
      </c>
      <c r="K52" s="251">
        <f>'SFY 22-23 Q1 Share Calculations'!L54+'SFY 22-23 Q1 Share Calculations'!AG54</f>
        <v>23</v>
      </c>
      <c r="L52" s="251">
        <f>'SFY 22-23 Q1 Share Calculations'!M54+'SFY 22-23 Q1 Share Calculations'!AH54</f>
        <v>0</v>
      </c>
      <c r="M52" s="251">
        <f>'SFY 22-23 Q1 Share Calculations'!N54+'SFY 22-23 Q1 Share Calculations'!AI54</f>
        <v>0</v>
      </c>
      <c r="N52" s="251">
        <f>'SFY 22-23 Q1 Share Calculations'!O54+'SFY 22-23 Q1 Share Calculations'!AJ54</f>
        <v>2</v>
      </c>
      <c r="O52" s="251">
        <f>'SFY 22-23 Q1 Share Calculations'!P54+'SFY 22-23 Q1 Share Calculations'!AK54</f>
        <v>1057</v>
      </c>
      <c r="P52" s="251">
        <f>'SFY 22-23 Q1 Share Calculations'!U54+'SFY 22-23 Q1 Share Calculations'!AP54</f>
        <v>0</v>
      </c>
      <c r="Q52" s="251">
        <f>'SFY 22-23 Q1 Share Calculations'!V54+'SFY 22-23 Q1 Share Calculations'!AQ54</f>
        <v>0</v>
      </c>
      <c r="R52" s="310">
        <f>'SFY 22-23 Q1 Share Calculations'!W54+'SFY 22-23 Q1 Share Calculations'!AR54</f>
        <v>0</v>
      </c>
      <c r="S52" s="24">
        <f t="shared" si="13"/>
        <v>147</v>
      </c>
      <c r="T52" s="25">
        <f t="shared" si="14"/>
        <v>18834</v>
      </c>
      <c r="U52" s="26">
        <f t="shared" si="15"/>
        <v>1</v>
      </c>
      <c r="V52" s="26">
        <f t="shared" si="16"/>
        <v>187</v>
      </c>
      <c r="W52" s="26">
        <f t="shared" si="17"/>
        <v>16</v>
      </c>
      <c r="X52" s="26">
        <f t="shared" si="18"/>
        <v>250</v>
      </c>
      <c r="Y52" s="26">
        <f t="shared" si="19"/>
        <v>0</v>
      </c>
      <c r="Z52" s="26">
        <f t="shared" si="20"/>
        <v>0</v>
      </c>
      <c r="AA52" s="26">
        <f t="shared" si="21"/>
        <v>2</v>
      </c>
      <c r="AB52" s="26">
        <f t="shared" si="11"/>
        <v>2971</v>
      </c>
      <c r="AC52" s="26">
        <f t="shared" si="12"/>
        <v>22408</v>
      </c>
      <c r="AD52" s="120">
        <f t="shared" si="22"/>
        <v>0</v>
      </c>
    </row>
    <row r="53" spans="1:30" x14ac:dyDescent="0.2">
      <c r="A53" s="28" t="s">
        <v>103</v>
      </c>
      <c r="B53" s="314">
        <f>'SFY 22-23 Q1 Share Calculations'!C55</f>
        <v>246</v>
      </c>
      <c r="C53" s="29">
        <f>'SFY 22-23 Q1 Share Calculations'!BI55+'SFY 22-23 Q1 Share Calculations'!CB55</f>
        <v>0</v>
      </c>
      <c r="D53" s="29">
        <f>'SFY 22-23 Q1 Share Calculations'!BJ55+'SFY 22-23 Q1 Share Calculations'!CC55</f>
        <v>0</v>
      </c>
      <c r="E53" s="29">
        <f>'SFY 22-23 Q1 Share Calculations'!BK55+'SFY 22-23 Q1 Share Calculations'!CD55</f>
        <v>0</v>
      </c>
      <c r="F53" s="251">
        <f>'SFY 22-23 Q1 Share Calculations'!G55+'SFY 22-23 Q1 Share Calculations'!AB55</f>
        <v>329</v>
      </c>
      <c r="G53" s="251">
        <f>'SFY 22-23 Q1 Share Calculations'!H55+'SFY 22-23 Q1 Share Calculations'!AC55</f>
        <v>372</v>
      </c>
      <c r="H53" s="251">
        <f>'SFY 22-23 Q1 Share Calculations'!I55+'SFY 22-23 Q1 Share Calculations'!AD55</f>
        <v>2</v>
      </c>
      <c r="I53" s="251">
        <f>'SFY 22-23 Q1 Share Calculations'!J55+'SFY 22-23 Q1 Share Calculations'!AE55</f>
        <v>411</v>
      </c>
      <c r="J53" s="251">
        <f>'SFY 22-23 Q1 Share Calculations'!K55+'SFY 22-23 Q1 Share Calculations'!AF55</f>
        <v>36</v>
      </c>
      <c r="K53" s="251">
        <f>'SFY 22-23 Q1 Share Calculations'!L55+'SFY 22-23 Q1 Share Calculations'!AG55</f>
        <v>52</v>
      </c>
      <c r="L53" s="251">
        <f>'SFY 22-23 Q1 Share Calculations'!M55+'SFY 22-23 Q1 Share Calculations'!AH55</f>
        <v>0</v>
      </c>
      <c r="M53" s="251">
        <f>'SFY 22-23 Q1 Share Calculations'!N55+'SFY 22-23 Q1 Share Calculations'!AI55</f>
        <v>2</v>
      </c>
      <c r="N53" s="251">
        <f>'SFY 22-23 Q1 Share Calculations'!O55+'SFY 22-23 Q1 Share Calculations'!AJ55</f>
        <v>1</v>
      </c>
      <c r="O53" s="251">
        <f>'SFY 22-23 Q1 Share Calculations'!P55+'SFY 22-23 Q1 Share Calculations'!AK55</f>
        <v>2216</v>
      </c>
      <c r="P53" s="251">
        <f>'SFY 22-23 Q1 Share Calculations'!U55+'SFY 22-23 Q1 Share Calculations'!AP55</f>
        <v>23224</v>
      </c>
      <c r="Q53" s="251">
        <f>'SFY 22-23 Q1 Share Calculations'!V55+'SFY 22-23 Q1 Share Calculations'!AQ55</f>
        <v>375</v>
      </c>
      <c r="R53" s="310">
        <f>'SFY 22-23 Q1 Share Calculations'!W55+'SFY 22-23 Q1 Share Calculations'!AR55</f>
        <v>4540</v>
      </c>
      <c r="S53" s="24">
        <f t="shared" si="13"/>
        <v>329</v>
      </c>
      <c r="T53" s="25">
        <f t="shared" si="14"/>
        <v>23842</v>
      </c>
      <c r="U53" s="26">
        <f t="shared" si="15"/>
        <v>2</v>
      </c>
      <c r="V53" s="26">
        <f t="shared" si="16"/>
        <v>411</v>
      </c>
      <c r="W53" s="26">
        <f t="shared" si="17"/>
        <v>36</v>
      </c>
      <c r="X53" s="26">
        <f t="shared" si="18"/>
        <v>427</v>
      </c>
      <c r="Y53" s="26">
        <f t="shared" si="19"/>
        <v>0</v>
      </c>
      <c r="Z53" s="26">
        <f t="shared" si="20"/>
        <v>2</v>
      </c>
      <c r="AA53" s="26">
        <f t="shared" si="21"/>
        <v>1</v>
      </c>
      <c r="AB53" s="26">
        <f t="shared" si="11"/>
        <v>6756</v>
      </c>
      <c r="AC53" s="26">
        <f t="shared" si="12"/>
        <v>31806</v>
      </c>
      <c r="AD53" s="120">
        <f t="shared" si="22"/>
        <v>0</v>
      </c>
    </row>
    <row r="54" spans="1:30" x14ac:dyDescent="0.2">
      <c r="A54" s="32" t="s">
        <v>104</v>
      </c>
      <c r="B54" s="314">
        <f>'SFY 22-23 Q1 Share Calculations'!C56</f>
        <v>40</v>
      </c>
      <c r="C54" s="29">
        <f>'SFY 22-23 Q1 Share Calculations'!BI56+'SFY 22-23 Q1 Share Calculations'!CB56</f>
        <v>0</v>
      </c>
      <c r="D54" s="29">
        <f>'SFY 22-23 Q1 Share Calculations'!BJ56+'SFY 22-23 Q1 Share Calculations'!CC56</f>
        <v>0</v>
      </c>
      <c r="E54" s="29">
        <f>'SFY 22-23 Q1 Share Calculations'!BK56+'SFY 22-23 Q1 Share Calculations'!CD56</f>
        <v>0</v>
      </c>
      <c r="F54" s="251">
        <f>'SFY 22-23 Q1 Share Calculations'!G56+'SFY 22-23 Q1 Share Calculations'!AB56</f>
        <v>56</v>
      </c>
      <c r="G54" s="251">
        <f>'SFY 22-23 Q1 Share Calculations'!H56+'SFY 22-23 Q1 Share Calculations'!AC56</f>
        <v>62</v>
      </c>
      <c r="H54" s="251">
        <f>'SFY 22-23 Q1 Share Calculations'!I56+'SFY 22-23 Q1 Share Calculations'!AD56</f>
        <v>0</v>
      </c>
      <c r="I54" s="251">
        <f>'SFY 22-23 Q1 Share Calculations'!J56+'SFY 22-23 Q1 Share Calculations'!AE56</f>
        <v>69</v>
      </c>
      <c r="J54" s="251">
        <f>'SFY 22-23 Q1 Share Calculations'!K56+'SFY 22-23 Q1 Share Calculations'!AF56</f>
        <v>6</v>
      </c>
      <c r="K54" s="251">
        <f>'SFY 22-23 Q1 Share Calculations'!L56+'SFY 22-23 Q1 Share Calculations'!AG56</f>
        <v>8</v>
      </c>
      <c r="L54" s="251">
        <f>'SFY 22-23 Q1 Share Calculations'!M56+'SFY 22-23 Q1 Share Calculations'!AH56</f>
        <v>0</v>
      </c>
      <c r="M54" s="251">
        <f>'SFY 22-23 Q1 Share Calculations'!N56+'SFY 22-23 Q1 Share Calculations'!AI56</f>
        <v>0</v>
      </c>
      <c r="N54" s="251">
        <f>'SFY 22-23 Q1 Share Calculations'!O56+'SFY 22-23 Q1 Share Calculations'!AJ56</f>
        <v>1</v>
      </c>
      <c r="O54" s="251">
        <f>'SFY 22-23 Q1 Share Calculations'!P56+'SFY 22-23 Q1 Share Calculations'!AK56</f>
        <v>379</v>
      </c>
      <c r="P54" s="251">
        <f>'SFY 22-23 Q1 Share Calculations'!U56+'SFY 22-23 Q1 Share Calculations'!AP56</f>
        <v>4028</v>
      </c>
      <c r="Q54" s="251">
        <f>'SFY 22-23 Q1 Share Calculations'!V56+'SFY 22-23 Q1 Share Calculations'!AQ56</f>
        <v>65</v>
      </c>
      <c r="R54" s="310">
        <f>'SFY 22-23 Q1 Share Calculations'!W56+'SFY 22-23 Q1 Share Calculations'!AR56</f>
        <v>788</v>
      </c>
      <c r="S54" s="24">
        <f t="shared" si="13"/>
        <v>56</v>
      </c>
      <c r="T54" s="25">
        <f t="shared" si="14"/>
        <v>4130</v>
      </c>
      <c r="U54" s="26">
        <f t="shared" si="15"/>
        <v>0</v>
      </c>
      <c r="V54" s="26">
        <f t="shared" si="16"/>
        <v>69</v>
      </c>
      <c r="W54" s="26">
        <f t="shared" si="17"/>
        <v>6</v>
      </c>
      <c r="X54" s="26">
        <f t="shared" si="18"/>
        <v>73</v>
      </c>
      <c r="Y54" s="26">
        <f t="shared" si="19"/>
        <v>0</v>
      </c>
      <c r="Z54" s="26">
        <f t="shared" si="20"/>
        <v>0</v>
      </c>
      <c r="AA54" s="26">
        <f t="shared" si="21"/>
        <v>1</v>
      </c>
      <c r="AB54" s="26">
        <f t="shared" si="11"/>
        <v>1167</v>
      </c>
      <c r="AC54" s="26">
        <f t="shared" si="12"/>
        <v>5502</v>
      </c>
      <c r="AD54" s="120">
        <f t="shared" si="22"/>
        <v>0</v>
      </c>
    </row>
    <row r="55" spans="1:30" x14ac:dyDescent="0.2">
      <c r="A55" s="32" t="s">
        <v>105</v>
      </c>
      <c r="B55" s="314">
        <f>'SFY 22-23 Q1 Share Calculations'!C57</f>
        <v>34</v>
      </c>
      <c r="C55" s="29">
        <f>'SFY 22-23 Q1 Share Calculations'!BI57+'SFY 22-23 Q1 Share Calculations'!CB57</f>
        <v>0</v>
      </c>
      <c r="D55" s="29">
        <f>'SFY 22-23 Q1 Share Calculations'!BJ57+'SFY 22-23 Q1 Share Calculations'!CC57</f>
        <v>0</v>
      </c>
      <c r="E55" s="29">
        <f>'SFY 22-23 Q1 Share Calculations'!BK57+'SFY 22-23 Q1 Share Calculations'!CD57</f>
        <v>0</v>
      </c>
      <c r="F55" s="251">
        <f>'SFY 22-23 Q1 Share Calculations'!G57+'SFY 22-23 Q1 Share Calculations'!AB57</f>
        <v>37</v>
      </c>
      <c r="G55" s="251">
        <f>'SFY 22-23 Q1 Share Calculations'!H57+'SFY 22-23 Q1 Share Calculations'!AC57</f>
        <v>43</v>
      </c>
      <c r="H55" s="251">
        <f>'SFY 22-23 Q1 Share Calculations'!I57+'SFY 22-23 Q1 Share Calculations'!AD57</f>
        <v>0</v>
      </c>
      <c r="I55" s="251">
        <f>'SFY 22-23 Q1 Share Calculations'!J57+'SFY 22-23 Q1 Share Calculations'!AE57</f>
        <v>47</v>
      </c>
      <c r="J55" s="251">
        <f>'SFY 22-23 Q1 Share Calculations'!K57+'SFY 22-23 Q1 Share Calculations'!AF57</f>
        <v>5</v>
      </c>
      <c r="K55" s="251">
        <f>'SFY 22-23 Q1 Share Calculations'!L57+'SFY 22-23 Q1 Share Calculations'!AG57</f>
        <v>6</v>
      </c>
      <c r="L55" s="251">
        <f>'SFY 22-23 Q1 Share Calculations'!M57+'SFY 22-23 Q1 Share Calculations'!AH57</f>
        <v>0</v>
      </c>
      <c r="M55" s="251">
        <f>'SFY 22-23 Q1 Share Calculations'!N57+'SFY 22-23 Q1 Share Calculations'!AI57</f>
        <v>1</v>
      </c>
      <c r="N55" s="251">
        <f>'SFY 22-23 Q1 Share Calculations'!O57+'SFY 22-23 Q1 Share Calculations'!AJ57</f>
        <v>0</v>
      </c>
      <c r="O55" s="251">
        <f>'SFY 22-23 Q1 Share Calculations'!P57+'SFY 22-23 Q1 Share Calculations'!AK57</f>
        <v>265</v>
      </c>
      <c r="P55" s="251">
        <f>'SFY 22-23 Q1 Share Calculations'!U57+'SFY 22-23 Q1 Share Calculations'!AP57</f>
        <v>2844</v>
      </c>
      <c r="Q55" s="251">
        <f>'SFY 22-23 Q1 Share Calculations'!V57+'SFY 22-23 Q1 Share Calculations'!AQ57</f>
        <v>46</v>
      </c>
      <c r="R55" s="310">
        <f>'SFY 22-23 Q1 Share Calculations'!W57+'SFY 22-23 Q1 Share Calculations'!AR57</f>
        <v>556</v>
      </c>
      <c r="S55" s="24">
        <f t="shared" si="13"/>
        <v>37</v>
      </c>
      <c r="T55" s="25">
        <f t="shared" si="14"/>
        <v>2921</v>
      </c>
      <c r="U55" s="26">
        <f t="shared" si="15"/>
        <v>0</v>
      </c>
      <c r="V55" s="26">
        <f t="shared" si="16"/>
        <v>47</v>
      </c>
      <c r="W55" s="26">
        <f t="shared" si="17"/>
        <v>5</v>
      </c>
      <c r="X55" s="26">
        <f t="shared" si="18"/>
        <v>52</v>
      </c>
      <c r="Y55" s="26">
        <f t="shared" si="19"/>
        <v>0</v>
      </c>
      <c r="Z55" s="26">
        <f t="shared" si="20"/>
        <v>1</v>
      </c>
      <c r="AA55" s="26">
        <f t="shared" si="21"/>
        <v>0</v>
      </c>
      <c r="AB55" s="26">
        <f t="shared" si="11"/>
        <v>821</v>
      </c>
      <c r="AC55" s="26">
        <f t="shared" si="12"/>
        <v>3884</v>
      </c>
      <c r="AD55" s="120">
        <f t="shared" si="22"/>
        <v>0</v>
      </c>
    </row>
    <row r="56" spans="1:30" x14ac:dyDescent="0.2">
      <c r="A56" s="32" t="s">
        <v>106</v>
      </c>
      <c r="B56" s="314">
        <f>'SFY 22-23 Q1 Share Calculations'!C58</f>
        <v>6</v>
      </c>
      <c r="C56" s="29">
        <f>'SFY 22-23 Q1 Share Calculations'!BI58+'SFY 22-23 Q1 Share Calculations'!CB58</f>
        <v>0</v>
      </c>
      <c r="D56" s="29">
        <f>'SFY 22-23 Q1 Share Calculations'!BJ58+'SFY 22-23 Q1 Share Calculations'!CC58</f>
        <v>0</v>
      </c>
      <c r="E56" s="29">
        <f>'SFY 22-23 Q1 Share Calculations'!BK58+'SFY 22-23 Q1 Share Calculations'!CD58</f>
        <v>0</v>
      </c>
      <c r="F56" s="251">
        <f>'SFY 22-23 Q1 Share Calculations'!G58+'SFY 22-23 Q1 Share Calculations'!AB58</f>
        <v>7</v>
      </c>
      <c r="G56" s="251">
        <f>'SFY 22-23 Q1 Share Calculations'!H58+'SFY 22-23 Q1 Share Calculations'!AC58</f>
        <v>8</v>
      </c>
      <c r="H56" s="251">
        <f>'SFY 22-23 Q1 Share Calculations'!I58+'SFY 22-23 Q1 Share Calculations'!AD58</f>
        <v>0</v>
      </c>
      <c r="I56" s="251">
        <f>'SFY 22-23 Q1 Share Calculations'!J58+'SFY 22-23 Q1 Share Calculations'!AE58</f>
        <v>10</v>
      </c>
      <c r="J56" s="251">
        <f>'SFY 22-23 Q1 Share Calculations'!K58+'SFY 22-23 Q1 Share Calculations'!AF58</f>
        <v>1</v>
      </c>
      <c r="K56" s="251">
        <f>'SFY 22-23 Q1 Share Calculations'!L58+'SFY 22-23 Q1 Share Calculations'!AG58</f>
        <v>2</v>
      </c>
      <c r="L56" s="251">
        <f>'SFY 22-23 Q1 Share Calculations'!M58+'SFY 22-23 Q1 Share Calculations'!AH58</f>
        <v>0</v>
      </c>
      <c r="M56" s="251">
        <f>'SFY 22-23 Q1 Share Calculations'!N58+'SFY 22-23 Q1 Share Calculations'!AI58</f>
        <v>0</v>
      </c>
      <c r="N56" s="251">
        <f>'SFY 22-23 Q1 Share Calculations'!O58+'SFY 22-23 Q1 Share Calculations'!AJ58</f>
        <v>1</v>
      </c>
      <c r="O56" s="251">
        <f>'SFY 22-23 Q1 Share Calculations'!P58+'SFY 22-23 Q1 Share Calculations'!AK58</f>
        <v>50</v>
      </c>
      <c r="P56" s="251">
        <f>'SFY 22-23 Q1 Share Calculations'!U58+'SFY 22-23 Q1 Share Calculations'!AP58</f>
        <v>553</v>
      </c>
      <c r="Q56" s="251">
        <f>'SFY 22-23 Q1 Share Calculations'!V58+'SFY 22-23 Q1 Share Calculations'!AQ58</f>
        <v>9</v>
      </c>
      <c r="R56" s="310">
        <f>'SFY 22-23 Q1 Share Calculations'!W58+'SFY 22-23 Q1 Share Calculations'!AR58</f>
        <v>108</v>
      </c>
      <c r="S56" s="24">
        <f t="shared" si="13"/>
        <v>7</v>
      </c>
      <c r="T56" s="25">
        <f t="shared" si="14"/>
        <v>567</v>
      </c>
      <c r="U56" s="26">
        <f t="shared" si="15"/>
        <v>0</v>
      </c>
      <c r="V56" s="26">
        <f t="shared" si="16"/>
        <v>10</v>
      </c>
      <c r="W56" s="26">
        <f t="shared" si="17"/>
        <v>1</v>
      </c>
      <c r="X56" s="26">
        <f t="shared" si="18"/>
        <v>11</v>
      </c>
      <c r="Y56" s="26">
        <f t="shared" si="19"/>
        <v>0</v>
      </c>
      <c r="Z56" s="26">
        <f t="shared" si="20"/>
        <v>0</v>
      </c>
      <c r="AA56" s="26">
        <f t="shared" si="21"/>
        <v>1</v>
      </c>
      <c r="AB56" s="26">
        <f t="shared" si="11"/>
        <v>158</v>
      </c>
      <c r="AC56" s="26">
        <f t="shared" si="12"/>
        <v>755</v>
      </c>
      <c r="AD56" s="120">
        <f t="shared" si="22"/>
        <v>0</v>
      </c>
    </row>
    <row r="57" spans="1:30" x14ac:dyDescent="0.2">
      <c r="A57" s="32" t="s">
        <v>107</v>
      </c>
      <c r="B57" s="314">
        <f>'SFY 22-23 Q1 Share Calculations'!C59</f>
        <v>0</v>
      </c>
      <c r="C57" s="24">
        <f>'SFY 22-23 Q1 Share Calculations'!BI59+'SFY 22-23 Q1 Share Calculations'!CB59</f>
        <v>24277</v>
      </c>
      <c r="D57" s="25">
        <f>'SFY 22-23 Q1 Share Calculations'!BJ59+'SFY 22-23 Q1 Share Calculations'!CC59</f>
        <v>286</v>
      </c>
      <c r="E57" s="25">
        <f>'SFY 22-23 Q1 Share Calculations'!BK59+'SFY 22-23 Q1 Share Calculations'!CD59</f>
        <v>2321</v>
      </c>
      <c r="F57" s="251">
        <f>'SFY 22-23 Q1 Share Calculations'!G59+'SFY 22-23 Q1 Share Calculations'!AB59</f>
        <v>388</v>
      </c>
      <c r="G57" s="251">
        <f>'SFY 22-23 Q1 Share Calculations'!H59+'SFY 22-23 Q1 Share Calculations'!AC59</f>
        <v>440</v>
      </c>
      <c r="H57" s="251">
        <f>'SFY 22-23 Q1 Share Calculations'!I59+'SFY 22-23 Q1 Share Calculations'!AD59</f>
        <v>3</v>
      </c>
      <c r="I57" s="251">
        <f>'SFY 22-23 Q1 Share Calculations'!J59+'SFY 22-23 Q1 Share Calculations'!AE59</f>
        <v>486</v>
      </c>
      <c r="J57" s="251">
        <f>'SFY 22-23 Q1 Share Calculations'!K59+'SFY 22-23 Q1 Share Calculations'!AF59</f>
        <v>43</v>
      </c>
      <c r="K57" s="251">
        <f>'SFY 22-23 Q1 Share Calculations'!L59+'SFY 22-23 Q1 Share Calculations'!AG59</f>
        <v>61</v>
      </c>
      <c r="L57" s="251">
        <f>'SFY 22-23 Q1 Share Calculations'!M59+'SFY 22-23 Q1 Share Calculations'!AH59</f>
        <v>0</v>
      </c>
      <c r="M57" s="251">
        <f>'SFY 22-23 Q1 Share Calculations'!N59+'SFY 22-23 Q1 Share Calculations'!AI59</f>
        <v>1</v>
      </c>
      <c r="N57" s="251">
        <f>'SFY 22-23 Q1 Share Calculations'!O59+'SFY 22-23 Q1 Share Calculations'!AJ59</f>
        <v>2</v>
      </c>
      <c r="O57" s="251">
        <f>'SFY 22-23 Q1 Share Calculations'!P59+'SFY 22-23 Q1 Share Calculations'!AK59</f>
        <v>2621</v>
      </c>
      <c r="P57" s="251">
        <f>'SFY 22-23 Q1 Share Calculations'!U59+'SFY 22-23 Q1 Share Calculations'!AP59</f>
        <v>0</v>
      </c>
      <c r="Q57" s="251">
        <f>'SFY 22-23 Q1 Share Calculations'!V59+'SFY 22-23 Q1 Share Calculations'!AQ59</f>
        <v>0</v>
      </c>
      <c r="R57" s="310">
        <f>'SFY 22-23 Q1 Share Calculations'!W59+'SFY 22-23 Q1 Share Calculations'!AR59</f>
        <v>0</v>
      </c>
      <c r="S57" s="24">
        <f t="shared" si="13"/>
        <v>388</v>
      </c>
      <c r="T57" s="25">
        <f t="shared" si="14"/>
        <v>24717</v>
      </c>
      <c r="U57" s="26">
        <f t="shared" si="15"/>
        <v>3</v>
      </c>
      <c r="V57" s="26">
        <f t="shared" si="16"/>
        <v>486</v>
      </c>
      <c r="W57" s="26">
        <f t="shared" si="17"/>
        <v>43</v>
      </c>
      <c r="X57" s="26">
        <f t="shared" si="18"/>
        <v>347</v>
      </c>
      <c r="Y57" s="26">
        <f t="shared" si="19"/>
        <v>0</v>
      </c>
      <c r="Z57" s="26">
        <f t="shared" si="20"/>
        <v>1</v>
      </c>
      <c r="AA57" s="26">
        <f t="shared" si="21"/>
        <v>2</v>
      </c>
      <c r="AB57" s="26">
        <f t="shared" si="11"/>
        <v>4942</v>
      </c>
      <c r="AC57" s="26">
        <f t="shared" si="12"/>
        <v>30929</v>
      </c>
      <c r="AD57" s="120">
        <f t="shared" si="22"/>
        <v>0</v>
      </c>
    </row>
    <row r="58" spans="1:30" x14ac:dyDescent="0.2">
      <c r="A58" s="32" t="s">
        <v>108</v>
      </c>
      <c r="B58" s="314">
        <f>'SFY 22-23 Q1 Share Calculations'!C60</f>
        <v>16</v>
      </c>
      <c r="C58" s="29">
        <f>'SFY 22-23 Q1 Share Calculations'!BI60+'SFY 22-23 Q1 Share Calculations'!CB60</f>
        <v>0</v>
      </c>
      <c r="D58" s="29">
        <f>'SFY 22-23 Q1 Share Calculations'!BJ60+'SFY 22-23 Q1 Share Calculations'!CC60</f>
        <v>0</v>
      </c>
      <c r="E58" s="29">
        <f>'SFY 22-23 Q1 Share Calculations'!BK60+'SFY 22-23 Q1 Share Calculations'!CD60</f>
        <v>0</v>
      </c>
      <c r="F58" s="251">
        <f>'SFY 22-23 Q1 Share Calculations'!G60+'SFY 22-23 Q1 Share Calculations'!AB60</f>
        <v>18</v>
      </c>
      <c r="G58" s="251">
        <f>'SFY 22-23 Q1 Share Calculations'!H60+'SFY 22-23 Q1 Share Calculations'!AC60</f>
        <v>20</v>
      </c>
      <c r="H58" s="251">
        <f>'SFY 22-23 Q1 Share Calculations'!I60+'SFY 22-23 Q1 Share Calculations'!AD60</f>
        <v>0</v>
      </c>
      <c r="I58" s="251">
        <f>'SFY 22-23 Q1 Share Calculations'!J60+'SFY 22-23 Q1 Share Calculations'!AE60</f>
        <v>22</v>
      </c>
      <c r="J58" s="251">
        <f>'SFY 22-23 Q1 Share Calculations'!K60+'SFY 22-23 Q1 Share Calculations'!AF60</f>
        <v>3</v>
      </c>
      <c r="K58" s="251">
        <f>'SFY 22-23 Q1 Share Calculations'!L60+'SFY 22-23 Q1 Share Calculations'!AG60</f>
        <v>2</v>
      </c>
      <c r="L58" s="251">
        <f>'SFY 22-23 Q1 Share Calculations'!M60+'SFY 22-23 Q1 Share Calculations'!AH60</f>
        <v>1</v>
      </c>
      <c r="M58" s="251">
        <f>'SFY 22-23 Q1 Share Calculations'!N60+'SFY 22-23 Q1 Share Calculations'!AI60</f>
        <v>0</v>
      </c>
      <c r="N58" s="251">
        <f>'SFY 22-23 Q1 Share Calculations'!O60+'SFY 22-23 Q1 Share Calculations'!AJ60</f>
        <v>0</v>
      </c>
      <c r="O58" s="251">
        <f>'SFY 22-23 Q1 Share Calculations'!P60+'SFY 22-23 Q1 Share Calculations'!AK60</f>
        <v>126</v>
      </c>
      <c r="P58" s="251">
        <f>'SFY 22-23 Q1 Share Calculations'!U60+'SFY 22-23 Q1 Share Calculations'!AP60</f>
        <v>1341</v>
      </c>
      <c r="Q58" s="251">
        <f>'SFY 22-23 Q1 Share Calculations'!V60+'SFY 22-23 Q1 Share Calculations'!AQ60</f>
        <v>22</v>
      </c>
      <c r="R58" s="310">
        <f>'SFY 22-23 Q1 Share Calculations'!W60+'SFY 22-23 Q1 Share Calculations'!AR60</f>
        <v>263</v>
      </c>
      <c r="S58" s="24">
        <f t="shared" si="13"/>
        <v>18</v>
      </c>
      <c r="T58" s="25">
        <f t="shared" si="14"/>
        <v>1377</v>
      </c>
      <c r="U58" s="26">
        <f t="shared" si="15"/>
        <v>0</v>
      </c>
      <c r="V58" s="26">
        <f t="shared" si="16"/>
        <v>22</v>
      </c>
      <c r="W58" s="26">
        <f t="shared" si="17"/>
        <v>3</v>
      </c>
      <c r="X58" s="26">
        <f t="shared" si="18"/>
        <v>24</v>
      </c>
      <c r="Y58" s="26">
        <f t="shared" si="19"/>
        <v>1</v>
      </c>
      <c r="Z58" s="26">
        <f t="shared" si="20"/>
        <v>0</v>
      </c>
      <c r="AA58" s="26">
        <f t="shared" si="21"/>
        <v>0</v>
      </c>
      <c r="AB58" s="26">
        <f t="shared" si="11"/>
        <v>389</v>
      </c>
      <c r="AC58" s="26">
        <f t="shared" si="12"/>
        <v>1834</v>
      </c>
      <c r="AD58" s="120">
        <f t="shared" si="22"/>
        <v>0</v>
      </c>
    </row>
    <row r="59" spans="1:30" x14ac:dyDescent="0.2">
      <c r="A59" s="32" t="s">
        <v>109</v>
      </c>
      <c r="B59" s="314">
        <f>'SFY 22-23 Q1 Share Calculations'!C61</f>
        <v>0</v>
      </c>
      <c r="C59" s="24">
        <f>'SFY 22-23 Q1 Share Calculations'!BI61+'SFY 22-23 Q1 Share Calculations'!CB61</f>
        <v>26762</v>
      </c>
      <c r="D59" s="25">
        <f>'SFY 22-23 Q1 Share Calculations'!BJ61+'SFY 22-23 Q1 Share Calculations'!CC61</f>
        <v>317</v>
      </c>
      <c r="E59" s="25">
        <f>'SFY 22-23 Q1 Share Calculations'!BK61+'SFY 22-23 Q1 Share Calculations'!CD61</f>
        <v>2559</v>
      </c>
      <c r="F59" s="251">
        <f>'SFY 22-23 Q1 Share Calculations'!G61+'SFY 22-23 Q1 Share Calculations'!AB61</f>
        <v>298</v>
      </c>
      <c r="G59" s="251">
        <f>'SFY 22-23 Q1 Share Calculations'!H61+'SFY 22-23 Q1 Share Calculations'!AC61</f>
        <v>340</v>
      </c>
      <c r="H59" s="251">
        <f>'SFY 22-23 Q1 Share Calculations'!I61+'SFY 22-23 Q1 Share Calculations'!AD61</f>
        <v>2</v>
      </c>
      <c r="I59" s="251">
        <f>'SFY 22-23 Q1 Share Calculations'!J61+'SFY 22-23 Q1 Share Calculations'!AE61</f>
        <v>376</v>
      </c>
      <c r="J59" s="251">
        <f>'SFY 22-23 Q1 Share Calculations'!K61+'SFY 22-23 Q1 Share Calculations'!AF61</f>
        <v>33</v>
      </c>
      <c r="K59" s="251">
        <f>'SFY 22-23 Q1 Share Calculations'!L61+'SFY 22-23 Q1 Share Calculations'!AG61</f>
        <v>47</v>
      </c>
      <c r="L59" s="251">
        <f>'SFY 22-23 Q1 Share Calculations'!M61+'SFY 22-23 Q1 Share Calculations'!AH61</f>
        <v>0</v>
      </c>
      <c r="M59" s="251">
        <f>'SFY 22-23 Q1 Share Calculations'!N61+'SFY 22-23 Q1 Share Calculations'!AI61</f>
        <v>1</v>
      </c>
      <c r="N59" s="251">
        <f>'SFY 22-23 Q1 Share Calculations'!O61+'SFY 22-23 Q1 Share Calculations'!AJ61</f>
        <v>1</v>
      </c>
      <c r="O59" s="251">
        <f>'SFY 22-23 Q1 Share Calculations'!P61+'SFY 22-23 Q1 Share Calculations'!AK61</f>
        <v>2093</v>
      </c>
      <c r="P59" s="251">
        <f>'SFY 22-23 Q1 Share Calculations'!U61+'SFY 22-23 Q1 Share Calculations'!AP61</f>
        <v>0</v>
      </c>
      <c r="Q59" s="251">
        <f>'SFY 22-23 Q1 Share Calculations'!V61+'SFY 22-23 Q1 Share Calculations'!AQ61</f>
        <v>0</v>
      </c>
      <c r="R59" s="310">
        <f>'SFY 22-23 Q1 Share Calculations'!W61+'SFY 22-23 Q1 Share Calculations'!AR61</f>
        <v>0</v>
      </c>
      <c r="S59" s="24">
        <f t="shared" si="13"/>
        <v>298</v>
      </c>
      <c r="T59" s="25">
        <f t="shared" si="14"/>
        <v>27102</v>
      </c>
      <c r="U59" s="26">
        <f t="shared" si="15"/>
        <v>2</v>
      </c>
      <c r="V59" s="26">
        <f t="shared" si="16"/>
        <v>376</v>
      </c>
      <c r="W59" s="26">
        <f t="shared" si="17"/>
        <v>33</v>
      </c>
      <c r="X59" s="26">
        <f t="shared" si="18"/>
        <v>364</v>
      </c>
      <c r="Y59" s="26">
        <f t="shared" si="19"/>
        <v>0</v>
      </c>
      <c r="Z59" s="26">
        <f t="shared" si="20"/>
        <v>1</v>
      </c>
      <c r="AA59" s="26">
        <f t="shared" si="21"/>
        <v>1</v>
      </c>
      <c r="AB59" s="26">
        <f t="shared" si="11"/>
        <v>4652</v>
      </c>
      <c r="AC59" s="26">
        <f t="shared" si="12"/>
        <v>32829</v>
      </c>
      <c r="AD59" s="120">
        <f t="shared" si="22"/>
        <v>0</v>
      </c>
    </row>
    <row r="60" spans="1:30" x14ac:dyDescent="0.2">
      <c r="A60" s="32" t="s">
        <v>110</v>
      </c>
      <c r="B60" s="314">
        <f>'SFY 22-23 Q1 Share Calculations'!C62</f>
        <v>0</v>
      </c>
      <c r="C60" s="24">
        <f>'SFY 22-23 Q1 Share Calculations'!BI62+'SFY 22-23 Q1 Share Calculations'!CB62</f>
        <v>12771</v>
      </c>
      <c r="D60" s="25">
        <f>'SFY 22-23 Q1 Share Calculations'!BJ62+'SFY 22-23 Q1 Share Calculations'!CC62</f>
        <v>159</v>
      </c>
      <c r="E60" s="25">
        <f>'SFY 22-23 Q1 Share Calculations'!BK62+'SFY 22-23 Q1 Share Calculations'!CD62</f>
        <v>1362</v>
      </c>
      <c r="F60" s="251">
        <f>'SFY 22-23 Q1 Share Calculations'!G62+'SFY 22-23 Q1 Share Calculations'!AB62</f>
        <v>76</v>
      </c>
      <c r="G60" s="251">
        <f>'SFY 22-23 Q1 Share Calculations'!H62+'SFY 22-23 Q1 Share Calculations'!AC62</f>
        <v>87</v>
      </c>
      <c r="H60" s="251">
        <f>'SFY 22-23 Q1 Share Calculations'!I62+'SFY 22-23 Q1 Share Calculations'!AD62</f>
        <v>0</v>
      </c>
      <c r="I60" s="251">
        <f>'SFY 22-23 Q1 Share Calculations'!J62+'SFY 22-23 Q1 Share Calculations'!AE62</f>
        <v>96</v>
      </c>
      <c r="J60" s="251">
        <f>'SFY 22-23 Q1 Share Calculations'!K62+'SFY 22-23 Q1 Share Calculations'!AF62</f>
        <v>8</v>
      </c>
      <c r="K60" s="251">
        <f>'SFY 22-23 Q1 Share Calculations'!L62+'SFY 22-23 Q1 Share Calculations'!AG62</f>
        <v>12</v>
      </c>
      <c r="L60" s="251">
        <f>'SFY 22-23 Q1 Share Calculations'!M62+'SFY 22-23 Q1 Share Calculations'!AH62</f>
        <v>0</v>
      </c>
      <c r="M60" s="251">
        <f>'SFY 22-23 Q1 Share Calculations'!N62+'SFY 22-23 Q1 Share Calculations'!AI62</f>
        <v>0</v>
      </c>
      <c r="N60" s="251">
        <f>'SFY 22-23 Q1 Share Calculations'!O62+'SFY 22-23 Q1 Share Calculations'!AJ62</f>
        <v>1</v>
      </c>
      <c r="O60" s="251">
        <f>'SFY 22-23 Q1 Share Calculations'!P62+'SFY 22-23 Q1 Share Calculations'!AK62</f>
        <v>542</v>
      </c>
      <c r="P60" s="251">
        <f>'SFY 22-23 Q1 Share Calculations'!U62+'SFY 22-23 Q1 Share Calculations'!AP62</f>
        <v>0</v>
      </c>
      <c r="Q60" s="251">
        <f>'SFY 22-23 Q1 Share Calculations'!V62+'SFY 22-23 Q1 Share Calculations'!AQ62</f>
        <v>0</v>
      </c>
      <c r="R60" s="310">
        <f>'SFY 22-23 Q1 Share Calculations'!W62+'SFY 22-23 Q1 Share Calculations'!AR62</f>
        <v>0</v>
      </c>
      <c r="S60" s="24">
        <f t="shared" si="13"/>
        <v>76</v>
      </c>
      <c r="T60" s="25">
        <f t="shared" si="14"/>
        <v>12858</v>
      </c>
      <c r="U60" s="26">
        <f t="shared" si="15"/>
        <v>0</v>
      </c>
      <c r="V60" s="26">
        <f t="shared" si="16"/>
        <v>96</v>
      </c>
      <c r="W60" s="26">
        <f t="shared" si="17"/>
        <v>8</v>
      </c>
      <c r="X60" s="26">
        <f t="shared" si="18"/>
        <v>171</v>
      </c>
      <c r="Y60" s="26">
        <f t="shared" si="19"/>
        <v>0</v>
      </c>
      <c r="Z60" s="26">
        <f t="shared" si="20"/>
        <v>0</v>
      </c>
      <c r="AA60" s="26">
        <f t="shared" si="21"/>
        <v>1</v>
      </c>
      <c r="AB60" s="26">
        <f t="shared" si="11"/>
        <v>1904</v>
      </c>
      <c r="AC60" s="26">
        <f t="shared" si="12"/>
        <v>15114</v>
      </c>
      <c r="AD60" s="120">
        <f t="shared" si="22"/>
        <v>0</v>
      </c>
    </row>
    <row r="61" spans="1:30" x14ac:dyDescent="0.2">
      <c r="A61" s="32" t="s">
        <v>111</v>
      </c>
      <c r="B61" s="314">
        <f>'SFY 22-23 Q1 Share Calculations'!C63</f>
        <v>48</v>
      </c>
      <c r="C61" s="29">
        <f>'SFY 22-23 Q1 Share Calculations'!BI63+'SFY 22-23 Q1 Share Calculations'!CB63</f>
        <v>0</v>
      </c>
      <c r="D61" s="29">
        <f>'SFY 22-23 Q1 Share Calculations'!BJ63+'SFY 22-23 Q1 Share Calculations'!CC63</f>
        <v>0</v>
      </c>
      <c r="E61" s="29">
        <f>'SFY 22-23 Q1 Share Calculations'!BK63+'SFY 22-23 Q1 Share Calculations'!CD63</f>
        <v>0</v>
      </c>
      <c r="F61" s="251">
        <f>'SFY 22-23 Q1 Share Calculations'!G63+'SFY 22-23 Q1 Share Calculations'!AB63</f>
        <v>48</v>
      </c>
      <c r="G61" s="251">
        <f>'SFY 22-23 Q1 Share Calculations'!H63+'SFY 22-23 Q1 Share Calculations'!AC63</f>
        <v>55</v>
      </c>
      <c r="H61" s="251">
        <f>'SFY 22-23 Q1 Share Calculations'!I63+'SFY 22-23 Q1 Share Calculations'!AD63</f>
        <v>0</v>
      </c>
      <c r="I61" s="251">
        <f>'SFY 22-23 Q1 Share Calculations'!J63+'SFY 22-23 Q1 Share Calculations'!AE63</f>
        <v>61</v>
      </c>
      <c r="J61" s="251">
        <f>'SFY 22-23 Q1 Share Calculations'!K63+'SFY 22-23 Q1 Share Calculations'!AF63</f>
        <v>6</v>
      </c>
      <c r="K61" s="251">
        <f>'SFY 22-23 Q1 Share Calculations'!L63+'SFY 22-23 Q1 Share Calculations'!AG63</f>
        <v>7</v>
      </c>
      <c r="L61" s="251">
        <f>'SFY 22-23 Q1 Share Calculations'!M63+'SFY 22-23 Q1 Share Calculations'!AH63</f>
        <v>0</v>
      </c>
      <c r="M61" s="251">
        <f>'SFY 22-23 Q1 Share Calculations'!N63+'SFY 22-23 Q1 Share Calculations'!AI63</f>
        <v>0</v>
      </c>
      <c r="N61" s="251">
        <f>'SFY 22-23 Q1 Share Calculations'!O63+'SFY 22-23 Q1 Share Calculations'!AJ63</f>
        <v>1</v>
      </c>
      <c r="O61" s="251">
        <f>'SFY 22-23 Q1 Share Calculations'!P63+'SFY 22-23 Q1 Share Calculations'!AK63</f>
        <v>341</v>
      </c>
      <c r="P61" s="251">
        <f>'SFY 22-23 Q1 Share Calculations'!U63+'SFY 22-23 Q1 Share Calculations'!AP63</f>
        <v>3555</v>
      </c>
      <c r="Q61" s="251">
        <f>'SFY 22-23 Q1 Share Calculations'!V63+'SFY 22-23 Q1 Share Calculations'!AQ63</f>
        <v>57</v>
      </c>
      <c r="R61" s="310">
        <f>'SFY 22-23 Q1 Share Calculations'!W63+'SFY 22-23 Q1 Share Calculations'!AR63</f>
        <v>695</v>
      </c>
      <c r="S61" s="24">
        <f t="shared" si="13"/>
        <v>48</v>
      </c>
      <c r="T61" s="25">
        <f t="shared" si="14"/>
        <v>3658</v>
      </c>
      <c r="U61" s="26">
        <f t="shared" si="15"/>
        <v>0</v>
      </c>
      <c r="V61" s="26">
        <f t="shared" si="16"/>
        <v>61</v>
      </c>
      <c r="W61" s="26">
        <f t="shared" si="17"/>
        <v>6</v>
      </c>
      <c r="X61" s="26">
        <f t="shared" si="18"/>
        <v>64</v>
      </c>
      <c r="Y61" s="26">
        <f t="shared" si="19"/>
        <v>0</v>
      </c>
      <c r="Z61" s="26">
        <f t="shared" si="20"/>
        <v>0</v>
      </c>
      <c r="AA61" s="26">
        <f t="shared" si="21"/>
        <v>1</v>
      </c>
      <c r="AB61" s="26">
        <f t="shared" si="11"/>
        <v>1036</v>
      </c>
      <c r="AC61" s="26">
        <f t="shared" si="12"/>
        <v>4874</v>
      </c>
      <c r="AD61" s="120">
        <f t="shared" si="22"/>
        <v>0</v>
      </c>
    </row>
    <row r="62" spans="1:30" ht="5.25" customHeight="1" x14ac:dyDescent="0.2">
      <c r="A62" s="33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27"/>
    </row>
    <row r="63" spans="1:30" x14ac:dyDescent="0.2">
      <c r="A63" s="35" t="s">
        <v>112</v>
      </c>
      <c r="B63" s="315">
        <f>SUM(B4:B61)</f>
        <v>9057</v>
      </c>
      <c r="C63" s="36">
        <f t="shared" ref="C63:E63" si="23">SUM(C4:C62)</f>
        <v>749479</v>
      </c>
      <c r="D63" s="36">
        <f t="shared" si="23"/>
        <v>9254</v>
      </c>
      <c r="E63" s="36">
        <f t="shared" si="23"/>
        <v>78116</v>
      </c>
      <c r="F63" s="36">
        <f t="shared" ref="F63:R63" si="24">SUM(F4:F62)</f>
        <v>17777</v>
      </c>
      <c r="G63" s="36">
        <f t="shared" si="24"/>
        <v>20312</v>
      </c>
      <c r="H63" s="36">
        <f t="shared" si="24"/>
        <v>130</v>
      </c>
      <c r="I63" s="36">
        <f t="shared" si="24"/>
        <v>22452</v>
      </c>
      <c r="J63" s="36">
        <f t="shared" si="24"/>
        <v>1977</v>
      </c>
      <c r="K63" s="36">
        <f t="shared" si="24"/>
        <v>2803</v>
      </c>
      <c r="L63" s="36">
        <f t="shared" si="24"/>
        <v>7</v>
      </c>
      <c r="M63" s="36">
        <f t="shared" si="24"/>
        <v>53</v>
      </c>
      <c r="N63" s="36">
        <f t="shared" si="24"/>
        <v>85</v>
      </c>
      <c r="O63" s="315">
        <f t="shared" si="24"/>
        <v>126009</v>
      </c>
      <c r="P63" s="36">
        <f t="shared" si="24"/>
        <v>789938</v>
      </c>
      <c r="Q63" s="36">
        <f t="shared" si="24"/>
        <v>12756</v>
      </c>
      <c r="R63" s="36">
        <f t="shared" si="24"/>
        <v>154433</v>
      </c>
      <c r="S63" s="36">
        <f>SUM(S4:S62)</f>
        <v>17777</v>
      </c>
      <c r="T63" s="36">
        <f>SUM(T4:T62)</f>
        <v>1568786</v>
      </c>
      <c r="U63" s="36">
        <f t="shared" ref="U63:AC63" si="25">SUM(U4:U62)</f>
        <v>130</v>
      </c>
      <c r="V63" s="36">
        <f t="shared" si="25"/>
        <v>22452</v>
      </c>
      <c r="W63" s="36">
        <f t="shared" si="25"/>
        <v>1977</v>
      </c>
      <c r="X63" s="36">
        <f t="shared" si="25"/>
        <v>24813</v>
      </c>
      <c r="Y63" s="36">
        <f t="shared" si="25"/>
        <v>7</v>
      </c>
      <c r="Z63" s="36">
        <f t="shared" si="25"/>
        <v>53</v>
      </c>
      <c r="AA63" s="36">
        <f t="shared" si="25"/>
        <v>85</v>
      </c>
      <c r="AB63" s="36">
        <f>SUM(AB4:AB61)</f>
        <v>358558</v>
      </c>
      <c r="AC63" s="36">
        <f t="shared" si="25"/>
        <v>1994638</v>
      </c>
      <c r="AD63" s="120">
        <f>SUM(B63:R63)-SUM(S63:AB63)</f>
        <v>0</v>
      </c>
    </row>
    <row r="64" spans="1:30" x14ac:dyDescent="0.2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7"/>
    </row>
    <row r="65" spans="1:32" ht="14.25" hidden="1" x14ac:dyDescent="0.3">
      <c r="A65" s="37"/>
      <c r="B65" s="39"/>
      <c r="C65" s="39"/>
      <c r="D65" s="39"/>
      <c r="E65" s="39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120">
        <f>'SFY 22-23 Q1 Share Summary'!L63</f>
        <v>1994638</v>
      </c>
      <c r="AD65" s="39"/>
      <c r="AE65" s="39"/>
      <c r="AF65" s="39"/>
    </row>
    <row r="66" spans="1:32" hidden="1" x14ac:dyDescent="0.2">
      <c r="A66" s="41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7"/>
    </row>
    <row r="67" spans="1:32" hidden="1" x14ac:dyDescent="0.2">
      <c r="A67" s="37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42"/>
      <c r="AD67" s="37"/>
    </row>
    <row r="68" spans="1:32" x14ac:dyDescent="0.2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38"/>
      <c r="AD68" s="37"/>
    </row>
    <row r="69" spans="1:32" x14ac:dyDescent="0.2">
      <c r="A69" s="37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37"/>
    </row>
    <row r="70" spans="1:32" x14ac:dyDescent="0.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2" x14ac:dyDescent="0.2">
      <c r="A71" s="43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</row>
    <row r="72" spans="1:32" x14ac:dyDescent="0.2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</row>
    <row r="73" spans="1:32" x14ac:dyDescent="0.2">
      <c r="A73" s="4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</row>
    <row r="74" spans="1:32" x14ac:dyDescent="0.2">
      <c r="A74" s="45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</row>
    <row r="75" spans="1:32" x14ac:dyDescent="0.2">
      <c r="A75" s="44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</row>
    <row r="76" spans="1:32" x14ac:dyDescent="0.2">
      <c r="A76" s="48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</row>
  </sheetData>
  <mergeCells count="5">
    <mergeCell ref="A1:AC1"/>
    <mergeCell ref="C2:E2"/>
    <mergeCell ref="F2:O2"/>
    <mergeCell ref="S2:AB2"/>
    <mergeCell ref="P2:R2"/>
  </mergeCells>
  <pageMargins left="0.7" right="0.7" top="0.75" bottom="0.75" header="0.3" footer="0.3"/>
  <pageSetup orientation="portrait" horizontalDpi="1200" verticalDpi="1200" r:id="rId1"/>
  <ignoredErrors>
    <ignoredError sqref="P63:AA63 AC63 C63:O63" unlockedFormula="1"/>
    <ignoredError sqref="AB63 B63" formula="1" unlockedFormula="1"/>
    <ignoredError sqref="T4:X6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B1C31-5999-4805-B3C2-FDE6186DB0C1}">
  <sheetPr>
    <outlinePr summaryBelow="0" summaryRight="0"/>
    <pageSetUpPr fitToPage="1"/>
  </sheetPr>
  <dimension ref="A1:CV71"/>
  <sheetViews>
    <sheetView zoomScale="90" zoomScaleNormal="90" workbookViewId="0">
      <selection activeCell="U5" sqref="U5"/>
    </sheetView>
  </sheetViews>
  <sheetFormatPr defaultColWidth="9.140625" defaultRowHeight="15" x14ac:dyDescent="0.25"/>
  <cols>
    <col min="1" max="1" width="17.5703125" style="44" customWidth="1"/>
    <col min="2" max="3" width="14.140625" style="44" customWidth="1"/>
    <col min="4" max="4" width="4.140625" style="8" customWidth="1"/>
    <col min="5" max="5" width="15.42578125" style="8" customWidth="1"/>
    <col min="6" max="15" width="14.42578125" style="8" customWidth="1"/>
    <col min="16" max="17" width="14.140625" style="8" customWidth="1"/>
    <col min="18" max="18" width="4.140625" style="8" customWidth="1"/>
    <col min="19" max="19" width="15.42578125" style="8" customWidth="1"/>
    <col min="20" max="22" width="14.42578125" style="8" customWidth="1"/>
    <col min="23" max="24" width="14.140625" style="8" customWidth="1"/>
    <col min="25" max="25" width="4.140625" style="8" customWidth="1"/>
    <col min="26" max="26" width="15.42578125" style="8" customWidth="1"/>
    <col min="27" max="36" width="14.42578125" style="8" customWidth="1"/>
    <col min="37" max="38" width="14.140625" style="8" customWidth="1"/>
    <col min="39" max="39" width="4.140625" style="8" customWidth="1"/>
    <col min="40" max="40" width="15.42578125" style="8" customWidth="1"/>
    <col min="41" max="43" width="14.42578125" style="8" customWidth="1"/>
    <col min="44" max="45" width="14.140625" style="8" customWidth="1"/>
    <col min="46" max="46" width="3.7109375" style="8" customWidth="1"/>
    <col min="47" max="47" width="17.140625" style="8" customWidth="1"/>
    <col min="48" max="58" width="14.140625" style="8" customWidth="1"/>
    <col min="59" max="59" width="3.7109375" style="44" customWidth="1"/>
    <col min="60" max="60" width="19.85546875" style="44" customWidth="1"/>
    <col min="61" max="64" width="14.140625" style="44" customWidth="1"/>
    <col min="65" max="65" width="3.28515625" style="44" customWidth="1"/>
    <col min="66" max="66" width="18.7109375" style="44" customWidth="1"/>
    <col min="67" max="67" width="11.42578125" style="44" customWidth="1"/>
    <col min="68" max="69" width="14.140625" style="44" customWidth="1"/>
    <col min="70" max="70" width="13.42578125" style="44" customWidth="1"/>
    <col min="71" max="71" width="12.7109375" style="44" customWidth="1"/>
    <col min="72" max="72" width="3.7109375" style="44" customWidth="1"/>
    <col min="73" max="73" width="18.7109375" style="44" customWidth="1"/>
    <col min="74" max="75" width="14.140625" style="44" customWidth="1"/>
    <col min="76" max="76" width="13.42578125" style="44" customWidth="1"/>
    <col min="77" max="77" width="12.28515625" style="44" customWidth="1"/>
    <col min="78" max="78" width="3.85546875" style="49" customWidth="1"/>
    <col min="79" max="79" width="18.7109375" style="49" customWidth="1"/>
    <col min="80" max="80" width="15" style="49" customWidth="1"/>
    <col min="81" max="81" width="14" style="49" customWidth="1"/>
    <col min="82" max="82" width="13.140625" style="49" customWidth="1"/>
    <col min="83" max="83" width="12.7109375" style="49" customWidth="1"/>
    <col min="84" max="84" width="3.7109375" style="44" customWidth="1"/>
    <col min="85" max="85" width="15.42578125" style="8" hidden="1" customWidth="1"/>
    <col min="86" max="86" width="14" style="8" hidden="1" customWidth="1"/>
    <col min="87" max="87" width="14.140625" style="8" hidden="1" customWidth="1"/>
    <col min="88" max="88" width="3.85546875" style="44" hidden="1" customWidth="1"/>
    <col min="89" max="98" width="14" style="8" customWidth="1"/>
    <col min="99" max="99" width="16.85546875" style="8" customWidth="1"/>
    <col min="100" max="100" width="11.5703125" style="61" hidden="1" customWidth="1"/>
    <col min="101" max="101" width="9.140625" style="8" customWidth="1"/>
    <col min="102" max="16384" width="9.140625" style="8"/>
  </cols>
  <sheetData>
    <row r="1" spans="1:100" s="55" customFormat="1" ht="15.75" x14ac:dyDescent="0.25">
      <c r="A1" s="359" t="s">
        <v>115</v>
      </c>
      <c r="B1" s="359"/>
      <c r="C1" s="359"/>
      <c r="D1" s="139"/>
      <c r="E1" s="359" t="s">
        <v>123</v>
      </c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35"/>
      <c r="R1" s="139"/>
      <c r="S1" s="360" t="s">
        <v>123</v>
      </c>
      <c r="T1" s="360"/>
      <c r="U1" s="360"/>
      <c r="V1" s="360"/>
      <c r="W1" s="360"/>
      <c r="X1" s="360"/>
      <c r="Y1" s="139"/>
      <c r="Z1" s="358" t="s">
        <v>124</v>
      </c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139"/>
      <c r="AN1" s="358" t="s">
        <v>124</v>
      </c>
      <c r="AO1" s="358"/>
      <c r="AP1" s="358"/>
      <c r="AQ1" s="358"/>
      <c r="AR1" s="358"/>
      <c r="AS1" s="358"/>
      <c r="AT1" s="139"/>
      <c r="AU1" s="360" t="s">
        <v>125</v>
      </c>
      <c r="AV1" s="360"/>
      <c r="AW1" s="360"/>
      <c r="AX1" s="360"/>
      <c r="AY1" s="360"/>
      <c r="AZ1" s="360"/>
      <c r="BA1" s="360"/>
      <c r="BB1" s="360"/>
      <c r="BC1" s="360"/>
      <c r="BD1" s="360"/>
      <c r="BE1" s="360"/>
      <c r="BF1" s="360"/>
      <c r="BG1" s="139"/>
      <c r="BH1" s="358" t="s">
        <v>124</v>
      </c>
      <c r="BI1" s="358"/>
      <c r="BJ1" s="358"/>
      <c r="BK1" s="358"/>
      <c r="BL1" s="358"/>
      <c r="BM1" s="139"/>
      <c r="BN1" s="360" t="s">
        <v>115</v>
      </c>
      <c r="BO1" s="360"/>
      <c r="BP1" s="360"/>
      <c r="BQ1" s="360"/>
      <c r="BR1" s="360"/>
      <c r="BS1" s="360"/>
      <c r="BT1" s="44"/>
      <c r="BU1" s="360" t="s">
        <v>115</v>
      </c>
      <c r="BV1" s="360"/>
      <c r="BW1" s="360"/>
      <c r="BX1" s="360"/>
      <c r="BY1" s="360"/>
      <c r="BZ1" s="49"/>
      <c r="CA1" s="360" t="s">
        <v>115</v>
      </c>
      <c r="CB1" s="360"/>
      <c r="CC1" s="360"/>
      <c r="CD1" s="360"/>
      <c r="CE1" s="360"/>
      <c r="CF1" s="56"/>
      <c r="CG1" s="359" t="s">
        <v>126</v>
      </c>
      <c r="CH1" s="359"/>
      <c r="CI1" s="359"/>
      <c r="CK1" s="350" t="s">
        <v>115</v>
      </c>
      <c r="CL1" s="350"/>
      <c r="CM1" s="350"/>
      <c r="CN1" s="350"/>
      <c r="CO1" s="350"/>
      <c r="CP1" s="350"/>
      <c r="CQ1" s="350"/>
      <c r="CR1" s="350"/>
      <c r="CS1" s="350"/>
      <c r="CT1" s="350"/>
      <c r="CU1" s="350"/>
      <c r="CV1" s="57"/>
    </row>
    <row r="2" spans="1:100" x14ac:dyDescent="0.25">
      <c r="A2" s="369" t="s">
        <v>127</v>
      </c>
      <c r="B2" s="369"/>
      <c r="C2" s="369"/>
      <c r="D2" s="59"/>
      <c r="E2" s="363" t="s">
        <v>128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39"/>
      <c r="R2" s="59"/>
      <c r="S2" s="363" t="s">
        <v>129</v>
      </c>
      <c r="T2" s="364"/>
      <c r="U2" s="364"/>
      <c r="V2" s="364"/>
      <c r="W2" s="364"/>
      <c r="X2" s="365"/>
      <c r="Y2" s="59"/>
      <c r="Z2" s="363" t="s">
        <v>128</v>
      </c>
      <c r="AA2" s="363"/>
      <c r="AB2" s="363"/>
      <c r="AC2" s="363"/>
      <c r="AD2" s="363"/>
      <c r="AE2" s="363"/>
      <c r="AF2" s="363"/>
      <c r="AG2" s="363"/>
      <c r="AH2" s="363"/>
      <c r="AI2" s="363"/>
      <c r="AJ2" s="363"/>
      <c r="AK2" s="363"/>
      <c r="AL2" s="339"/>
      <c r="AM2" s="59"/>
      <c r="AN2" s="363" t="s">
        <v>129</v>
      </c>
      <c r="AO2" s="364"/>
      <c r="AP2" s="364"/>
      <c r="AQ2" s="364"/>
      <c r="AR2" s="364"/>
      <c r="AS2" s="365"/>
      <c r="AT2" s="60"/>
      <c r="AU2" s="363" t="s">
        <v>130</v>
      </c>
      <c r="AV2" s="364"/>
      <c r="AW2" s="364"/>
      <c r="AX2" s="364"/>
      <c r="AY2" s="364"/>
      <c r="AZ2" s="364"/>
      <c r="BA2" s="364"/>
      <c r="BB2" s="364"/>
      <c r="BC2" s="364"/>
      <c r="BD2" s="364"/>
      <c r="BE2" s="364"/>
      <c r="BF2" s="365"/>
      <c r="BG2" s="59"/>
      <c r="BH2" s="363" t="s">
        <v>131</v>
      </c>
      <c r="BI2" s="364"/>
      <c r="BJ2" s="364"/>
      <c r="BK2" s="364"/>
      <c r="BL2" s="364"/>
      <c r="BM2" s="59"/>
      <c r="BN2" s="363" t="s">
        <v>132</v>
      </c>
      <c r="BO2" s="364"/>
      <c r="BP2" s="364"/>
      <c r="BQ2" s="364"/>
      <c r="BR2" s="364"/>
      <c r="BS2" s="365"/>
      <c r="BT2" s="58"/>
      <c r="BU2" s="363" t="s">
        <v>133</v>
      </c>
      <c r="BV2" s="364"/>
      <c r="BW2" s="364"/>
      <c r="BX2" s="364"/>
      <c r="BY2" s="365"/>
      <c r="CA2" s="366" t="s">
        <v>134</v>
      </c>
      <c r="CB2" s="367"/>
      <c r="CC2" s="367"/>
      <c r="CD2" s="367"/>
      <c r="CE2" s="368"/>
      <c r="CF2" s="58"/>
      <c r="CG2" s="366" t="s">
        <v>135</v>
      </c>
      <c r="CH2" s="367"/>
      <c r="CI2" s="367"/>
      <c r="CJ2" s="58"/>
      <c r="CK2" s="361" t="s">
        <v>136</v>
      </c>
      <c r="CL2" s="362"/>
      <c r="CM2" s="362"/>
      <c r="CN2" s="362"/>
      <c r="CO2" s="362"/>
      <c r="CP2" s="362"/>
      <c r="CQ2" s="362"/>
      <c r="CR2" s="362"/>
      <c r="CS2" s="362"/>
      <c r="CT2" s="362"/>
      <c r="CU2" s="362"/>
    </row>
    <row r="3" spans="1:100" ht="26.25" customHeight="1" x14ac:dyDescent="0.25">
      <c r="A3" s="370" t="s">
        <v>137</v>
      </c>
      <c r="B3" s="373" t="s">
        <v>138</v>
      </c>
      <c r="C3" s="63" t="s">
        <v>44</v>
      </c>
      <c r="D3" s="64"/>
      <c r="E3" s="370" t="s">
        <v>139</v>
      </c>
      <c r="F3" s="373" t="s">
        <v>140</v>
      </c>
      <c r="G3" s="337" t="s">
        <v>43</v>
      </c>
      <c r="H3" s="337" t="s">
        <v>44</v>
      </c>
      <c r="I3" s="337" t="s">
        <v>45</v>
      </c>
      <c r="J3" s="337" t="s">
        <v>46</v>
      </c>
      <c r="K3" s="337" t="s">
        <v>122</v>
      </c>
      <c r="L3" s="337" t="s">
        <v>48</v>
      </c>
      <c r="M3" s="337" t="s">
        <v>49</v>
      </c>
      <c r="N3" s="337" t="s">
        <v>50</v>
      </c>
      <c r="O3" s="337" t="s">
        <v>51</v>
      </c>
      <c r="P3" s="63" t="s">
        <v>121</v>
      </c>
      <c r="Q3" s="63" t="s">
        <v>141</v>
      </c>
      <c r="R3" s="64"/>
      <c r="S3" s="370" t="s">
        <v>137</v>
      </c>
      <c r="T3" s="373" t="s">
        <v>140</v>
      </c>
      <c r="U3" s="62" t="s">
        <v>44</v>
      </c>
      <c r="V3" s="63" t="s">
        <v>48</v>
      </c>
      <c r="W3" s="63" t="s">
        <v>121</v>
      </c>
      <c r="X3" s="63" t="s">
        <v>141</v>
      </c>
      <c r="Y3" s="64"/>
      <c r="Z3" s="370" t="s">
        <v>139</v>
      </c>
      <c r="AA3" s="373" t="s">
        <v>142</v>
      </c>
      <c r="AB3" s="337" t="s">
        <v>43</v>
      </c>
      <c r="AC3" s="337" t="s">
        <v>44</v>
      </c>
      <c r="AD3" s="337" t="s">
        <v>45</v>
      </c>
      <c r="AE3" s="337" t="s">
        <v>46</v>
      </c>
      <c r="AF3" s="337" t="s">
        <v>122</v>
      </c>
      <c r="AG3" s="337" t="s">
        <v>48</v>
      </c>
      <c r="AH3" s="337" t="s">
        <v>49</v>
      </c>
      <c r="AI3" s="337" t="s">
        <v>50</v>
      </c>
      <c r="AJ3" s="337" t="s">
        <v>51</v>
      </c>
      <c r="AK3" s="63" t="s">
        <v>121</v>
      </c>
      <c r="AL3" s="63" t="s">
        <v>141</v>
      </c>
      <c r="AM3" s="64"/>
      <c r="AN3" s="370" t="s">
        <v>137</v>
      </c>
      <c r="AO3" s="373" t="s">
        <v>142</v>
      </c>
      <c r="AP3" s="62" t="s">
        <v>44</v>
      </c>
      <c r="AQ3" s="63" t="s">
        <v>48</v>
      </c>
      <c r="AR3" s="63" t="s">
        <v>121</v>
      </c>
      <c r="AS3" s="63" t="s">
        <v>141</v>
      </c>
      <c r="AT3" s="60"/>
      <c r="AU3" s="373" t="s">
        <v>139</v>
      </c>
      <c r="AV3" s="63" t="s">
        <v>43</v>
      </c>
      <c r="AW3" s="63" t="s">
        <v>44</v>
      </c>
      <c r="AX3" s="63" t="s">
        <v>45</v>
      </c>
      <c r="AY3" s="63" t="s">
        <v>46</v>
      </c>
      <c r="AZ3" s="63" t="s">
        <v>122</v>
      </c>
      <c r="BA3" s="63" t="s">
        <v>48</v>
      </c>
      <c r="BB3" s="63" t="s">
        <v>49</v>
      </c>
      <c r="BC3" s="63" t="s">
        <v>50</v>
      </c>
      <c r="BD3" s="63" t="s">
        <v>51</v>
      </c>
      <c r="BE3" s="63" t="s">
        <v>121</v>
      </c>
      <c r="BF3" s="63" t="s">
        <v>141</v>
      </c>
      <c r="BG3" s="64"/>
      <c r="BH3" s="373" t="s">
        <v>143</v>
      </c>
      <c r="BI3" s="338" t="s">
        <v>44</v>
      </c>
      <c r="BJ3" s="338" t="s">
        <v>48</v>
      </c>
      <c r="BK3" s="338" t="s">
        <v>144</v>
      </c>
      <c r="BL3" s="144" t="s">
        <v>141</v>
      </c>
      <c r="BM3" s="64"/>
      <c r="BN3" s="376" t="s">
        <v>143</v>
      </c>
      <c r="BO3" s="376" t="s">
        <v>145</v>
      </c>
      <c r="BP3" s="338" t="s">
        <v>44</v>
      </c>
      <c r="BQ3" s="338" t="s">
        <v>48</v>
      </c>
      <c r="BR3" s="338" t="s">
        <v>121</v>
      </c>
      <c r="BS3" s="144" t="s">
        <v>141</v>
      </c>
      <c r="BT3" s="64"/>
      <c r="BU3" s="376" t="s">
        <v>143</v>
      </c>
      <c r="BV3" s="338" t="s">
        <v>44</v>
      </c>
      <c r="BW3" s="338" t="s">
        <v>48</v>
      </c>
      <c r="BX3" s="338" t="s">
        <v>121</v>
      </c>
      <c r="BY3" s="144" t="s">
        <v>141</v>
      </c>
      <c r="CA3" s="376" t="s">
        <v>143</v>
      </c>
      <c r="CB3" s="338" t="s">
        <v>44</v>
      </c>
      <c r="CC3" s="338" t="s">
        <v>48</v>
      </c>
      <c r="CD3" s="338" t="s">
        <v>121</v>
      </c>
      <c r="CE3" s="144" t="s">
        <v>141</v>
      </c>
      <c r="CF3" s="64"/>
      <c r="CG3" s="373" t="s">
        <v>146</v>
      </c>
      <c r="CH3" s="373" t="s">
        <v>147</v>
      </c>
      <c r="CI3" s="65" t="s">
        <v>44</v>
      </c>
      <c r="CJ3" s="64"/>
      <c r="CK3" s="66" t="s">
        <v>43</v>
      </c>
      <c r="CL3" s="66" t="s">
        <v>44</v>
      </c>
      <c r="CM3" s="66" t="s">
        <v>45</v>
      </c>
      <c r="CN3" s="66" t="s">
        <v>46</v>
      </c>
      <c r="CO3" s="337" t="s">
        <v>122</v>
      </c>
      <c r="CP3" s="337" t="s">
        <v>48</v>
      </c>
      <c r="CQ3" s="66" t="s">
        <v>49</v>
      </c>
      <c r="CR3" s="66" t="s">
        <v>50</v>
      </c>
      <c r="CS3" s="66" t="s">
        <v>51</v>
      </c>
      <c r="CT3" s="337" t="s">
        <v>121</v>
      </c>
      <c r="CU3" s="63" t="s">
        <v>141</v>
      </c>
      <c r="CV3" s="232" t="s">
        <v>113</v>
      </c>
    </row>
    <row r="4" spans="1:100" x14ac:dyDescent="0.25">
      <c r="A4" s="371"/>
      <c r="B4" s="374"/>
      <c r="C4" s="67">
        <v>1</v>
      </c>
      <c r="D4" s="71"/>
      <c r="E4" s="371"/>
      <c r="F4" s="374"/>
      <c r="G4" s="67">
        <v>0.05</v>
      </c>
      <c r="H4" s="67">
        <v>0.05</v>
      </c>
      <c r="I4" s="67">
        <v>0.05</v>
      </c>
      <c r="J4" s="67">
        <v>0.05</v>
      </c>
      <c r="K4" s="67">
        <v>0.05</v>
      </c>
      <c r="L4" s="67">
        <v>0.05</v>
      </c>
      <c r="M4" s="67">
        <v>0.05</v>
      </c>
      <c r="N4" s="67">
        <v>0.05</v>
      </c>
      <c r="O4" s="67">
        <v>0.05</v>
      </c>
      <c r="P4" s="67">
        <v>1</v>
      </c>
      <c r="Q4" s="70"/>
      <c r="R4" s="71"/>
      <c r="S4" s="371"/>
      <c r="T4" s="374"/>
      <c r="U4" s="67">
        <f>U5/X5</f>
        <v>0.82532153416986198</v>
      </c>
      <c r="V4" s="67">
        <f>V5/X5</f>
        <v>1.3327343203117653E-2</v>
      </c>
      <c r="W4" s="67">
        <f>W5/X5</f>
        <v>0.16135112262702037</v>
      </c>
      <c r="X4" s="70"/>
      <c r="Y4" s="71"/>
      <c r="Z4" s="371"/>
      <c r="AA4" s="374"/>
      <c r="AB4" s="67">
        <v>0.05</v>
      </c>
      <c r="AC4" s="67">
        <v>0.05</v>
      </c>
      <c r="AD4" s="67">
        <v>0.05</v>
      </c>
      <c r="AE4" s="67">
        <v>0.05</v>
      </c>
      <c r="AF4" s="67">
        <v>0.05</v>
      </c>
      <c r="AG4" s="67">
        <v>0.05</v>
      </c>
      <c r="AH4" s="67">
        <v>0.05</v>
      </c>
      <c r="AI4" s="67">
        <v>0.05</v>
      </c>
      <c r="AJ4" s="67">
        <v>0.05</v>
      </c>
      <c r="AK4" s="67">
        <v>1</v>
      </c>
      <c r="AL4" s="70"/>
      <c r="AM4" s="71"/>
      <c r="AN4" s="371"/>
      <c r="AO4" s="374"/>
      <c r="AP4" s="67">
        <f>AP5/AS5</f>
        <v>0.66666666666666663</v>
      </c>
      <c r="AQ4" s="67">
        <f>AQ5/AS5</f>
        <v>0</v>
      </c>
      <c r="AR4" s="67">
        <f>AR5/AS5</f>
        <v>0.33333333333333331</v>
      </c>
      <c r="AS4" s="70"/>
      <c r="AT4" s="60"/>
      <c r="AU4" s="374"/>
      <c r="AV4" s="67">
        <v>0.05</v>
      </c>
      <c r="AW4" s="67">
        <v>0.05</v>
      </c>
      <c r="AX4" s="67">
        <v>0.05</v>
      </c>
      <c r="AY4" s="67">
        <v>0.05</v>
      </c>
      <c r="AZ4" s="67">
        <v>0.05</v>
      </c>
      <c r="BA4" s="67">
        <v>0.05</v>
      </c>
      <c r="BB4" s="67">
        <v>0.05</v>
      </c>
      <c r="BC4" s="67">
        <v>0.05</v>
      </c>
      <c r="BD4" s="67">
        <v>0.05</v>
      </c>
      <c r="BE4" s="67">
        <v>1</v>
      </c>
      <c r="BF4" s="70"/>
      <c r="BG4" s="94"/>
      <c r="BH4" s="374"/>
      <c r="BI4" s="67">
        <f>BI5/BL5</f>
        <v>0.83970408163265309</v>
      </c>
      <c r="BJ4" s="67">
        <f>BJ5/BL5</f>
        <v>1.4051020408163264E-2</v>
      </c>
      <c r="BK4" s="67">
        <f>BK5/BL5</f>
        <v>0.14624489795918366</v>
      </c>
      <c r="BL4" s="68">
        <f t="shared" ref="BL4:BL35" si="0">SUM(BI4:BK4)</f>
        <v>1</v>
      </c>
      <c r="BM4" s="72"/>
      <c r="BN4" s="377"/>
      <c r="BO4" s="377"/>
      <c r="BP4" s="67">
        <f>BP5/BS5</f>
        <v>0.90300735418511846</v>
      </c>
      <c r="BQ4" s="67">
        <f>BQ5/BS5</f>
        <v>1.0663070844984924E-2</v>
      </c>
      <c r="BR4" s="67">
        <f>BR5/BS5</f>
        <v>8.63295749698966E-2</v>
      </c>
      <c r="BS4" s="68">
        <f>SUM(BP4:BR4)</f>
        <v>1</v>
      </c>
      <c r="BT4" s="58"/>
      <c r="BU4" s="377"/>
      <c r="BV4" s="67">
        <f>BV5/BY5</f>
        <v>0.90301305131180976</v>
      </c>
      <c r="BW4" s="67">
        <f>BW5/BY5</f>
        <v>1.0658917604875022E-2</v>
      </c>
      <c r="BX4" s="67">
        <f>BX5/BY5</f>
        <v>8.6328031083315271E-2</v>
      </c>
      <c r="BY4" s="68">
        <f>SUM(BV4:BX4)</f>
        <v>1</v>
      </c>
      <c r="CA4" s="377"/>
      <c r="CB4" s="67">
        <f>CB5/CE5</f>
        <v>0.9030099519658279</v>
      </c>
      <c r="CC4" s="67">
        <f>CC5/CE5</f>
        <v>1.0661177047001485E-2</v>
      </c>
      <c r="CD4" s="67">
        <f>CD5/CE5</f>
        <v>8.6328870987170583E-2</v>
      </c>
      <c r="CE4" s="68">
        <f>SUM(CB4:CD4)</f>
        <v>1</v>
      </c>
      <c r="CF4" s="58"/>
      <c r="CG4" s="374"/>
      <c r="CH4" s="374"/>
      <c r="CI4" s="67">
        <v>1</v>
      </c>
      <c r="CJ4" s="69"/>
      <c r="CK4" s="67">
        <f t="shared" ref="CK4:CT4" si="1">CK5/$CU5</f>
        <v>8.9123941286589348E-3</v>
      </c>
      <c r="CL4" s="67">
        <f t="shared" si="1"/>
        <v>0.7865016108186047</v>
      </c>
      <c r="CM4" s="67">
        <f t="shared" si="1"/>
        <v>6.5174733460407355E-5</v>
      </c>
      <c r="CN4" s="67">
        <f t="shared" si="1"/>
        <v>1.1256177812715892E-2</v>
      </c>
      <c r="CO4" s="67">
        <f t="shared" si="1"/>
        <v>9.911572927017334E-4</v>
      </c>
      <c r="CP4" s="67">
        <f t="shared" si="1"/>
        <v>1.2439851241177597E-2</v>
      </c>
      <c r="CQ4" s="67">
        <f t="shared" si="1"/>
        <v>3.5094087247911653E-6</v>
      </c>
      <c r="CR4" s="67">
        <f t="shared" si="1"/>
        <v>2.6571237487704537E-5</v>
      </c>
      <c r="CS4" s="67">
        <f t="shared" si="1"/>
        <v>4.2614248801035576E-5</v>
      </c>
      <c r="CT4" s="67">
        <f t="shared" si="1"/>
        <v>0.17976093907766721</v>
      </c>
      <c r="CU4" s="67">
        <f>SUM(CK4:CT4)</f>
        <v>1.0000000000000002</v>
      </c>
      <c r="CV4" s="142"/>
    </row>
    <row r="5" spans="1:100" ht="28.35" customHeight="1" x14ac:dyDescent="0.25">
      <c r="A5" s="372"/>
      <c r="B5" s="375"/>
      <c r="C5" s="316">
        <f>SUM('1a SFY 22-23 Q1 ABAWD'!BE:BE)</f>
        <v>9057</v>
      </c>
      <c r="D5" s="76"/>
      <c r="E5" s="372"/>
      <c r="F5" s="375"/>
      <c r="G5" s="316">
        <f>SUM('2a SFY 22-23 Q1 CalSAWS'!BD:BD)-SUM('2b SFY 22-23 Q1 CalSAWS MO'!BD:BD)</f>
        <v>501</v>
      </c>
      <c r="H5" s="316">
        <f>SUM('2a SFY 22-23 Q1 CalSAWS'!BE:BE)-SUM('2b SFY 22-23 Q1 CalSAWS MO'!BE:BE)</f>
        <v>4063</v>
      </c>
      <c r="I5" s="316">
        <f>SUM('2a SFY 22-23 Q1 CalSAWS'!BF:BF)-SUM('2b SFY 22-23 Q1 CalSAWS MO'!BF:BF)</f>
        <v>17</v>
      </c>
      <c r="J5" s="316">
        <f>SUM('2a SFY 22-23 Q1 CalSAWS'!BG:BG)-SUM('2b SFY 22-23 Q1 CalSAWS MO'!BG:BG)</f>
        <v>4278</v>
      </c>
      <c r="K5" s="316">
        <f>SUM('2a SFY 22-23 Q1 CalSAWS'!BH:BH)-SUM('2b SFY 22-23 Q1 CalSAWS MO'!BH:BH)</f>
        <v>254</v>
      </c>
      <c r="L5" s="316">
        <f>SUM('2a SFY 22-23 Q1 CalSAWS'!BI:BI)-SUM('2b SFY 22-23 Q1 CalSAWS MO'!BI:BI)</f>
        <v>403</v>
      </c>
      <c r="M5" s="316">
        <f>SUM('2a SFY 22-23 Q1 CalSAWS'!BJ:BJ)-SUM('2b SFY 22-23 Q1 CalSAWS MO'!BJ:BJ)</f>
        <v>1</v>
      </c>
      <c r="N5" s="316">
        <f>SUM('2a SFY 22-23 Q1 CalSAWS'!BK:BK)-SUM('2b SFY 22-23 Q1 CalSAWS MO'!BK:BK)</f>
        <v>8</v>
      </c>
      <c r="O5" s="316">
        <f>SUM('2a SFY 22-23 Q1 CalSAWS'!BL:BL)-SUM('2b SFY 22-23 Q1 CalSAWS MO'!BL:BL)</f>
        <v>12</v>
      </c>
      <c r="P5" s="316">
        <f>SUM('2a SFY 22-23 Q1 CalSAWS'!BN:BN)-SUM('2b SFY 22-23 Q1 CalSAWS MO'!BN:BN)</f>
        <v>115748</v>
      </c>
      <c r="Q5" s="75">
        <f>SUM(G5:P5)</f>
        <v>125285</v>
      </c>
      <c r="R5" s="76"/>
      <c r="S5" s="372"/>
      <c r="T5" s="375"/>
      <c r="U5" s="316">
        <f>SUM('2b SFY 22-23 Q1 CalSAWS MO'!BE:BE)</f>
        <v>789940</v>
      </c>
      <c r="V5" s="316">
        <f>SUM('2b SFY 22-23 Q1 CalSAWS MO'!BI:BI)</f>
        <v>12756</v>
      </c>
      <c r="W5" s="316">
        <f>SUM('2b SFY 22-23 Q1 CalSAWS MO'!BN:BN)</f>
        <v>154434</v>
      </c>
      <c r="X5" s="316">
        <f>SUM(U5:W5)</f>
        <v>957130</v>
      </c>
      <c r="Y5" s="76"/>
      <c r="Z5" s="372"/>
      <c r="AA5" s="375"/>
      <c r="AB5" s="316">
        <f>SUM('2c SFY 21-22 Adj-Late CalSAWS'!BD:BD)-SUM('2d SFY 2122 Q1 Adj-Late MO Only'!BD:BD)</f>
        <v>17276</v>
      </c>
      <c r="AC5" s="316">
        <f>SUM('2c SFY 21-22 Adj-Late CalSAWS'!BE:BE)-SUM('2d SFY 2122 Q1 Adj-Late MO Only'!BE:BE)</f>
        <v>16249</v>
      </c>
      <c r="AD5" s="316">
        <f>SUM('2c SFY 21-22 Adj-Late CalSAWS'!BF:BF)-SUM('2d SFY 2122 Q1 Adj-Late MO Only'!BF:BF)</f>
        <v>113</v>
      </c>
      <c r="AE5" s="316">
        <f>SUM('2c SFY 21-22 Adj-Late CalSAWS'!BG:BG)-SUM('2d SFY 2122 Q1 Adj-Late MO Only'!BG:BG)</f>
        <v>18174</v>
      </c>
      <c r="AF5" s="316">
        <f>SUM('2c SFY 21-22 Adj-Late CalSAWS'!BH:BH)-SUM('2d SFY 2122 Q1 Adj-Late MO Only'!BH:BH)</f>
        <v>1723</v>
      </c>
      <c r="AG5" s="316">
        <f>SUM('2c SFY 21-22 Adj-Late CalSAWS'!BI:BI)-SUM('2d SFY 2122 Q1 Adj-Late MO Only'!BI:BI)</f>
        <v>2400</v>
      </c>
      <c r="AH5" s="316">
        <f>SUM('2c SFY 21-22 Adj-Late CalSAWS'!BJ:BJ)-SUM('2d SFY 2122 Q1 Adj-Late MO Only'!BJ:BJ)</f>
        <v>6</v>
      </c>
      <c r="AI5" s="316">
        <f>SUM('2c SFY 21-22 Adj-Late CalSAWS'!BK:BK)-SUM('2d SFY 2122 Q1 Adj-Late MO Only'!BK:BK)</f>
        <v>45</v>
      </c>
      <c r="AJ5" s="316">
        <f>SUM('2c SFY 21-22 Adj-Late CalSAWS'!BL:BL)-SUM('2d SFY 2122 Q1 Adj-Late MO Only'!BL:BL)</f>
        <v>73</v>
      </c>
      <c r="AK5" s="316">
        <f>SUM('2c SFY 21-22 Adj-Late CalSAWS'!BN:BN)-SUM('2d SFY 2122 Q1 Adj-Late MO Only'!BN:BN)</f>
        <v>10261</v>
      </c>
      <c r="AL5" s="75">
        <f>SUM(AB5:AK5)</f>
        <v>66320</v>
      </c>
      <c r="AM5" s="76"/>
      <c r="AN5" s="372"/>
      <c r="AO5" s="375"/>
      <c r="AP5" s="75">
        <f>SUM('2d SFY 2122 Q1 Adj-Late MO Only'!BE:BE)</f>
        <v>-2</v>
      </c>
      <c r="AQ5" s="75">
        <f>SUM('2d SFY 2122 Q1 Adj-Late MO Only'!BI:BI)</f>
        <v>0</v>
      </c>
      <c r="AR5" s="75">
        <f>SUM('2d SFY 2122 Q1 Adj-Late MO Only'!BN:BN)</f>
        <v>-1</v>
      </c>
      <c r="AS5" s="75">
        <f>SUM(AP5:AR5)</f>
        <v>-3</v>
      </c>
      <c r="AT5" s="60"/>
      <c r="AU5" s="375"/>
      <c r="AV5" s="75">
        <f>SUM(G5)</f>
        <v>501</v>
      </c>
      <c r="AW5" s="75">
        <f>SUM(H5,U5)</f>
        <v>794003</v>
      </c>
      <c r="AX5" s="75">
        <f t="shared" ref="AX5:AZ6" si="2">SUM(I5)</f>
        <v>17</v>
      </c>
      <c r="AY5" s="75">
        <f t="shared" si="2"/>
        <v>4278</v>
      </c>
      <c r="AZ5" s="75">
        <f t="shared" si="2"/>
        <v>254</v>
      </c>
      <c r="BA5" s="75">
        <f>SUM(L5,V5)</f>
        <v>13159</v>
      </c>
      <c r="BB5" s="75">
        <f t="shared" ref="BB5:BD6" si="3">SUM(M5)</f>
        <v>1</v>
      </c>
      <c r="BC5" s="75">
        <f t="shared" si="3"/>
        <v>8</v>
      </c>
      <c r="BD5" s="75">
        <f t="shared" si="3"/>
        <v>12</v>
      </c>
      <c r="BE5" s="75">
        <f>SUM(P5,W5)</f>
        <v>270182</v>
      </c>
      <c r="BF5" s="316">
        <f>SUM(AV5:BE5)</f>
        <v>1082415</v>
      </c>
      <c r="BG5" s="74"/>
      <c r="BH5" s="375"/>
      <c r="BI5" s="231">
        <f>SUM('3b SFY 21-22 Adj-Late CalWIN MO'!X4:X27)</f>
        <v>82291</v>
      </c>
      <c r="BJ5" s="231">
        <f>SUM('3b SFY 21-22 Adj-Late CalWIN MO'!Y4:Y27)</f>
        <v>1377</v>
      </c>
      <c r="BK5" s="231">
        <f>SUM('3b SFY 21-22 Adj-Late CalWIN MO'!Z4:Z27)</f>
        <v>14332</v>
      </c>
      <c r="BL5" s="231">
        <f t="shared" si="0"/>
        <v>98000</v>
      </c>
      <c r="BM5" s="77"/>
      <c r="BN5" s="378"/>
      <c r="BO5" s="378"/>
      <c r="BP5" s="231">
        <f>SUMIF('3a SFY 22-23 CalWIN MO'!$A:$A,"San Bernardino",'3a SFY 22-23 CalWIN MO'!X:X)</f>
        <v>362962</v>
      </c>
      <c r="BQ5" s="231">
        <f>SUMIF('3a SFY 22-23 CalWIN MO'!$A:$A,"San Bernardino",'3a SFY 22-23 CalWIN MO'!Y:Y)</f>
        <v>4286</v>
      </c>
      <c r="BR5" s="231">
        <f>SUMIF('3a SFY 22-23 CalWIN MO'!$A:$A,"San Bernardino",'3a SFY 22-23 CalWIN MO'!Z:Z)</f>
        <v>34700</v>
      </c>
      <c r="BS5" s="73">
        <f>SUM(BP5:BR5)</f>
        <v>401948</v>
      </c>
      <c r="BT5" s="64"/>
      <c r="BU5" s="378"/>
      <c r="BV5" s="73">
        <f>SUM(BV6:BV63)</f>
        <v>304226</v>
      </c>
      <c r="BW5" s="73">
        <f>SUM(BW6:BW63)</f>
        <v>3591</v>
      </c>
      <c r="BX5" s="73">
        <f>SUM(BX6:BX63)</f>
        <v>29084</v>
      </c>
      <c r="BY5" s="73">
        <f>SUM(BV5:BX5)</f>
        <v>336901</v>
      </c>
      <c r="CA5" s="378"/>
      <c r="CB5" s="73">
        <f t="shared" ref="CB5:CD6" si="4">BP5+BV5</f>
        <v>667188</v>
      </c>
      <c r="CC5" s="73">
        <f t="shared" si="4"/>
        <v>7877</v>
      </c>
      <c r="CD5" s="73">
        <f t="shared" si="4"/>
        <v>63784</v>
      </c>
      <c r="CE5" s="73">
        <f>SUM(CB5:CD5)</f>
        <v>738849</v>
      </c>
      <c r="CF5" s="64"/>
      <c r="CG5" s="375"/>
      <c r="CH5" s="375"/>
      <c r="CI5" s="316">
        <v>0</v>
      </c>
      <c r="CJ5" s="74"/>
      <c r="CK5" s="73">
        <f>AB5+AV5</f>
        <v>17777</v>
      </c>
      <c r="CL5" s="73">
        <f>C5+AC5+AP5+AW5+BI5+CB5</f>
        <v>1568786</v>
      </c>
      <c r="CM5" s="73">
        <f>AD5+AX5</f>
        <v>130</v>
      </c>
      <c r="CN5" s="73">
        <f>AE5+AY5</f>
        <v>22452</v>
      </c>
      <c r="CO5" s="73">
        <f>AF5+AZ5</f>
        <v>1977</v>
      </c>
      <c r="CP5" s="73">
        <f>AG5+AQ5+BA5+BJ5+CC5</f>
        <v>24813</v>
      </c>
      <c r="CQ5" s="73">
        <f>AH5+BB5</f>
        <v>7</v>
      </c>
      <c r="CR5" s="73">
        <f>AI5+BC5</f>
        <v>53</v>
      </c>
      <c r="CS5" s="73">
        <f>AJ5+BD5</f>
        <v>85</v>
      </c>
      <c r="CT5" s="73">
        <f>AK5+AR5+BE5+BK5+CD5</f>
        <v>358558</v>
      </c>
      <c r="CU5" s="78">
        <f>SUM(CK5:CT5)</f>
        <v>1994638</v>
      </c>
      <c r="CV5" s="120">
        <f>SUM(C5+AL5+AS5+BF5+BL5+CE5+CI5)-CU5</f>
        <v>0</v>
      </c>
    </row>
    <row r="6" spans="1:100" x14ac:dyDescent="0.25">
      <c r="A6" s="29" t="s">
        <v>54</v>
      </c>
      <c r="B6" s="98"/>
      <c r="C6" s="29"/>
      <c r="D6" s="60"/>
      <c r="E6" s="54" t="s">
        <v>54</v>
      </c>
      <c r="F6" s="82">
        <f>'4b 58C 20-21 Persons Count'!AS3</f>
        <v>3.15E-2</v>
      </c>
      <c r="G6" s="84">
        <f t="shared" ref="G6:P6" si="5">ROUND(G$5*$F6,0)</f>
        <v>16</v>
      </c>
      <c r="H6" s="84">
        <f t="shared" si="5"/>
        <v>128</v>
      </c>
      <c r="I6" s="84">
        <f t="shared" si="5"/>
        <v>1</v>
      </c>
      <c r="J6" s="83">
        <f t="shared" si="5"/>
        <v>135</v>
      </c>
      <c r="K6" s="85">
        <f t="shared" si="5"/>
        <v>8</v>
      </c>
      <c r="L6" s="84">
        <f t="shared" si="5"/>
        <v>13</v>
      </c>
      <c r="M6" s="84">
        <f t="shared" si="5"/>
        <v>0</v>
      </c>
      <c r="N6" s="84">
        <f t="shared" si="5"/>
        <v>0</v>
      </c>
      <c r="O6" s="84">
        <f t="shared" si="5"/>
        <v>0</v>
      </c>
      <c r="P6" s="83">
        <f t="shared" si="5"/>
        <v>3646</v>
      </c>
      <c r="Q6" s="25">
        <f t="shared" ref="Q6:Q63" si="6">SUM(G6:P6)</f>
        <v>3947</v>
      </c>
      <c r="R6" s="60"/>
      <c r="S6" s="29" t="s">
        <v>54</v>
      </c>
      <c r="T6" s="98"/>
      <c r="U6" s="29"/>
      <c r="V6" s="29"/>
      <c r="W6" s="98"/>
      <c r="X6" s="29"/>
      <c r="Y6" s="60"/>
      <c r="Z6" s="54" t="s">
        <v>54</v>
      </c>
      <c r="AA6" s="82">
        <f>'4a 58C 19-20 Persons Count'!AS3</f>
        <v>3.0499999999999999E-2</v>
      </c>
      <c r="AB6" s="84">
        <f t="shared" ref="AB6:AC9" si="7">ROUND(AB$5*$AA6,0)</f>
        <v>527</v>
      </c>
      <c r="AC6" s="84">
        <f t="shared" si="7"/>
        <v>496</v>
      </c>
      <c r="AD6" s="100">
        <f>ROUNDUP(AD$5*$AA6,0)</f>
        <v>4</v>
      </c>
      <c r="AE6" s="83">
        <f t="shared" ref="AE6:AE37" si="8">ROUND(AE$5*$AA6,0)</f>
        <v>554</v>
      </c>
      <c r="AF6" s="100">
        <f>ROUNDDOWN(AF$5*$AA6,0)</f>
        <v>52</v>
      </c>
      <c r="AG6" s="100">
        <f>ROUNDUP(AG$5*$AA6,0)</f>
        <v>74</v>
      </c>
      <c r="AH6" s="84">
        <f t="shared" ref="AH6:AK20" si="9">ROUND(AH$5*$AA6,0)</f>
        <v>0</v>
      </c>
      <c r="AI6" s="84">
        <f t="shared" si="9"/>
        <v>1</v>
      </c>
      <c r="AJ6" s="84">
        <f t="shared" si="9"/>
        <v>2</v>
      </c>
      <c r="AK6" s="83">
        <f t="shared" si="9"/>
        <v>313</v>
      </c>
      <c r="AL6" s="25">
        <f t="shared" ref="AL6:AL63" si="10">SUM(AB6:AK6)</f>
        <v>2023</v>
      </c>
      <c r="AM6" s="60"/>
      <c r="AN6" s="29" t="s">
        <v>54</v>
      </c>
      <c r="AO6" s="98"/>
      <c r="AP6" s="29"/>
      <c r="AQ6" s="29"/>
      <c r="AR6" s="98"/>
      <c r="AS6" s="29"/>
      <c r="AT6" s="60"/>
      <c r="AU6" s="83" t="s">
        <v>54</v>
      </c>
      <c r="AV6" s="233">
        <f>SUM(G6)</f>
        <v>16</v>
      </c>
      <c r="AW6" s="233">
        <f>SUM(H6,U6)</f>
        <v>128</v>
      </c>
      <c r="AX6" s="233">
        <f t="shared" si="2"/>
        <v>1</v>
      </c>
      <c r="AY6" s="233">
        <f t="shared" si="2"/>
        <v>135</v>
      </c>
      <c r="AZ6" s="233">
        <f t="shared" si="2"/>
        <v>8</v>
      </c>
      <c r="BA6" s="233">
        <f>SUM(L6,V6)</f>
        <v>13</v>
      </c>
      <c r="BB6" s="233">
        <f t="shared" si="3"/>
        <v>0</v>
      </c>
      <c r="BC6" s="233">
        <f t="shared" si="3"/>
        <v>0</v>
      </c>
      <c r="BD6" s="233">
        <f t="shared" si="3"/>
        <v>0</v>
      </c>
      <c r="BE6" s="233">
        <f>SUM(P6,W6)</f>
        <v>3646</v>
      </c>
      <c r="BF6" s="75">
        <f t="shared" ref="BF6:BF64" si="11">SUM(AV6:BE6)</f>
        <v>3947</v>
      </c>
      <c r="BG6" s="86"/>
      <c r="BH6" s="87" t="s">
        <v>54</v>
      </c>
      <c r="BI6" s="90">
        <f>SUM('3b SFY 21-22 Adj-Late CalWIN MO'!X4:X7)</f>
        <v>9879</v>
      </c>
      <c r="BJ6" s="90">
        <f>SUM('3b SFY 21-22 Adj-Late CalWIN MO'!Y4:Y7)</f>
        <v>165</v>
      </c>
      <c r="BK6" s="90">
        <f>SUM('3b SFY 21-22 Adj-Late CalWIN MO'!Z4:Z7)</f>
        <v>1720</v>
      </c>
      <c r="BL6" s="90">
        <f t="shared" si="0"/>
        <v>11764</v>
      </c>
      <c r="BM6" s="89"/>
      <c r="BN6" s="25" t="s">
        <v>54</v>
      </c>
      <c r="BO6" s="88">
        <f>'5a SFY 2122 CalWIN MO Share Tbl'!J7</f>
        <v>9.2799999999999994E-2</v>
      </c>
      <c r="BP6" s="83">
        <f t="shared" ref="BP6" si="12">ROUND(BO6*BP$5,0)</f>
        <v>33683</v>
      </c>
      <c r="BQ6" s="330">
        <f>ROUND(BO6*BQ$5,0)</f>
        <v>398</v>
      </c>
      <c r="BR6" s="83">
        <f>ROUND(BO6*BR$5,0)</f>
        <v>3220</v>
      </c>
      <c r="BS6" s="332">
        <f>SUM(BP6:BR6)</f>
        <v>37301</v>
      </c>
      <c r="BT6" s="58"/>
      <c r="BU6" s="90" t="s">
        <v>54</v>
      </c>
      <c r="BV6" s="90">
        <f>SUMIF('3a SFY 22-23 CalWIN MO'!$A:$A,'SFY 22-23 Q1 Share Calculations'!$BU6,'3a SFY 22-23 CalWIN MO'!X:X)</f>
        <v>36152</v>
      </c>
      <c r="BW6" s="90">
        <f>SUMIF('3a SFY 22-23 CalWIN MO'!$A:$A,'SFY 22-23 Q1 Share Calculations'!$BU6,'3a SFY 22-23 CalWIN MO'!Y:Y)</f>
        <v>427</v>
      </c>
      <c r="BX6" s="90">
        <f>SUMIF('3a SFY 22-23 CalWIN MO'!$A:$A,'SFY 22-23 Q1 Share Calculations'!$BU6,'3a SFY 22-23 CalWIN MO'!Z:Z)</f>
        <v>3456</v>
      </c>
      <c r="BY6" s="102">
        <f>SUM(BV6:BX6)</f>
        <v>40035</v>
      </c>
      <c r="CA6" s="90" t="s">
        <v>54</v>
      </c>
      <c r="CB6" s="92">
        <f t="shared" si="4"/>
        <v>69835</v>
      </c>
      <c r="CC6" s="92">
        <f t="shared" si="4"/>
        <v>825</v>
      </c>
      <c r="CD6" s="92">
        <f t="shared" si="4"/>
        <v>6676</v>
      </c>
      <c r="CE6" s="91">
        <f>SUM(CB6:CD6)</f>
        <v>77336</v>
      </c>
      <c r="CF6" s="58"/>
      <c r="CG6" s="25" t="s">
        <v>54</v>
      </c>
      <c r="CH6" s="93">
        <f>'4a 58C 19-20 Persons Count'!Y3</f>
        <v>6.3200000000000006E-2</v>
      </c>
      <c r="CI6" s="25">
        <f>ROUND(CH6*CI$5,0)</f>
        <v>0</v>
      </c>
      <c r="CJ6" s="86"/>
      <c r="CK6" s="73">
        <f t="shared" ref="CK6:CK63" si="13">AB6+AV6</f>
        <v>543</v>
      </c>
      <c r="CL6" s="73">
        <f t="shared" ref="CL6:CL63" si="14">C6+AC6+AP6+AW6+BI6+CB6</f>
        <v>80338</v>
      </c>
      <c r="CM6" s="73">
        <f t="shared" ref="CM6:CM63" si="15">AD6+AX6</f>
        <v>5</v>
      </c>
      <c r="CN6" s="73">
        <f t="shared" ref="CN6:CN63" si="16">AE6+AY6</f>
        <v>689</v>
      </c>
      <c r="CO6" s="73">
        <f t="shared" ref="CO6:CO63" si="17">AF6+AZ6</f>
        <v>60</v>
      </c>
      <c r="CP6" s="73">
        <f t="shared" ref="CP6:CP63" si="18">AG6+AQ6+BA6+BJ6+CC6</f>
        <v>1077</v>
      </c>
      <c r="CQ6" s="73">
        <f t="shared" ref="CQ6:CQ63" si="19">AH6+BB6</f>
        <v>0</v>
      </c>
      <c r="CR6" s="73">
        <f t="shared" ref="CR6:CR63" si="20">AI6+BC6</f>
        <v>1</v>
      </c>
      <c r="CS6" s="73">
        <f t="shared" ref="CS6:CS63" si="21">AJ6+BD6</f>
        <v>2</v>
      </c>
      <c r="CT6" s="73">
        <f t="shared" ref="CT6:CT63" si="22">AK6+AR6+BE6+BK6+CD6</f>
        <v>12355</v>
      </c>
      <c r="CU6" s="78">
        <f t="shared" ref="CU6:CU63" si="23">SUM(CK6:CT6)</f>
        <v>95070</v>
      </c>
      <c r="CV6" s="120">
        <f t="shared" ref="CV6:CV12" si="24">SUM(C6+AL6+AS6+BF6+BL6+CE6+CI6)-CU6</f>
        <v>0</v>
      </c>
    </row>
    <row r="7" spans="1:100" x14ac:dyDescent="0.25">
      <c r="A7" s="54" t="s">
        <v>55</v>
      </c>
      <c r="B7" s="82">
        <f>'4b 58C 20-21 Persons Count'!AM4</f>
        <v>0</v>
      </c>
      <c r="C7" s="83">
        <f t="shared" ref="C7:C24" si="25">ROUND(B7*C$5,0)</f>
        <v>0</v>
      </c>
      <c r="D7" s="60"/>
      <c r="E7" s="54" t="s">
        <v>55</v>
      </c>
      <c r="F7" s="82">
        <f>'4b 58C 20-21 Persons Count'!AS4</f>
        <v>0</v>
      </c>
      <c r="G7" s="84">
        <f t="shared" ref="G7:P63" si="26">ROUND(G$5*$F7,0)</f>
        <v>0</v>
      </c>
      <c r="H7" s="84">
        <f t="shared" si="26"/>
        <v>0</v>
      </c>
      <c r="I7" s="84">
        <f t="shared" si="26"/>
        <v>0</v>
      </c>
      <c r="J7" s="83">
        <f t="shared" si="26"/>
        <v>0</v>
      </c>
      <c r="K7" s="85">
        <f t="shared" si="26"/>
        <v>0</v>
      </c>
      <c r="L7" s="84">
        <f t="shared" si="26"/>
        <v>0</v>
      </c>
      <c r="M7" s="84">
        <f t="shared" si="26"/>
        <v>0</v>
      </c>
      <c r="N7" s="84">
        <f t="shared" si="26"/>
        <v>0</v>
      </c>
      <c r="O7" s="84">
        <f t="shared" si="26"/>
        <v>0</v>
      </c>
      <c r="P7" s="83">
        <f t="shared" si="26"/>
        <v>0</v>
      </c>
      <c r="Q7" s="25">
        <f t="shared" si="6"/>
        <v>0</v>
      </c>
      <c r="R7" s="60"/>
      <c r="S7" s="54" t="s">
        <v>55</v>
      </c>
      <c r="T7" s="82">
        <f>'4b 58C 20-21 Persons Count'!AI4</f>
        <v>0</v>
      </c>
      <c r="U7" s="83">
        <f>ROUND($U$5*T7,0)</f>
        <v>0</v>
      </c>
      <c r="V7" s="83">
        <f>ROUND($V$5*T7,0)</f>
        <v>0</v>
      </c>
      <c r="W7" s="83">
        <f>ROUND($W$5*T7,0)</f>
        <v>0</v>
      </c>
      <c r="X7" s="25">
        <f t="shared" ref="X7:X11" si="27">SUM(U7:W7)</f>
        <v>0</v>
      </c>
      <c r="Y7" s="60"/>
      <c r="Z7" s="54" t="s">
        <v>55</v>
      </c>
      <c r="AA7" s="82">
        <f>'4a 58C 19-20 Persons Count'!AS4</f>
        <v>0</v>
      </c>
      <c r="AB7" s="83">
        <f t="shared" si="7"/>
        <v>0</v>
      </c>
      <c r="AC7" s="83">
        <f t="shared" si="7"/>
        <v>0</v>
      </c>
      <c r="AD7" s="83">
        <f>ROUND(AD$5*$AA7,0)</f>
        <v>0</v>
      </c>
      <c r="AE7" s="83">
        <f t="shared" si="8"/>
        <v>0</v>
      </c>
      <c r="AF7" s="83">
        <f t="shared" ref="AF7:AG9" si="28">ROUND(AF$5*$AA7,0)</f>
        <v>0</v>
      </c>
      <c r="AG7" s="83">
        <f t="shared" si="28"/>
        <v>0</v>
      </c>
      <c r="AH7" s="83">
        <f t="shared" si="9"/>
        <v>0</v>
      </c>
      <c r="AI7" s="84">
        <f t="shared" si="9"/>
        <v>0</v>
      </c>
      <c r="AJ7" s="83">
        <f t="shared" si="9"/>
        <v>0</v>
      </c>
      <c r="AK7" s="83">
        <f t="shared" si="9"/>
        <v>0</v>
      </c>
      <c r="AL7" s="25">
        <f t="shared" si="10"/>
        <v>0</v>
      </c>
      <c r="AM7" s="60"/>
      <c r="AN7" s="54" t="s">
        <v>55</v>
      </c>
      <c r="AO7" s="82">
        <f>'4a 58C 19-20 Persons Count'!AI4</f>
        <v>0</v>
      </c>
      <c r="AP7" s="83">
        <f t="shared" ref="AP7:AP63" si="29">ROUND($AP$5*AO7,0)</f>
        <v>0</v>
      </c>
      <c r="AQ7" s="83">
        <f t="shared" ref="AQ7:AQ63" si="30">ROUND($AQ$5*AO7,0)</f>
        <v>0</v>
      </c>
      <c r="AR7" s="83">
        <f t="shared" ref="AR7:AR63" si="31">ROUND(AO7*AR$5,0)</f>
        <v>0</v>
      </c>
      <c r="AS7" s="25">
        <f t="shared" ref="AS7:AS63" si="32">SUM(AP7:AR7)</f>
        <v>0</v>
      </c>
      <c r="AT7" s="60"/>
      <c r="AU7" s="83" t="s">
        <v>55</v>
      </c>
      <c r="AV7" s="233">
        <f t="shared" ref="AV7:AV63" si="33">SUM(G7)</f>
        <v>0</v>
      </c>
      <c r="AW7" s="233">
        <f t="shared" ref="AW7:AW63" si="34">SUM(H7,U7)</f>
        <v>0</v>
      </c>
      <c r="AX7" s="233">
        <f t="shared" ref="AX7:AX63" si="35">SUM(I7)</f>
        <v>0</v>
      </c>
      <c r="AY7" s="233">
        <f t="shared" ref="AY7:AY63" si="36">SUM(J7)</f>
        <v>0</v>
      </c>
      <c r="AZ7" s="233">
        <f t="shared" ref="AZ7:AZ63" si="37">SUM(K7)</f>
        <v>0</v>
      </c>
      <c r="BA7" s="233">
        <f t="shared" ref="BA7:BA63" si="38">SUM(L7,V7)</f>
        <v>0</v>
      </c>
      <c r="BB7" s="233">
        <f t="shared" ref="BB7:BB63" si="39">SUM(M7)</f>
        <v>0</v>
      </c>
      <c r="BC7" s="233">
        <f t="shared" ref="BC7:BC63" si="40">SUM(N7)</f>
        <v>0</v>
      </c>
      <c r="BD7" s="233">
        <f t="shared" ref="BD7:BD63" si="41">SUM(O7)</f>
        <v>0</v>
      </c>
      <c r="BE7" s="233">
        <f t="shared" ref="BE7:BE63" si="42">SUM(P7,W7)</f>
        <v>0</v>
      </c>
      <c r="BF7" s="75">
        <f t="shared" si="11"/>
        <v>0</v>
      </c>
      <c r="BG7" s="94"/>
      <c r="BH7" s="328" t="s">
        <v>55</v>
      </c>
      <c r="BI7" s="329">
        <v>0</v>
      </c>
      <c r="BJ7" s="329">
        <v>0</v>
      </c>
      <c r="BK7" s="329">
        <v>0</v>
      </c>
      <c r="BL7" s="329">
        <f t="shared" si="0"/>
        <v>0</v>
      </c>
      <c r="BM7" s="77"/>
      <c r="BN7" s="29" t="s">
        <v>55</v>
      </c>
      <c r="BO7" s="95"/>
      <c r="BP7" s="29"/>
      <c r="BQ7" s="29"/>
      <c r="BR7" s="29"/>
      <c r="BS7" s="29"/>
      <c r="BT7" s="74"/>
      <c r="BU7" s="96" t="s">
        <v>55</v>
      </c>
      <c r="BV7" s="96"/>
      <c r="BW7" s="96"/>
      <c r="BX7" s="96"/>
      <c r="BY7" s="96"/>
      <c r="CA7" s="96" t="s">
        <v>55</v>
      </c>
      <c r="CB7" s="96"/>
      <c r="CC7" s="96"/>
      <c r="CD7" s="96"/>
      <c r="CE7" s="334"/>
      <c r="CF7" s="74"/>
      <c r="CG7" s="29" t="s">
        <v>55</v>
      </c>
      <c r="CH7" s="81"/>
      <c r="CI7" s="29"/>
      <c r="CJ7" s="74"/>
      <c r="CK7" s="73">
        <f t="shared" si="13"/>
        <v>0</v>
      </c>
      <c r="CL7" s="73">
        <f t="shared" si="14"/>
        <v>0</v>
      </c>
      <c r="CM7" s="73">
        <f t="shared" si="15"/>
        <v>0</v>
      </c>
      <c r="CN7" s="73">
        <f t="shared" si="16"/>
        <v>0</v>
      </c>
      <c r="CO7" s="73">
        <f t="shared" si="17"/>
        <v>0</v>
      </c>
      <c r="CP7" s="73">
        <f t="shared" si="18"/>
        <v>0</v>
      </c>
      <c r="CQ7" s="73">
        <f t="shared" si="19"/>
        <v>0</v>
      </c>
      <c r="CR7" s="73">
        <f t="shared" si="20"/>
        <v>0</v>
      </c>
      <c r="CS7" s="73">
        <f t="shared" si="21"/>
        <v>0</v>
      </c>
      <c r="CT7" s="73">
        <f t="shared" si="22"/>
        <v>0</v>
      </c>
      <c r="CU7" s="78">
        <f t="shared" si="23"/>
        <v>0</v>
      </c>
      <c r="CV7" s="120">
        <f t="shared" si="24"/>
        <v>0</v>
      </c>
    </row>
    <row r="8" spans="1:100" x14ac:dyDescent="0.25">
      <c r="A8" s="54" t="s">
        <v>56</v>
      </c>
      <c r="B8" s="82">
        <f>'4b 58C 20-21 Persons Count'!AM5</f>
        <v>1E-3</v>
      </c>
      <c r="C8" s="83">
        <f t="shared" si="25"/>
        <v>9</v>
      </c>
      <c r="D8" s="60"/>
      <c r="E8" s="54" t="s">
        <v>56</v>
      </c>
      <c r="F8" s="82">
        <f>'4b 58C 20-21 Persons Count'!AS5</f>
        <v>5.9999999999999995E-4</v>
      </c>
      <c r="G8" s="84">
        <f t="shared" si="26"/>
        <v>0</v>
      </c>
      <c r="H8" s="84">
        <f t="shared" si="26"/>
        <v>2</v>
      </c>
      <c r="I8" s="84">
        <f t="shared" si="26"/>
        <v>0</v>
      </c>
      <c r="J8" s="83">
        <f t="shared" si="26"/>
        <v>3</v>
      </c>
      <c r="K8" s="100">
        <f>ROUNDUP(K$5*$F8,0)</f>
        <v>1</v>
      </c>
      <c r="L8" s="84">
        <f t="shared" si="26"/>
        <v>0</v>
      </c>
      <c r="M8" s="84">
        <f t="shared" si="26"/>
        <v>0</v>
      </c>
      <c r="N8" s="84">
        <f t="shared" si="26"/>
        <v>0</v>
      </c>
      <c r="O8" s="84">
        <f t="shared" si="26"/>
        <v>0</v>
      </c>
      <c r="P8" s="83">
        <f t="shared" si="26"/>
        <v>69</v>
      </c>
      <c r="Q8" s="25">
        <f t="shared" si="6"/>
        <v>75</v>
      </c>
      <c r="R8" s="60"/>
      <c r="S8" s="54" t="s">
        <v>56</v>
      </c>
      <c r="T8" s="82">
        <f>'4b 58C 20-21 Persons Count'!AI5</f>
        <v>1E-3</v>
      </c>
      <c r="U8" s="100">
        <f>ROUNDDOWN($U$5*T8,0)</f>
        <v>789</v>
      </c>
      <c r="V8" s="83">
        <f t="shared" ref="V8:V63" si="43">ROUND($V$5*T8,0)</f>
        <v>13</v>
      </c>
      <c r="W8" s="83">
        <f t="shared" ref="W8:W63" si="44">ROUND($W$5*T8,0)</f>
        <v>154</v>
      </c>
      <c r="X8" s="25">
        <f t="shared" si="27"/>
        <v>956</v>
      </c>
      <c r="Y8" s="60"/>
      <c r="Z8" s="54" t="s">
        <v>56</v>
      </c>
      <c r="AA8" s="82">
        <f>'4a 58C 19-20 Persons Count'!AS5</f>
        <v>5.9999999999999995E-4</v>
      </c>
      <c r="AB8" s="83">
        <f t="shared" si="7"/>
        <v>10</v>
      </c>
      <c r="AC8" s="83">
        <f t="shared" si="7"/>
        <v>10</v>
      </c>
      <c r="AD8" s="83">
        <f>ROUND(AD$5*$AA8,0)</f>
        <v>0</v>
      </c>
      <c r="AE8" s="83">
        <f t="shared" si="8"/>
        <v>11</v>
      </c>
      <c r="AF8" s="83">
        <f t="shared" si="28"/>
        <v>1</v>
      </c>
      <c r="AG8" s="83">
        <f t="shared" si="28"/>
        <v>1</v>
      </c>
      <c r="AH8" s="83">
        <f t="shared" si="9"/>
        <v>0</v>
      </c>
      <c r="AI8" s="84">
        <f t="shared" si="9"/>
        <v>0</v>
      </c>
      <c r="AJ8" s="84">
        <f t="shared" si="9"/>
        <v>0</v>
      </c>
      <c r="AK8" s="84">
        <f t="shared" si="9"/>
        <v>6</v>
      </c>
      <c r="AL8" s="25">
        <f t="shared" si="10"/>
        <v>39</v>
      </c>
      <c r="AM8" s="60"/>
      <c r="AN8" s="54" t="s">
        <v>56</v>
      </c>
      <c r="AO8" s="82">
        <f>'4a 58C 19-20 Persons Count'!AI5</f>
        <v>1E-3</v>
      </c>
      <c r="AP8" s="83">
        <f t="shared" si="29"/>
        <v>0</v>
      </c>
      <c r="AQ8" s="83">
        <f t="shared" si="30"/>
        <v>0</v>
      </c>
      <c r="AR8" s="83">
        <f t="shared" si="31"/>
        <v>0</v>
      </c>
      <c r="AS8" s="25">
        <f t="shared" si="32"/>
        <v>0</v>
      </c>
      <c r="AT8" s="60"/>
      <c r="AU8" s="83" t="s">
        <v>56</v>
      </c>
      <c r="AV8" s="233">
        <f t="shared" si="33"/>
        <v>0</v>
      </c>
      <c r="AW8" s="233">
        <f t="shared" si="34"/>
        <v>791</v>
      </c>
      <c r="AX8" s="233">
        <f t="shared" si="35"/>
        <v>0</v>
      </c>
      <c r="AY8" s="233">
        <f t="shared" si="36"/>
        <v>3</v>
      </c>
      <c r="AZ8" s="233">
        <f t="shared" si="37"/>
        <v>1</v>
      </c>
      <c r="BA8" s="233">
        <f t="shared" si="38"/>
        <v>13</v>
      </c>
      <c r="BB8" s="233">
        <f t="shared" si="39"/>
        <v>0</v>
      </c>
      <c r="BC8" s="233">
        <f t="shared" si="40"/>
        <v>0</v>
      </c>
      <c r="BD8" s="233">
        <f t="shared" si="41"/>
        <v>0</v>
      </c>
      <c r="BE8" s="233">
        <f t="shared" si="42"/>
        <v>223</v>
      </c>
      <c r="BF8" s="75">
        <f t="shared" si="11"/>
        <v>1031</v>
      </c>
      <c r="BG8" s="94"/>
      <c r="BH8" s="328" t="s">
        <v>56</v>
      </c>
      <c r="BI8" s="329">
        <v>0</v>
      </c>
      <c r="BJ8" s="329">
        <v>0</v>
      </c>
      <c r="BK8" s="329">
        <v>0</v>
      </c>
      <c r="BL8" s="329">
        <f t="shared" si="0"/>
        <v>0</v>
      </c>
      <c r="BM8" s="77"/>
      <c r="BN8" s="29" t="s">
        <v>56</v>
      </c>
      <c r="BO8" s="97"/>
      <c r="BP8" s="29"/>
      <c r="BQ8" s="96"/>
      <c r="BR8" s="96"/>
      <c r="BS8" s="29"/>
      <c r="BT8" s="74"/>
      <c r="BU8" s="96" t="s">
        <v>56</v>
      </c>
      <c r="BV8" s="96"/>
      <c r="BW8" s="96"/>
      <c r="BX8" s="96"/>
      <c r="BY8" s="96"/>
      <c r="CA8" s="96" t="s">
        <v>56</v>
      </c>
      <c r="CB8" s="96"/>
      <c r="CC8" s="96"/>
      <c r="CD8" s="96"/>
      <c r="CE8" s="334"/>
      <c r="CF8" s="74"/>
      <c r="CG8" s="29" t="s">
        <v>56</v>
      </c>
      <c r="CH8" s="81"/>
      <c r="CI8" s="29"/>
      <c r="CJ8" s="74"/>
      <c r="CK8" s="73">
        <f t="shared" si="13"/>
        <v>10</v>
      </c>
      <c r="CL8" s="73">
        <f t="shared" si="14"/>
        <v>810</v>
      </c>
      <c r="CM8" s="73">
        <f t="shared" si="15"/>
        <v>0</v>
      </c>
      <c r="CN8" s="73">
        <f t="shared" si="16"/>
        <v>14</v>
      </c>
      <c r="CO8" s="73">
        <f t="shared" si="17"/>
        <v>2</v>
      </c>
      <c r="CP8" s="73">
        <f t="shared" si="18"/>
        <v>14</v>
      </c>
      <c r="CQ8" s="73">
        <f t="shared" si="19"/>
        <v>0</v>
      </c>
      <c r="CR8" s="73">
        <f t="shared" si="20"/>
        <v>0</v>
      </c>
      <c r="CS8" s="73">
        <f t="shared" si="21"/>
        <v>0</v>
      </c>
      <c r="CT8" s="73">
        <f t="shared" si="22"/>
        <v>229</v>
      </c>
      <c r="CU8" s="78">
        <f t="shared" si="23"/>
        <v>1079</v>
      </c>
      <c r="CV8" s="120">
        <f t="shared" si="24"/>
        <v>0</v>
      </c>
    </row>
    <row r="9" spans="1:100" x14ac:dyDescent="0.25">
      <c r="A9" s="54" t="s">
        <v>57</v>
      </c>
      <c r="B9" s="82">
        <f>'4b 58C 20-21 Persons Count'!AM6</f>
        <v>1.09E-2</v>
      </c>
      <c r="C9" s="83">
        <f t="shared" si="25"/>
        <v>99</v>
      </c>
      <c r="D9" s="60"/>
      <c r="E9" s="54" t="s">
        <v>57</v>
      </c>
      <c r="F9" s="82">
        <f>'4b 58C 20-21 Persons Count'!AS6</f>
        <v>5.8999999999999999E-3</v>
      </c>
      <c r="G9" s="84">
        <f t="shared" si="26"/>
        <v>3</v>
      </c>
      <c r="H9" s="84">
        <f t="shared" si="26"/>
        <v>24</v>
      </c>
      <c r="I9" s="84">
        <f t="shared" si="26"/>
        <v>0</v>
      </c>
      <c r="J9" s="83">
        <f t="shared" si="26"/>
        <v>25</v>
      </c>
      <c r="K9" s="85">
        <f t="shared" si="26"/>
        <v>1</v>
      </c>
      <c r="L9" s="84">
        <f t="shared" si="26"/>
        <v>2</v>
      </c>
      <c r="M9" s="84">
        <f t="shared" si="26"/>
        <v>0</v>
      </c>
      <c r="N9" s="84">
        <f t="shared" si="26"/>
        <v>0</v>
      </c>
      <c r="O9" s="84">
        <f t="shared" si="26"/>
        <v>0</v>
      </c>
      <c r="P9" s="83">
        <f t="shared" si="26"/>
        <v>683</v>
      </c>
      <c r="Q9" s="25">
        <f t="shared" si="6"/>
        <v>738</v>
      </c>
      <c r="R9" s="60"/>
      <c r="S9" s="54" t="s">
        <v>57</v>
      </c>
      <c r="T9" s="82">
        <f>'4b 58C 20-21 Persons Count'!AI6</f>
        <v>0.01</v>
      </c>
      <c r="U9" s="83">
        <f t="shared" ref="U9:U63" si="45">ROUND($U$5*T9,0)</f>
        <v>7899</v>
      </c>
      <c r="V9" s="83">
        <f t="shared" si="43"/>
        <v>128</v>
      </c>
      <c r="W9" s="83">
        <f t="shared" si="44"/>
        <v>1544</v>
      </c>
      <c r="X9" s="25">
        <f t="shared" si="27"/>
        <v>9571</v>
      </c>
      <c r="Y9" s="60"/>
      <c r="Z9" s="54" t="s">
        <v>57</v>
      </c>
      <c r="AA9" s="82">
        <f>'4a 58C 19-20 Persons Count'!AS6</f>
        <v>6.4000000000000003E-3</v>
      </c>
      <c r="AB9" s="83">
        <f t="shared" si="7"/>
        <v>111</v>
      </c>
      <c r="AC9" s="83">
        <f t="shared" si="7"/>
        <v>104</v>
      </c>
      <c r="AD9" s="233">
        <f>ROUND(AD$5*$AA9,0)</f>
        <v>1</v>
      </c>
      <c r="AE9" s="83">
        <f t="shared" si="8"/>
        <v>116</v>
      </c>
      <c r="AF9" s="83">
        <f t="shared" si="28"/>
        <v>11</v>
      </c>
      <c r="AG9" s="83">
        <f t="shared" si="28"/>
        <v>15</v>
      </c>
      <c r="AH9" s="83">
        <f t="shared" si="9"/>
        <v>0</v>
      </c>
      <c r="AI9" s="84">
        <f t="shared" si="9"/>
        <v>0</v>
      </c>
      <c r="AJ9" s="84">
        <f t="shared" si="9"/>
        <v>0</v>
      </c>
      <c r="AK9" s="84">
        <f t="shared" si="9"/>
        <v>66</v>
      </c>
      <c r="AL9" s="25">
        <f t="shared" si="10"/>
        <v>424</v>
      </c>
      <c r="AM9" s="60"/>
      <c r="AN9" s="54" t="s">
        <v>57</v>
      </c>
      <c r="AO9" s="82">
        <f>'4a 58C 19-20 Persons Count'!AI6</f>
        <v>1.06E-2</v>
      </c>
      <c r="AP9" s="83">
        <f>ROUND($AP$5*AO9,0)</f>
        <v>0</v>
      </c>
      <c r="AQ9" s="83">
        <f t="shared" si="30"/>
        <v>0</v>
      </c>
      <c r="AR9" s="83">
        <f t="shared" si="31"/>
        <v>0</v>
      </c>
      <c r="AS9" s="25">
        <f t="shared" si="32"/>
        <v>0</v>
      </c>
      <c r="AT9" s="60"/>
      <c r="AU9" s="83" t="s">
        <v>57</v>
      </c>
      <c r="AV9" s="233">
        <f t="shared" si="33"/>
        <v>3</v>
      </c>
      <c r="AW9" s="233">
        <f t="shared" si="34"/>
        <v>7923</v>
      </c>
      <c r="AX9" s="233">
        <f t="shared" si="35"/>
        <v>0</v>
      </c>
      <c r="AY9" s="233">
        <f t="shared" si="36"/>
        <v>25</v>
      </c>
      <c r="AZ9" s="233">
        <f t="shared" si="37"/>
        <v>1</v>
      </c>
      <c r="BA9" s="233">
        <f t="shared" si="38"/>
        <v>130</v>
      </c>
      <c r="BB9" s="233">
        <f t="shared" si="39"/>
        <v>0</v>
      </c>
      <c r="BC9" s="233">
        <f t="shared" si="40"/>
        <v>0</v>
      </c>
      <c r="BD9" s="233">
        <f t="shared" si="41"/>
        <v>0</v>
      </c>
      <c r="BE9" s="233">
        <f t="shared" si="42"/>
        <v>2227</v>
      </c>
      <c r="BF9" s="75">
        <f t="shared" si="11"/>
        <v>10309</v>
      </c>
      <c r="BG9" s="94"/>
      <c r="BH9" s="328" t="s">
        <v>57</v>
      </c>
      <c r="BI9" s="329">
        <v>0</v>
      </c>
      <c r="BJ9" s="329">
        <v>0</v>
      </c>
      <c r="BK9" s="329">
        <v>0</v>
      </c>
      <c r="BL9" s="329">
        <f t="shared" si="0"/>
        <v>0</v>
      </c>
      <c r="BM9" s="77"/>
      <c r="BN9" s="29" t="s">
        <v>57</v>
      </c>
      <c r="BO9" s="97"/>
      <c r="BP9" s="29"/>
      <c r="BQ9" s="96"/>
      <c r="BR9" s="96"/>
      <c r="BS9" s="29"/>
      <c r="BT9" s="74"/>
      <c r="BU9" s="96" t="s">
        <v>57</v>
      </c>
      <c r="BV9" s="96"/>
      <c r="BW9" s="96"/>
      <c r="BX9" s="96"/>
      <c r="BY9" s="96"/>
      <c r="CA9" s="96" t="s">
        <v>57</v>
      </c>
      <c r="CB9" s="96"/>
      <c r="CC9" s="96"/>
      <c r="CD9" s="96"/>
      <c r="CE9" s="334"/>
      <c r="CF9" s="74"/>
      <c r="CG9" s="29" t="s">
        <v>57</v>
      </c>
      <c r="CH9" s="81"/>
      <c r="CI9" s="29"/>
      <c r="CJ9" s="74"/>
      <c r="CK9" s="73">
        <f t="shared" si="13"/>
        <v>114</v>
      </c>
      <c r="CL9" s="73">
        <f t="shared" si="14"/>
        <v>8126</v>
      </c>
      <c r="CM9" s="73">
        <f t="shared" si="15"/>
        <v>1</v>
      </c>
      <c r="CN9" s="73">
        <f t="shared" si="16"/>
        <v>141</v>
      </c>
      <c r="CO9" s="73">
        <f t="shared" si="17"/>
        <v>12</v>
      </c>
      <c r="CP9" s="73">
        <f t="shared" si="18"/>
        <v>145</v>
      </c>
      <c r="CQ9" s="73">
        <f t="shared" si="19"/>
        <v>0</v>
      </c>
      <c r="CR9" s="73">
        <f t="shared" si="20"/>
        <v>0</v>
      </c>
      <c r="CS9" s="73">
        <f t="shared" si="21"/>
        <v>0</v>
      </c>
      <c r="CT9" s="73">
        <f t="shared" si="22"/>
        <v>2293</v>
      </c>
      <c r="CU9" s="78">
        <f t="shared" si="23"/>
        <v>10832</v>
      </c>
      <c r="CV9" s="120">
        <f t="shared" si="24"/>
        <v>0</v>
      </c>
    </row>
    <row r="10" spans="1:100" x14ac:dyDescent="0.25">
      <c r="A10" s="54" t="s">
        <v>58</v>
      </c>
      <c r="B10" s="82">
        <f>'4b 58C 20-21 Persons Count'!AM7</f>
        <v>1.9E-3</v>
      </c>
      <c r="C10" s="83">
        <f>ROUND(B10*C$5,0)</f>
        <v>17</v>
      </c>
      <c r="D10" s="60"/>
      <c r="E10" s="54" t="s">
        <v>58</v>
      </c>
      <c r="F10" s="82">
        <f>'4b 58C 20-21 Persons Count'!AS7</f>
        <v>1E-3</v>
      </c>
      <c r="G10" s="84">
        <f t="shared" si="26"/>
        <v>1</v>
      </c>
      <c r="H10" s="84">
        <f t="shared" si="26"/>
        <v>4</v>
      </c>
      <c r="I10" s="84">
        <f t="shared" si="26"/>
        <v>0</v>
      </c>
      <c r="J10" s="83">
        <f t="shared" si="26"/>
        <v>4</v>
      </c>
      <c r="K10" s="85">
        <f t="shared" si="26"/>
        <v>0</v>
      </c>
      <c r="L10" s="84">
        <f t="shared" si="26"/>
        <v>0</v>
      </c>
      <c r="M10" s="84">
        <f t="shared" si="26"/>
        <v>0</v>
      </c>
      <c r="N10" s="84">
        <f t="shared" si="26"/>
        <v>0</v>
      </c>
      <c r="O10" s="84">
        <f t="shared" si="26"/>
        <v>0</v>
      </c>
      <c r="P10" s="83">
        <f t="shared" si="26"/>
        <v>116</v>
      </c>
      <c r="Q10" s="25">
        <f t="shared" si="6"/>
        <v>125</v>
      </c>
      <c r="R10" s="60"/>
      <c r="S10" s="54" t="s">
        <v>58</v>
      </c>
      <c r="T10" s="82">
        <f>'4b 58C 20-21 Persons Count'!AI7</f>
        <v>1.6000000000000001E-3</v>
      </c>
      <c r="U10" s="100">
        <f>ROUNDDOWN($U$5*T10,0)</f>
        <v>1263</v>
      </c>
      <c r="V10" s="83">
        <f t="shared" si="43"/>
        <v>20</v>
      </c>
      <c r="W10" s="83">
        <f t="shared" si="44"/>
        <v>247</v>
      </c>
      <c r="X10" s="25">
        <f t="shared" si="27"/>
        <v>1530</v>
      </c>
      <c r="Y10" s="60"/>
      <c r="Z10" s="54" t="s">
        <v>58</v>
      </c>
      <c r="AA10" s="82">
        <f>'4a 58C 19-20 Persons Count'!AS7</f>
        <v>1E-3</v>
      </c>
      <c r="AB10" s="83">
        <f t="shared" ref="AB10:AB35" si="46">ROUND(AB$5*$AA10,0)</f>
        <v>17</v>
      </c>
      <c r="AC10" s="100">
        <f>ROUNDUP(AC$5*$AA10,0)</f>
        <v>17</v>
      </c>
      <c r="AD10" s="83">
        <f>ROUND(AD$5*$AA10,0)</f>
        <v>0</v>
      </c>
      <c r="AE10" s="83">
        <f t="shared" si="8"/>
        <v>18</v>
      </c>
      <c r="AF10" s="100">
        <f>ROUNDDOWN(AF$5*$AA10,0)</f>
        <v>1</v>
      </c>
      <c r="AG10" s="100">
        <f>ROUNDUP(AG$5*$AA10,0)</f>
        <v>3</v>
      </c>
      <c r="AH10" s="83">
        <f t="shared" si="9"/>
        <v>0</v>
      </c>
      <c r="AI10" s="84">
        <f t="shared" si="9"/>
        <v>0</v>
      </c>
      <c r="AJ10" s="84">
        <f t="shared" si="9"/>
        <v>0</v>
      </c>
      <c r="AK10" s="84">
        <f t="shared" si="9"/>
        <v>10</v>
      </c>
      <c r="AL10" s="25">
        <f t="shared" si="10"/>
        <v>66</v>
      </c>
      <c r="AM10" s="60"/>
      <c r="AN10" s="54" t="s">
        <v>58</v>
      </c>
      <c r="AO10" s="82">
        <f>'4a 58C 19-20 Persons Count'!AI7</f>
        <v>1.6000000000000001E-3</v>
      </c>
      <c r="AP10" s="83">
        <f t="shared" si="29"/>
        <v>0</v>
      </c>
      <c r="AQ10" s="83">
        <f>ROUND($AQ$5*AO10,0)</f>
        <v>0</v>
      </c>
      <c r="AR10" s="83">
        <f t="shared" si="31"/>
        <v>0</v>
      </c>
      <c r="AS10" s="25">
        <f t="shared" si="32"/>
        <v>0</v>
      </c>
      <c r="AT10" s="60"/>
      <c r="AU10" s="83" t="s">
        <v>58</v>
      </c>
      <c r="AV10" s="233">
        <f t="shared" si="33"/>
        <v>1</v>
      </c>
      <c r="AW10" s="233">
        <f t="shared" si="34"/>
        <v>1267</v>
      </c>
      <c r="AX10" s="233">
        <f t="shared" si="35"/>
        <v>0</v>
      </c>
      <c r="AY10" s="233">
        <f t="shared" si="36"/>
        <v>4</v>
      </c>
      <c r="AZ10" s="233">
        <f t="shared" si="37"/>
        <v>0</v>
      </c>
      <c r="BA10" s="233">
        <f t="shared" si="38"/>
        <v>20</v>
      </c>
      <c r="BB10" s="233">
        <f t="shared" si="39"/>
        <v>0</v>
      </c>
      <c r="BC10" s="233">
        <f t="shared" si="40"/>
        <v>0</v>
      </c>
      <c r="BD10" s="233">
        <f t="shared" si="41"/>
        <v>0</v>
      </c>
      <c r="BE10" s="233">
        <f t="shared" si="42"/>
        <v>363</v>
      </c>
      <c r="BF10" s="75">
        <f t="shared" si="11"/>
        <v>1655</v>
      </c>
      <c r="BG10" s="94"/>
      <c r="BH10" s="328" t="s">
        <v>58</v>
      </c>
      <c r="BI10" s="329">
        <v>0</v>
      </c>
      <c r="BJ10" s="329">
        <v>0</v>
      </c>
      <c r="BK10" s="329">
        <v>0</v>
      </c>
      <c r="BL10" s="329">
        <f t="shared" si="0"/>
        <v>0</v>
      </c>
      <c r="BM10" s="77"/>
      <c r="BN10" s="29" t="s">
        <v>58</v>
      </c>
      <c r="BO10" s="97"/>
      <c r="BP10" s="29"/>
      <c r="BQ10" s="96"/>
      <c r="BR10" s="96"/>
      <c r="BS10" s="29"/>
      <c r="BT10" s="74"/>
      <c r="BU10" s="96" t="s">
        <v>58</v>
      </c>
      <c r="BV10" s="96"/>
      <c r="BW10" s="96"/>
      <c r="BX10" s="96"/>
      <c r="BY10" s="96"/>
      <c r="CA10" s="96" t="s">
        <v>58</v>
      </c>
      <c r="CB10" s="96"/>
      <c r="CC10" s="96"/>
      <c r="CD10" s="96"/>
      <c r="CE10" s="334"/>
      <c r="CF10" s="74"/>
      <c r="CG10" s="29" t="s">
        <v>58</v>
      </c>
      <c r="CH10" s="81"/>
      <c r="CI10" s="29"/>
      <c r="CJ10" s="74"/>
      <c r="CK10" s="73">
        <f t="shared" si="13"/>
        <v>18</v>
      </c>
      <c r="CL10" s="73">
        <f t="shared" si="14"/>
        <v>1301</v>
      </c>
      <c r="CM10" s="73">
        <f t="shared" si="15"/>
        <v>0</v>
      </c>
      <c r="CN10" s="73">
        <f t="shared" si="16"/>
        <v>22</v>
      </c>
      <c r="CO10" s="73">
        <f t="shared" si="17"/>
        <v>1</v>
      </c>
      <c r="CP10" s="73">
        <f t="shared" si="18"/>
        <v>23</v>
      </c>
      <c r="CQ10" s="73">
        <f t="shared" si="19"/>
        <v>0</v>
      </c>
      <c r="CR10" s="73">
        <f t="shared" si="20"/>
        <v>0</v>
      </c>
      <c r="CS10" s="73">
        <f t="shared" si="21"/>
        <v>0</v>
      </c>
      <c r="CT10" s="73">
        <f t="shared" si="22"/>
        <v>373</v>
      </c>
      <c r="CU10" s="78">
        <f t="shared" si="23"/>
        <v>1738</v>
      </c>
      <c r="CV10" s="120">
        <f t="shared" si="24"/>
        <v>0</v>
      </c>
    </row>
    <row r="11" spans="1:100" x14ac:dyDescent="0.25">
      <c r="A11" s="54" t="s">
        <v>59</v>
      </c>
      <c r="B11" s="82">
        <f>'4b 58C 20-21 Persons Count'!AM8</f>
        <v>6.9999999999999999E-4</v>
      </c>
      <c r="C11" s="83">
        <f t="shared" si="25"/>
        <v>6</v>
      </c>
      <c r="D11" s="60"/>
      <c r="E11" s="54" t="s">
        <v>59</v>
      </c>
      <c r="F11" s="82">
        <f>'4b 58C 20-21 Persons Count'!AS8</f>
        <v>6.9999999999999999E-4</v>
      </c>
      <c r="G11" s="84">
        <f t="shared" si="26"/>
        <v>0</v>
      </c>
      <c r="H11" s="84">
        <f t="shared" si="26"/>
        <v>3</v>
      </c>
      <c r="I11" s="84">
        <f t="shared" si="26"/>
        <v>0</v>
      </c>
      <c r="J11" s="83">
        <f t="shared" si="26"/>
        <v>3</v>
      </c>
      <c r="K11" s="85">
        <f t="shared" si="26"/>
        <v>0</v>
      </c>
      <c r="L11" s="84">
        <f t="shared" si="26"/>
        <v>0</v>
      </c>
      <c r="M11" s="84">
        <f t="shared" si="26"/>
        <v>0</v>
      </c>
      <c r="N11" s="84">
        <f t="shared" si="26"/>
        <v>0</v>
      </c>
      <c r="O11" s="84">
        <f t="shared" si="26"/>
        <v>0</v>
      </c>
      <c r="P11" s="83">
        <f t="shared" si="26"/>
        <v>81</v>
      </c>
      <c r="Q11" s="25">
        <f t="shared" si="6"/>
        <v>87</v>
      </c>
      <c r="R11" s="60"/>
      <c r="S11" s="54" t="s">
        <v>59</v>
      </c>
      <c r="T11" s="82">
        <f>'4b 58C 20-21 Persons Count'!AI8</f>
        <v>1.1000000000000001E-3</v>
      </c>
      <c r="U11" s="83">
        <f t="shared" si="45"/>
        <v>869</v>
      </c>
      <c r="V11" s="83">
        <f t="shared" si="43"/>
        <v>14</v>
      </c>
      <c r="W11" s="83">
        <f t="shared" si="44"/>
        <v>170</v>
      </c>
      <c r="X11" s="25">
        <f t="shared" si="27"/>
        <v>1053</v>
      </c>
      <c r="Y11" s="60"/>
      <c r="Z11" s="54" t="s">
        <v>59</v>
      </c>
      <c r="AA11" s="82">
        <f>'4a 58C 19-20 Persons Count'!AS8</f>
        <v>6.9999999999999999E-4</v>
      </c>
      <c r="AB11" s="83">
        <f t="shared" si="46"/>
        <v>12</v>
      </c>
      <c r="AC11" s="83">
        <f t="shared" ref="AC11:AC16" si="47">ROUND(AC$5*$AA11,0)</f>
        <v>11</v>
      </c>
      <c r="AD11" s="100">
        <f>ROUNDUP(AD$5*$AA11,0)</f>
        <v>1</v>
      </c>
      <c r="AE11" s="83">
        <f t="shared" si="8"/>
        <v>13</v>
      </c>
      <c r="AF11" s="83">
        <f t="shared" ref="AF11:AG16" si="48">ROUND(AF$5*$AA11,0)</f>
        <v>1</v>
      </c>
      <c r="AG11" s="83">
        <f t="shared" si="48"/>
        <v>2</v>
      </c>
      <c r="AH11" s="83">
        <f t="shared" si="9"/>
        <v>0</v>
      </c>
      <c r="AI11" s="84">
        <f t="shared" si="9"/>
        <v>0</v>
      </c>
      <c r="AJ11" s="84">
        <f t="shared" si="9"/>
        <v>0</v>
      </c>
      <c r="AK11" s="84">
        <f t="shared" si="9"/>
        <v>7</v>
      </c>
      <c r="AL11" s="25">
        <f t="shared" si="10"/>
        <v>47</v>
      </c>
      <c r="AM11" s="60"/>
      <c r="AN11" s="54" t="s">
        <v>59</v>
      </c>
      <c r="AO11" s="82">
        <f>'4a 58C 19-20 Persons Count'!AI8</f>
        <v>1.1000000000000001E-3</v>
      </c>
      <c r="AP11" s="83">
        <f t="shared" si="29"/>
        <v>0</v>
      </c>
      <c r="AQ11" s="83">
        <f t="shared" si="30"/>
        <v>0</v>
      </c>
      <c r="AR11" s="83">
        <f t="shared" si="31"/>
        <v>0</v>
      </c>
      <c r="AS11" s="25">
        <f t="shared" si="32"/>
        <v>0</v>
      </c>
      <c r="AT11" s="60"/>
      <c r="AU11" s="83" t="s">
        <v>59</v>
      </c>
      <c r="AV11" s="233">
        <f t="shared" si="33"/>
        <v>0</v>
      </c>
      <c r="AW11" s="233">
        <f t="shared" si="34"/>
        <v>872</v>
      </c>
      <c r="AX11" s="233">
        <f t="shared" si="35"/>
        <v>0</v>
      </c>
      <c r="AY11" s="233">
        <f t="shared" si="36"/>
        <v>3</v>
      </c>
      <c r="AZ11" s="233">
        <f t="shared" si="37"/>
        <v>0</v>
      </c>
      <c r="BA11" s="233">
        <f t="shared" si="38"/>
        <v>14</v>
      </c>
      <c r="BB11" s="233">
        <f t="shared" si="39"/>
        <v>0</v>
      </c>
      <c r="BC11" s="233">
        <f t="shared" si="40"/>
        <v>0</v>
      </c>
      <c r="BD11" s="233">
        <f t="shared" si="41"/>
        <v>0</v>
      </c>
      <c r="BE11" s="233">
        <f t="shared" si="42"/>
        <v>251</v>
      </c>
      <c r="BF11" s="75">
        <f t="shared" si="11"/>
        <v>1140</v>
      </c>
      <c r="BG11" s="94"/>
      <c r="BH11" s="328" t="s">
        <v>59</v>
      </c>
      <c r="BI11" s="329">
        <v>0</v>
      </c>
      <c r="BJ11" s="329">
        <v>0</v>
      </c>
      <c r="BK11" s="329">
        <v>0</v>
      </c>
      <c r="BL11" s="329">
        <f t="shared" si="0"/>
        <v>0</v>
      </c>
      <c r="BM11" s="77"/>
      <c r="BN11" s="29" t="s">
        <v>59</v>
      </c>
      <c r="BO11" s="97"/>
      <c r="BP11" s="29"/>
      <c r="BQ11" s="96"/>
      <c r="BR11" s="96"/>
      <c r="BS11" s="29"/>
      <c r="BT11" s="74"/>
      <c r="BU11" s="96" t="s">
        <v>59</v>
      </c>
      <c r="BV11" s="96"/>
      <c r="BW11" s="96"/>
      <c r="BX11" s="96"/>
      <c r="BY11" s="96"/>
      <c r="CA11" s="96" t="s">
        <v>59</v>
      </c>
      <c r="CB11" s="96"/>
      <c r="CC11" s="96"/>
      <c r="CD11" s="96"/>
      <c r="CE11" s="334"/>
      <c r="CF11" s="74"/>
      <c r="CG11" s="29" t="s">
        <v>59</v>
      </c>
      <c r="CH11" s="81"/>
      <c r="CI11" s="29"/>
      <c r="CJ11" s="74"/>
      <c r="CK11" s="73">
        <f t="shared" si="13"/>
        <v>12</v>
      </c>
      <c r="CL11" s="73">
        <f t="shared" si="14"/>
        <v>889</v>
      </c>
      <c r="CM11" s="73">
        <f t="shared" si="15"/>
        <v>1</v>
      </c>
      <c r="CN11" s="73">
        <f t="shared" si="16"/>
        <v>16</v>
      </c>
      <c r="CO11" s="73">
        <f t="shared" si="17"/>
        <v>1</v>
      </c>
      <c r="CP11" s="73">
        <f t="shared" si="18"/>
        <v>16</v>
      </c>
      <c r="CQ11" s="73">
        <f t="shared" si="19"/>
        <v>0</v>
      </c>
      <c r="CR11" s="73">
        <f t="shared" si="20"/>
        <v>0</v>
      </c>
      <c r="CS11" s="73">
        <f t="shared" si="21"/>
        <v>0</v>
      </c>
      <c r="CT11" s="73">
        <f t="shared" si="22"/>
        <v>258</v>
      </c>
      <c r="CU11" s="78">
        <f t="shared" si="23"/>
        <v>1193</v>
      </c>
      <c r="CV11" s="120">
        <f t="shared" si="24"/>
        <v>0</v>
      </c>
    </row>
    <row r="12" spans="1:100" x14ac:dyDescent="0.25">
      <c r="A12" s="29" t="s">
        <v>60</v>
      </c>
      <c r="B12" s="29"/>
      <c r="C12" s="29"/>
      <c r="D12" s="60"/>
      <c r="E12" s="54" t="s">
        <v>60</v>
      </c>
      <c r="F12" s="82">
        <f>'4b 58C 20-21 Persons Count'!AS9</f>
        <v>1.9800000000000002E-2</v>
      </c>
      <c r="G12" s="84">
        <f t="shared" si="26"/>
        <v>10</v>
      </c>
      <c r="H12" s="84">
        <f t="shared" si="26"/>
        <v>80</v>
      </c>
      <c r="I12" s="84">
        <f t="shared" si="26"/>
        <v>0</v>
      </c>
      <c r="J12" s="83">
        <f t="shared" si="26"/>
        <v>85</v>
      </c>
      <c r="K12" s="85">
        <f t="shared" si="26"/>
        <v>5</v>
      </c>
      <c r="L12" s="84">
        <f t="shared" si="26"/>
        <v>8</v>
      </c>
      <c r="M12" s="84">
        <f t="shared" si="26"/>
        <v>0</v>
      </c>
      <c r="N12" s="84">
        <f t="shared" si="26"/>
        <v>0</v>
      </c>
      <c r="O12" s="84">
        <f t="shared" si="26"/>
        <v>0</v>
      </c>
      <c r="P12" s="83">
        <f t="shared" si="26"/>
        <v>2292</v>
      </c>
      <c r="Q12" s="25">
        <f t="shared" si="6"/>
        <v>2480</v>
      </c>
      <c r="R12" s="60"/>
      <c r="S12" s="29" t="s">
        <v>60</v>
      </c>
      <c r="T12" s="29"/>
      <c r="U12" s="29"/>
      <c r="V12" s="29"/>
      <c r="W12" s="29"/>
      <c r="X12" s="29"/>
      <c r="Y12" s="60"/>
      <c r="Z12" s="54" t="s">
        <v>60</v>
      </c>
      <c r="AA12" s="82">
        <f>'4a 58C 19-20 Persons Count'!AS9</f>
        <v>1.89E-2</v>
      </c>
      <c r="AB12" s="83">
        <f t="shared" si="46"/>
        <v>327</v>
      </c>
      <c r="AC12" s="83">
        <f t="shared" si="47"/>
        <v>307</v>
      </c>
      <c r="AD12" s="25">
        <f t="shared" ref="AD12:AD18" si="49">ROUND(AD$5*$AA12,0)</f>
        <v>2</v>
      </c>
      <c r="AE12" s="83">
        <f t="shared" si="8"/>
        <v>343</v>
      </c>
      <c r="AF12" s="83">
        <f t="shared" si="48"/>
        <v>33</v>
      </c>
      <c r="AG12" s="83">
        <f t="shared" si="48"/>
        <v>45</v>
      </c>
      <c r="AH12" s="83">
        <f t="shared" si="9"/>
        <v>0</v>
      </c>
      <c r="AI12" s="84">
        <f t="shared" si="9"/>
        <v>1</v>
      </c>
      <c r="AJ12" s="84">
        <f t="shared" si="9"/>
        <v>1</v>
      </c>
      <c r="AK12" s="84">
        <f t="shared" si="9"/>
        <v>194</v>
      </c>
      <c r="AL12" s="25">
        <f t="shared" si="10"/>
        <v>1253</v>
      </c>
      <c r="AM12" s="60"/>
      <c r="AN12" s="29" t="s">
        <v>60</v>
      </c>
      <c r="AO12" s="98"/>
      <c r="AP12" s="29"/>
      <c r="AQ12" s="29"/>
      <c r="AR12" s="98"/>
      <c r="AS12" s="29"/>
      <c r="AT12" s="60"/>
      <c r="AU12" s="83" t="s">
        <v>60</v>
      </c>
      <c r="AV12" s="233">
        <f t="shared" si="33"/>
        <v>10</v>
      </c>
      <c r="AW12" s="233">
        <f t="shared" si="34"/>
        <v>80</v>
      </c>
      <c r="AX12" s="233">
        <f t="shared" si="35"/>
        <v>0</v>
      </c>
      <c r="AY12" s="233">
        <f t="shared" si="36"/>
        <v>85</v>
      </c>
      <c r="AZ12" s="233">
        <f t="shared" si="37"/>
        <v>5</v>
      </c>
      <c r="BA12" s="233">
        <f t="shared" si="38"/>
        <v>8</v>
      </c>
      <c r="BB12" s="233">
        <f t="shared" si="39"/>
        <v>0</v>
      </c>
      <c r="BC12" s="233">
        <f t="shared" si="40"/>
        <v>0</v>
      </c>
      <c r="BD12" s="233">
        <f t="shared" si="41"/>
        <v>0</v>
      </c>
      <c r="BE12" s="233">
        <f t="shared" si="42"/>
        <v>2292</v>
      </c>
      <c r="BF12" s="75">
        <f t="shared" si="11"/>
        <v>2480</v>
      </c>
      <c r="BG12" s="94"/>
      <c r="BH12" s="87" t="s">
        <v>60</v>
      </c>
      <c r="BI12" s="90">
        <f>SUM('3b SFY 21-22 Adj-Late CalWIN MO'!X8)</f>
        <v>425</v>
      </c>
      <c r="BJ12" s="90">
        <f>SUM('3b SFY 21-22 Adj-Late CalWIN MO'!Y8)</f>
        <v>7</v>
      </c>
      <c r="BK12" s="90">
        <f>SUM('3b SFY 21-22 Adj-Late CalWIN MO'!Z8)</f>
        <v>74</v>
      </c>
      <c r="BL12" s="90">
        <f t="shared" si="0"/>
        <v>506</v>
      </c>
      <c r="BM12" s="77"/>
      <c r="BN12" s="25" t="s">
        <v>60</v>
      </c>
      <c r="BO12" s="88">
        <f>'5a SFY 2122 CalWIN MO Share Tbl'!J8</f>
        <v>4.5999999999999999E-2</v>
      </c>
      <c r="BP12" s="83">
        <f t="shared" ref="BP12" si="50">ROUND(BO12*BP$5,0)</f>
        <v>16696</v>
      </c>
      <c r="BQ12" s="83">
        <f>ROUND(BO12*BQ$5,0)</f>
        <v>197</v>
      </c>
      <c r="BR12" s="83">
        <f>ROUND(BO12*BR$5,0)</f>
        <v>1596</v>
      </c>
      <c r="BS12" s="332">
        <f>SUM(BP12:BR12)</f>
        <v>18489</v>
      </c>
      <c r="BT12" s="74"/>
      <c r="BU12" s="90" t="s">
        <v>60</v>
      </c>
      <c r="BV12" s="90">
        <f>SUMIF('3a SFY 22-23 CalWIN MO'!$A:$A,'SFY 22-23 Q1 Share Calculations'!$BU12,'3a SFY 22-23 CalWIN MO'!X:X)</f>
        <v>17300</v>
      </c>
      <c r="BW12" s="90">
        <f>SUMIF('3a SFY 22-23 CalWIN MO'!$A:$A,'SFY 22-23 Q1 Share Calculations'!$BU12,'3a SFY 22-23 CalWIN MO'!Y:Y)</f>
        <v>204</v>
      </c>
      <c r="BX12" s="90">
        <f>SUMIF('3a SFY 22-23 CalWIN MO'!$A:$A,'SFY 22-23 Q1 Share Calculations'!$BU12,'3a SFY 22-23 CalWIN MO'!Z:Z)</f>
        <v>1653</v>
      </c>
      <c r="BY12" s="102">
        <f>SUM(BV12:BX12)</f>
        <v>19157</v>
      </c>
      <c r="CA12" s="90" t="s">
        <v>60</v>
      </c>
      <c r="CB12" s="92">
        <f>BP12+BV12</f>
        <v>33996</v>
      </c>
      <c r="CC12" s="92">
        <f>BQ12+BW12</f>
        <v>401</v>
      </c>
      <c r="CD12" s="92">
        <f>BR12+BX12</f>
        <v>3249</v>
      </c>
      <c r="CE12" s="91">
        <f>SUM(CB12:CD12)</f>
        <v>37646</v>
      </c>
      <c r="CF12" s="74"/>
      <c r="CG12" s="25" t="s">
        <v>60</v>
      </c>
      <c r="CH12" s="93">
        <f>'4a 58C 19-20 Persons Count'!Y9</f>
        <v>3.8100000000000002E-2</v>
      </c>
      <c r="CI12" s="25">
        <f>ROUND(CH12*CI$5,0)</f>
        <v>0</v>
      </c>
      <c r="CJ12" s="74"/>
      <c r="CK12" s="73">
        <f t="shared" si="13"/>
        <v>337</v>
      </c>
      <c r="CL12" s="73">
        <f t="shared" si="14"/>
        <v>34808</v>
      </c>
      <c r="CM12" s="73">
        <f t="shared" si="15"/>
        <v>2</v>
      </c>
      <c r="CN12" s="73">
        <f t="shared" si="16"/>
        <v>428</v>
      </c>
      <c r="CO12" s="73">
        <f t="shared" si="17"/>
        <v>38</v>
      </c>
      <c r="CP12" s="73">
        <f t="shared" si="18"/>
        <v>461</v>
      </c>
      <c r="CQ12" s="73">
        <f t="shared" si="19"/>
        <v>0</v>
      </c>
      <c r="CR12" s="73">
        <f t="shared" si="20"/>
        <v>1</v>
      </c>
      <c r="CS12" s="73">
        <f t="shared" si="21"/>
        <v>1</v>
      </c>
      <c r="CT12" s="73">
        <f t="shared" si="22"/>
        <v>5809</v>
      </c>
      <c r="CU12" s="78">
        <f t="shared" si="23"/>
        <v>41885</v>
      </c>
      <c r="CV12" s="120">
        <f t="shared" si="24"/>
        <v>0</v>
      </c>
    </row>
    <row r="13" spans="1:100" x14ac:dyDescent="0.25">
      <c r="A13" s="54" t="s">
        <v>61</v>
      </c>
      <c r="B13" s="82">
        <f>'4b 58C 20-21 Persons Count'!AM10</f>
        <v>2.0999999999999999E-3</v>
      </c>
      <c r="C13" s="83">
        <f t="shared" si="25"/>
        <v>19</v>
      </c>
      <c r="D13" s="60"/>
      <c r="E13" s="54" t="s">
        <v>61</v>
      </c>
      <c r="F13" s="82">
        <f>'4b 58C 20-21 Persons Count'!AS10</f>
        <v>1E-3</v>
      </c>
      <c r="G13" s="84">
        <f t="shared" si="26"/>
        <v>1</v>
      </c>
      <c r="H13" s="84">
        <f t="shared" si="26"/>
        <v>4</v>
      </c>
      <c r="I13" s="84">
        <f t="shared" si="26"/>
        <v>0</v>
      </c>
      <c r="J13" s="83">
        <f t="shared" si="26"/>
        <v>4</v>
      </c>
      <c r="K13" s="85">
        <f t="shared" si="26"/>
        <v>0</v>
      </c>
      <c r="L13" s="84">
        <f t="shared" si="26"/>
        <v>0</v>
      </c>
      <c r="M13" s="84">
        <f t="shared" si="26"/>
        <v>0</v>
      </c>
      <c r="N13" s="84">
        <f t="shared" si="26"/>
        <v>0</v>
      </c>
      <c r="O13" s="84">
        <f t="shared" si="26"/>
        <v>0</v>
      </c>
      <c r="P13" s="83">
        <f t="shared" si="26"/>
        <v>116</v>
      </c>
      <c r="Q13" s="25">
        <f t="shared" si="6"/>
        <v>125</v>
      </c>
      <c r="R13" s="60"/>
      <c r="S13" s="54" t="s">
        <v>61</v>
      </c>
      <c r="T13" s="82">
        <f>'4b 58C 20-21 Persons Count'!AI10</f>
        <v>1.6999999999999999E-3</v>
      </c>
      <c r="U13" s="83">
        <f t="shared" si="45"/>
        <v>1343</v>
      </c>
      <c r="V13" s="83">
        <f t="shared" si="43"/>
        <v>22</v>
      </c>
      <c r="W13" s="83">
        <f t="shared" si="44"/>
        <v>263</v>
      </c>
      <c r="X13" s="25">
        <f t="shared" ref="X13:X14" si="51">SUM(U13:W13)</f>
        <v>1628</v>
      </c>
      <c r="Y13" s="60"/>
      <c r="Z13" s="54" t="s">
        <v>61</v>
      </c>
      <c r="AA13" s="82">
        <f>'4a 58C 19-20 Persons Count'!AS10</f>
        <v>1E-3</v>
      </c>
      <c r="AB13" s="83">
        <f t="shared" si="46"/>
        <v>17</v>
      </c>
      <c r="AC13" s="83">
        <f t="shared" si="47"/>
        <v>16</v>
      </c>
      <c r="AD13" s="83">
        <f t="shared" si="49"/>
        <v>0</v>
      </c>
      <c r="AE13" s="83">
        <f t="shared" si="8"/>
        <v>18</v>
      </c>
      <c r="AF13" s="83">
        <f t="shared" si="48"/>
        <v>2</v>
      </c>
      <c r="AG13" s="83">
        <f t="shared" si="48"/>
        <v>2</v>
      </c>
      <c r="AH13" s="83">
        <f t="shared" si="9"/>
        <v>0</v>
      </c>
      <c r="AI13" s="84">
        <f t="shared" si="9"/>
        <v>0</v>
      </c>
      <c r="AJ13" s="84">
        <f t="shared" si="9"/>
        <v>0</v>
      </c>
      <c r="AK13" s="84">
        <f t="shared" si="9"/>
        <v>10</v>
      </c>
      <c r="AL13" s="25">
        <f t="shared" si="10"/>
        <v>65</v>
      </c>
      <c r="AM13" s="60"/>
      <c r="AN13" s="54" t="s">
        <v>61</v>
      </c>
      <c r="AO13" s="82">
        <f>'4a 58C 19-20 Persons Count'!AI10</f>
        <v>1.6999999999999999E-3</v>
      </c>
      <c r="AP13" s="83">
        <f t="shared" si="29"/>
        <v>0</v>
      </c>
      <c r="AQ13" s="83">
        <f t="shared" si="30"/>
        <v>0</v>
      </c>
      <c r="AR13" s="83">
        <f t="shared" si="31"/>
        <v>0</v>
      </c>
      <c r="AS13" s="25">
        <f t="shared" si="32"/>
        <v>0</v>
      </c>
      <c r="AT13" s="60"/>
      <c r="AU13" s="83" t="s">
        <v>61</v>
      </c>
      <c r="AV13" s="233">
        <f t="shared" si="33"/>
        <v>1</v>
      </c>
      <c r="AW13" s="233">
        <f t="shared" si="34"/>
        <v>1347</v>
      </c>
      <c r="AX13" s="233">
        <f t="shared" si="35"/>
        <v>0</v>
      </c>
      <c r="AY13" s="233">
        <f t="shared" si="36"/>
        <v>4</v>
      </c>
      <c r="AZ13" s="233">
        <f t="shared" si="37"/>
        <v>0</v>
      </c>
      <c r="BA13" s="233">
        <f t="shared" si="38"/>
        <v>22</v>
      </c>
      <c r="BB13" s="233">
        <f t="shared" si="39"/>
        <v>0</v>
      </c>
      <c r="BC13" s="233">
        <f t="shared" si="40"/>
        <v>0</v>
      </c>
      <c r="BD13" s="233">
        <f t="shared" si="41"/>
        <v>0</v>
      </c>
      <c r="BE13" s="233">
        <f t="shared" si="42"/>
        <v>379</v>
      </c>
      <c r="BF13" s="75">
        <f t="shared" si="11"/>
        <v>1753</v>
      </c>
      <c r="BG13" s="94"/>
      <c r="BH13" s="328" t="s">
        <v>61</v>
      </c>
      <c r="BI13" s="329">
        <v>0</v>
      </c>
      <c r="BJ13" s="329">
        <v>0</v>
      </c>
      <c r="BK13" s="329">
        <v>0</v>
      </c>
      <c r="BL13" s="329">
        <f t="shared" si="0"/>
        <v>0</v>
      </c>
      <c r="BM13" s="77"/>
      <c r="BN13" s="29" t="s">
        <v>61</v>
      </c>
      <c r="BO13" s="97"/>
      <c r="BP13" s="29"/>
      <c r="BQ13" s="96"/>
      <c r="BR13" s="96"/>
      <c r="BS13" s="29"/>
      <c r="BT13" s="74"/>
      <c r="BU13" s="96" t="s">
        <v>61</v>
      </c>
      <c r="BV13" s="96"/>
      <c r="BW13" s="96"/>
      <c r="BX13" s="96"/>
      <c r="BY13" s="96"/>
      <c r="CA13" s="96" t="s">
        <v>61</v>
      </c>
      <c r="CB13" s="96"/>
      <c r="CC13" s="96"/>
      <c r="CD13" s="96"/>
      <c r="CE13" s="334"/>
      <c r="CF13" s="74"/>
      <c r="CG13" s="29" t="s">
        <v>61</v>
      </c>
      <c r="CH13" s="81"/>
      <c r="CI13" s="29"/>
      <c r="CJ13" s="74"/>
      <c r="CK13" s="73">
        <f t="shared" si="13"/>
        <v>18</v>
      </c>
      <c r="CL13" s="73">
        <f t="shared" si="14"/>
        <v>1382</v>
      </c>
      <c r="CM13" s="73">
        <f t="shared" si="15"/>
        <v>0</v>
      </c>
      <c r="CN13" s="73">
        <f t="shared" si="16"/>
        <v>22</v>
      </c>
      <c r="CO13" s="73">
        <f t="shared" si="17"/>
        <v>2</v>
      </c>
      <c r="CP13" s="73">
        <f t="shared" si="18"/>
        <v>24</v>
      </c>
      <c r="CQ13" s="73">
        <f t="shared" si="19"/>
        <v>0</v>
      </c>
      <c r="CR13" s="73">
        <f t="shared" si="20"/>
        <v>0</v>
      </c>
      <c r="CS13" s="73">
        <f t="shared" si="21"/>
        <v>0</v>
      </c>
      <c r="CT13" s="73">
        <f t="shared" si="22"/>
        <v>389</v>
      </c>
      <c r="CU13" s="78">
        <f t="shared" si="23"/>
        <v>1837</v>
      </c>
      <c r="CV13" s="120">
        <f t="shared" ref="CV13:CV64" si="52">SUM(C13+Q13+X13+AL13+AS13+BL13+BS13+BY13+CI13)-CU13</f>
        <v>0</v>
      </c>
    </row>
    <row r="14" spans="1:100" x14ac:dyDescent="0.25">
      <c r="A14" s="54" t="s">
        <v>62</v>
      </c>
      <c r="B14" s="82">
        <f>'4b 58C 20-21 Persons Count'!AM11</f>
        <v>4.3E-3</v>
      </c>
      <c r="C14" s="83">
        <f t="shared" si="25"/>
        <v>39</v>
      </c>
      <c r="D14" s="60"/>
      <c r="E14" s="54" t="s">
        <v>62</v>
      </c>
      <c r="F14" s="82">
        <f>'4b 58C 20-21 Persons Count'!AS11</f>
        <v>2.8E-3</v>
      </c>
      <c r="G14" s="84">
        <f t="shared" si="26"/>
        <v>1</v>
      </c>
      <c r="H14" s="84">
        <f t="shared" si="26"/>
        <v>11</v>
      </c>
      <c r="I14" s="84">
        <f t="shared" si="26"/>
        <v>0</v>
      </c>
      <c r="J14" s="83">
        <f t="shared" si="26"/>
        <v>12</v>
      </c>
      <c r="K14" s="85">
        <f t="shared" si="26"/>
        <v>1</v>
      </c>
      <c r="L14" s="84">
        <f t="shared" si="26"/>
        <v>1</v>
      </c>
      <c r="M14" s="84">
        <f t="shared" si="26"/>
        <v>0</v>
      </c>
      <c r="N14" s="84">
        <f t="shared" si="26"/>
        <v>0</v>
      </c>
      <c r="O14" s="84">
        <f t="shared" si="26"/>
        <v>0</v>
      </c>
      <c r="P14" s="83">
        <f t="shared" si="26"/>
        <v>324</v>
      </c>
      <c r="Q14" s="25">
        <f t="shared" si="6"/>
        <v>350</v>
      </c>
      <c r="R14" s="60"/>
      <c r="S14" s="54" t="s">
        <v>62</v>
      </c>
      <c r="T14" s="82">
        <f>'4b 58C 20-21 Persons Count'!AI11</f>
        <v>4.7000000000000002E-3</v>
      </c>
      <c r="U14" s="83">
        <f t="shared" si="45"/>
        <v>3713</v>
      </c>
      <c r="V14" s="83">
        <f t="shared" si="43"/>
        <v>60</v>
      </c>
      <c r="W14" s="83">
        <f t="shared" si="44"/>
        <v>726</v>
      </c>
      <c r="X14" s="25">
        <f t="shared" si="51"/>
        <v>4499</v>
      </c>
      <c r="Y14" s="60"/>
      <c r="Z14" s="54" t="s">
        <v>62</v>
      </c>
      <c r="AA14" s="82">
        <f>'4a 58C 19-20 Persons Count'!AS11</f>
        <v>2.8E-3</v>
      </c>
      <c r="AB14" s="83">
        <f t="shared" si="46"/>
        <v>48</v>
      </c>
      <c r="AC14" s="83">
        <f t="shared" si="47"/>
        <v>45</v>
      </c>
      <c r="AD14" s="83">
        <f t="shared" si="49"/>
        <v>0</v>
      </c>
      <c r="AE14" s="83">
        <f t="shared" si="8"/>
        <v>51</v>
      </c>
      <c r="AF14" s="83">
        <f t="shared" si="48"/>
        <v>5</v>
      </c>
      <c r="AG14" s="83">
        <f t="shared" si="48"/>
        <v>7</v>
      </c>
      <c r="AH14" s="83">
        <f t="shared" si="9"/>
        <v>0</v>
      </c>
      <c r="AI14" s="84">
        <f t="shared" si="9"/>
        <v>0</v>
      </c>
      <c r="AJ14" s="84">
        <f t="shared" si="9"/>
        <v>0</v>
      </c>
      <c r="AK14" s="84">
        <f t="shared" si="9"/>
        <v>29</v>
      </c>
      <c r="AL14" s="25">
        <f t="shared" si="10"/>
        <v>185</v>
      </c>
      <c r="AM14" s="60"/>
      <c r="AN14" s="54" t="s">
        <v>62</v>
      </c>
      <c r="AO14" s="82">
        <f>'4a 58C 19-20 Persons Count'!AI11</f>
        <v>4.7000000000000002E-3</v>
      </c>
      <c r="AP14" s="83">
        <f>ROUND($AP$5*AO14,0)</f>
        <v>0</v>
      </c>
      <c r="AQ14" s="83">
        <f t="shared" si="30"/>
        <v>0</v>
      </c>
      <c r="AR14" s="83">
        <f t="shared" si="31"/>
        <v>0</v>
      </c>
      <c r="AS14" s="25">
        <f t="shared" si="32"/>
        <v>0</v>
      </c>
      <c r="AT14" s="60"/>
      <c r="AU14" s="83" t="s">
        <v>62</v>
      </c>
      <c r="AV14" s="233">
        <f t="shared" si="33"/>
        <v>1</v>
      </c>
      <c r="AW14" s="233">
        <f t="shared" si="34"/>
        <v>3724</v>
      </c>
      <c r="AX14" s="233">
        <f t="shared" si="35"/>
        <v>0</v>
      </c>
      <c r="AY14" s="233">
        <f t="shared" si="36"/>
        <v>12</v>
      </c>
      <c r="AZ14" s="233">
        <f t="shared" si="37"/>
        <v>1</v>
      </c>
      <c r="BA14" s="233">
        <f t="shared" si="38"/>
        <v>61</v>
      </c>
      <c r="BB14" s="233">
        <f t="shared" si="39"/>
        <v>0</v>
      </c>
      <c r="BC14" s="233">
        <f t="shared" si="40"/>
        <v>0</v>
      </c>
      <c r="BD14" s="233">
        <f t="shared" si="41"/>
        <v>0</v>
      </c>
      <c r="BE14" s="233">
        <f t="shared" si="42"/>
        <v>1050</v>
      </c>
      <c r="BF14" s="75">
        <f t="shared" si="11"/>
        <v>4849</v>
      </c>
      <c r="BG14" s="94"/>
      <c r="BH14" s="328" t="s">
        <v>62</v>
      </c>
      <c r="BI14" s="329">
        <v>0</v>
      </c>
      <c r="BJ14" s="329">
        <v>0</v>
      </c>
      <c r="BK14" s="329">
        <v>0</v>
      </c>
      <c r="BL14" s="329">
        <f t="shared" si="0"/>
        <v>0</v>
      </c>
      <c r="BM14" s="77"/>
      <c r="BN14" s="29" t="s">
        <v>62</v>
      </c>
      <c r="BO14" s="97"/>
      <c r="BP14" s="29"/>
      <c r="BQ14" s="96"/>
      <c r="BR14" s="96"/>
      <c r="BS14" s="29"/>
      <c r="BT14" s="74"/>
      <c r="BU14" s="96" t="s">
        <v>62</v>
      </c>
      <c r="BV14" s="96"/>
      <c r="BW14" s="96"/>
      <c r="BX14" s="96"/>
      <c r="BY14" s="96"/>
      <c r="CA14" s="96" t="s">
        <v>62</v>
      </c>
      <c r="CB14" s="96"/>
      <c r="CC14" s="96"/>
      <c r="CD14" s="96"/>
      <c r="CE14" s="334"/>
      <c r="CF14" s="74"/>
      <c r="CG14" s="29" t="s">
        <v>62</v>
      </c>
      <c r="CH14" s="81"/>
      <c r="CI14" s="29"/>
      <c r="CJ14" s="74"/>
      <c r="CK14" s="73">
        <f t="shared" si="13"/>
        <v>49</v>
      </c>
      <c r="CL14" s="73">
        <f t="shared" si="14"/>
        <v>3808</v>
      </c>
      <c r="CM14" s="73">
        <f t="shared" si="15"/>
        <v>0</v>
      </c>
      <c r="CN14" s="73">
        <f t="shared" si="16"/>
        <v>63</v>
      </c>
      <c r="CO14" s="73">
        <f t="shared" si="17"/>
        <v>6</v>
      </c>
      <c r="CP14" s="73">
        <f t="shared" si="18"/>
        <v>68</v>
      </c>
      <c r="CQ14" s="73">
        <f t="shared" si="19"/>
        <v>0</v>
      </c>
      <c r="CR14" s="73">
        <f t="shared" si="20"/>
        <v>0</v>
      </c>
      <c r="CS14" s="73">
        <f t="shared" si="21"/>
        <v>0</v>
      </c>
      <c r="CT14" s="73">
        <f t="shared" si="22"/>
        <v>1079</v>
      </c>
      <c r="CU14" s="78">
        <f t="shared" si="23"/>
        <v>5073</v>
      </c>
      <c r="CV14" s="120">
        <f t="shared" si="52"/>
        <v>0</v>
      </c>
    </row>
    <row r="15" spans="1:100" x14ac:dyDescent="0.25">
      <c r="A15" s="29" t="s">
        <v>63</v>
      </c>
      <c r="B15" s="29"/>
      <c r="C15" s="29"/>
      <c r="D15" s="60"/>
      <c r="E15" s="54" t="s">
        <v>63</v>
      </c>
      <c r="F15" s="82">
        <f>'4b 58C 20-21 Persons Count'!AS12</f>
        <v>3.9300000000000002E-2</v>
      </c>
      <c r="G15" s="84">
        <f t="shared" si="26"/>
        <v>20</v>
      </c>
      <c r="H15" s="84">
        <f t="shared" si="26"/>
        <v>160</v>
      </c>
      <c r="I15" s="84">
        <f t="shared" si="26"/>
        <v>1</v>
      </c>
      <c r="J15" s="83">
        <f t="shared" si="26"/>
        <v>168</v>
      </c>
      <c r="K15" s="85">
        <f t="shared" si="26"/>
        <v>10</v>
      </c>
      <c r="L15" s="84">
        <f t="shared" si="26"/>
        <v>16</v>
      </c>
      <c r="M15" s="84">
        <f t="shared" si="26"/>
        <v>0</v>
      </c>
      <c r="N15" s="84">
        <f t="shared" si="26"/>
        <v>0</v>
      </c>
      <c r="O15" s="84">
        <f t="shared" si="26"/>
        <v>0</v>
      </c>
      <c r="P15" s="83">
        <f t="shared" si="26"/>
        <v>4549</v>
      </c>
      <c r="Q15" s="25">
        <f t="shared" si="6"/>
        <v>4924</v>
      </c>
      <c r="R15" s="60"/>
      <c r="S15" s="29" t="s">
        <v>63</v>
      </c>
      <c r="T15" s="29"/>
      <c r="U15" s="29"/>
      <c r="V15" s="29"/>
      <c r="W15" s="29"/>
      <c r="X15" s="29"/>
      <c r="Y15" s="60"/>
      <c r="Z15" s="54" t="s">
        <v>63</v>
      </c>
      <c r="AA15" s="82">
        <f>'4a 58C 19-20 Persons Count'!AS12</f>
        <v>4.1799999999999997E-2</v>
      </c>
      <c r="AB15" s="83">
        <f t="shared" si="46"/>
        <v>722</v>
      </c>
      <c r="AC15" s="83">
        <f t="shared" si="47"/>
        <v>679</v>
      </c>
      <c r="AD15" s="83">
        <f t="shared" si="49"/>
        <v>5</v>
      </c>
      <c r="AE15" s="83">
        <f t="shared" si="8"/>
        <v>760</v>
      </c>
      <c r="AF15" s="83">
        <f t="shared" si="48"/>
        <v>72</v>
      </c>
      <c r="AG15" s="83">
        <f t="shared" si="48"/>
        <v>100</v>
      </c>
      <c r="AH15" s="83">
        <f t="shared" si="9"/>
        <v>0</v>
      </c>
      <c r="AI15" s="84">
        <f t="shared" si="9"/>
        <v>2</v>
      </c>
      <c r="AJ15" s="90">
        <f t="shared" si="9"/>
        <v>3</v>
      </c>
      <c r="AK15" s="84">
        <f t="shared" si="9"/>
        <v>429</v>
      </c>
      <c r="AL15" s="25">
        <f t="shared" si="10"/>
        <v>2772</v>
      </c>
      <c r="AM15" s="60"/>
      <c r="AN15" s="29" t="s">
        <v>63</v>
      </c>
      <c r="AO15" s="98"/>
      <c r="AP15" s="29"/>
      <c r="AQ15" s="29"/>
      <c r="AR15" s="98"/>
      <c r="AS15" s="29"/>
      <c r="AT15" s="60"/>
      <c r="AU15" s="83" t="s">
        <v>63</v>
      </c>
      <c r="AV15" s="233">
        <f t="shared" si="33"/>
        <v>20</v>
      </c>
      <c r="AW15" s="233">
        <f t="shared" si="34"/>
        <v>160</v>
      </c>
      <c r="AX15" s="233">
        <f t="shared" si="35"/>
        <v>1</v>
      </c>
      <c r="AY15" s="233">
        <f t="shared" si="36"/>
        <v>168</v>
      </c>
      <c r="AZ15" s="233">
        <f t="shared" si="37"/>
        <v>10</v>
      </c>
      <c r="BA15" s="233">
        <f t="shared" si="38"/>
        <v>16</v>
      </c>
      <c r="BB15" s="233">
        <f t="shared" si="39"/>
        <v>0</v>
      </c>
      <c r="BC15" s="233">
        <f t="shared" si="40"/>
        <v>0</v>
      </c>
      <c r="BD15" s="233">
        <f t="shared" si="41"/>
        <v>0</v>
      </c>
      <c r="BE15" s="233">
        <f t="shared" si="42"/>
        <v>4549</v>
      </c>
      <c r="BF15" s="75">
        <f t="shared" si="11"/>
        <v>4924</v>
      </c>
      <c r="BG15" s="94"/>
      <c r="BH15" s="87" t="s">
        <v>63</v>
      </c>
      <c r="BI15" s="90">
        <f>SUM('3b SFY 21-22 Adj-Late CalWIN MO'!X9:X12)</f>
        <v>18173</v>
      </c>
      <c r="BJ15" s="90">
        <f>SUM('3b SFY 21-22 Adj-Late CalWIN MO'!Y9:Y12)</f>
        <v>305</v>
      </c>
      <c r="BK15" s="90">
        <f>SUM('3b SFY 21-22 Adj-Late CalWIN MO'!Z9:Z12)</f>
        <v>3165</v>
      </c>
      <c r="BL15" s="90">
        <f t="shared" si="0"/>
        <v>21643</v>
      </c>
      <c r="BM15" s="77"/>
      <c r="BN15" s="25" t="s">
        <v>63</v>
      </c>
      <c r="BO15" s="88">
        <f>'5a SFY 2122 CalWIN MO Share Tbl'!J9</f>
        <v>8.8499999999999995E-2</v>
      </c>
      <c r="BP15" s="83">
        <f>ROUND(BO15*BP$5,0)</f>
        <v>32122</v>
      </c>
      <c r="BQ15" s="100">
        <f>ROUNDUP(BO15*BQ$5,0)</f>
        <v>380</v>
      </c>
      <c r="BR15" s="83">
        <f>ROUND(BO15*BR$5,0)</f>
        <v>3071</v>
      </c>
      <c r="BS15" s="332">
        <f>SUM(BP15:BR15)</f>
        <v>35573</v>
      </c>
      <c r="BT15" s="74"/>
      <c r="BU15" s="90" t="s">
        <v>63</v>
      </c>
      <c r="BV15" s="90">
        <f>SUMIF('3a SFY 22-23 CalWIN MO'!$A:$A,'SFY 22-23 Q1 Share Calculations'!$BU15,'3a SFY 22-23 CalWIN MO'!X:X)</f>
        <v>36642</v>
      </c>
      <c r="BW15" s="90">
        <f>SUMIF('3a SFY 22-23 CalWIN MO'!$A:$A,'SFY 22-23 Q1 Share Calculations'!$BU15,'3a SFY 22-23 CalWIN MO'!Y:Y)</f>
        <v>433</v>
      </c>
      <c r="BX15" s="90">
        <f>SUMIF('3a SFY 22-23 CalWIN MO'!$A:$A,'SFY 22-23 Q1 Share Calculations'!$BU15,'3a SFY 22-23 CalWIN MO'!Z:Z)</f>
        <v>3503</v>
      </c>
      <c r="BY15" s="102">
        <f>SUM(BV15:BX15)</f>
        <v>40578</v>
      </c>
      <c r="CA15" s="90" t="s">
        <v>63</v>
      </c>
      <c r="CB15" s="92">
        <f>BP15+BV15</f>
        <v>68764</v>
      </c>
      <c r="CC15" s="92">
        <f>BQ15+BW15</f>
        <v>813</v>
      </c>
      <c r="CD15" s="92">
        <f>BR15+BX15</f>
        <v>6574</v>
      </c>
      <c r="CE15" s="91">
        <f>SUM(CB15:CD15)</f>
        <v>76151</v>
      </c>
      <c r="CF15" s="74"/>
      <c r="CG15" s="25" t="s">
        <v>63</v>
      </c>
      <c r="CH15" s="93">
        <f>'4a 58C 19-20 Persons Count'!Y12</f>
        <v>0.14680000000000001</v>
      </c>
      <c r="CI15" s="25">
        <f>ROUND(CH15*CI$5,0)</f>
        <v>0</v>
      </c>
      <c r="CJ15" s="74"/>
      <c r="CK15" s="73">
        <f t="shared" si="13"/>
        <v>742</v>
      </c>
      <c r="CL15" s="73">
        <f t="shared" si="14"/>
        <v>87776</v>
      </c>
      <c r="CM15" s="73">
        <f t="shared" si="15"/>
        <v>6</v>
      </c>
      <c r="CN15" s="73">
        <f t="shared" si="16"/>
        <v>928</v>
      </c>
      <c r="CO15" s="73">
        <f t="shared" si="17"/>
        <v>82</v>
      </c>
      <c r="CP15" s="73">
        <f t="shared" si="18"/>
        <v>1234</v>
      </c>
      <c r="CQ15" s="73">
        <f t="shared" si="19"/>
        <v>0</v>
      </c>
      <c r="CR15" s="73">
        <f t="shared" si="20"/>
        <v>2</v>
      </c>
      <c r="CS15" s="73">
        <f t="shared" si="21"/>
        <v>3</v>
      </c>
      <c r="CT15" s="73">
        <f t="shared" si="22"/>
        <v>14717</v>
      </c>
      <c r="CU15" s="78">
        <f t="shared" si="23"/>
        <v>105490</v>
      </c>
      <c r="CV15" s="120">
        <f t="shared" si="52"/>
        <v>0</v>
      </c>
    </row>
    <row r="16" spans="1:100" x14ac:dyDescent="0.25">
      <c r="A16" s="54" t="s">
        <v>64</v>
      </c>
      <c r="B16" s="82">
        <f>'4b 58C 20-21 Persons Count'!AM13</f>
        <v>1.1999999999999999E-3</v>
      </c>
      <c r="C16" s="83">
        <f t="shared" si="25"/>
        <v>11</v>
      </c>
      <c r="D16" s="60"/>
      <c r="E16" s="54" t="s">
        <v>64</v>
      </c>
      <c r="F16" s="82">
        <f>'4b 58C 20-21 Persons Count'!AS13</f>
        <v>8.9999999999999998E-4</v>
      </c>
      <c r="G16" s="84">
        <f t="shared" si="26"/>
        <v>0</v>
      </c>
      <c r="H16" s="84">
        <f t="shared" si="26"/>
        <v>4</v>
      </c>
      <c r="I16" s="84">
        <f t="shared" si="26"/>
        <v>0</v>
      </c>
      <c r="J16" s="83">
        <f t="shared" si="26"/>
        <v>4</v>
      </c>
      <c r="K16" s="100">
        <f>ROUNDUP(K$5*$F16,0)</f>
        <v>1</v>
      </c>
      <c r="L16" s="84">
        <f t="shared" si="26"/>
        <v>0</v>
      </c>
      <c r="M16" s="84">
        <f t="shared" si="26"/>
        <v>0</v>
      </c>
      <c r="N16" s="84">
        <f t="shared" si="26"/>
        <v>0</v>
      </c>
      <c r="O16" s="84">
        <f t="shared" si="26"/>
        <v>0</v>
      </c>
      <c r="P16" s="83">
        <f t="shared" si="26"/>
        <v>104</v>
      </c>
      <c r="Q16" s="25">
        <f t="shared" si="6"/>
        <v>113</v>
      </c>
      <c r="R16" s="60"/>
      <c r="S16" s="54" t="s">
        <v>64</v>
      </c>
      <c r="T16" s="82">
        <f>'4b 58C 20-21 Persons Count'!AI13</f>
        <v>1.5E-3</v>
      </c>
      <c r="U16" s="83">
        <f t="shared" si="45"/>
        <v>1185</v>
      </c>
      <c r="V16" s="83">
        <f t="shared" si="43"/>
        <v>19</v>
      </c>
      <c r="W16" s="83">
        <f t="shared" si="44"/>
        <v>232</v>
      </c>
      <c r="X16" s="25">
        <f t="shared" ref="X16:X34" si="53">SUM(U16:W16)</f>
        <v>1436</v>
      </c>
      <c r="Y16" s="60"/>
      <c r="Z16" s="54" t="s">
        <v>64</v>
      </c>
      <c r="AA16" s="82">
        <f>'4a 58C 19-20 Persons Count'!AS13</f>
        <v>8.9999999999999998E-4</v>
      </c>
      <c r="AB16" s="84">
        <f t="shared" si="46"/>
        <v>16</v>
      </c>
      <c r="AC16" s="85">
        <f t="shared" si="47"/>
        <v>15</v>
      </c>
      <c r="AD16" s="83">
        <f t="shared" si="49"/>
        <v>0</v>
      </c>
      <c r="AE16" s="84">
        <f t="shared" si="8"/>
        <v>16</v>
      </c>
      <c r="AF16" s="83">
        <f t="shared" si="48"/>
        <v>2</v>
      </c>
      <c r="AG16" s="83">
        <f t="shared" si="48"/>
        <v>2</v>
      </c>
      <c r="AH16" s="83">
        <f t="shared" si="9"/>
        <v>0</v>
      </c>
      <c r="AI16" s="84">
        <f t="shared" si="9"/>
        <v>0</v>
      </c>
      <c r="AJ16" s="90">
        <f t="shared" si="9"/>
        <v>0</v>
      </c>
      <c r="AK16" s="84">
        <f t="shared" si="9"/>
        <v>9</v>
      </c>
      <c r="AL16" s="25">
        <f t="shared" si="10"/>
        <v>60</v>
      </c>
      <c r="AM16" s="60"/>
      <c r="AN16" s="54" t="s">
        <v>64</v>
      </c>
      <c r="AO16" s="82">
        <f>'4a 58C 19-20 Persons Count'!AI13</f>
        <v>1.6000000000000001E-3</v>
      </c>
      <c r="AP16" s="83">
        <f t="shared" si="29"/>
        <v>0</v>
      </c>
      <c r="AQ16" s="83">
        <f t="shared" si="30"/>
        <v>0</v>
      </c>
      <c r="AR16" s="83">
        <f t="shared" si="31"/>
        <v>0</v>
      </c>
      <c r="AS16" s="25">
        <f t="shared" si="32"/>
        <v>0</v>
      </c>
      <c r="AT16" s="60"/>
      <c r="AU16" s="83" t="s">
        <v>64</v>
      </c>
      <c r="AV16" s="233">
        <f t="shared" si="33"/>
        <v>0</v>
      </c>
      <c r="AW16" s="233">
        <f t="shared" si="34"/>
        <v>1189</v>
      </c>
      <c r="AX16" s="233">
        <f t="shared" si="35"/>
        <v>0</v>
      </c>
      <c r="AY16" s="233">
        <f t="shared" si="36"/>
        <v>4</v>
      </c>
      <c r="AZ16" s="233">
        <f t="shared" si="37"/>
        <v>1</v>
      </c>
      <c r="BA16" s="233">
        <f t="shared" si="38"/>
        <v>19</v>
      </c>
      <c r="BB16" s="233">
        <f t="shared" si="39"/>
        <v>0</v>
      </c>
      <c r="BC16" s="233">
        <f t="shared" si="40"/>
        <v>0</v>
      </c>
      <c r="BD16" s="233">
        <f t="shared" si="41"/>
        <v>0</v>
      </c>
      <c r="BE16" s="233">
        <f t="shared" si="42"/>
        <v>336</v>
      </c>
      <c r="BF16" s="75">
        <f t="shared" si="11"/>
        <v>1549</v>
      </c>
      <c r="BG16" s="94"/>
      <c r="BH16" s="328" t="s">
        <v>64</v>
      </c>
      <c r="BI16" s="329">
        <v>0</v>
      </c>
      <c r="BJ16" s="329">
        <v>0</v>
      </c>
      <c r="BK16" s="329">
        <v>0</v>
      </c>
      <c r="BL16" s="329">
        <f t="shared" si="0"/>
        <v>0</v>
      </c>
      <c r="BM16" s="77"/>
      <c r="BN16" s="29" t="s">
        <v>64</v>
      </c>
      <c r="BO16" s="97"/>
      <c r="BP16" s="29"/>
      <c r="BQ16" s="96"/>
      <c r="BR16" s="96"/>
      <c r="BS16" s="29"/>
      <c r="BT16" s="74"/>
      <c r="BU16" s="96" t="s">
        <v>64</v>
      </c>
      <c r="BV16" s="96"/>
      <c r="BW16" s="96"/>
      <c r="BX16" s="96"/>
      <c r="BY16" s="96"/>
      <c r="CA16" s="96" t="s">
        <v>64</v>
      </c>
      <c r="CB16" s="96"/>
      <c r="CC16" s="96"/>
      <c r="CD16" s="96"/>
      <c r="CE16" s="334"/>
      <c r="CF16" s="74"/>
      <c r="CG16" s="29" t="s">
        <v>64</v>
      </c>
      <c r="CH16" s="81"/>
      <c r="CI16" s="29"/>
      <c r="CJ16" s="74"/>
      <c r="CK16" s="73">
        <f t="shared" si="13"/>
        <v>16</v>
      </c>
      <c r="CL16" s="73">
        <f t="shared" si="14"/>
        <v>1215</v>
      </c>
      <c r="CM16" s="73">
        <f t="shared" si="15"/>
        <v>0</v>
      </c>
      <c r="CN16" s="73">
        <f t="shared" si="16"/>
        <v>20</v>
      </c>
      <c r="CO16" s="73">
        <f t="shared" si="17"/>
        <v>3</v>
      </c>
      <c r="CP16" s="73">
        <f t="shared" si="18"/>
        <v>21</v>
      </c>
      <c r="CQ16" s="73">
        <f t="shared" si="19"/>
        <v>0</v>
      </c>
      <c r="CR16" s="73">
        <f t="shared" si="20"/>
        <v>0</v>
      </c>
      <c r="CS16" s="73">
        <f t="shared" si="21"/>
        <v>0</v>
      </c>
      <c r="CT16" s="73">
        <f t="shared" si="22"/>
        <v>345</v>
      </c>
      <c r="CU16" s="78">
        <f t="shared" si="23"/>
        <v>1620</v>
      </c>
      <c r="CV16" s="120">
        <f t="shared" si="52"/>
        <v>0</v>
      </c>
    </row>
    <row r="17" spans="1:100" x14ac:dyDescent="0.25">
      <c r="A17" s="54" t="s">
        <v>65</v>
      </c>
      <c r="B17" s="82">
        <f>'4b 58C 20-21 Persons Count'!AM14</f>
        <v>8.3000000000000001E-3</v>
      </c>
      <c r="C17" s="83">
        <f t="shared" si="25"/>
        <v>75</v>
      </c>
      <c r="D17" s="60"/>
      <c r="E17" s="54" t="s">
        <v>65</v>
      </c>
      <c r="F17" s="82">
        <f>'4b 58C 20-21 Persons Count'!AS14</f>
        <v>4.4000000000000003E-3</v>
      </c>
      <c r="G17" s="84">
        <f t="shared" si="26"/>
        <v>2</v>
      </c>
      <c r="H17" s="84">
        <f t="shared" si="26"/>
        <v>18</v>
      </c>
      <c r="I17" s="84">
        <f t="shared" si="26"/>
        <v>0</v>
      </c>
      <c r="J17" s="83">
        <f t="shared" si="26"/>
        <v>19</v>
      </c>
      <c r="K17" s="85">
        <f t="shared" si="26"/>
        <v>1</v>
      </c>
      <c r="L17" s="84">
        <f t="shared" si="26"/>
        <v>2</v>
      </c>
      <c r="M17" s="84">
        <f t="shared" si="26"/>
        <v>0</v>
      </c>
      <c r="N17" s="84">
        <f t="shared" si="26"/>
        <v>0</v>
      </c>
      <c r="O17" s="84">
        <f t="shared" si="26"/>
        <v>0</v>
      </c>
      <c r="P17" s="83">
        <f t="shared" si="26"/>
        <v>509</v>
      </c>
      <c r="Q17" s="25">
        <f t="shared" si="6"/>
        <v>551</v>
      </c>
      <c r="R17" s="60"/>
      <c r="S17" s="54" t="s">
        <v>65</v>
      </c>
      <c r="T17" s="82">
        <f>'4b 58C 20-21 Persons Count'!AI14</f>
        <v>7.4000000000000003E-3</v>
      </c>
      <c r="U17" s="83">
        <f t="shared" si="45"/>
        <v>5846</v>
      </c>
      <c r="V17" s="83">
        <f t="shared" si="43"/>
        <v>94</v>
      </c>
      <c r="W17" s="83">
        <f t="shared" si="44"/>
        <v>1143</v>
      </c>
      <c r="X17" s="25">
        <f t="shared" si="53"/>
        <v>7083</v>
      </c>
      <c r="Y17" s="60"/>
      <c r="Z17" s="54" t="s">
        <v>65</v>
      </c>
      <c r="AA17" s="82">
        <f>'4a 58C 19-20 Persons Count'!AS14</f>
        <v>4.4999999999999997E-3</v>
      </c>
      <c r="AB17" s="83">
        <f t="shared" si="46"/>
        <v>78</v>
      </c>
      <c r="AC17" s="100">
        <f>ROUNDUP(AC$5*$AA17,0)</f>
        <v>74</v>
      </c>
      <c r="AD17" s="83">
        <f t="shared" si="49"/>
        <v>1</v>
      </c>
      <c r="AE17" s="83">
        <f t="shared" si="8"/>
        <v>82</v>
      </c>
      <c r="AF17" s="100">
        <f>ROUNDDOWN(AF$5*$AA17,0)</f>
        <v>7</v>
      </c>
      <c r="AG17" s="83">
        <f t="shared" ref="AG17:AG41" si="54">ROUND(AG$5*$AA17,0)</f>
        <v>11</v>
      </c>
      <c r="AH17" s="83">
        <f t="shared" si="9"/>
        <v>0</v>
      </c>
      <c r="AI17" s="84">
        <f t="shared" si="9"/>
        <v>0</v>
      </c>
      <c r="AJ17" s="84">
        <f t="shared" si="9"/>
        <v>0</v>
      </c>
      <c r="AK17" s="84">
        <f t="shared" si="9"/>
        <v>46</v>
      </c>
      <c r="AL17" s="25">
        <f t="shared" si="10"/>
        <v>299</v>
      </c>
      <c r="AM17" s="60"/>
      <c r="AN17" s="54" t="s">
        <v>65</v>
      </c>
      <c r="AO17" s="82">
        <f>'4a 58C 19-20 Persons Count'!AI14</f>
        <v>7.4999999999999997E-3</v>
      </c>
      <c r="AP17" s="83">
        <f t="shared" si="29"/>
        <v>0</v>
      </c>
      <c r="AQ17" s="83">
        <f t="shared" si="30"/>
        <v>0</v>
      </c>
      <c r="AR17" s="83">
        <f t="shared" si="31"/>
        <v>0</v>
      </c>
      <c r="AS17" s="25">
        <f t="shared" si="32"/>
        <v>0</v>
      </c>
      <c r="AT17" s="60"/>
      <c r="AU17" s="83" t="s">
        <v>65</v>
      </c>
      <c r="AV17" s="233">
        <f t="shared" si="33"/>
        <v>2</v>
      </c>
      <c r="AW17" s="233">
        <f t="shared" si="34"/>
        <v>5864</v>
      </c>
      <c r="AX17" s="233">
        <f t="shared" si="35"/>
        <v>0</v>
      </c>
      <c r="AY17" s="233">
        <f t="shared" si="36"/>
        <v>19</v>
      </c>
      <c r="AZ17" s="233">
        <f t="shared" si="37"/>
        <v>1</v>
      </c>
      <c r="BA17" s="233">
        <f t="shared" si="38"/>
        <v>96</v>
      </c>
      <c r="BB17" s="233">
        <f t="shared" si="39"/>
        <v>0</v>
      </c>
      <c r="BC17" s="233">
        <f t="shared" si="40"/>
        <v>0</v>
      </c>
      <c r="BD17" s="233">
        <f t="shared" si="41"/>
        <v>0</v>
      </c>
      <c r="BE17" s="233">
        <f t="shared" si="42"/>
        <v>1652</v>
      </c>
      <c r="BF17" s="75">
        <f t="shared" si="11"/>
        <v>7634</v>
      </c>
      <c r="BG17" s="94"/>
      <c r="BH17" s="328" t="s">
        <v>65</v>
      </c>
      <c r="BI17" s="329">
        <v>0</v>
      </c>
      <c r="BJ17" s="329">
        <v>0</v>
      </c>
      <c r="BK17" s="329">
        <v>0</v>
      </c>
      <c r="BL17" s="329">
        <f t="shared" si="0"/>
        <v>0</v>
      </c>
      <c r="BM17" s="77"/>
      <c r="BN17" s="29" t="s">
        <v>65</v>
      </c>
      <c r="BO17" s="97"/>
      <c r="BP17" s="29"/>
      <c r="BQ17" s="96"/>
      <c r="BR17" s="96"/>
      <c r="BS17" s="29"/>
      <c r="BT17" s="74"/>
      <c r="BU17" s="96" t="s">
        <v>65</v>
      </c>
      <c r="BV17" s="96"/>
      <c r="BW17" s="96"/>
      <c r="BX17" s="96"/>
      <c r="BY17" s="96"/>
      <c r="CA17" s="96" t="s">
        <v>65</v>
      </c>
      <c r="CB17" s="96"/>
      <c r="CC17" s="96"/>
      <c r="CD17" s="96"/>
      <c r="CE17" s="334"/>
      <c r="CF17" s="74"/>
      <c r="CG17" s="29" t="s">
        <v>65</v>
      </c>
      <c r="CH17" s="81"/>
      <c r="CI17" s="29"/>
      <c r="CJ17" s="74"/>
      <c r="CK17" s="73">
        <f t="shared" si="13"/>
        <v>80</v>
      </c>
      <c r="CL17" s="73">
        <f t="shared" si="14"/>
        <v>6013</v>
      </c>
      <c r="CM17" s="73">
        <f t="shared" si="15"/>
        <v>1</v>
      </c>
      <c r="CN17" s="73">
        <f t="shared" si="16"/>
        <v>101</v>
      </c>
      <c r="CO17" s="73">
        <f t="shared" si="17"/>
        <v>8</v>
      </c>
      <c r="CP17" s="73">
        <f t="shared" si="18"/>
        <v>107</v>
      </c>
      <c r="CQ17" s="73">
        <f t="shared" si="19"/>
        <v>0</v>
      </c>
      <c r="CR17" s="73">
        <f t="shared" si="20"/>
        <v>0</v>
      </c>
      <c r="CS17" s="73">
        <f t="shared" si="21"/>
        <v>0</v>
      </c>
      <c r="CT17" s="73">
        <f t="shared" si="22"/>
        <v>1698</v>
      </c>
      <c r="CU17" s="78">
        <f t="shared" si="23"/>
        <v>8008</v>
      </c>
      <c r="CV17" s="120">
        <f t="shared" si="52"/>
        <v>0</v>
      </c>
    </row>
    <row r="18" spans="1:100" x14ac:dyDescent="0.25">
      <c r="A18" s="54" t="s">
        <v>66</v>
      </c>
      <c r="B18" s="82">
        <f>'4b 58C 20-21 Persons Count'!AM15</f>
        <v>1.46E-2</v>
      </c>
      <c r="C18" s="83">
        <f t="shared" si="25"/>
        <v>132</v>
      </c>
      <c r="D18" s="60"/>
      <c r="E18" s="54" t="s">
        <v>66</v>
      </c>
      <c r="F18" s="82">
        <f>'4b 58C 20-21 Persons Count'!AS15</f>
        <v>7.4999999999999997E-3</v>
      </c>
      <c r="G18" s="84">
        <f t="shared" si="26"/>
        <v>4</v>
      </c>
      <c r="H18" s="84">
        <f t="shared" si="26"/>
        <v>30</v>
      </c>
      <c r="I18" s="84">
        <f t="shared" si="26"/>
        <v>0</v>
      </c>
      <c r="J18" s="83">
        <f t="shared" si="26"/>
        <v>32</v>
      </c>
      <c r="K18" s="85">
        <f t="shared" si="26"/>
        <v>2</v>
      </c>
      <c r="L18" s="84">
        <f t="shared" si="26"/>
        <v>3</v>
      </c>
      <c r="M18" s="84">
        <f t="shared" si="26"/>
        <v>0</v>
      </c>
      <c r="N18" s="84">
        <f t="shared" si="26"/>
        <v>0</v>
      </c>
      <c r="O18" s="84">
        <f t="shared" si="26"/>
        <v>0</v>
      </c>
      <c r="P18" s="83">
        <f t="shared" si="26"/>
        <v>868</v>
      </c>
      <c r="Q18" s="25">
        <f t="shared" si="6"/>
        <v>939</v>
      </c>
      <c r="R18" s="60"/>
      <c r="S18" s="54" t="s">
        <v>66</v>
      </c>
      <c r="T18" s="82">
        <f>'4b 58C 20-21 Persons Count'!AI15</f>
        <v>1.2699999999999999E-2</v>
      </c>
      <c r="U18" s="83">
        <f t="shared" si="45"/>
        <v>10032</v>
      </c>
      <c r="V18" s="83">
        <f t="shared" si="43"/>
        <v>162</v>
      </c>
      <c r="W18" s="83">
        <f t="shared" si="44"/>
        <v>1961</v>
      </c>
      <c r="X18" s="25">
        <f t="shared" si="53"/>
        <v>12155</v>
      </c>
      <c r="Y18" s="60"/>
      <c r="Z18" s="54" t="s">
        <v>66</v>
      </c>
      <c r="AA18" s="82">
        <f>'4a 58C 19-20 Persons Count'!AS15</f>
        <v>7.9000000000000008E-3</v>
      </c>
      <c r="AB18" s="83">
        <f t="shared" si="46"/>
        <v>136</v>
      </c>
      <c r="AC18" s="83">
        <f t="shared" ref="AC18:AC23" si="55">ROUND(AC$5*$AA18,0)</f>
        <v>128</v>
      </c>
      <c r="AD18" s="25">
        <f t="shared" si="49"/>
        <v>1</v>
      </c>
      <c r="AE18" s="83">
        <f t="shared" si="8"/>
        <v>144</v>
      </c>
      <c r="AF18" s="83">
        <f t="shared" ref="AF18:AF40" si="56">ROUND(AF$5*$AA18,0)</f>
        <v>14</v>
      </c>
      <c r="AG18" s="83">
        <f t="shared" si="54"/>
        <v>19</v>
      </c>
      <c r="AH18" s="83">
        <f t="shared" si="9"/>
        <v>0</v>
      </c>
      <c r="AI18" s="84">
        <f t="shared" si="9"/>
        <v>0</v>
      </c>
      <c r="AJ18" s="84">
        <f t="shared" si="9"/>
        <v>1</v>
      </c>
      <c r="AK18" s="84">
        <f t="shared" si="9"/>
        <v>81</v>
      </c>
      <c r="AL18" s="25">
        <f t="shared" si="10"/>
        <v>524</v>
      </c>
      <c r="AM18" s="60"/>
      <c r="AN18" s="54" t="s">
        <v>66</v>
      </c>
      <c r="AO18" s="82">
        <f>'4a 58C 19-20 Persons Count'!AI15</f>
        <v>1.32E-2</v>
      </c>
      <c r="AP18" s="83">
        <f t="shared" si="29"/>
        <v>0</v>
      </c>
      <c r="AQ18" s="83">
        <f t="shared" si="30"/>
        <v>0</v>
      </c>
      <c r="AR18" s="83">
        <f t="shared" si="31"/>
        <v>0</v>
      </c>
      <c r="AS18" s="25">
        <f t="shared" si="32"/>
        <v>0</v>
      </c>
      <c r="AT18" s="60"/>
      <c r="AU18" s="83" t="s">
        <v>66</v>
      </c>
      <c r="AV18" s="233">
        <f t="shared" si="33"/>
        <v>4</v>
      </c>
      <c r="AW18" s="233">
        <f t="shared" si="34"/>
        <v>10062</v>
      </c>
      <c r="AX18" s="233">
        <f t="shared" si="35"/>
        <v>0</v>
      </c>
      <c r="AY18" s="233">
        <f t="shared" si="36"/>
        <v>32</v>
      </c>
      <c r="AZ18" s="233">
        <f t="shared" si="37"/>
        <v>2</v>
      </c>
      <c r="BA18" s="233">
        <f t="shared" si="38"/>
        <v>165</v>
      </c>
      <c r="BB18" s="233">
        <f t="shared" si="39"/>
        <v>0</v>
      </c>
      <c r="BC18" s="233">
        <f t="shared" si="40"/>
        <v>0</v>
      </c>
      <c r="BD18" s="233">
        <f t="shared" si="41"/>
        <v>0</v>
      </c>
      <c r="BE18" s="233">
        <f t="shared" si="42"/>
        <v>2829</v>
      </c>
      <c r="BF18" s="75">
        <f t="shared" si="11"/>
        <v>13094</v>
      </c>
      <c r="BG18" s="94"/>
      <c r="BH18" s="328" t="s">
        <v>66</v>
      </c>
      <c r="BI18" s="329">
        <v>0</v>
      </c>
      <c r="BJ18" s="329">
        <v>0</v>
      </c>
      <c r="BK18" s="329">
        <v>0</v>
      </c>
      <c r="BL18" s="329">
        <f t="shared" si="0"/>
        <v>0</v>
      </c>
      <c r="BM18" s="77"/>
      <c r="BN18" s="29" t="s">
        <v>66</v>
      </c>
      <c r="BO18" s="97"/>
      <c r="BP18" s="29"/>
      <c r="BQ18" s="96"/>
      <c r="BR18" s="96"/>
      <c r="BS18" s="29"/>
      <c r="BT18" s="74"/>
      <c r="BU18" s="96" t="s">
        <v>66</v>
      </c>
      <c r="BV18" s="96"/>
      <c r="BW18" s="96"/>
      <c r="BX18" s="96"/>
      <c r="BY18" s="96"/>
      <c r="CA18" s="96" t="s">
        <v>66</v>
      </c>
      <c r="CB18" s="96"/>
      <c r="CC18" s="96"/>
      <c r="CD18" s="96"/>
      <c r="CE18" s="334"/>
      <c r="CF18" s="74"/>
      <c r="CG18" s="29" t="s">
        <v>66</v>
      </c>
      <c r="CH18" s="81"/>
      <c r="CI18" s="29"/>
      <c r="CJ18" s="74"/>
      <c r="CK18" s="73">
        <f t="shared" si="13"/>
        <v>140</v>
      </c>
      <c r="CL18" s="73">
        <f t="shared" si="14"/>
        <v>10322</v>
      </c>
      <c r="CM18" s="73">
        <f t="shared" si="15"/>
        <v>1</v>
      </c>
      <c r="CN18" s="73">
        <f t="shared" si="16"/>
        <v>176</v>
      </c>
      <c r="CO18" s="73">
        <f t="shared" si="17"/>
        <v>16</v>
      </c>
      <c r="CP18" s="73">
        <f t="shared" si="18"/>
        <v>184</v>
      </c>
      <c r="CQ18" s="73">
        <f t="shared" si="19"/>
        <v>0</v>
      </c>
      <c r="CR18" s="73">
        <f t="shared" si="20"/>
        <v>0</v>
      </c>
      <c r="CS18" s="73">
        <f t="shared" si="21"/>
        <v>1</v>
      </c>
      <c r="CT18" s="73">
        <f t="shared" si="22"/>
        <v>2910</v>
      </c>
      <c r="CU18" s="78">
        <f t="shared" si="23"/>
        <v>13750</v>
      </c>
      <c r="CV18" s="120">
        <f t="shared" si="52"/>
        <v>0</v>
      </c>
    </row>
    <row r="19" spans="1:100" x14ac:dyDescent="0.25">
      <c r="A19" s="54" t="s">
        <v>67</v>
      </c>
      <c r="B19" s="82">
        <f>'4b 58C 20-21 Persons Count'!AM16</f>
        <v>6.9999999999999999E-4</v>
      </c>
      <c r="C19" s="83">
        <f t="shared" si="25"/>
        <v>6</v>
      </c>
      <c r="D19" s="60"/>
      <c r="E19" s="54" t="s">
        <v>67</v>
      </c>
      <c r="F19" s="82">
        <f>'4b 58C 20-21 Persons Count'!AS16</f>
        <v>4.0000000000000002E-4</v>
      </c>
      <c r="G19" s="84">
        <f t="shared" si="26"/>
        <v>0</v>
      </c>
      <c r="H19" s="84">
        <f t="shared" si="26"/>
        <v>2</v>
      </c>
      <c r="I19" s="84">
        <f t="shared" si="26"/>
        <v>0</v>
      </c>
      <c r="J19" s="83">
        <f t="shared" si="26"/>
        <v>2</v>
      </c>
      <c r="K19" s="85">
        <f t="shared" si="26"/>
        <v>0</v>
      </c>
      <c r="L19" s="84">
        <f t="shared" si="26"/>
        <v>0</v>
      </c>
      <c r="M19" s="84">
        <f t="shared" si="26"/>
        <v>0</v>
      </c>
      <c r="N19" s="84">
        <f t="shared" si="26"/>
        <v>0</v>
      </c>
      <c r="O19" s="84">
        <f t="shared" si="26"/>
        <v>0</v>
      </c>
      <c r="P19" s="83">
        <f t="shared" si="26"/>
        <v>46</v>
      </c>
      <c r="Q19" s="25">
        <f t="shared" si="6"/>
        <v>50</v>
      </c>
      <c r="R19" s="60"/>
      <c r="S19" s="54" t="s">
        <v>67</v>
      </c>
      <c r="T19" s="82">
        <f>'4b 58C 20-21 Persons Count'!AI16</f>
        <v>6.9999999999999999E-4</v>
      </c>
      <c r="U19" s="83">
        <f t="shared" si="45"/>
        <v>553</v>
      </c>
      <c r="V19" s="83">
        <f t="shared" si="43"/>
        <v>9</v>
      </c>
      <c r="W19" s="83">
        <f t="shared" si="44"/>
        <v>108</v>
      </c>
      <c r="X19" s="25">
        <f t="shared" si="53"/>
        <v>670</v>
      </c>
      <c r="Y19" s="60"/>
      <c r="Z19" s="54" t="s">
        <v>67</v>
      </c>
      <c r="AA19" s="82">
        <f>'4a 58C 19-20 Persons Count'!AS16</f>
        <v>4.0000000000000002E-4</v>
      </c>
      <c r="AB19" s="83">
        <f t="shared" si="46"/>
        <v>7</v>
      </c>
      <c r="AC19" s="83">
        <f t="shared" si="55"/>
        <v>6</v>
      </c>
      <c r="AD19" s="100">
        <f>ROUNDUP(AD$5*$AA19,0)</f>
        <v>1</v>
      </c>
      <c r="AE19" s="83">
        <f t="shared" si="8"/>
        <v>7</v>
      </c>
      <c r="AF19" s="83">
        <f t="shared" si="56"/>
        <v>1</v>
      </c>
      <c r="AG19" s="83">
        <f t="shared" si="54"/>
        <v>1</v>
      </c>
      <c r="AH19" s="83">
        <f t="shared" si="9"/>
        <v>0</v>
      </c>
      <c r="AI19" s="84">
        <f t="shared" si="9"/>
        <v>0</v>
      </c>
      <c r="AJ19" s="84">
        <f t="shared" si="9"/>
        <v>0</v>
      </c>
      <c r="AK19" s="84">
        <f t="shared" si="9"/>
        <v>4</v>
      </c>
      <c r="AL19" s="25">
        <f t="shared" si="10"/>
        <v>27</v>
      </c>
      <c r="AM19" s="60"/>
      <c r="AN19" s="54" t="s">
        <v>67</v>
      </c>
      <c r="AO19" s="82">
        <f>'4a 58C 19-20 Persons Count'!AI16</f>
        <v>6.9999999999999999E-4</v>
      </c>
      <c r="AP19" s="83">
        <f t="shared" si="29"/>
        <v>0</v>
      </c>
      <c r="AQ19" s="83">
        <f t="shared" si="30"/>
        <v>0</v>
      </c>
      <c r="AR19" s="83">
        <f t="shared" si="31"/>
        <v>0</v>
      </c>
      <c r="AS19" s="25">
        <f t="shared" si="32"/>
        <v>0</v>
      </c>
      <c r="AT19" s="60"/>
      <c r="AU19" s="83" t="s">
        <v>67</v>
      </c>
      <c r="AV19" s="233">
        <f t="shared" si="33"/>
        <v>0</v>
      </c>
      <c r="AW19" s="233">
        <f t="shared" si="34"/>
        <v>555</v>
      </c>
      <c r="AX19" s="233">
        <f t="shared" si="35"/>
        <v>0</v>
      </c>
      <c r="AY19" s="233">
        <f t="shared" si="36"/>
        <v>2</v>
      </c>
      <c r="AZ19" s="233">
        <f t="shared" si="37"/>
        <v>0</v>
      </c>
      <c r="BA19" s="233">
        <f t="shared" si="38"/>
        <v>9</v>
      </c>
      <c r="BB19" s="233">
        <f t="shared" si="39"/>
        <v>0</v>
      </c>
      <c r="BC19" s="233">
        <f t="shared" si="40"/>
        <v>0</v>
      </c>
      <c r="BD19" s="233">
        <f t="shared" si="41"/>
        <v>0</v>
      </c>
      <c r="BE19" s="233">
        <f t="shared" si="42"/>
        <v>154</v>
      </c>
      <c r="BF19" s="75">
        <f t="shared" si="11"/>
        <v>720</v>
      </c>
      <c r="BG19" s="94"/>
      <c r="BH19" s="328" t="s">
        <v>67</v>
      </c>
      <c r="BI19" s="329">
        <v>0</v>
      </c>
      <c r="BJ19" s="329">
        <v>0</v>
      </c>
      <c r="BK19" s="329">
        <v>0</v>
      </c>
      <c r="BL19" s="329">
        <f t="shared" si="0"/>
        <v>0</v>
      </c>
      <c r="BM19" s="77"/>
      <c r="BN19" s="29" t="s">
        <v>67</v>
      </c>
      <c r="BO19" s="97"/>
      <c r="BP19" s="29"/>
      <c r="BQ19" s="96"/>
      <c r="BR19" s="96"/>
      <c r="BS19" s="29"/>
      <c r="BT19" s="74"/>
      <c r="BU19" s="96" t="s">
        <v>67</v>
      </c>
      <c r="BV19" s="96"/>
      <c r="BW19" s="96"/>
      <c r="BX19" s="96"/>
      <c r="BY19" s="96"/>
      <c r="CA19" s="96" t="s">
        <v>67</v>
      </c>
      <c r="CB19" s="96"/>
      <c r="CC19" s="96"/>
      <c r="CD19" s="96"/>
      <c r="CE19" s="334"/>
      <c r="CF19" s="74"/>
      <c r="CG19" s="29" t="s">
        <v>67</v>
      </c>
      <c r="CH19" s="81"/>
      <c r="CI19" s="29"/>
      <c r="CJ19" s="74"/>
      <c r="CK19" s="73">
        <f t="shared" si="13"/>
        <v>7</v>
      </c>
      <c r="CL19" s="73">
        <f t="shared" si="14"/>
        <v>567</v>
      </c>
      <c r="CM19" s="73">
        <f t="shared" si="15"/>
        <v>1</v>
      </c>
      <c r="CN19" s="73">
        <f t="shared" si="16"/>
        <v>9</v>
      </c>
      <c r="CO19" s="73">
        <f t="shared" si="17"/>
        <v>1</v>
      </c>
      <c r="CP19" s="73">
        <f t="shared" si="18"/>
        <v>10</v>
      </c>
      <c r="CQ19" s="73">
        <f t="shared" si="19"/>
        <v>0</v>
      </c>
      <c r="CR19" s="73">
        <f t="shared" si="20"/>
        <v>0</v>
      </c>
      <c r="CS19" s="73">
        <f t="shared" si="21"/>
        <v>0</v>
      </c>
      <c r="CT19" s="73">
        <f t="shared" si="22"/>
        <v>158</v>
      </c>
      <c r="CU19" s="78">
        <f t="shared" si="23"/>
        <v>753</v>
      </c>
      <c r="CV19" s="120">
        <f t="shared" si="52"/>
        <v>0</v>
      </c>
    </row>
    <row r="20" spans="1:100" x14ac:dyDescent="0.25">
      <c r="A20" s="54" t="s">
        <v>68</v>
      </c>
      <c r="B20" s="82">
        <f>'4b 58C 20-21 Persons Count'!AM17</f>
        <v>6.0699999999999997E-2</v>
      </c>
      <c r="C20" s="83">
        <f t="shared" si="25"/>
        <v>550</v>
      </c>
      <c r="D20" s="60"/>
      <c r="E20" s="54" t="s">
        <v>68</v>
      </c>
      <c r="F20" s="82">
        <f>'4b 58C 20-21 Persons Count'!AS17</f>
        <v>3.3700000000000001E-2</v>
      </c>
      <c r="G20" s="84">
        <f t="shared" si="26"/>
        <v>17</v>
      </c>
      <c r="H20" s="84">
        <f t="shared" si="26"/>
        <v>137</v>
      </c>
      <c r="I20" s="84">
        <f t="shared" si="26"/>
        <v>1</v>
      </c>
      <c r="J20" s="83">
        <f t="shared" si="26"/>
        <v>144</v>
      </c>
      <c r="K20" s="85">
        <f t="shared" si="26"/>
        <v>9</v>
      </c>
      <c r="L20" s="84">
        <f t="shared" si="26"/>
        <v>14</v>
      </c>
      <c r="M20" s="84">
        <f t="shared" si="26"/>
        <v>0</v>
      </c>
      <c r="N20" s="84">
        <f t="shared" si="26"/>
        <v>0</v>
      </c>
      <c r="O20" s="84">
        <f t="shared" si="26"/>
        <v>0</v>
      </c>
      <c r="P20" s="83">
        <f t="shared" si="26"/>
        <v>3901</v>
      </c>
      <c r="Q20" s="25">
        <f t="shared" si="6"/>
        <v>4223</v>
      </c>
      <c r="R20" s="60"/>
      <c r="S20" s="54" t="s">
        <v>68</v>
      </c>
      <c r="T20" s="82">
        <f>'4b 58C 20-21 Persons Count'!AI17</f>
        <v>5.6599999999999998E-2</v>
      </c>
      <c r="U20" s="83">
        <f t="shared" si="45"/>
        <v>44711</v>
      </c>
      <c r="V20" s="83">
        <f t="shared" si="43"/>
        <v>722</v>
      </c>
      <c r="W20" s="83">
        <f t="shared" si="44"/>
        <v>8741</v>
      </c>
      <c r="X20" s="25">
        <f t="shared" si="53"/>
        <v>54174</v>
      </c>
      <c r="Y20" s="60"/>
      <c r="Z20" s="54" t="s">
        <v>68</v>
      </c>
      <c r="AA20" s="82">
        <f>'4a 58C 19-20 Persons Count'!AS17</f>
        <v>3.4099999999999998E-2</v>
      </c>
      <c r="AB20" s="83">
        <f t="shared" si="46"/>
        <v>589</v>
      </c>
      <c r="AC20" s="83">
        <f t="shared" si="55"/>
        <v>554</v>
      </c>
      <c r="AD20" s="83">
        <f t="shared" ref="AD20:AD32" si="57">ROUND(AD$5*$AA20,0)</f>
        <v>4</v>
      </c>
      <c r="AE20" s="83">
        <f t="shared" si="8"/>
        <v>620</v>
      </c>
      <c r="AF20" s="83">
        <f t="shared" si="56"/>
        <v>59</v>
      </c>
      <c r="AG20" s="83">
        <f t="shared" si="54"/>
        <v>82</v>
      </c>
      <c r="AH20" s="83">
        <f t="shared" si="9"/>
        <v>0</v>
      </c>
      <c r="AI20" s="84">
        <f t="shared" si="9"/>
        <v>2</v>
      </c>
      <c r="AJ20" s="90">
        <f t="shared" si="9"/>
        <v>2</v>
      </c>
      <c r="AK20" s="84">
        <f t="shared" si="9"/>
        <v>350</v>
      </c>
      <c r="AL20" s="25">
        <f t="shared" si="10"/>
        <v>2262</v>
      </c>
      <c r="AM20" s="60"/>
      <c r="AN20" s="54" t="s">
        <v>68</v>
      </c>
      <c r="AO20" s="82">
        <f>'4a 58C 19-20 Persons Count'!AI17</f>
        <v>5.67E-2</v>
      </c>
      <c r="AP20" s="83">
        <f>ROUND($AP$5*AO20,0)</f>
        <v>0</v>
      </c>
      <c r="AQ20" s="83">
        <f t="shared" si="30"/>
        <v>0</v>
      </c>
      <c r="AR20" s="83">
        <f t="shared" si="31"/>
        <v>0</v>
      </c>
      <c r="AS20" s="25">
        <f t="shared" si="32"/>
        <v>0</v>
      </c>
      <c r="AT20" s="60"/>
      <c r="AU20" s="83" t="s">
        <v>68</v>
      </c>
      <c r="AV20" s="233">
        <f t="shared" si="33"/>
        <v>17</v>
      </c>
      <c r="AW20" s="233">
        <f t="shared" si="34"/>
        <v>44848</v>
      </c>
      <c r="AX20" s="233">
        <f t="shared" si="35"/>
        <v>1</v>
      </c>
      <c r="AY20" s="233">
        <f t="shared" si="36"/>
        <v>144</v>
      </c>
      <c r="AZ20" s="233">
        <f t="shared" si="37"/>
        <v>9</v>
      </c>
      <c r="BA20" s="233">
        <f t="shared" si="38"/>
        <v>736</v>
      </c>
      <c r="BB20" s="233">
        <f t="shared" si="39"/>
        <v>0</v>
      </c>
      <c r="BC20" s="233">
        <f t="shared" si="40"/>
        <v>0</v>
      </c>
      <c r="BD20" s="233">
        <f t="shared" si="41"/>
        <v>0</v>
      </c>
      <c r="BE20" s="233">
        <f t="shared" si="42"/>
        <v>12642</v>
      </c>
      <c r="BF20" s="75">
        <f t="shared" si="11"/>
        <v>58397</v>
      </c>
      <c r="BG20" s="94"/>
      <c r="BH20" s="328" t="s">
        <v>68</v>
      </c>
      <c r="BI20" s="329">
        <v>0</v>
      </c>
      <c r="BJ20" s="329">
        <v>0</v>
      </c>
      <c r="BK20" s="329">
        <v>0</v>
      </c>
      <c r="BL20" s="329">
        <f t="shared" si="0"/>
        <v>0</v>
      </c>
      <c r="BM20" s="77"/>
      <c r="BN20" s="29" t="s">
        <v>68</v>
      </c>
      <c r="BO20" s="97"/>
      <c r="BP20" s="29"/>
      <c r="BQ20" s="96"/>
      <c r="BR20" s="96"/>
      <c r="BS20" s="29"/>
      <c r="BT20" s="74"/>
      <c r="BU20" s="96" t="s">
        <v>68</v>
      </c>
      <c r="BV20" s="96"/>
      <c r="BW20" s="96"/>
      <c r="BX20" s="96"/>
      <c r="BY20" s="96"/>
      <c r="CA20" s="96" t="s">
        <v>68</v>
      </c>
      <c r="CB20" s="96"/>
      <c r="CC20" s="96"/>
      <c r="CD20" s="96"/>
      <c r="CE20" s="334"/>
      <c r="CF20" s="74"/>
      <c r="CG20" s="29" t="s">
        <v>68</v>
      </c>
      <c r="CH20" s="81"/>
      <c r="CI20" s="29"/>
      <c r="CJ20" s="74"/>
      <c r="CK20" s="73">
        <f t="shared" si="13"/>
        <v>606</v>
      </c>
      <c r="CL20" s="73">
        <f t="shared" si="14"/>
        <v>45952</v>
      </c>
      <c r="CM20" s="73">
        <f t="shared" si="15"/>
        <v>5</v>
      </c>
      <c r="CN20" s="73">
        <f t="shared" si="16"/>
        <v>764</v>
      </c>
      <c r="CO20" s="73">
        <f t="shared" si="17"/>
        <v>68</v>
      </c>
      <c r="CP20" s="73">
        <f t="shared" si="18"/>
        <v>818</v>
      </c>
      <c r="CQ20" s="73">
        <f t="shared" si="19"/>
        <v>0</v>
      </c>
      <c r="CR20" s="73">
        <f t="shared" si="20"/>
        <v>2</v>
      </c>
      <c r="CS20" s="73">
        <f t="shared" si="21"/>
        <v>2</v>
      </c>
      <c r="CT20" s="73">
        <f t="shared" si="22"/>
        <v>12992</v>
      </c>
      <c r="CU20" s="78">
        <f t="shared" si="23"/>
        <v>61209</v>
      </c>
      <c r="CV20" s="120">
        <f t="shared" si="52"/>
        <v>0</v>
      </c>
    </row>
    <row r="21" spans="1:100" x14ac:dyDescent="0.25">
      <c r="A21" s="54" t="s">
        <v>69</v>
      </c>
      <c r="B21" s="82">
        <f>'4b 58C 20-21 Persons Count'!AM18</f>
        <v>9.1000000000000004E-3</v>
      </c>
      <c r="C21" s="83">
        <f t="shared" si="25"/>
        <v>82</v>
      </c>
      <c r="D21" s="60"/>
      <c r="E21" s="54" t="s">
        <v>69</v>
      </c>
      <c r="F21" s="82">
        <f>'4b 58C 20-21 Persons Count'!AS18</f>
        <v>4.8999999999999998E-3</v>
      </c>
      <c r="G21" s="84">
        <f t="shared" si="26"/>
        <v>2</v>
      </c>
      <c r="H21" s="84">
        <f t="shared" si="26"/>
        <v>20</v>
      </c>
      <c r="I21" s="84">
        <f t="shared" si="26"/>
        <v>0</v>
      </c>
      <c r="J21" s="83">
        <f t="shared" si="26"/>
        <v>21</v>
      </c>
      <c r="K21" s="85">
        <f t="shared" si="26"/>
        <v>1</v>
      </c>
      <c r="L21" s="84">
        <f t="shared" si="26"/>
        <v>2</v>
      </c>
      <c r="M21" s="84">
        <f t="shared" si="26"/>
        <v>0</v>
      </c>
      <c r="N21" s="84">
        <f t="shared" si="26"/>
        <v>0</v>
      </c>
      <c r="O21" s="84">
        <f t="shared" si="26"/>
        <v>0</v>
      </c>
      <c r="P21" s="83">
        <f t="shared" si="26"/>
        <v>567</v>
      </c>
      <c r="Q21" s="25">
        <f t="shared" si="6"/>
        <v>613</v>
      </c>
      <c r="R21" s="60"/>
      <c r="S21" s="54" t="s">
        <v>69</v>
      </c>
      <c r="T21" s="82">
        <f>'4b 58C 20-21 Persons Count'!AI18</f>
        <v>8.2000000000000007E-3</v>
      </c>
      <c r="U21" s="83">
        <f t="shared" si="45"/>
        <v>6478</v>
      </c>
      <c r="V21" s="83">
        <f t="shared" si="43"/>
        <v>105</v>
      </c>
      <c r="W21" s="83">
        <f t="shared" si="44"/>
        <v>1266</v>
      </c>
      <c r="X21" s="25">
        <f t="shared" si="53"/>
        <v>7849</v>
      </c>
      <c r="Y21" s="60"/>
      <c r="Z21" s="54" t="s">
        <v>69</v>
      </c>
      <c r="AA21" s="82">
        <f>'4a 58C 19-20 Persons Count'!AS18</f>
        <v>5.0000000000000001E-3</v>
      </c>
      <c r="AB21" s="83">
        <f t="shared" si="46"/>
        <v>86</v>
      </c>
      <c r="AC21" s="83">
        <f t="shared" si="55"/>
        <v>81</v>
      </c>
      <c r="AD21" s="83">
        <f t="shared" si="57"/>
        <v>1</v>
      </c>
      <c r="AE21" s="83">
        <f t="shared" si="8"/>
        <v>91</v>
      </c>
      <c r="AF21" s="83">
        <f t="shared" si="56"/>
        <v>9</v>
      </c>
      <c r="AG21" s="83">
        <f t="shared" si="54"/>
        <v>12</v>
      </c>
      <c r="AH21" s="100">
        <f>ROUNDUP(AH$5*$AA21,0)</f>
        <v>1</v>
      </c>
      <c r="AI21" s="84">
        <f t="shared" ref="AI21:AK26" si="58">ROUND(AI$5*$AA21,0)</f>
        <v>0</v>
      </c>
      <c r="AJ21" s="84">
        <f t="shared" si="58"/>
        <v>0</v>
      </c>
      <c r="AK21" s="84">
        <f t="shared" si="58"/>
        <v>51</v>
      </c>
      <c r="AL21" s="25">
        <f t="shared" si="10"/>
        <v>332</v>
      </c>
      <c r="AM21" s="60"/>
      <c r="AN21" s="54" t="s">
        <v>69</v>
      </c>
      <c r="AO21" s="82">
        <f>'4a 58C 19-20 Persons Count'!AI18</f>
        <v>8.3999999999999995E-3</v>
      </c>
      <c r="AP21" s="83">
        <f t="shared" si="29"/>
        <v>0</v>
      </c>
      <c r="AQ21" s="83">
        <f t="shared" si="30"/>
        <v>0</v>
      </c>
      <c r="AR21" s="83">
        <f t="shared" si="31"/>
        <v>0</v>
      </c>
      <c r="AS21" s="25">
        <f t="shared" si="32"/>
        <v>0</v>
      </c>
      <c r="AT21" s="60"/>
      <c r="AU21" s="83" t="s">
        <v>69</v>
      </c>
      <c r="AV21" s="233">
        <f t="shared" si="33"/>
        <v>2</v>
      </c>
      <c r="AW21" s="233">
        <f t="shared" si="34"/>
        <v>6498</v>
      </c>
      <c r="AX21" s="233">
        <f t="shared" si="35"/>
        <v>0</v>
      </c>
      <c r="AY21" s="233">
        <f t="shared" si="36"/>
        <v>21</v>
      </c>
      <c r="AZ21" s="233">
        <f t="shared" si="37"/>
        <v>1</v>
      </c>
      <c r="BA21" s="233">
        <f t="shared" si="38"/>
        <v>107</v>
      </c>
      <c r="BB21" s="233">
        <f t="shared" si="39"/>
        <v>0</v>
      </c>
      <c r="BC21" s="233">
        <f t="shared" si="40"/>
        <v>0</v>
      </c>
      <c r="BD21" s="233">
        <f t="shared" si="41"/>
        <v>0</v>
      </c>
      <c r="BE21" s="233">
        <f t="shared" si="42"/>
        <v>1833</v>
      </c>
      <c r="BF21" s="75">
        <f t="shared" si="11"/>
        <v>8462</v>
      </c>
      <c r="BG21" s="94"/>
      <c r="BH21" s="328" t="s">
        <v>69</v>
      </c>
      <c r="BI21" s="329">
        <v>0</v>
      </c>
      <c r="BJ21" s="329">
        <v>0</v>
      </c>
      <c r="BK21" s="329">
        <v>0</v>
      </c>
      <c r="BL21" s="329">
        <f t="shared" si="0"/>
        <v>0</v>
      </c>
      <c r="BM21" s="77"/>
      <c r="BN21" s="29" t="s">
        <v>69</v>
      </c>
      <c r="BO21" s="97"/>
      <c r="BP21" s="29"/>
      <c r="BQ21" s="96"/>
      <c r="BR21" s="96"/>
      <c r="BS21" s="29"/>
      <c r="BT21" s="74"/>
      <c r="BU21" s="96" t="s">
        <v>69</v>
      </c>
      <c r="BV21" s="96"/>
      <c r="BW21" s="96"/>
      <c r="BX21" s="96"/>
      <c r="BY21" s="96"/>
      <c r="CA21" s="96" t="s">
        <v>69</v>
      </c>
      <c r="CB21" s="96"/>
      <c r="CC21" s="96"/>
      <c r="CD21" s="96"/>
      <c r="CE21" s="334"/>
      <c r="CF21" s="74"/>
      <c r="CG21" s="29" t="s">
        <v>69</v>
      </c>
      <c r="CH21" s="81"/>
      <c r="CI21" s="29"/>
      <c r="CJ21" s="74"/>
      <c r="CK21" s="73">
        <f t="shared" si="13"/>
        <v>88</v>
      </c>
      <c r="CL21" s="73">
        <f t="shared" si="14"/>
        <v>6661</v>
      </c>
      <c r="CM21" s="73">
        <f t="shared" si="15"/>
        <v>1</v>
      </c>
      <c r="CN21" s="73">
        <f t="shared" si="16"/>
        <v>112</v>
      </c>
      <c r="CO21" s="73">
        <f t="shared" si="17"/>
        <v>10</v>
      </c>
      <c r="CP21" s="73">
        <f t="shared" si="18"/>
        <v>119</v>
      </c>
      <c r="CQ21" s="73">
        <f t="shared" si="19"/>
        <v>1</v>
      </c>
      <c r="CR21" s="73">
        <f t="shared" si="20"/>
        <v>0</v>
      </c>
      <c r="CS21" s="73">
        <f t="shared" si="21"/>
        <v>0</v>
      </c>
      <c r="CT21" s="73">
        <f t="shared" si="22"/>
        <v>1884</v>
      </c>
      <c r="CU21" s="78">
        <f t="shared" si="23"/>
        <v>8876</v>
      </c>
      <c r="CV21" s="120">
        <f t="shared" si="52"/>
        <v>0</v>
      </c>
    </row>
    <row r="22" spans="1:100" x14ac:dyDescent="0.25">
      <c r="A22" s="54" t="s">
        <v>70</v>
      </c>
      <c r="B22" s="82">
        <f>'4b 58C 20-21 Persons Count'!AM19</f>
        <v>4.7999999999999996E-3</v>
      </c>
      <c r="C22" s="100">
        <f>ROUNDUP(B22*C$5,0)</f>
        <v>44</v>
      </c>
      <c r="D22" s="60"/>
      <c r="E22" s="54" t="s">
        <v>70</v>
      </c>
      <c r="F22" s="82">
        <f>'4b 58C 20-21 Persons Count'!AS19</f>
        <v>2.5000000000000001E-3</v>
      </c>
      <c r="G22" s="84">
        <f t="shared" si="26"/>
        <v>1</v>
      </c>
      <c r="H22" s="84">
        <f t="shared" si="26"/>
        <v>10</v>
      </c>
      <c r="I22" s="84">
        <f t="shared" si="26"/>
        <v>0</v>
      </c>
      <c r="J22" s="83">
        <f t="shared" si="26"/>
        <v>11</v>
      </c>
      <c r="K22" s="85">
        <f t="shared" si="26"/>
        <v>1</v>
      </c>
      <c r="L22" s="84">
        <f t="shared" si="26"/>
        <v>1</v>
      </c>
      <c r="M22" s="84">
        <f t="shared" si="26"/>
        <v>0</v>
      </c>
      <c r="N22" s="84">
        <f t="shared" si="26"/>
        <v>0</v>
      </c>
      <c r="O22" s="84">
        <f t="shared" si="26"/>
        <v>0</v>
      </c>
      <c r="P22" s="83">
        <f t="shared" si="26"/>
        <v>289</v>
      </c>
      <c r="Q22" s="25">
        <f t="shared" si="6"/>
        <v>313</v>
      </c>
      <c r="R22" s="60"/>
      <c r="S22" s="54" t="s">
        <v>70</v>
      </c>
      <c r="T22" s="82">
        <f>'4b 58C 20-21 Persons Count'!AI19</f>
        <v>4.1999999999999997E-3</v>
      </c>
      <c r="U22" s="83">
        <f t="shared" si="45"/>
        <v>3318</v>
      </c>
      <c r="V22" s="83">
        <f t="shared" si="43"/>
        <v>54</v>
      </c>
      <c r="W22" s="83">
        <f t="shared" si="44"/>
        <v>649</v>
      </c>
      <c r="X22" s="25">
        <f t="shared" si="53"/>
        <v>4021</v>
      </c>
      <c r="Y22" s="60"/>
      <c r="Z22" s="54" t="s">
        <v>70</v>
      </c>
      <c r="AA22" s="82">
        <f>'4a 58C 19-20 Persons Count'!AS19</f>
        <v>2.5999999999999999E-3</v>
      </c>
      <c r="AB22" s="83">
        <f t="shared" si="46"/>
        <v>45</v>
      </c>
      <c r="AC22" s="83">
        <f t="shared" si="55"/>
        <v>42</v>
      </c>
      <c r="AD22" s="83">
        <f t="shared" si="57"/>
        <v>0</v>
      </c>
      <c r="AE22" s="83">
        <f t="shared" si="8"/>
        <v>47</v>
      </c>
      <c r="AF22" s="83">
        <f t="shared" si="56"/>
        <v>4</v>
      </c>
      <c r="AG22" s="83">
        <f t="shared" si="54"/>
        <v>6</v>
      </c>
      <c r="AH22" s="83">
        <f>ROUND(AH$5*$AA22,0)</f>
        <v>0</v>
      </c>
      <c r="AI22" s="84">
        <f t="shared" si="58"/>
        <v>0</v>
      </c>
      <c r="AJ22" s="84">
        <f t="shared" si="58"/>
        <v>0</v>
      </c>
      <c r="AK22" s="84">
        <f t="shared" si="58"/>
        <v>27</v>
      </c>
      <c r="AL22" s="25">
        <f t="shared" si="10"/>
        <v>171</v>
      </c>
      <c r="AM22" s="60"/>
      <c r="AN22" s="54" t="s">
        <v>70</v>
      </c>
      <c r="AO22" s="82">
        <f>'4a 58C 19-20 Persons Count'!AI19</f>
        <v>4.3E-3</v>
      </c>
      <c r="AP22" s="83">
        <f>ROUND($AP$5*AO22,0)</f>
        <v>0</v>
      </c>
      <c r="AQ22" s="83">
        <f t="shared" si="30"/>
        <v>0</v>
      </c>
      <c r="AR22" s="83">
        <f t="shared" si="31"/>
        <v>0</v>
      </c>
      <c r="AS22" s="25">
        <f t="shared" si="32"/>
        <v>0</v>
      </c>
      <c r="AT22" s="60"/>
      <c r="AU22" s="83" t="s">
        <v>70</v>
      </c>
      <c r="AV22" s="233">
        <f t="shared" si="33"/>
        <v>1</v>
      </c>
      <c r="AW22" s="233">
        <f t="shared" si="34"/>
        <v>3328</v>
      </c>
      <c r="AX22" s="233">
        <f t="shared" si="35"/>
        <v>0</v>
      </c>
      <c r="AY22" s="233">
        <f t="shared" si="36"/>
        <v>11</v>
      </c>
      <c r="AZ22" s="233">
        <f t="shared" si="37"/>
        <v>1</v>
      </c>
      <c r="BA22" s="233">
        <f t="shared" si="38"/>
        <v>55</v>
      </c>
      <c r="BB22" s="233">
        <f t="shared" si="39"/>
        <v>0</v>
      </c>
      <c r="BC22" s="233">
        <f t="shared" si="40"/>
        <v>0</v>
      </c>
      <c r="BD22" s="233">
        <f t="shared" si="41"/>
        <v>0</v>
      </c>
      <c r="BE22" s="233">
        <f t="shared" si="42"/>
        <v>938</v>
      </c>
      <c r="BF22" s="75">
        <f t="shared" si="11"/>
        <v>4334</v>
      </c>
      <c r="BG22" s="94"/>
      <c r="BH22" s="328" t="s">
        <v>70</v>
      </c>
      <c r="BI22" s="329">
        <v>0</v>
      </c>
      <c r="BJ22" s="329">
        <v>0</v>
      </c>
      <c r="BK22" s="329">
        <v>0</v>
      </c>
      <c r="BL22" s="329">
        <f t="shared" si="0"/>
        <v>0</v>
      </c>
      <c r="BM22" s="77"/>
      <c r="BN22" s="29" t="s">
        <v>70</v>
      </c>
      <c r="BO22" s="97"/>
      <c r="BP22" s="29"/>
      <c r="BQ22" s="96"/>
      <c r="BR22" s="96"/>
      <c r="BS22" s="29"/>
      <c r="BT22" s="74"/>
      <c r="BU22" s="96" t="s">
        <v>70</v>
      </c>
      <c r="BV22" s="96"/>
      <c r="BW22" s="96"/>
      <c r="BX22" s="96"/>
      <c r="BY22" s="96"/>
      <c r="CA22" s="96" t="s">
        <v>70</v>
      </c>
      <c r="CB22" s="96"/>
      <c r="CC22" s="96"/>
      <c r="CD22" s="96"/>
      <c r="CE22" s="334"/>
      <c r="CF22" s="74"/>
      <c r="CG22" s="29" t="s">
        <v>70</v>
      </c>
      <c r="CH22" s="81"/>
      <c r="CI22" s="29"/>
      <c r="CJ22" s="74"/>
      <c r="CK22" s="73">
        <f t="shared" si="13"/>
        <v>46</v>
      </c>
      <c r="CL22" s="73">
        <f t="shared" si="14"/>
        <v>3414</v>
      </c>
      <c r="CM22" s="73">
        <f t="shared" si="15"/>
        <v>0</v>
      </c>
      <c r="CN22" s="73">
        <f t="shared" si="16"/>
        <v>58</v>
      </c>
      <c r="CO22" s="73">
        <f t="shared" si="17"/>
        <v>5</v>
      </c>
      <c r="CP22" s="73">
        <f t="shared" si="18"/>
        <v>61</v>
      </c>
      <c r="CQ22" s="73">
        <f t="shared" si="19"/>
        <v>0</v>
      </c>
      <c r="CR22" s="73">
        <f t="shared" si="20"/>
        <v>0</v>
      </c>
      <c r="CS22" s="73">
        <f t="shared" si="21"/>
        <v>0</v>
      </c>
      <c r="CT22" s="73">
        <f t="shared" si="22"/>
        <v>965</v>
      </c>
      <c r="CU22" s="78">
        <f t="shared" si="23"/>
        <v>4549</v>
      </c>
      <c r="CV22" s="120">
        <f t="shared" si="52"/>
        <v>0</v>
      </c>
    </row>
    <row r="23" spans="1:100" x14ac:dyDescent="0.25">
      <c r="A23" s="54" t="s">
        <v>71</v>
      </c>
      <c r="B23" s="82">
        <f>'4b 58C 20-21 Persons Count'!AM20</f>
        <v>1.1999999999999999E-3</v>
      </c>
      <c r="C23" s="83">
        <f t="shared" si="25"/>
        <v>11</v>
      </c>
      <c r="D23" s="60"/>
      <c r="E23" s="54" t="s">
        <v>71</v>
      </c>
      <c r="F23" s="82">
        <f>'4b 58C 20-21 Persons Count'!AS20</f>
        <v>6.9999999999999999E-4</v>
      </c>
      <c r="G23" s="84">
        <f t="shared" si="26"/>
        <v>0</v>
      </c>
      <c r="H23" s="84">
        <f t="shared" si="26"/>
        <v>3</v>
      </c>
      <c r="I23" s="84">
        <f t="shared" si="26"/>
        <v>0</v>
      </c>
      <c r="J23" s="83">
        <f t="shared" si="26"/>
        <v>3</v>
      </c>
      <c r="K23" s="85">
        <f t="shared" si="26"/>
        <v>0</v>
      </c>
      <c r="L23" s="84">
        <f t="shared" si="26"/>
        <v>0</v>
      </c>
      <c r="M23" s="84">
        <f t="shared" si="26"/>
        <v>0</v>
      </c>
      <c r="N23" s="84">
        <f t="shared" si="26"/>
        <v>0</v>
      </c>
      <c r="O23" s="84">
        <f t="shared" si="26"/>
        <v>0</v>
      </c>
      <c r="P23" s="83">
        <f t="shared" si="26"/>
        <v>81</v>
      </c>
      <c r="Q23" s="25">
        <f t="shared" si="6"/>
        <v>87</v>
      </c>
      <c r="R23" s="60"/>
      <c r="S23" s="54" t="s">
        <v>71</v>
      </c>
      <c r="T23" s="82">
        <f>'4b 58C 20-21 Persons Count'!AI20</f>
        <v>1.1000000000000001E-3</v>
      </c>
      <c r="U23" s="83">
        <f t="shared" si="45"/>
        <v>869</v>
      </c>
      <c r="V23" s="83">
        <f t="shared" si="43"/>
        <v>14</v>
      </c>
      <c r="W23" s="83">
        <f t="shared" si="44"/>
        <v>170</v>
      </c>
      <c r="X23" s="25">
        <f t="shared" si="53"/>
        <v>1053</v>
      </c>
      <c r="Y23" s="60"/>
      <c r="Z23" s="54" t="s">
        <v>71</v>
      </c>
      <c r="AA23" s="82">
        <f>'4a 58C 19-20 Persons Count'!AS20</f>
        <v>8.0000000000000004E-4</v>
      </c>
      <c r="AB23" s="83">
        <f t="shared" si="46"/>
        <v>14</v>
      </c>
      <c r="AC23" s="83">
        <f t="shared" si="55"/>
        <v>13</v>
      </c>
      <c r="AD23" s="83">
        <f t="shared" si="57"/>
        <v>0</v>
      </c>
      <c r="AE23" s="83">
        <f t="shared" si="8"/>
        <v>15</v>
      </c>
      <c r="AF23" s="83">
        <f t="shared" si="56"/>
        <v>1</v>
      </c>
      <c r="AG23" s="83">
        <f t="shared" si="54"/>
        <v>2</v>
      </c>
      <c r="AH23" s="83">
        <f>ROUND(AH$5*$AA23,0)</f>
        <v>0</v>
      </c>
      <c r="AI23" s="84">
        <f t="shared" si="58"/>
        <v>0</v>
      </c>
      <c r="AJ23" s="84">
        <f t="shared" si="58"/>
        <v>0</v>
      </c>
      <c r="AK23" s="84">
        <f t="shared" si="58"/>
        <v>8</v>
      </c>
      <c r="AL23" s="25">
        <f t="shared" si="10"/>
        <v>53</v>
      </c>
      <c r="AM23" s="60"/>
      <c r="AN23" s="54" t="s">
        <v>71</v>
      </c>
      <c r="AO23" s="82">
        <f>'4a 58C 19-20 Persons Count'!AI20</f>
        <v>1.2999999999999999E-3</v>
      </c>
      <c r="AP23" s="83">
        <f t="shared" si="29"/>
        <v>0</v>
      </c>
      <c r="AQ23" s="83">
        <f t="shared" si="30"/>
        <v>0</v>
      </c>
      <c r="AR23" s="83">
        <f t="shared" si="31"/>
        <v>0</v>
      </c>
      <c r="AS23" s="25">
        <f t="shared" si="32"/>
        <v>0</v>
      </c>
      <c r="AT23" s="60"/>
      <c r="AU23" s="83" t="s">
        <v>71</v>
      </c>
      <c r="AV23" s="233">
        <f t="shared" si="33"/>
        <v>0</v>
      </c>
      <c r="AW23" s="233">
        <f t="shared" si="34"/>
        <v>872</v>
      </c>
      <c r="AX23" s="233">
        <f t="shared" si="35"/>
        <v>0</v>
      </c>
      <c r="AY23" s="233">
        <f t="shared" si="36"/>
        <v>3</v>
      </c>
      <c r="AZ23" s="233">
        <f t="shared" si="37"/>
        <v>0</v>
      </c>
      <c r="BA23" s="233">
        <f t="shared" si="38"/>
        <v>14</v>
      </c>
      <c r="BB23" s="233">
        <f t="shared" si="39"/>
        <v>0</v>
      </c>
      <c r="BC23" s="233">
        <f t="shared" si="40"/>
        <v>0</v>
      </c>
      <c r="BD23" s="233">
        <f t="shared" si="41"/>
        <v>0</v>
      </c>
      <c r="BE23" s="233">
        <f t="shared" si="42"/>
        <v>251</v>
      </c>
      <c r="BF23" s="75">
        <f t="shared" si="11"/>
        <v>1140</v>
      </c>
      <c r="BG23" s="94"/>
      <c r="BH23" s="328" t="s">
        <v>71</v>
      </c>
      <c r="BI23" s="329">
        <v>0</v>
      </c>
      <c r="BJ23" s="329">
        <v>0</v>
      </c>
      <c r="BK23" s="329">
        <v>0</v>
      </c>
      <c r="BL23" s="329">
        <f t="shared" si="0"/>
        <v>0</v>
      </c>
      <c r="BM23" s="77"/>
      <c r="BN23" s="29" t="s">
        <v>71</v>
      </c>
      <c r="BO23" s="97"/>
      <c r="BP23" s="29"/>
      <c r="BQ23" s="96"/>
      <c r="BR23" s="96"/>
      <c r="BS23" s="29"/>
      <c r="BT23" s="74"/>
      <c r="BU23" s="96" t="s">
        <v>71</v>
      </c>
      <c r="BV23" s="96"/>
      <c r="BW23" s="96"/>
      <c r="BX23" s="96"/>
      <c r="BY23" s="96"/>
      <c r="CA23" s="96" t="s">
        <v>71</v>
      </c>
      <c r="CB23" s="96"/>
      <c r="CC23" s="96"/>
      <c r="CD23" s="96"/>
      <c r="CE23" s="334"/>
      <c r="CF23" s="74"/>
      <c r="CG23" s="29" t="s">
        <v>71</v>
      </c>
      <c r="CH23" s="81"/>
      <c r="CI23" s="29"/>
      <c r="CJ23" s="74"/>
      <c r="CK23" s="73">
        <f t="shared" si="13"/>
        <v>14</v>
      </c>
      <c r="CL23" s="73">
        <f t="shared" si="14"/>
        <v>896</v>
      </c>
      <c r="CM23" s="73">
        <f t="shared" si="15"/>
        <v>0</v>
      </c>
      <c r="CN23" s="73">
        <f t="shared" si="16"/>
        <v>18</v>
      </c>
      <c r="CO23" s="73">
        <f t="shared" si="17"/>
        <v>1</v>
      </c>
      <c r="CP23" s="73">
        <f t="shared" si="18"/>
        <v>16</v>
      </c>
      <c r="CQ23" s="73">
        <f t="shared" si="19"/>
        <v>0</v>
      </c>
      <c r="CR23" s="73">
        <f t="shared" si="20"/>
        <v>0</v>
      </c>
      <c r="CS23" s="73">
        <f t="shared" si="21"/>
        <v>0</v>
      </c>
      <c r="CT23" s="73">
        <f t="shared" si="22"/>
        <v>259</v>
      </c>
      <c r="CU23" s="78">
        <f t="shared" si="23"/>
        <v>1204</v>
      </c>
      <c r="CV23" s="120">
        <f t="shared" si="52"/>
        <v>0</v>
      </c>
    </row>
    <row r="24" spans="1:100" x14ac:dyDescent="0.25">
      <c r="A24" s="54" t="s">
        <v>72</v>
      </c>
      <c r="B24" s="82">
        <f>'4b 58C 20-21 Persons Count'!AM21</f>
        <v>0.50860000000000005</v>
      </c>
      <c r="C24" s="83">
        <f t="shared" si="25"/>
        <v>4606</v>
      </c>
      <c r="D24" s="60"/>
      <c r="E24" s="54" t="s">
        <v>72</v>
      </c>
      <c r="F24" s="82">
        <f>'4b 58C 20-21 Persons Count'!AS21</f>
        <v>0.2999</v>
      </c>
      <c r="G24" s="84">
        <f t="shared" si="26"/>
        <v>150</v>
      </c>
      <c r="H24" s="84">
        <f t="shared" si="26"/>
        <v>1218</v>
      </c>
      <c r="I24" s="84">
        <f t="shared" si="26"/>
        <v>5</v>
      </c>
      <c r="J24" s="83">
        <f t="shared" si="26"/>
        <v>1283</v>
      </c>
      <c r="K24" s="85">
        <f t="shared" si="26"/>
        <v>76</v>
      </c>
      <c r="L24" s="84">
        <f t="shared" si="26"/>
        <v>121</v>
      </c>
      <c r="M24" s="84">
        <f t="shared" si="26"/>
        <v>0</v>
      </c>
      <c r="N24" s="84">
        <f t="shared" ref="N24:P63" si="59">ROUND(N$5*$F24,0)</f>
        <v>2</v>
      </c>
      <c r="O24" s="84">
        <f t="shared" si="59"/>
        <v>4</v>
      </c>
      <c r="P24" s="83">
        <f t="shared" si="59"/>
        <v>34713</v>
      </c>
      <c r="Q24" s="25">
        <f t="shared" si="6"/>
        <v>37572</v>
      </c>
      <c r="R24" s="60"/>
      <c r="S24" s="54" t="s">
        <v>72</v>
      </c>
      <c r="T24" s="82">
        <f>'4b 58C 20-21 Persons Count'!AI21</f>
        <v>0.50460000000000005</v>
      </c>
      <c r="U24" s="83">
        <f t="shared" si="45"/>
        <v>398604</v>
      </c>
      <c r="V24" s="83">
        <f t="shared" si="43"/>
        <v>6437</v>
      </c>
      <c r="W24" s="83">
        <f t="shared" si="44"/>
        <v>77927</v>
      </c>
      <c r="X24" s="25">
        <f t="shared" si="53"/>
        <v>482968</v>
      </c>
      <c r="Y24" s="60"/>
      <c r="Z24" s="54" t="s">
        <v>72</v>
      </c>
      <c r="AA24" s="82">
        <f>'4a 58C 19-20 Persons Count'!AS21</f>
        <v>0.2964</v>
      </c>
      <c r="AB24" s="99">
        <f t="shared" si="46"/>
        <v>5121</v>
      </c>
      <c r="AC24" s="252">
        <f>ROUNDUP(AC$5*$AA24,0)</f>
        <v>4817</v>
      </c>
      <c r="AD24" s="25">
        <f t="shared" si="57"/>
        <v>33</v>
      </c>
      <c r="AE24" s="99">
        <f t="shared" si="8"/>
        <v>5387</v>
      </c>
      <c r="AF24" s="99">
        <f t="shared" si="56"/>
        <v>511</v>
      </c>
      <c r="AG24" s="99">
        <f t="shared" si="54"/>
        <v>711</v>
      </c>
      <c r="AH24" s="99">
        <f>ROUND(AH$5*$AA24,0)</f>
        <v>2</v>
      </c>
      <c r="AI24" s="90">
        <f t="shared" si="58"/>
        <v>13</v>
      </c>
      <c r="AJ24" s="292">
        <f t="shared" si="58"/>
        <v>22</v>
      </c>
      <c r="AK24" s="292">
        <f t="shared" si="58"/>
        <v>3041</v>
      </c>
      <c r="AL24" s="25">
        <f t="shared" si="10"/>
        <v>19658</v>
      </c>
      <c r="AM24" s="60"/>
      <c r="AN24" s="54" t="s">
        <v>72</v>
      </c>
      <c r="AO24" s="82">
        <f>'4a 58C 19-20 Persons Count'!AI21</f>
        <v>0.49320000000000003</v>
      </c>
      <c r="AP24" s="83">
        <f>ROUND($AP$5*AO24,0)</f>
        <v>-1</v>
      </c>
      <c r="AQ24" s="99">
        <f t="shared" si="30"/>
        <v>0</v>
      </c>
      <c r="AR24" s="99">
        <f t="shared" si="31"/>
        <v>0</v>
      </c>
      <c r="AS24" s="25">
        <f t="shared" si="32"/>
        <v>-1</v>
      </c>
      <c r="AT24" s="60"/>
      <c r="AU24" s="317" t="s">
        <v>72</v>
      </c>
      <c r="AV24" s="233">
        <f t="shared" si="33"/>
        <v>150</v>
      </c>
      <c r="AW24" s="233">
        <f t="shared" si="34"/>
        <v>399822</v>
      </c>
      <c r="AX24" s="233">
        <f t="shared" si="35"/>
        <v>5</v>
      </c>
      <c r="AY24" s="233">
        <f t="shared" si="36"/>
        <v>1283</v>
      </c>
      <c r="AZ24" s="233">
        <f t="shared" si="37"/>
        <v>76</v>
      </c>
      <c r="BA24" s="233">
        <f t="shared" si="38"/>
        <v>6558</v>
      </c>
      <c r="BB24" s="233">
        <f t="shared" si="39"/>
        <v>0</v>
      </c>
      <c r="BC24" s="233">
        <f t="shared" si="40"/>
        <v>2</v>
      </c>
      <c r="BD24" s="233">
        <f t="shared" si="41"/>
        <v>4</v>
      </c>
      <c r="BE24" s="233">
        <f t="shared" si="42"/>
        <v>112640</v>
      </c>
      <c r="BF24" s="75">
        <f t="shared" si="11"/>
        <v>520540</v>
      </c>
      <c r="BG24" s="94"/>
      <c r="BH24" s="328" t="s">
        <v>72</v>
      </c>
      <c r="BI24" s="329">
        <v>0</v>
      </c>
      <c r="BJ24" s="329">
        <v>0</v>
      </c>
      <c r="BK24" s="329">
        <v>0</v>
      </c>
      <c r="BL24" s="329">
        <f t="shared" si="0"/>
        <v>0</v>
      </c>
      <c r="BM24" s="77"/>
      <c r="BN24" s="29" t="s">
        <v>72</v>
      </c>
      <c r="BO24" s="97"/>
      <c r="BP24" s="29"/>
      <c r="BQ24" s="96"/>
      <c r="BR24" s="96"/>
      <c r="BS24" s="29"/>
      <c r="BT24" s="74"/>
      <c r="BU24" s="96" t="s">
        <v>72</v>
      </c>
      <c r="BV24" s="96"/>
      <c r="BW24" s="96"/>
      <c r="BX24" s="96"/>
      <c r="BY24" s="96"/>
      <c r="CA24" s="96" t="s">
        <v>72</v>
      </c>
      <c r="CB24" s="96"/>
      <c r="CC24" s="96"/>
      <c r="CD24" s="96"/>
      <c r="CE24" s="334"/>
      <c r="CF24" s="74"/>
      <c r="CG24" s="29" t="s">
        <v>72</v>
      </c>
      <c r="CH24" s="81"/>
      <c r="CI24" s="29"/>
      <c r="CJ24" s="74"/>
      <c r="CK24" s="73">
        <f t="shared" si="13"/>
        <v>5271</v>
      </c>
      <c r="CL24" s="73">
        <f t="shared" si="14"/>
        <v>409244</v>
      </c>
      <c r="CM24" s="73">
        <f t="shared" si="15"/>
        <v>38</v>
      </c>
      <c r="CN24" s="73">
        <f t="shared" si="16"/>
        <v>6670</v>
      </c>
      <c r="CO24" s="73">
        <f t="shared" si="17"/>
        <v>587</v>
      </c>
      <c r="CP24" s="73">
        <f t="shared" si="18"/>
        <v>7269</v>
      </c>
      <c r="CQ24" s="73">
        <f t="shared" si="19"/>
        <v>2</v>
      </c>
      <c r="CR24" s="73">
        <f t="shared" si="20"/>
        <v>15</v>
      </c>
      <c r="CS24" s="73">
        <f t="shared" si="21"/>
        <v>26</v>
      </c>
      <c r="CT24" s="73">
        <f t="shared" si="22"/>
        <v>115681</v>
      </c>
      <c r="CU24" s="78">
        <f t="shared" si="23"/>
        <v>544803</v>
      </c>
      <c r="CV24" s="120">
        <f t="shared" si="52"/>
        <v>0</v>
      </c>
    </row>
    <row r="25" spans="1:100" x14ac:dyDescent="0.25">
      <c r="A25" s="54" t="s">
        <v>73</v>
      </c>
      <c r="B25" s="82">
        <f>'4b 58C 20-21 Persons Count'!AM22</f>
        <v>1.0699999999999999E-2</v>
      </c>
      <c r="C25" s="83">
        <f>ROUND(B25*C$5,0)</f>
        <v>97</v>
      </c>
      <c r="D25" s="60"/>
      <c r="E25" s="54" t="s">
        <v>73</v>
      </c>
      <c r="F25" s="82">
        <f>'4b 58C 20-21 Persons Count'!AS22</f>
        <v>5.7999999999999996E-3</v>
      </c>
      <c r="G25" s="84">
        <f t="shared" si="26"/>
        <v>3</v>
      </c>
      <c r="H25" s="84">
        <f t="shared" si="26"/>
        <v>24</v>
      </c>
      <c r="I25" s="84">
        <f t="shared" ref="I25:M63" si="60">ROUND(I$5*$F25,0)</f>
        <v>0</v>
      </c>
      <c r="J25" s="83">
        <f t="shared" si="60"/>
        <v>25</v>
      </c>
      <c r="K25" s="85">
        <f t="shared" si="60"/>
        <v>1</v>
      </c>
      <c r="L25" s="84">
        <f t="shared" si="60"/>
        <v>2</v>
      </c>
      <c r="M25" s="84">
        <f t="shared" si="60"/>
        <v>0</v>
      </c>
      <c r="N25" s="84">
        <f t="shared" si="59"/>
        <v>0</v>
      </c>
      <c r="O25" s="84">
        <f t="shared" si="59"/>
        <v>0</v>
      </c>
      <c r="P25" s="83">
        <f t="shared" si="59"/>
        <v>671</v>
      </c>
      <c r="Q25" s="25">
        <f t="shared" si="6"/>
        <v>726</v>
      </c>
      <c r="R25" s="60"/>
      <c r="S25" s="54" t="s">
        <v>73</v>
      </c>
      <c r="T25" s="82">
        <f>'4b 58C 20-21 Persons Count'!AI22</f>
        <v>9.7999999999999997E-3</v>
      </c>
      <c r="U25" s="83">
        <f t="shared" si="45"/>
        <v>7741</v>
      </c>
      <c r="V25" s="83">
        <f t="shared" si="43"/>
        <v>125</v>
      </c>
      <c r="W25" s="83">
        <f t="shared" si="44"/>
        <v>1513</v>
      </c>
      <c r="X25" s="25">
        <f t="shared" si="53"/>
        <v>9379</v>
      </c>
      <c r="Y25" s="60"/>
      <c r="Z25" s="54" t="s">
        <v>73</v>
      </c>
      <c r="AA25" s="82">
        <f>'4a 58C 19-20 Persons Count'!AS22</f>
        <v>5.8999999999999999E-3</v>
      </c>
      <c r="AB25" s="83">
        <f t="shared" si="46"/>
        <v>102</v>
      </c>
      <c r="AC25" s="83">
        <f t="shared" ref="AC25:AC63" si="61">ROUND(AC$5*$AA25,0)</f>
        <v>96</v>
      </c>
      <c r="AD25" s="83">
        <f t="shared" si="57"/>
        <v>1</v>
      </c>
      <c r="AE25" s="83">
        <f t="shared" si="8"/>
        <v>107</v>
      </c>
      <c r="AF25" s="83">
        <f t="shared" si="56"/>
        <v>10</v>
      </c>
      <c r="AG25" s="83">
        <f t="shared" si="54"/>
        <v>14</v>
      </c>
      <c r="AH25" s="83">
        <f>ROUND(AH$5*$AA25,0)</f>
        <v>0</v>
      </c>
      <c r="AI25" s="84">
        <f t="shared" si="58"/>
        <v>0</v>
      </c>
      <c r="AJ25" s="84">
        <f t="shared" si="58"/>
        <v>0</v>
      </c>
      <c r="AK25" s="84">
        <f t="shared" si="58"/>
        <v>61</v>
      </c>
      <c r="AL25" s="25">
        <f t="shared" si="10"/>
        <v>391</v>
      </c>
      <c r="AM25" s="60"/>
      <c r="AN25" s="54" t="s">
        <v>73</v>
      </c>
      <c r="AO25" s="82">
        <f>'4a 58C 19-20 Persons Count'!AI22</f>
        <v>9.7999999999999997E-3</v>
      </c>
      <c r="AP25" s="83">
        <f t="shared" si="29"/>
        <v>0</v>
      </c>
      <c r="AQ25" s="83">
        <f t="shared" si="30"/>
        <v>0</v>
      </c>
      <c r="AR25" s="83">
        <f t="shared" si="31"/>
        <v>0</v>
      </c>
      <c r="AS25" s="25">
        <f t="shared" si="32"/>
        <v>0</v>
      </c>
      <c r="AT25" s="60"/>
      <c r="AU25" s="83" t="s">
        <v>73</v>
      </c>
      <c r="AV25" s="233">
        <f t="shared" si="33"/>
        <v>3</v>
      </c>
      <c r="AW25" s="233">
        <f t="shared" si="34"/>
        <v>7765</v>
      </c>
      <c r="AX25" s="233">
        <f t="shared" si="35"/>
        <v>0</v>
      </c>
      <c r="AY25" s="233">
        <f t="shared" si="36"/>
        <v>25</v>
      </c>
      <c r="AZ25" s="233">
        <f t="shared" si="37"/>
        <v>1</v>
      </c>
      <c r="BA25" s="233">
        <f t="shared" si="38"/>
        <v>127</v>
      </c>
      <c r="BB25" s="233">
        <f t="shared" si="39"/>
        <v>0</v>
      </c>
      <c r="BC25" s="233">
        <f t="shared" si="40"/>
        <v>0</v>
      </c>
      <c r="BD25" s="233">
        <f t="shared" si="41"/>
        <v>0</v>
      </c>
      <c r="BE25" s="233">
        <f t="shared" si="42"/>
        <v>2184</v>
      </c>
      <c r="BF25" s="75">
        <f t="shared" si="11"/>
        <v>10105</v>
      </c>
      <c r="BG25" s="94"/>
      <c r="BH25" s="328" t="s">
        <v>73</v>
      </c>
      <c r="BI25" s="329">
        <v>0</v>
      </c>
      <c r="BJ25" s="329">
        <v>0</v>
      </c>
      <c r="BK25" s="329">
        <v>0</v>
      </c>
      <c r="BL25" s="329">
        <f t="shared" si="0"/>
        <v>0</v>
      </c>
      <c r="BM25" s="77"/>
      <c r="BN25" s="29" t="s">
        <v>73</v>
      </c>
      <c r="BO25" s="97"/>
      <c r="BP25" s="29"/>
      <c r="BQ25" s="96"/>
      <c r="BR25" s="96"/>
      <c r="BS25" s="29"/>
      <c r="BT25" s="74"/>
      <c r="BU25" s="96" t="s">
        <v>73</v>
      </c>
      <c r="BV25" s="96"/>
      <c r="BW25" s="96"/>
      <c r="BX25" s="96"/>
      <c r="BY25" s="96"/>
      <c r="CA25" s="96" t="s">
        <v>73</v>
      </c>
      <c r="CB25" s="96"/>
      <c r="CC25" s="96"/>
      <c r="CD25" s="96"/>
      <c r="CE25" s="334"/>
      <c r="CF25" s="74"/>
      <c r="CG25" s="29" t="s">
        <v>73</v>
      </c>
      <c r="CH25" s="81"/>
      <c r="CI25" s="29"/>
      <c r="CJ25" s="74"/>
      <c r="CK25" s="73">
        <f t="shared" si="13"/>
        <v>105</v>
      </c>
      <c r="CL25" s="73">
        <f t="shared" si="14"/>
        <v>7958</v>
      </c>
      <c r="CM25" s="73">
        <f t="shared" si="15"/>
        <v>1</v>
      </c>
      <c r="CN25" s="73">
        <f t="shared" si="16"/>
        <v>132</v>
      </c>
      <c r="CO25" s="73">
        <f t="shared" si="17"/>
        <v>11</v>
      </c>
      <c r="CP25" s="73">
        <f t="shared" si="18"/>
        <v>141</v>
      </c>
      <c r="CQ25" s="73">
        <f t="shared" si="19"/>
        <v>0</v>
      </c>
      <c r="CR25" s="73">
        <f t="shared" si="20"/>
        <v>0</v>
      </c>
      <c r="CS25" s="73">
        <f t="shared" si="21"/>
        <v>0</v>
      </c>
      <c r="CT25" s="73">
        <f t="shared" si="22"/>
        <v>2245</v>
      </c>
      <c r="CU25" s="78">
        <f t="shared" si="23"/>
        <v>10593</v>
      </c>
      <c r="CV25" s="120">
        <f t="shared" si="52"/>
        <v>0</v>
      </c>
    </row>
    <row r="26" spans="1:100" x14ac:dyDescent="0.25">
      <c r="A26" s="54" t="s">
        <v>74</v>
      </c>
      <c r="B26" s="82">
        <f>'4b 58C 20-21 Persons Count'!AM23</f>
        <v>4.7999999999999996E-3</v>
      </c>
      <c r="C26" s="83">
        <f t="shared" ref="C26:C32" si="62">ROUND(B26*C$5,0)</f>
        <v>43</v>
      </c>
      <c r="D26" s="60"/>
      <c r="E26" s="54" t="s">
        <v>74</v>
      </c>
      <c r="F26" s="82">
        <f>'4b 58C 20-21 Persons Count'!AS23</f>
        <v>3.3999999999999998E-3</v>
      </c>
      <c r="G26" s="84">
        <f t="shared" si="26"/>
        <v>2</v>
      </c>
      <c r="H26" s="84">
        <f t="shared" si="26"/>
        <v>14</v>
      </c>
      <c r="I26" s="84">
        <f t="shared" si="60"/>
        <v>0</v>
      </c>
      <c r="J26" s="83">
        <f t="shared" si="60"/>
        <v>15</v>
      </c>
      <c r="K26" s="85">
        <f t="shared" si="60"/>
        <v>1</v>
      </c>
      <c r="L26" s="84">
        <f t="shared" si="60"/>
        <v>1</v>
      </c>
      <c r="M26" s="84">
        <f t="shared" si="60"/>
        <v>0</v>
      </c>
      <c r="N26" s="84">
        <f t="shared" si="59"/>
        <v>0</v>
      </c>
      <c r="O26" s="84">
        <f t="shared" si="59"/>
        <v>0</v>
      </c>
      <c r="P26" s="83">
        <f t="shared" si="59"/>
        <v>394</v>
      </c>
      <c r="Q26" s="25">
        <f t="shared" si="6"/>
        <v>427</v>
      </c>
      <c r="R26" s="60"/>
      <c r="S26" s="54" t="s">
        <v>74</v>
      </c>
      <c r="T26" s="82">
        <f>'4b 58C 20-21 Persons Count'!AI23</f>
        <v>5.7999999999999996E-3</v>
      </c>
      <c r="U26" s="83">
        <f t="shared" si="45"/>
        <v>4582</v>
      </c>
      <c r="V26" s="83">
        <f t="shared" si="43"/>
        <v>74</v>
      </c>
      <c r="W26" s="83">
        <f t="shared" si="44"/>
        <v>896</v>
      </c>
      <c r="X26" s="25">
        <f t="shared" si="53"/>
        <v>5552</v>
      </c>
      <c r="Y26" s="60"/>
      <c r="Z26" s="54" t="s">
        <v>74</v>
      </c>
      <c r="AA26" s="82">
        <f>'4a 58C 19-20 Persons Count'!AS23</f>
        <v>3.2000000000000002E-3</v>
      </c>
      <c r="AB26" s="83">
        <f t="shared" si="46"/>
        <v>55</v>
      </c>
      <c r="AC26" s="83">
        <f t="shared" si="61"/>
        <v>52</v>
      </c>
      <c r="AD26" s="83">
        <f t="shared" si="57"/>
        <v>0</v>
      </c>
      <c r="AE26" s="83">
        <f t="shared" si="8"/>
        <v>58</v>
      </c>
      <c r="AF26" s="83">
        <f t="shared" si="56"/>
        <v>6</v>
      </c>
      <c r="AG26" s="83">
        <f t="shared" si="54"/>
        <v>8</v>
      </c>
      <c r="AH26" s="100">
        <f>ROUNDUP(AH$5*$AA26,0)</f>
        <v>1</v>
      </c>
      <c r="AI26" s="84">
        <f t="shared" si="58"/>
        <v>0</v>
      </c>
      <c r="AJ26" s="84">
        <f t="shared" si="58"/>
        <v>0</v>
      </c>
      <c r="AK26" s="84">
        <f t="shared" si="58"/>
        <v>33</v>
      </c>
      <c r="AL26" s="25">
        <f t="shared" si="10"/>
        <v>213</v>
      </c>
      <c r="AM26" s="60"/>
      <c r="AN26" s="54" t="s">
        <v>74</v>
      </c>
      <c r="AO26" s="82">
        <f>'4a 58C 19-20 Persons Count'!AI23</f>
        <v>5.4000000000000003E-3</v>
      </c>
      <c r="AP26" s="83">
        <f t="shared" si="29"/>
        <v>0</v>
      </c>
      <c r="AQ26" s="83">
        <f t="shared" si="30"/>
        <v>0</v>
      </c>
      <c r="AR26" s="83">
        <f t="shared" si="31"/>
        <v>0</v>
      </c>
      <c r="AS26" s="25">
        <f t="shared" si="32"/>
        <v>0</v>
      </c>
      <c r="AT26" s="60"/>
      <c r="AU26" s="83" t="s">
        <v>74</v>
      </c>
      <c r="AV26" s="233">
        <f t="shared" si="33"/>
        <v>2</v>
      </c>
      <c r="AW26" s="233">
        <f t="shared" si="34"/>
        <v>4596</v>
      </c>
      <c r="AX26" s="233">
        <f t="shared" si="35"/>
        <v>0</v>
      </c>
      <c r="AY26" s="233">
        <f t="shared" si="36"/>
        <v>15</v>
      </c>
      <c r="AZ26" s="233">
        <f t="shared" si="37"/>
        <v>1</v>
      </c>
      <c r="BA26" s="233">
        <f t="shared" si="38"/>
        <v>75</v>
      </c>
      <c r="BB26" s="233">
        <f t="shared" si="39"/>
        <v>0</v>
      </c>
      <c r="BC26" s="233">
        <f t="shared" si="40"/>
        <v>0</v>
      </c>
      <c r="BD26" s="233">
        <f t="shared" si="41"/>
        <v>0</v>
      </c>
      <c r="BE26" s="233">
        <f t="shared" si="42"/>
        <v>1290</v>
      </c>
      <c r="BF26" s="75">
        <f t="shared" si="11"/>
        <v>5979</v>
      </c>
      <c r="BG26" s="94"/>
      <c r="BH26" s="328" t="s">
        <v>74</v>
      </c>
      <c r="BI26" s="329">
        <v>0</v>
      </c>
      <c r="BJ26" s="329">
        <v>0</v>
      </c>
      <c r="BK26" s="329">
        <v>0</v>
      </c>
      <c r="BL26" s="329">
        <f t="shared" si="0"/>
        <v>0</v>
      </c>
      <c r="BM26" s="77"/>
      <c r="BN26" s="29" t="s">
        <v>74</v>
      </c>
      <c r="BO26" s="97"/>
      <c r="BP26" s="29"/>
      <c r="BQ26" s="96"/>
      <c r="BR26" s="96"/>
      <c r="BS26" s="29"/>
      <c r="BT26" s="74"/>
      <c r="BU26" s="96" t="s">
        <v>74</v>
      </c>
      <c r="BV26" s="96"/>
      <c r="BW26" s="96"/>
      <c r="BX26" s="96"/>
      <c r="BY26" s="96"/>
      <c r="CA26" s="96" t="s">
        <v>74</v>
      </c>
      <c r="CB26" s="96"/>
      <c r="CC26" s="96"/>
      <c r="CD26" s="96"/>
      <c r="CE26" s="334"/>
      <c r="CF26" s="74"/>
      <c r="CG26" s="29" t="s">
        <v>74</v>
      </c>
      <c r="CH26" s="81"/>
      <c r="CI26" s="29"/>
      <c r="CJ26" s="74"/>
      <c r="CK26" s="73">
        <f t="shared" si="13"/>
        <v>57</v>
      </c>
      <c r="CL26" s="73">
        <f t="shared" si="14"/>
        <v>4691</v>
      </c>
      <c r="CM26" s="73">
        <f t="shared" si="15"/>
        <v>0</v>
      </c>
      <c r="CN26" s="73">
        <f t="shared" si="16"/>
        <v>73</v>
      </c>
      <c r="CO26" s="73">
        <f t="shared" si="17"/>
        <v>7</v>
      </c>
      <c r="CP26" s="73">
        <f t="shared" si="18"/>
        <v>83</v>
      </c>
      <c r="CQ26" s="73">
        <f t="shared" si="19"/>
        <v>1</v>
      </c>
      <c r="CR26" s="73">
        <f t="shared" si="20"/>
        <v>0</v>
      </c>
      <c r="CS26" s="73">
        <f t="shared" si="21"/>
        <v>0</v>
      </c>
      <c r="CT26" s="73">
        <f t="shared" si="22"/>
        <v>1323</v>
      </c>
      <c r="CU26" s="78">
        <f t="shared" si="23"/>
        <v>6235</v>
      </c>
      <c r="CV26" s="120">
        <f t="shared" si="52"/>
        <v>0</v>
      </c>
    </row>
    <row r="27" spans="1:100" x14ac:dyDescent="0.25">
      <c r="A27" s="54" t="s">
        <v>75</v>
      </c>
      <c r="B27" s="82">
        <f>'4b 58C 20-21 Persons Count'!AM24</f>
        <v>8.9999999999999998E-4</v>
      </c>
      <c r="C27" s="83">
        <f t="shared" si="62"/>
        <v>8</v>
      </c>
      <c r="D27" s="60"/>
      <c r="E27" s="54" t="s">
        <v>75</v>
      </c>
      <c r="F27" s="82">
        <f>'4b 58C 20-21 Persons Count'!AS24</f>
        <v>4.0000000000000002E-4</v>
      </c>
      <c r="G27" s="100">
        <f>ROUNDUP(G$5*$F27,0)</f>
        <v>1</v>
      </c>
      <c r="H27" s="84">
        <f t="shared" si="26"/>
        <v>2</v>
      </c>
      <c r="I27" s="84">
        <f t="shared" si="60"/>
        <v>0</v>
      </c>
      <c r="J27" s="83">
        <f t="shared" si="60"/>
        <v>2</v>
      </c>
      <c r="K27" s="85">
        <f t="shared" si="60"/>
        <v>0</v>
      </c>
      <c r="L27" s="100">
        <f>ROUNDUP(L$5*$F27,0)</f>
        <v>1</v>
      </c>
      <c r="M27" s="84">
        <f t="shared" si="60"/>
        <v>0</v>
      </c>
      <c r="N27" s="84">
        <f t="shared" si="59"/>
        <v>0</v>
      </c>
      <c r="O27" s="84">
        <f t="shared" si="59"/>
        <v>0</v>
      </c>
      <c r="P27" s="83">
        <f t="shared" si="59"/>
        <v>46</v>
      </c>
      <c r="Q27" s="25">
        <f t="shared" si="6"/>
        <v>52</v>
      </c>
      <c r="R27" s="60"/>
      <c r="S27" s="54" t="s">
        <v>75</v>
      </c>
      <c r="T27" s="82">
        <f>'4b 58C 20-21 Persons Count'!AI24</f>
        <v>6.9999999999999999E-4</v>
      </c>
      <c r="U27" s="83">
        <f t="shared" si="45"/>
        <v>553</v>
      </c>
      <c r="V27" s="83">
        <f t="shared" si="43"/>
        <v>9</v>
      </c>
      <c r="W27" s="83">
        <f t="shared" si="44"/>
        <v>108</v>
      </c>
      <c r="X27" s="25">
        <f t="shared" si="53"/>
        <v>670</v>
      </c>
      <c r="Y27" s="60"/>
      <c r="Z27" s="54" t="s">
        <v>75</v>
      </c>
      <c r="AA27" s="82">
        <f>'4a 58C 19-20 Persons Count'!AS24</f>
        <v>4.0000000000000002E-4</v>
      </c>
      <c r="AB27" s="83">
        <f t="shared" si="46"/>
        <v>7</v>
      </c>
      <c r="AC27" s="83">
        <f t="shared" si="61"/>
        <v>6</v>
      </c>
      <c r="AD27" s="83">
        <f t="shared" si="57"/>
        <v>0</v>
      </c>
      <c r="AE27" s="83">
        <f t="shared" si="8"/>
        <v>7</v>
      </c>
      <c r="AF27" s="83">
        <f t="shared" si="56"/>
        <v>1</v>
      </c>
      <c r="AG27" s="83">
        <f t="shared" si="54"/>
        <v>1</v>
      </c>
      <c r="AH27" s="83">
        <f t="shared" ref="AH27:AI30" si="63">ROUND(AH$5*$AA27,0)</f>
        <v>0</v>
      </c>
      <c r="AI27" s="84">
        <f t="shared" si="63"/>
        <v>0</v>
      </c>
      <c r="AJ27" s="100">
        <f>ROUNDUP(AJ$5*$AA27,0)</f>
        <v>1</v>
      </c>
      <c r="AK27" s="84">
        <f t="shared" ref="AK27:AK36" si="64">ROUND(AK$5*$AA27,0)</f>
        <v>4</v>
      </c>
      <c r="AL27" s="25">
        <f t="shared" si="10"/>
        <v>27</v>
      </c>
      <c r="AM27" s="60"/>
      <c r="AN27" s="54" t="s">
        <v>75</v>
      </c>
      <c r="AO27" s="82">
        <f>'4a 58C 19-20 Persons Count'!AI24</f>
        <v>6.9999999999999999E-4</v>
      </c>
      <c r="AP27" s="83">
        <f t="shared" si="29"/>
        <v>0</v>
      </c>
      <c r="AQ27" s="83">
        <f t="shared" si="30"/>
        <v>0</v>
      </c>
      <c r="AR27" s="83">
        <f t="shared" si="31"/>
        <v>0</v>
      </c>
      <c r="AS27" s="25">
        <f t="shared" si="32"/>
        <v>0</v>
      </c>
      <c r="AT27" s="60"/>
      <c r="AU27" s="83" t="s">
        <v>75</v>
      </c>
      <c r="AV27" s="233">
        <f t="shared" si="33"/>
        <v>1</v>
      </c>
      <c r="AW27" s="233">
        <f t="shared" si="34"/>
        <v>555</v>
      </c>
      <c r="AX27" s="233">
        <f t="shared" si="35"/>
        <v>0</v>
      </c>
      <c r="AY27" s="233">
        <f t="shared" si="36"/>
        <v>2</v>
      </c>
      <c r="AZ27" s="233">
        <f t="shared" si="37"/>
        <v>0</v>
      </c>
      <c r="BA27" s="233">
        <f t="shared" si="38"/>
        <v>10</v>
      </c>
      <c r="BB27" s="233">
        <f t="shared" si="39"/>
        <v>0</v>
      </c>
      <c r="BC27" s="233">
        <f t="shared" si="40"/>
        <v>0</v>
      </c>
      <c r="BD27" s="233">
        <f t="shared" si="41"/>
        <v>0</v>
      </c>
      <c r="BE27" s="233">
        <f t="shared" si="42"/>
        <v>154</v>
      </c>
      <c r="BF27" s="75">
        <f t="shared" si="11"/>
        <v>722</v>
      </c>
      <c r="BG27" s="94"/>
      <c r="BH27" s="328" t="s">
        <v>75</v>
      </c>
      <c r="BI27" s="329">
        <v>0</v>
      </c>
      <c r="BJ27" s="329">
        <v>0</v>
      </c>
      <c r="BK27" s="329">
        <v>0</v>
      </c>
      <c r="BL27" s="329">
        <f t="shared" si="0"/>
        <v>0</v>
      </c>
      <c r="BM27" s="77"/>
      <c r="BN27" s="29" t="s">
        <v>75</v>
      </c>
      <c r="BO27" s="97"/>
      <c r="BP27" s="29"/>
      <c r="BQ27" s="96"/>
      <c r="BR27" s="96"/>
      <c r="BS27" s="29"/>
      <c r="BT27" s="74"/>
      <c r="BU27" s="96" t="s">
        <v>75</v>
      </c>
      <c r="BV27" s="96"/>
      <c r="BW27" s="96"/>
      <c r="BX27" s="96"/>
      <c r="BY27" s="96"/>
      <c r="CA27" s="96" t="s">
        <v>75</v>
      </c>
      <c r="CB27" s="96"/>
      <c r="CC27" s="96"/>
      <c r="CD27" s="96"/>
      <c r="CE27" s="334"/>
      <c r="CF27" s="74"/>
      <c r="CG27" s="29" t="s">
        <v>75</v>
      </c>
      <c r="CH27" s="81"/>
      <c r="CI27" s="29"/>
      <c r="CJ27" s="74"/>
      <c r="CK27" s="73">
        <f t="shared" si="13"/>
        <v>8</v>
      </c>
      <c r="CL27" s="73">
        <f t="shared" si="14"/>
        <v>569</v>
      </c>
      <c r="CM27" s="73">
        <f t="shared" si="15"/>
        <v>0</v>
      </c>
      <c r="CN27" s="73">
        <f t="shared" si="16"/>
        <v>9</v>
      </c>
      <c r="CO27" s="73">
        <f t="shared" si="17"/>
        <v>1</v>
      </c>
      <c r="CP27" s="73">
        <f t="shared" si="18"/>
        <v>11</v>
      </c>
      <c r="CQ27" s="73">
        <f t="shared" si="19"/>
        <v>0</v>
      </c>
      <c r="CR27" s="73">
        <f t="shared" si="20"/>
        <v>0</v>
      </c>
      <c r="CS27" s="73">
        <f t="shared" si="21"/>
        <v>1</v>
      </c>
      <c r="CT27" s="73">
        <f t="shared" si="22"/>
        <v>158</v>
      </c>
      <c r="CU27" s="78">
        <f t="shared" si="23"/>
        <v>757</v>
      </c>
      <c r="CV27" s="120">
        <f t="shared" si="52"/>
        <v>0</v>
      </c>
    </row>
    <row r="28" spans="1:100" x14ac:dyDescent="0.25">
      <c r="A28" s="54" t="s">
        <v>76</v>
      </c>
      <c r="B28" s="82">
        <f>'4b 58C 20-21 Persons Count'!AM25</f>
        <v>4.5999999999999999E-3</v>
      </c>
      <c r="C28" s="83">
        <f t="shared" si="62"/>
        <v>42</v>
      </c>
      <c r="D28" s="60"/>
      <c r="E28" s="54" t="s">
        <v>76</v>
      </c>
      <c r="F28" s="82">
        <f>'4b 58C 20-21 Persons Count'!AS25</f>
        <v>2.8999999999999998E-3</v>
      </c>
      <c r="G28" s="84">
        <f t="shared" si="26"/>
        <v>1</v>
      </c>
      <c r="H28" s="84">
        <f t="shared" si="26"/>
        <v>12</v>
      </c>
      <c r="I28" s="84">
        <f t="shared" si="60"/>
        <v>0</v>
      </c>
      <c r="J28" s="83">
        <f t="shared" si="60"/>
        <v>12</v>
      </c>
      <c r="K28" s="85">
        <f t="shared" si="60"/>
        <v>1</v>
      </c>
      <c r="L28" s="84">
        <f t="shared" si="60"/>
        <v>1</v>
      </c>
      <c r="M28" s="84">
        <f t="shared" si="60"/>
        <v>0</v>
      </c>
      <c r="N28" s="84">
        <f t="shared" si="59"/>
        <v>0</v>
      </c>
      <c r="O28" s="84">
        <f t="shared" si="59"/>
        <v>0</v>
      </c>
      <c r="P28" s="83">
        <f t="shared" si="59"/>
        <v>336</v>
      </c>
      <c r="Q28" s="25">
        <f t="shared" si="6"/>
        <v>363</v>
      </c>
      <c r="R28" s="60"/>
      <c r="S28" s="54" t="s">
        <v>76</v>
      </c>
      <c r="T28" s="82">
        <f>'4b 58C 20-21 Persons Count'!AI25</f>
        <v>4.7999999999999996E-3</v>
      </c>
      <c r="U28" s="83">
        <f t="shared" si="45"/>
        <v>3792</v>
      </c>
      <c r="V28" s="83">
        <f t="shared" si="43"/>
        <v>61</v>
      </c>
      <c r="W28" s="83">
        <f t="shared" si="44"/>
        <v>741</v>
      </c>
      <c r="X28" s="25">
        <f t="shared" si="53"/>
        <v>4594</v>
      </c>
      <c r="Y28" s="60"/>
      <c r="Z28" s="54" t="s">
        <v>76</v>
      </c>
      <c r="AA28" s="82">
        <f>'4a 58C 19-20 Persons Count'!AS25</f>
        <v>3.0000000000000001E-3</v>
      </c>
      <c r="AB28" s="83">
        <f t="shared" si="46"/>
        <v>52</v>
      </c>
      <c r="AC28" s="83">
        <f t="shared" si="61"/>
        <v>49</v>
      </c>
      <c r="AD28" s="83">
        <f t="shared" si="57"/>
        <v>0</v>
      </c>
      <c r="AE28" s="83">
        <f t="shared" si="8"/>
        <v>55</v>
      </c>
      <c r="AF28" s="83">
        <f t="shared" si="56"/>
        <v>5</v>
      </c>
      <c r="AG28" s="83">
        <f t="shared" si="54"/>
        <v>7</v>
      </c>
      <c r="AH28" s="83">
        <f t="shared" si="63"/>
        <v>0</v>
      </c>
      <c r="AI28" s="84">
        <f t="shared" si="63"/>
        <v>0</v>
      </c>
      <c r="AJ28" s="84">
        <f t="shared" ref="AJ28:AJ55" si="65">ROUND(AJ$5*$AA28,0)</f>
        <v>0</v>
      </c>
      <c r="AK28" s="84">
        <f t="shared" si="64"/>
        <v>31</v>
      </c>
      <c r="AL28" s="25">
        <f t="shared" si="10"/>
        <v>199</v>
      </c>
      <c r="AM28" s="60"/>
      <c r="AN28" s="54" t="s">
        <v>76</v>
      </c>
      <c r="AO28" s="82">
        <f>'4a 58C 19-20 Persons Count'!AI25</f>
        <v>5.0000000000000001E-3</v>
      </c>
      <c r="AP28" s="83">
        <f>ROUND($AP$5*AO28,0)</f>
        <v>0</v>
      </c>
      <c r="AQ28" s="83">
        <f t="shared" si="30"/>
        <v>0</v>
      </c>
      <c r="AR28" s="83">
        <f t="shared" si="31"/>
        <v>0</v>
      </c>
      <c r="AS28" s="25">
        <f t="shared" si="32"/>
        <v>0</v>
      </c>
      <c r="AT28" s="60"/>
      <c r="AU28" s="83" t="s">
        <v>76</v>
      </c>
      <c r="AV28" s="233">
        <f t="shared" si="33"/>
        <v>1</v>
      </c>
      <c r="AW28" s="233">
        <f t="shared" si="34"/>
        <v>3804</v>
      </c>
      <c r="AX28" s="233">
        <f t="shared" si="35"/>
        <v>0</v>
      </c>
      <c r="AY28" s="233">
        <f t="shared" si="36"/>
        <v>12</v>
      </c>
      <c r="AZ28" s="233">
        <f t="shared" si="37"/>
        <v>1</v>
      </c>
      <c r="BA28" s="233">
        <f t="shared" si="38"/>
        <v>62</v>
      </c>
      <c r="BB28" s="233">
        <f t="shared" si="39"/>
        <v>0</v>
      </c>
      <c r="BC28" s="233">
        <f t="shared" si="40"/>
        <v>0</v>
      </c>
      <c r="BD28" s="233">
        <f t="shared" si="41"/>
        <v>0</v>
      </c>
      <c r="BE28" s="233">
        <f t="shared" si="42"/>
        <v>1077</v>
      </c>
      <c r="BF28" s="75">
        <f t="shared" si="11"/>
        <v>4957</v>
      </c>
      <c r="BG28" s="94"/>
      <c r="BH28" s="328" t="s">
        <v>76</v>
      </c>
      <c r="BI28" s="329">
        <v>0</v>
      </c>
      <c r="BJ28" s="329">
        <v>0</v>
      </c>
      <c r="BK28" s="329">
        <v>0</v>
      </c>
      <c r="BL28" s="329">
        <f t="shared" si="0"/>
        <v>0</v>
      </c>
      <c r="BM28" s="77"/>
      <c r="BN28" s="29" t="s">
        <v>76</v>
      </c>
      <c r="BO28" s="97"/>
      <c r="BP28" s="29"/>
      <c r="BQ28" s="96"/>
      <c r="BR28" s="96"/>
      <c r="BS28" s="29"/>
      <c r="BT28" s="74"/>
      <c r="BU28" s="96" t="s">
        <v>76</v>
      </c>
      <c r="BV28" s="96"/>
      <c r="BW28" s="96"/>
      <c r="BX28" s="96"/>
      <c r="BY28" s="96"/>
      <c r="CA28" s="96" t="s">
        <v>76</v>
      </c>
      <c r="CB28" s="96"/>
      <c r="CC28" s="96"/>
      <c r="CD28" s="96"/>
      <c r="CE28" s="334"/>
      <c r="CF28" s="74"/>
      <c r="CG28" s="29" t="s">
        <v>76</v>
      </c>
      <c r="CH28" s="81"/>
      <c r="CI28" s="29"/>
      <c r="CJ28" s="74"/>
      <c r="CK28" s="73">
        <f t="shared" si="13"/>
        <v>53</v>
      </c>
      <c r="CL28" s="73">
        <f t="shared" si="14"/>
        <v>3895</v>
      </c>
      <c r="CM28" s="73">
        <f t="shared" si="15"/>
        <v>0</v>
      </c>
      <c r="CN28" s="73">
        <f t="shared" si="16"/>
        <v>67</v>
      </c>
      <c r="CO28" s="73">
        <f t="shared" si="17"/>
        <v>6</v>
      </c>
      <c r="CP28" s="73">
        <f t="shared" si="18"/>
        <v>69</v>
      </c>
      <c r="CQ28" s="73">
        <f t="shared" si="19"/>
        <v>0</v>
      </c>
      <c r="CR28" s="73">
        <f t="shared" si="20"/>
        <v>0</v>
      </c>
      <c r="CS28" s="73">
        <f t="shared" si="21"/>
        <v>0</v>
      </c>
      <c r="CT28" s="73">
        <f t="shared" si="22"/>
        <v>1108</v>
      </c>
      <c r="CU28" s="78">
        <f t="shared" si="23"/>
        <v>5198</v>
      </c>
      <c r="CV28" s="120">
        <f t="shared" si="52"/>
        <v>0</v>
      </c>
    </row>
    <row r="29" spans="1:100" x14ac:dyDescent="0.25">
      <c r="A29" s="54" t="s">
        <v>77</v>
      </c>
      <c r="B29" s="82">
        <f>'4b 58C 20-21 Persons Count'!AM26</f>
        <v>1.9900000000000001E-2</v>
      </c>
      <c r="C29" s="83">
        <f t="shared" si="62"/>
        <v>180</v>
      </c>
      <c r="D29" s="60"/>
      <c r="E29" s="54" t="s">
        <v>77</v>
      </c>
      <c r="F29" s="82">
        <f>'4b 58C 20-21 Persons Count'!AS26</f>
        <v>1.0799999999999999E-2</v>
      </c>
      <c r="G29" s="100">
        <f>ROUNDUP(G$5*$F29,0)</f>
        <v>6</v>
      </c>
      <c r="H29" s="84">
        <f t="shared" si="26"/>
        <v>44</v>
      </c>
      <c r="I29" s="84">
        <f t="shared" si="60"/>
        <v>0</v>
      </c>
      <c r="J29" s="83">
        <f t="shared" si="60"/>
        <v>46</v>
      </c>
      <c r="K29" s="85">
        <f t="shared" si="60"/>
        <v>3</v>
      </c>
      <c r="L29" s="84">
        <f t="shared" si="60"/>
        <v>4</v>
      </c>
      <c r="M29" s="84">
        <f t="shared" si="60"/>
        <v>0</v>
      </c>
      <c r="N29" s="84">
        <f t="shared" si="59"/>
        <v>0</v>
      </c>
      <c r="O29" s="84">
        <f t="shared" si="59"/>
        <v>0</v>
      </c>
      <c r="P29" s="83">
        <f t="shared" si="59"/>
        <v>1250</v>
      </c>
      <c r="Q29" s="25">
        <f t="shared" si="6"/>
        <v>1353</v>
      </c>
      <c r="R29" s="60"/>
      <c r="S29" s="54" t="s">
        <v>77</v>
      </c>
      <c r="T29" s="82">
        <f>'4b 58C 20-21 Persons Count'!AI26</f>
        <v>1.8200000000000001E-2</v>
      </c>
      <c r="U29" s="83">
        <f t="shared" si="45"/>
        <v>14377</v>
      </c>
      <c r="V29" s="83">
        <f t="shared" si="43"/>
        <v>232</v>
      </c>
      <c r="W29" s="83">
        <f t="shared" si="44"/>
        <v>2811</v>
      </c>
      <c r="X29" s="25">
        <f t="shared" si="53"/>
        <v>17420</v>
      </c>
      <c r="Y29" s="60"/>
      <c r="Z29" s="54" t="s">
        <v>77</v>
      </c>
      <c r="AA29" s="82">
        <f>'4a 58C 19-20 Persons Count'!AS26</f>
        <v>1.0999999999999999E-2</v>
      </c>
      <c r="AB29" s="83">
        <f t="shared" si="46"/>
        <v>190</v>
      </c>
      <c r="AC29" s="83">
        <f t="shared" si="61"/>
        <v>179</v>
      </c>
      <c r="AD29" s="83">
        <f t="shared" si="57"/>
        <v>1</v>
      </c>
      <c r="AE29" s="83">
        <f t="shared" si="8"/>
        <v>200</v>
      </c>
      <c r="AF29" s="83">
        <f t="shared" si="56"/>
        <v>19</v>
      </c>
      <c r="AG29" s="83">
        <f t="shared" si="54"/>
        <v>26</v>
      </c>
      <c r="AH29" s="83">
        <f t="shared" si="63"/>
        <v>0</v>
      </c>
      <c r="AI29" s="84">
        <f t="shared" si="63"/>
        <v>0</v>
      </c>
      <c r="AJ29" s="84">
        <f t="shared" si="65"/>
        <v>1</v>
      </c>
      <c r="AK29" s="84">
        <f t="shared" si="64"/>
        <v>113</v>
      </c>
      <c r="AL29" s="25">
        <f t="shared" si="10"/>
        <v>729</v>
      </c>
      <c r="AM29" s="60"/>
      <c r="AN29" s="54" t="s">
        <v>77</v>
      </c>
      <c r="AO29" s="82">
        <f>'4a 58C 19-20 Persons Count'!AI26</f>
        <v>1.84E-2</v>
      </c>
      <c r="AP29" s="83">
        <f t="shared" si="29"/>
        <v>0</v>
      </c>
      <c r="AQ29" s="83">
        <f t="shared" si="30"/>
        <v>0</v>
      </c>
      <c r="AR29" s="100">
        <f>ROUNDUP(AO29*AR$5,0)</f>
        <v>-1</v>
      </c>
      <c r="AS29" s="25">
        <f t="shared" si="32"/>
        <v>-1</v>
      </c>
      <c r="AT29" s="60"/>
      <c r="AU29" s="83" t="s">
        <v>77</v>
      </c>
      <c r="AV29" s="233">
        <f t="shared" si="33"/>
        <v>6</v>
      </c>
      <c r="AW29" s="233">
        <f t="shared" si="34"/>
        <v>14421</v>
      </c>
      <c r="AX29" s="233">
        <f t="shared" si="35"/>
        <v>0</v>
      </c>
      <c r="AY29" s="233">
        <f t="shared" si="36"/>
        <v>46</v>
      </c>
      <c r="AZ29" s="233">
        <f t="shared" si="37"/>
        <v>3</v>
      </c>
      <c r="BA29" s="233">
        <f t="shared" si="38"/>
        <v>236</v>
      </c>
      <c r="BB29" s="233">
        <f t="shared" si="39"/>
        <v>0</v>
      </c>
      <c r="BC29" s="233">
        <f t="shared" si="40"/>
        <v>0</v>
      </c>
      <c r="BD29" s="233">
        <f t="shared" si="41"/>
        <v>0</v>
      </c>
      <c r="BE29" s="233">
        <f t="shared" si="42"/>
        <v>4061</v>
      </c>
      <c r="BF29" s="75">
        <f t="shared" si="11"/>
        <v>18773</v>
      </c>
      <c r="BG29" s="94"/>
      <c r="BH29" s="328" t="s">
        <v>77</v>
      </c>
      <c r="BI29" s="329">
        <v>0</v>
      </c>
      <c r="BJ29" s="329">
        <v>0</v>
      </c>
      <c r="BK29" s="329">
        <v>0</v>
      </c>
      <c r="BL29" s="329">
        <f t="shared" si="0"/>
        <v>0</v>
      </c>
      <c r="BM29" s="77"/>
      <c r="BN29" s="29" t="s">
        <v>77</v>
      </c>
      <c r="BO29" s="97"/>
      <c r="BP29" s="29"/>
      <c r="BQ29" s="96"/>
      <c r="BR29" s="96"/>
      <c r="BS29" s="29"/>
      <c r="BT29" s="74"/>
      <c r="BU29" s="96" t="s">
        <v>77</v>
      </c>
      <c r="BV29" s="96"/>
      <c r="BW29" s="96"/>
      <c r="BX29" s="96"/>
      <c r="BY29" s="96"/>
      <c r="CA29" s="96" t="s">
        <v>77</v>
      </c>
      <c r="CB29" s="96"/>
      <c r="CC29" s="96"/>
      <c r="CD29" s="96"/>
      <c r="CE29" s="334"/>
      <c r="CF29" s="74"/>
      <c r="CG29" s="29" t="s">
        <v>77</v>
      </c>
      <c r="CH29" s="81"/>
      <c r="CI29" s="29"/>
      <c r="CJ29" s="74"/>
      <c r="CK29" s="73">
        <f t="shared" si="13"/>
        <v>196</v>
      </c>
      <c r="CL29" s="73">
        <f t="shared" si="14"/>
        <v>14780</v>
      </c>
      <c r="CM29" s="73">
        <f t="shared" si="15"/>
        <v>1</v>
      </c>
      <c r="CN29" s="73">
        <f t="shared" si="16"/>
        <v>246</v>
      </c>
      <c r="CO29" s="73">
        <f t="shared" si="17"/>
        <v>22</v>
      </c>
      <c r="CP29" s="73">
        <f t="shared" si="18"/>
        <v>262</v>
      </c>
      <c r="CQ29" s="73">
        <f t="shared" si="19"/>
        <v>0</v>
      </c>
      <c r="CR29" s="73">
        <f t="shared" si="20"/>
        <v>0</v>
      </c>
      <c r="CS29" s="73">
        <f t="shared" si="21"/>
        <v>1</v>
      </c>
      <c r="CT29" s="73">
        <f t="shared" si="22"/>
        <v>4173</v>
      </c>
      <c r="CU29" s="78">
        <f t="shared" si="23"/>
        <v>19681</v>
      </c>
      <c r="CV29" s="120">
        <f t="shared" si="52"/>
        <v>0</v>
      </c>
    </row>
    <row r="30" spans="1:100" x14ac:dyDescent="0.25">
      <c r="A30" s="54" t="s">
        <v>78</v>
      </c>
      <c r="B30" s="82">
        <f>'4b 58C 20-21 Persons Count'!AM27</f>
        <v>5.0000000000000001E-4</v>
      </c>
      <c r="C30" s="83">
        <f t="shared" si="62"/>
        <v>5</v>
      </c>
      <c r="D30" s="60"/>
      <c r="E30" s="54" t="s">
        <v>78</v>
      </c>
      <c r="F30" s="82">
        <f>'4b 58C 20-21 Persons Count'!AS27</f>
        <v>2.9999999999999997E-4</v>
      </c>
      <c r="G30" s="84">
        <f t="shared" si="26"/>
        <v>0</v>
      </c>
      <c r="H30" s="84">
        <f t="shared" si="26"/>
        <v>1</v>
      </c>
      <c r="I30" s="84">
        <f t="shared" si="60"/>
        <v>0</v>
      </c>
      <c r="J30" s="83">
        <f t="shared" si="60"/>
        <v>1</v>
      </c>
      <c r="K30" s="85">
        <f t="shared" si="60"/>
        <v>0</v>
      </c>
      <c r="L30" s="84">
        <f t="shared" si="60"/>
        <v>0</v>
      </c>
      <c r="M30" s="84">
        <f t="shared" si="60"/>
        <v>0</v>
      </c>
      <c r="N30" s="84">
        <f t="shared" si="59"/>
        <v>0</v>
      </c>
      <c r="O30" s="100">
        <f>ROUNDUP(O$5*$F30,0)</f>
        <v>1</v>
      </c>
      <c r="P30" s="100">
        <f>ROUNDDOWN(P$5*$F30,0)</f>
        <v>34</v>
      </c>
      <c r="Q30" s="25">
        <f t="shared" si="6"/>
        <v>37</v>
      </c>
      <c r="R30" s="60"/>
      <c r="S30" s="54" t="s">
        <v>78</v>
      </c>
      <c r="T30" s="82">
        <f>'4b 58C 20-21 Persons Count'!AI27</f>
        <v>5.0000000000000001E-4</v>
      </c>
      <c r="U30" s="83">
        <f t="shared" si="45"/>
        <v>395</v>
      </c>
      <c r="V30" s="83">
        <f t="shared" si="43"/>
        <v>6</v>
      </c>
      <c r="W30" s="83">
        <f t="shared" si="44"/>
        <v>77</v>
      </c>
      <c r="X30" s="25">
        <f t="shared" si="53"/>
        <v>478</v>
      </c>
      <c r="Y30" s="60"/>
      <c r="Z30" s="54" t="s">
        <v>78</v>
      </c>
      <c r="AA30" s="82">
        <f>'4a 58C 19-20 Persons Count'!AS27</f>
        <v>2.9999999999999997E-4</v>
      </c>
      <c r="AB30" s="83">
        <f t="shared" si="46"/>
        <v>5</v>
      </c>
      <c r="AC30" s="83">
        <f t="shared" si="61"/>
        <v>5</v>
      </c>
      <c r="AD30" s="83">
        <f t="shared" si="57"/>
        <v>0</v>
      </c>
      <c r="AE30" s="83">
        <f t="shared" si="8"/>
        <v>5</v>
      </c>
      <c r="AF30" s="83">
        <f t="shared" si="56"/>
        <v>1</v>
      </c>
      <c r="AG30" s="83">
        <f t="shared" si="54"/>
        <v>1</v>
      </c>
      <c r="AH30" s="83">
        <f t="shared" si="63"/>
        <v>0</v>
      </c>
      <c r="AI30" s="84">
        <f t="shared" si="63"/>
        <v>0</v>
      </c>
      <c r="AJ30" s="84">
        <f t="shared" si="65"/>
        <v>0</v>
      </c>
      <c r="AK30" s="84">
        <f t="shared" si="64"/>
        <v>3</v>
      </c>
      <c r="AL30" s="25">
        <f t="shared" si="10"/>
        <v>20</v>
      </c>
      <c r="AM30" s="60"/>
      <c r="AN30" s="54" t="s">
        <v>78</v>
      </c>
      <c r="AO30" s="82">
        <f>'4a 58C 19-20 Persons Count'!AI27</f>
        <v>5.0000000000000001E-4</v>
      </c>
      <c r="AP30" s="83">
        <f t="shared" si="29"/>
        <v>0</v>
      </c>
      <c r="AQ30" s="83">
        <f t="shared" si="30"/>
        <v>0</v>
      </c>
      <c r="AR30" s="83">
        <f t="shared" si="31"/>
        <v>0</v>
      </c>
      <c r="AS30" s="25">
        <f t="shared" si="32"/>
        <v>0</v>
      </c>
      <c r="AT30" s="60"/>
      <c r="AU30" s="83" t="s">
        <v>78</v>
      </c>
      <c r="AV30" s="233">
        <f t="shared" si="33"/>
        <v>0</v>
      </c>
      <c r="AW30" s="233">
        <f t="shared" si="34"/>
        <v>396</v>
      </c>
      <c r="AX30" s="233">
        <f t="shared" si="35"/>
        <v>0</v>
      </c>
      <c r="AY30" s="233">
        <f t="shared" si="36"/>
        <v>1</v>
      </c>
      <c r="AZ30" s="233">
        <f t="shared" si="37"/>
        <v>0</v>
      </c>
      <c r="BA30" s="233">
        <f t="shared" si="38"/>
        <v>6</v>
      </c>
      <c r="BB30" s="233">
        <f t="shared" si="39"/>
        <v>0</v>
      </c>
      <c r="BC30" s="233">
        <f t="shared" si="40"/>
        <v>0</v>
      </c>
      <c r="BD30" s="233">
        <f t="shared" si="41"/>
        <v>1</v>
      </c>
      <c r="BE30" s="233">
        <f t="shared" si="42"/>
        <v>111</v>
      </c>
      <c r="BF30" s="75">
        <f t="shared" si="11"/>
        <v>515</v>
      </c>
      <c r="BG30" s="94"/>
      <c r="BH30" s="328" t="s">
        <v>78</v>
      </c>
      <c r="BI30" s="329">
        <v>0</v>
      </c>
      <c r="BJ30" s="329">
        <v>0</v>
      </c>
      <c r="BK30" s="329">
        <v>0</v>
      </c>
      <c r="BL30" s="329">
        <f t="shared" si="0"/>
        <v>0</v>
      </c>
      <c r="BM30" s="77"/>
      <c r="BN30" s="29" t="s">
        <v>78</v>
      </c>
      <c r="BO30" s="97"/>
      <c r="BP30" s="29"/>
      <c r="BQ30" s="96"/>
      <c r="BR30" s="96"/>
      <c r="BS30" s="29"/>
      <c r="BT30" s="74"/>
      <c r="BU30" s="96" t="s">
        <v>78</v>
      </c>
      <c r="BV30" s="96"/>
      <c r="BW30" s="96"/>
      <c r="BX30" s="96"/>
      <c r="BY30" s="96"/>
      <c r="CA30" s="96" t="s">
        <v>78</v>
      </c>
      <c r="CB30" s="96"/>
      <c r="CC30" s="96"/>
      <c r="CD30" s="96"/>
      <c r="CE30" s="334"/>
      <c r="CF30" s="74"/>
      <c r="CG30" s="29" t="s">
        <v>78</v>
      </c>
      <c r="CH30" s="81"/>
      <c r="CI30" s="29"/>
      <c r="CJ30" s="74"/>
      <c r="CK30" s="73">
        <f t="shared" si="13"/>
        <v>5</v>
      </c>
      <c r="CL30" s="73">
        <f t="shared" si="14"/>
        <v>406</v>
      </c>
      <c r="CM30" s="73">
        <f t="shared" si="15"/>
        <v>0</v>
      </c>
      <c r="CN30" s="73">
        <f t="shared" si="16"/>
        <v>6</v>
      </c>
      <c r="CO30" s="73">
        <f t="shared" si="17"/>
        <v>1</v>
      </c>
      <c r="CP30" s="73">
        <f t="shared" si="18"/>
        <v>7</v>
      </c>
      <c r="CQ30" s="73">
        <f t="shared" si="19"/>
        <v>0</v>
      </c>
      <c r="CR30" s="73">
        <f t="shared" si="20"/>
        <v>0</v>
      </c>
      <c r="CS30" s="73">
        <f t="shared" si="21"/>
        <v>1</v>
      </c>
      <c r="CT30" s="73">
        <f t="shared" si="22"/>
        <v>114</v>
      </c>
      <c r="CU30" s="78">
        <f t="shared" si="23"/>
        <v>540</v>
      </c>
      <c r="CV30" s="120">
        <f t="shared" si="52"/>
        <v>0</v>
      </c>
    </row>
    <row r="31" spans="1:100" x14ac:dyDescent="0.25">
      <c r="A31" s="54" t="s">
        <v>79</v>
      </c>
      <c r="B31" s="82">
        <f>'4b 58C 20-21 Persons Count'!AM28</f>
        <v>2.9999999999999997E-4</v>
      </c>
      <c r="C31" s="83">
        <f t="shared" si="62"/>
        <v>3</v>
      </c>
      <c r="D31" s="60"/>
      <c r="E31" s="54" t="s">
        <v>79</v>
      </c>
      <c r="F31" s="82">
        <f>'4b 58C 20-21 Persons Count'!AS28</f>
        <v>2.0000000000000001E-4</v>
      </c>
      <c r="G31" s="84">
        <f t="shared" si="26"/>
        <v>0</v>
      </c>
      <c r="H31" s="84">
        <f t="shared" si="26"/>
        <v>1</v>
      </c>
      <c r="I31" s="84">
        <f t="shared" si="60"/>
        <v>0</v>
      </c>
      <c r="J31" s="83">
        <f t="shared" si="60"/>
        <v>1</v>
      </c>
      <c r="K31" s="85">
        <f t="shared" si="60"/>
        <v>0</v>
      </c>
      <c r="L31" s="84">
        <f t="shared" si="60"/>
        <v>0</v>
      </c>
      <c r="M31" s="84">
        <f t="shared" si="60"/>
        <v>0</v>
      </c>
      <c r="N31" s="84">
        <f t="shared" si="59"/>
        <v>0</v>
      </c>
      <c r="O31" s="84">
        <f t="shared" si="59"/>
        <v>0</v>
      </c>
      <c r="P31" s="83">
        <f t="shared" si="59"/>
        <v>23</v>
      </c>
      <c r="Q31" s="25">
        <f t="shared" si="6"/>
        <v>25</v>
      </c>
      <c r="R31" s="60"/>
      <c r="S31" s="54" t="s">
        <v>79</v>
      </c>
      <c r="T31" s="82">
        <f>'4b 58C 20-21 Persons Count'!AI28</f>
        <v>4.0000000000000002E-4</v>
      </c>
      <c r="U31" s="83">
        <f t="shared" si="45"/>
        <v>316</v>
      </c>
      <c r="V31" s="83">
        <f t="shared" si="43"/>
        <v>5</v>
      </c>
      <c r="W31" s="83">
        <f t="shared" si="44"/>
        <v>62</v>
      </c>
      <c r="X31" s="25">
        <f t="shared" si="53"/>
        <v>383</v>
      </c>
      <c r="Y31" s="60"/>
      <c r="Z31" s="54" t="s">
        <v>79</v>
      </c>
      <c r="AA31" s="82">
        <f>'4a 58C 19-20 Persons Count'!AS28</f>
        <v>2.0000000000000001E-4</v>
      </c>
      <c r="AB31" s="83">
        <f t="shared" si="46"/>
        <v>3</v>
      </c>
      <c r="AC31" s="83">
        <f t="shared" si="61"/>
        <v>3</v>
      </c>
      <c r="AD31" s="83">
        <f t="shared" si="57"/>
        <v>0</v>
      </c>
      <c r="AE31" s="83">
        <f t="shared" si="8"/>
        <v>4</v>
      </c>
      <c r="AF31" s="83">
        <f t="shared" si="56"/>
        <v>0</v>
      </c>
      <c r="AG31" s="83">
        <f t="shared" si="54"/>
        <v>0</v>
      </c>
      <c r="AH31" s="83">
        <f t="shared" ref="AH31:AH52" si="66">ROUND(AH$5*$AA31,0)</f>
        <v>0</v>
      </c>
      <c r="AI31" s="100">
        <f>ROUNDUP(AI$5*$AA31,0)</f>
        <v>1</v>
      </c>
      <c r="AJ31" s="84">
        <f t="shared" si="65"/>
        <v>0</v>
      </c>
      <c r="AK31" s="84">
        <f t="shared" si="64"/>
        <v>2</v>
      </c>
      <c r="AL31" s="25">
        <f t="shared" si="10"/>
        <v>13</v>
      </c>
      <c r="AM31" s="60"/>
      <c r="AN31" s="54" t="s">
        <v>79</v>
      </c>
      <c r="AO31" s="82">
        <f>'4a 58C 19-20 Persons Count'!AI28</f>
        <v>4.0000000000000002E-4</v>
      </c>
      <c r="AP31" s="83">
        <f t="shared" si="29"/>
        <v>0</v>
      </c>
      <c r="AQ31" s="83">
        <f t="shared" si="30"/>
        <v>0</v>
      </c>
      <c r="AR31" s="83">
        <f t="shared" si="31"/>
        <v>0</v>
      </c>
      <c r="AS31" s="25">
        <f t="shared" si="32"/>
        <v>0</v>
      </c>
      <c r="AT31" s="60"/>
      <c r="AU31" s="83" t="s">
        <v>79</v>
      </c>
      <c r="AV31" s="233">
        <f t="shared" si="33"/>
        <v>0</v>
      </c>
      <c r="AW31" s="233">
        <f t="shared" si="34"/>
        <v>317</v>
      </c>
      <c r="AX31" s="233">
        <f t="shared" si="35"/>
        <v>0</v>
      </c>
      <c r="AY31" s="233">
        <f t="shared" si="36"/>
        <v>1</v>
      </c>
      <c r="AZ31" s="233">
        <f t="shared" si="37"/>
        <v>0</v>
      </c>
      <c r="BA31" s="233">
        <f t="shared" si="38"/>
        <v>5</v>
      </c>
      <c r="BB31" s="233">
        <f t="shared" si="39"/>
        <v>0</v>
      </c>
      <c r="BC31" s="233">
        <f t="shared" si="40"/>
        <v>0</v>
      </c>
      <c r="BD31" s="233">
        <f t="shared" si="41"/>
        <v>0</v>
      </c>
      <c r="BE31" s="233">
        <f t="shared" si="42"/>
        <v>85</v>
      </c>
      <c r="BF31" s="75">
        <f t="shared" si="11"/>
        <v>408</v>
      </c>
      <c r="BG31" s="94"/>
      <c r="BH31" s="328" t="s">
        <v>79</v>
      </c>
      <c r="BI31" s="329">
        <v>0</v>
      </c>
      <c r="BJ31" s="329">
        <v>0</v>
      </c>
      <c r="BK31" s="329">
        <v>0</v>
      </c>
      <c r="BL31" s="329">
        <f t="shared" si="0"/>
        <v>0</v>
      </c>
      <c r="BM31" s="77"/>
      <c r="BN31" s="29" t="s">
        <v>79</v>
      </c>
      <c r="BO31" s="97"/>
      <c r="BP31" s="29"/>
      <c r="BQ31" s="96"/>
      <c r="BR31" s="96"/>
      <c r="BS31" s="29"/>
      <c r="BT31" s="74"/>
      <c r="BU31" s="96" t="s">
        <v>79</v>
      </c>
      <c r="BV31" s="96"/>
      <c r="BW31" s="96"/>
      <c r="BX31" s="96"/>
      <c r="BY31" s="96"/>
      <c r="CA31" s="96" t="s">
        <v>79</v>
      </c>
      <c r="CB31" s="96"/>
      <c r="CC31" s="96"/>
      <c r="CD31" s="96"/>
      <c r="CE31" s="334"/>
      <c r="CF31" s="74"/>
      <c r="CG31" s="29" t="s">
        <v>79</v>
      </c>
      <c r="CH31" s="81"/>
      <c r="CI31" s="29"/>
      <c r="CJ31" s="74"/>
      <c r="CK31" s="73">
        <f t="shared" si="13"/>
        <v>3</v>
      </c>
      <c r="CL31" s="73">
        <f t="shared" si="14"/>
        <v>323</v>
      </c>
      <c r="CM31" s="73">
        <f t="shared" si="15"/>
        <v>0</v>
      </c>
      <c r="CN31" s="73">
        <f t="shared" si="16"/>
        <v>5</v>
      </c>
      <c r="CO31" s="73">
        <f t="shared" si="17"/>
        <v>0</v>
      </c>
      <c r="CP31" s="73">
        <f t="shared" si="18"/>
        <v>5</v>
      </c>
      <c r="CQ31" s="73">
        <f t="shared" si="19"/>
        <v>0</v>
      </c>
      <c r="CR31" s="73">
        <f t="shared" si="20"/>
        <v>1</v>
      </c>
      <c r="CS31" s="73">
        <f t="shared" si="21"/>
        <v>0</v>
      </c>
      <c r="CT31" s="73">
        <f t="shared" si="22"/>
        <v>87</v>
      </c>
      <c r="CU31" s="78">
        <f t="shared" si="23"/>
        <v>424</v>
      </c>
      <c r="CV31" s="120">
        <f t="shared" si="52"/>
        <v>0</v>
      </c>
    </row>
    <row r="32" spans="1:100" x14ac:dyDescent="0.25">
      <c r="A32" s="54" t="s">
        <v>80</v>
      </c>
      <c r="B32" s="82">
        <f>'4b 58C 20-21 Persons Count'!AM29</f>
        <v>1.5800000000000002E-2</v>
      </c>
      <c r="C32" s="83">
        <f t="shared" si="62"/>
        <v>143</v>
      </c>
      <c r="D32" s="60"/>
      <c r="E32" s="54" t="s">
        <v>80</v>
      </c>
      <c r="F32" s="82">
        <f>'4b 58C 20-21 Persons Count'!AS29</f>
        <v>1.29E-2</v>
      </c>
      <c r="G32" s="84">
        <f t="shared" si="26"/>
        <v>6</v>
      </c>
      <c r="H32" s="84">
        <f t="shared" si="26"/>
        <v>52</v>
      </c>
      <c r="I32" s="84">
        <f t="shared" si="60"/>
        <v>0</v>
      </c>
      <c r="J32" s="83">
        <f t="shared" si="60"/>
        <v>55</v>
      </c>
      <c r="K32" s="85">
        <f t="shared" si="60"/>
        <v>3</v>
      </c>
      <c r="L32" s="84">
        <f t="shared" si="60"/>
        <v>5</v>
      </c>
      <c r="M32" s="84">
        <f t="shared" si="60"/>
        <v>0</v>
      </c>
      <c r="N32" s="84">
        <f t="shared" si="59"/>
        <v>0</v>
      </c>
      <c r="O32" s="84">
        <f t="shared" si="59"/>
        <v>0</v>
      </c>
      <c r="P32" s="83">
        <f t="shared" si="59"/>
        <v>1493</v>
      </c>
      <c r="Q32" s="25">
        <f t="shared" si="6"/>
        <v>1614</v>
      </c>
      <c r="R32" s="60"/>
      <c r="S32" s="54" t="s">
        <v>80</v>
      </c>
      <c r="T32" s="82">
        <f>'4b 58C 20-21 Persons Count'!AI29</f>
        <v>2.1700000000000001E-2</v>
      </c>
      <c r="U32" s="83">
        <f t="shared" si="45"/>
        <v>17142</v>
      </c>
      <c r="V32" s="83">
        <f t="shared" si="43"/>
        <v>277</v>
      </c>
      <c r="W32" s="83">
        <f t="shared" si="44"/>
        <v>3351</v>
      </c>
      <c r="X32" s="25">
        <f t="shared" si="53"/>
        <v>20770</v>
      </c>
      <c r="Y32" s="60"/>
      <c r="Z32" s="54" t="s">
        <v>80</v>
      </c>
      <c r="AA32" s="82">
        <f>'4a 58C 19-20 Persons Count'!AS29</f>
        <v>1.2999999999999999E-2</v>
      </c>
      <c r="AB32" s="83">
        <f t="shared" si="46"/>
        <v>225</v>
      </c>
      <c r="AC32" s="83">
        <f t="shared" si="61"/>
        <v>211</v>
      </c>
      <c r="AD32" s="83">
        <f t="shared" si="57"/>
        <v>1</v>
      </c>
      <c r="AE32" s="83">
        <f t="shared" si="8"/>
        <v>236</v>
      </c>
      <c r="AF32" s="83">
        <f t="shared" si="56"/>
        <v>22</v>
      </c>
      <c r="AG32" s="83">
        <f t="shared" si="54"/>
        <v>31</v>
      </c>
      <c r="AH32" s="83">
        <f t="shared" si="66"/>
        <v>0</v>
      </c>
      <c r="AI32" s="90">
        <f>ROUND(AI$5*$AA32,0)</f>
        <v>1</v>
      </c>
      <c r="AJ32" s="84">
        <f t="shared" si="65"/>
        <v>1</v>
      </c>
      <c r="AK32" s="84">
        <f t="shared" si="64"/>
        <v>133</v>
      </c>
      <c r="AL32" s="25">
        <f t="shared" si="10"/>
        <v>861</v>
      </c>
      <c r="AM32" s="60"/>
      <c r="AN32" s="54" t="s">
        <v>80</v>
      </c>
      <c r="AO32" s="82">
        <f>'4a 58C 19-20 Persons Count'!AI29</f>
        <v>2.1600000000000001E-2</v>
      </c>
      <c r="AP32" s="83">
        <f t="shared" si="29"/>
        <v>0</v>
      </c>
      <c r="AQ32" s="83">
        <f t="shared" si="30"/>
        <v>0</v>
      </c>
      <c r="AR32" s="83">
        <f t="shared" si="31"/>
        <v>0</v>
      </c>
      <c r="AS32" s="25">
        <f t="shared" si="32"/>
        <v>0</v>
      </c>
      <c r="AT32" s="60"/>
      <c r="AU32" s="83" t="s">
        <v>80</v>
      </c>
      <c r="AV32" s="233">
        <f t="shared" si="33"/>
        <v>6</v>
      </c>
      <c r="AW32" s="233">
        <f t="shared" si="34"/>
        <v>17194</v>
      </c>
      <c r="AX32" s="233">
        <f t="shared" si="35"/>
        <v>0</v>
      </c>
      <c r="AY32" s="233">
        <f t="shared" si="36"/>
        <v>55</v>
      </c>
      <c r="AZ32" s="233">
        <f t="shared" si="37"/>
        <v>3</v>
      </c>
      <c r="BA32" s="233">
        <f t="shared" si="38"/>
        <v>282</v>
      </c>
      <c r="BB32" s="233">
        <f t="shared" si="39"/>
        <v>0</v>
      </c>
      <c r="BC32" s="233">
        <f t="shared" si="40"/>
        <v>0</v>
      </c>
      <c r="BD32" s="233">
        <f t="shared" si="41"/>
        <v>0</v>
      </c>
      <c r="BE32" s="233">
        <f t="shared" si="42"/>
        <v>4844</v>
      </c>
      <c r="BF32" s="75">
        <f t="shared" si="11"/>
        <v>22384</v>
      </c>
      <c r="BG32" s="94"/>
      <c r="BH32" s="328" t="s">
        <v>80</v>
      </c>
      <c r="BI32" s="329">
        <v>0</v>
      </c>
      <c r="BJ32" s="329">
        <v>0</v>
      </c>
      <c r="BK32" s="329">
        <v>0</v>
      </c>
      <c r="BL32" s="329">
        <f t="shared" si="0"/>
        <v>0</v>
      </c>
      <c r="BM32" s="77"/>
      <c r="BN32" s="29" t="s">
        <v>80</v>
      </c>
      <c r="BO32" s="97"/>
      <c r="BP32" s="29"/>
      <c r="BQ32" s="96"/>
      <c r="BR32" s="96"/>
      <c r="BS32" s="29"/>
      <c r="BT32" s="74"/>
      <c r="BU32" s="96" t="s">
        <v>80</v>
      </c>
      <c r="BV32" s="96"/>
      <c r="BW32" s="96"/>
      <c r="BX32" s="96"/>
      <c r="BY32" s="96"/>
      <c r="CA32" s="96" t="s">
        <v>80</v>
      </c>
      <c r="CB32" s="96"/>
      <c r="CC32" s="96"/>
      <c r="CD32" s="96"/>
      <c r="CE32" s="334"/>
      <c r="CF32" s="74"/>
      <c r="CG32" s="29" t="s">
        <v>80</v>
      </c>
      <c r="CH32" s="81"/>
      <c r="CI32" s="29"/>
      <c r="CJ32" s="74"/>
      <c r="CK32" s="73">
        <f t="shared" si="13"/>
        <v>231</v>
      </c>
      <c r="CL32" s="73">
        <f t="shared" si="14"/>
        <v>17548</v>
      </c>
      <c r="CM32" s="73">
        <f t="shared" si="15"/>
        <v>1</v>
      </c>
      <c r="CN32" s="73">
        <f t="shared" si="16"/>
        <v>291</v>
      </c>
      <c r="CO32" s="73">
        <f t="shared" si="17"/>
        <v>25</v>
      </c>
      <c r="CP32" s="73">
        <f t="shared" si="18"/>
        <v>313</v>
      </c>
      <c r="CQ32" s="73">
        <f t="shared" si="19"/>
        <v>0</v>
      </c>
      <c r="CR32" s="73">
        <f t="shared" si="20"/>
        <v>1</v>
      </c>
      <c r="CS32" s="73">
        <f t="shared" si="21"/>
        <v>1</v>
      </c>
      <c r="CT32" s="73">
        <f t="shared" si="22"/>
        <v>4977</v>
      </c>
      <c r="CU32" s="78">
        <f t="shared" si="23"/>
        <v>23388</v>
      </c>
      <c r="CV32" s="120">
        <f t="shared" si="52"/>
        <v>0</v>
      </c>
    </row>
    <row r="33" spans="1:100" x14ac:dyDescent="0.25">
      <c r="A33" s="54" t="s">
        <v>81</v>
      </c>
      <c r="B33" s="82">
        <f>'4b 58C 20-21 Persons Count'!AM30</f>
        <v>2.7000000000000001E-3</v>
      </c>
      <c r="C33" s="83">
        <f>ROUND(B33*C$5,0)</f>
        <v>24</v>
      </c>
      <c r="D33" s="60"/>
      <c r="E33" s="54" t="s">
        <v>81</v>
      </c>
      <c r="F33" s="82">
        <f>'4b 58C 20-21 Persons Count'!AS30</f>
        <v>2.2000000000000001E-3</v>
      </c>
      <c r="G33" s="84">
        <f t="shared" si="26"/>
        <v>1</v>
      </c>
      <c r="H33" s="84">
        <f t="shared" si="26"/>
        <v>9</v>
      </c>
      <c r="I33" s="84">
        <f t="shared" si="60"/>
        <v>0</v>
      </c>
      <c r="J33" s="83">
        <f t="shared" si="60"/>
        <v>9</v>
      </c>
      <c r="K33" s="85">
        <f t="shared" si="60"/>
        <v>1</v>
      </c>
      <c r="L33" s="84">
        <f t="shared" si="60"/>
        <v>1</v>
      </c>
      <c r="M33" s="84">
        <f t="shared" si="60"/>
        <v>0</v>
      </c>
      <c r="N33" s="84">
        <f t="shared" si="59"/>
        <v>0</v>
      </c>
      <c r="O33" s="84">
        <f t="shared" si="59"/>
        <v>0</v>
      </c>
      <c r="P33" s="83">
        <f t="shared" si="59"/>
        <v>255</v>
      </c>
      <c r="Q33" s="25">
        <f t="shared" si="6"/>
        <v>276</v>
      </c>
      <c r="R33" s="60"/>
      <c r="S33" s="54" t="s">
        <v>81</v>
      </c>
      <c r="T33" s="82">
        <f>'4b 58C 20-21 Persons Count'!AI30</f>
        <v>3.8E-3</v>
      </c>
      <c r="U33" s="83">
        <f t="shared" si="45"/>
        <v>3002</v>
      </c>
      <c r="V33" s="83">
        <f t="shared" si="43"/>
        <v>48</v>
      </c>
      <c r="W33" s="83">
        <f t="shared" si="44"/>
        <v>587</v>
      </c>
      <c r="X33" s="25">
        <f t="shared" si="53"/>
        <v>3637</v>
      </c>
      <c r="Y33" s="60"/>
      <c r="Z33" s="54" t="s">
        <v>81</v>
      </c>
      <c r="AA33" s="82">
        <f>'4a 58C 19-20 Persons Count'!AS30</f>
        <v>2.2000000000000001E-3</v>
      </c>
      <c r="AB33" s="83">
        <f t="shared" si="46"/>
        <v>38</v>
      </c>
      <c r="AC33" s="83">
        <f t="shared" si="61"/>
        <v>36</v>
      </c>
      <c r="AD33" s="100">
        <f>ROUNDUP(AD$5*$AA33,0)</f>
        <v>1</v>
      </c>
      <c r="AE33" s="83">
        <f t="shared" si="8"/>
        <v>40</v>
      </c>
      <c r="AF33" s="83">
        <f t="shared" si="56"/>
        <v>4</v>
      </c>
      <c r="AG33" s="83">
        <f t="shared" si="54"/>
        <v>5</v>
      </c>
      <c r="AH33" s="83">
        <f t="shared" si="66"/>
        <v>0</v>
      </c>
      <c r="AI33" s="84">
        <f>ROUND(AI$5*$AA33,0)</f>
        <v>0</v>
      </c>
      <c r="AJ33" s="84">
        <f t="shared" si="65"/>
        <v>0</v>
      </c>
      <c r="AK33" s="84">
        <f t="shared" si="64"/>
        <v>23</v>
      </c>
      <c r="AL33" s="25">
        <f t="shared" si="10"/>
        <v>147</v>
      </c>
      <c r="AM33" s="60"/>
      <c r="AN33" s="54" t="s">
        <v>81</v>
      </c>
      <c r="AO33" s="82">
        <f>'4a 58C 19-20 Persons Count'!AI30</f>
        <v>3.5999999999999999E-3</v>
      </c>
      <c r="AP33" s="83">
        <f t="shared" si="29"/>
        <v>0</v>
      </c>
      <c r="AQ33" s="83">
        <f t="shared" si="30"/>
        <v>0</v>
      </c>
      <c r="AR33" s="83">
        <f t="shared" si="31"/>
        <v>0</v>
      </c>
      <c r="AS33" s="25">
        <f t="shared" si="32"/>
        <v>0</v>
      </c>
      <c r="AT33" s="60"/>
      <c r="AU33" s="83" t="s">
        <v>81</v>
      </c>
      <c r="AV33" s="233">
        <f t="shared" si="33"/>
        <v>1</v>
      </c>
      <c r="AW33" s="233">
        <f t="shared" si="34"/>
        <v>3011</v>
      </c>
      <c r="AX33" s="233">
        <f t="shared" si="35"/>
        <v>0</v>
      </c>
      <c r="AY33" s="233">
        <f t="shared" si="36"/>
        <v>9</v>
      </c>
      <c r="AZ33" s="233">
        <f t="shared" si="37"/>
        <v>1</v>
      </c>
      <c r="BA33" s="233">
        <f t="shared" si="38"/>
        <v>49</v>
      </c>
      <c r="BB33" s="233">
        <f t="shared" si="39"/>
        <v>0</v>
      </c>
      <c r="BC33" s="233">
        <f t="shared" si="40"/>
        <v>0</v>
      </c>
      <c r="BD33" s="233">
        <f t="shared" si="41"/>
        <v>0</v>
      </c>
      <c r="BE33" s="233">
        <f t="shared" si="42"/>
        <v>842</v>
      </c>
      <c r="BF33" s="75">
        <f t="shared" si="11"/>
        <v>3913</v>
      </c>
      <c r="BG33" s="94"/>
      <c r="BH33" s="328" t="s">
        <v>81</v>
      </c>
      <c r="BI33" s="329">
        <v>0</v>
      </c>
      <c r="BJ33" s="329">
        <v>0</v>
      </c>
      <c r="BK33" s="329">
        <v>0</v>
      </c>
      <c r="BL33" s="329">
        <f t="shared" si="0"/>
        <v>0</v>
      </c>
      <c r="BM33" s="77"/>
      <c r="BN33" s="29" t="s">
        <v>81</v>
      </c>
      <c r="BO33" s="97"/>
      <c r="BP33" s="29"/>
      <c r="BQ33" s="96"/>
      <c r="BR33" s="96"/>
      <c r="BS33" s="29"/>
      <c r="BT33" s="74"/>
      <c r="BU33" s="96" t="s">
        <v>81</v>
      </c>
      <c r="BV33" s="96"/>
      <c r="BW33" s="96"/>
      <c r="BX33" s="96"/>
      <c r="BY33" s="96"/>
      <c r="CA33" s="96" t="s">
        <v>81</v>
      </c>
      <c r="CB33" s="96"/>
      <c r="CC33" s="96"/>
      <c r="CD33" s="96"/>
      <c r="CE33" s="334"/>
      <c r="CF33" s="74"/>
      <c r="CG33" s="29" t="s">
        <v>81</v>
      </c>
      <c r="CH33" s="81"/>
      <c r="CI33" s="29"/>
      <c r="CJ33" s="74"/>
      <c r="CK33" s="73">
        <f t="shared" si="13"/>
        <v>39</v>
      </c>
      <c r="CL33" s="73">
        <f t="shared" si="14"/>
        <v>3071</v>
      </c>
      <c r="CM33" s="73">
        <f t="shared" si="15"/>
        <v>1</v>
      </c>
      <c r="CN33" s="73">
        <f t="shared" si="16"/>
        <v>49</v>
      </c>
      <c r="CO33" s="73">
        <f t="shared" si="17"/>
        <v>5</v>
      </c>
      <c r="CP33" s="73">
        <f t="shared" si="18"/>
        <v>54</v>
      </c>
      <c r="CQ33" s="73">
        <f t="shared" si="19"/>
        <v>0</v>
      </c>
      <c r="CR33" s="73">
        <f t="shared" si="20"/>
        <v>0</v>
      </c>
      <c r="CS33" s="73">
        <f t="shared" si="21"/>
        <v>0</v>
      </c>
      <c r="CT33" s="73">
        <f t="shared" si="22"/>
        <v>865</v>
      </c>
      <c r="CU33" s="78">
        <f t="shared" si="23"/>
        <v>4084</v>
      </c>
      <c r="CV33" s="120">
        <f t="shared" si="52"/>
        <v>0</v>
      </c>
    </row>
    <row r="34" spans="1:100" x14ac:dyDescent="0.25">
      <c r="A34" s="54" t="s">
        <v>82</v>
      </c>
      <c r="B34" s="82">
        <f>'4b 58C 20-21 Persons Count'!AM31</f>
        <v>3.0000000000000001E-3</v>
      </c>
      <c r="C34" s="100">
        <f>ROUNDUP(B34*C$5,0)</f>
        <v>28</v>
      </c>
      <c r="D34" s="60"/>
      <c r="E34" s="54" t="s">
        <v>82</v>
      </c>
      <c r="F34" s="82">
        <f>'4b 58C 20-21 Persons Count'!AS31</f>
        <v>1.9E-3</v>
      </c>
      <c r="G34" s="84">
        <f t="shared" si="26"/>
        <v>1</v>
      </c>
      <c r="H34" s="84">
        <f t="shared" si="26"/>
        <v>8</v>
      </c>
      <c r="I34" s="100">
        <f>ROUNDUP(I$5*$F34,0)</f>
        <v>1</v>
      </c>
      <c r="J34" s="83">
        <f t="shared" si="60"/>
        <v>8</v>
      </c>
      <c r="K34" s="85">
        <f t="shared" si="60"/>
        <v>0</v>
      </c>
      <c r="L34" s="84">
        <f t="shared" si="60"/>
        <v>1</v>
      </c>
      <c r="M34" s="84">
        <f t="shared" si="60"/>
        <v>0</v>
      </c>
      <c r="N34" s="84">
        <f t="shared" si="59"/>
        <v>0</v>
      </c>
      <c r="O34" s="84">
        <f t="shared" si="59"/>
        <v>0</v>
      </c>
      <c r="P34" s="83">
        <f t="shared" si="59"/>
        <v>220</v>
      </c>
      <c r="Q34" s="25">
        <f t="shared" si="6"/>
        <v>239</v>
      </c>
      <c r="R34" s="60"/>
      <c r="S34" s="54" t="s">
        <v>82</v>
      </c>
      <c r="T34" s="82">
        <f>'4b 58C 20-21 Persons Count'!AI31</f>
        <v>3.0999999999999999E-3</v>
      </c>
      <c r="U34" s="83">
        <f t="shared" si="45"/>
        <v>2449</v>
      </c>
      <c r="V34" s="83">
        <f t="shared" si="43"/>
        <v>40</v>
      </c>
      <c r="W34" s="83">
        <f t="shared" si="44"/>
        <v>479</v>
      </c>
      <c r="X34" s="25">
        <f t="shared" si="53"/>
        <v>2968</v>
      </c>
      <c r="Y34" s="60"/>
      <c r="Z34" s="54" t="s">
        <v>82</v>
      </c>
      <c r="AA34" s="82">
        <f>'4a 58C 19-20 Persons Count'!AS31</f>
        <v>1.9E-3</v>
      </c>
      <c r="AB34" s="83">
        <f t="shared" si="46"/>
        <v>33</v>
      </c>
      <c r="AC34" s="83">
        <f t="shared" si="61"/>
        <v>31</v>
      </c>
      <c r="AD34" s="83">
        <f t="shared" ref="AD34:AD39" si="67">ROUND(AD$5*$AA34,0)</f>
        <v>0</v>
      </c>
      <c r="AE34" s="83">
        <f t="shared" si="8"/>
        <v>35</v>
      </c>
      <c r="AF34" s="83">
        <f t="shared" si="56"/>
        <v>3</v>
      </c>
      <c r="AG34" s="83">
        <f t="shared" si="54"/>
        <v>5</v>
      </c>
      <c r="AH34" s="83">
        <f t="shared" si="66"/>
        <v>0</v>
      </c>
      <c r="AI34" s="100">
        <f>ROUNDUP(AI$5*$AA34,0)</f>
        <v>1</v>
      </c>
      <c r="AJ34" s="84">
        <f t="shared" si="65"/>
        <v>0</v>
      </c>
      <c r="AK34" s="84">
        <f t="shared" si="64"/>
        <v>19</v>
      </c>
      <c r="AL34" s="25">
        <f t="shared" si="10"/>
        <v>127</v>
      </c>
      <c r="AM34" s="60"/>
      <c r="AN34" s="54" t="s">
        <v>82</v>
      </c>
      <c r="AO34" s="82">
        <f>'4a 58C 19-20 Persons Count'!AI31</f>
        <v>3.2000000000000002E-3</v>
      </c>
      <c r="AP34" s="83">
        <f t="shared" si="29"/>
        <v>0</v>
      </c>
      <c r="AQ34" s="83">
        <f t="shared" si="30"/>
        <v>0</v>
      </c>
      <c r="AR34" s="83">
        <f t="shared" si="31"/>
        <v>0</v>
      </c>
      <c r="AS34" s="25">
        <f t="shared" si="32"/>
        <v>0</v>
      </c>
      <c r="AT34" s="60"/>
      <c r="AU34" s="83" t="s">
        <v>82</v>
      </c>
      <c r="AV34" s="233">
        <f t="shared" si="33"/>
        <v>1</v>
      </c>
      <c r="AW34" s="233">
        <f t="shared" si="34"/>
        <v>2457</v>
      </c>
      <c r="AX34" s="233">
        <f t="shared" si="35"/>
        <v>1</v>
      </c>
      <c r="AY34" s="233">
        <f t="shared" si="36"/>
        <v>8</v>
      </c>
      <c r="AZ34" s="233">
        <f t="shared" si="37"/>
        <v>0</v>
      </c>
      <c r="BA34" s="233">
        <f t="shared" si="38"/>
        <v>41</v>
      </c>
      <c r="BB34" s="233">
        <f t="shared" si="39"/>
        <v>0</v>
      </c>
      <c r="BC34" s="233">
        <f t="shared" si="40"/>
        <v>0</v>
      </c>
      <c r="BD34" s="233">
        <f t="shared" si="41"/>
        <v>0</v>
      </c>
      <c r="BE34" s="233">
        <f t="shared" si="42"/>
        <v>699</v>
      </c>
      <c r="BF34" s="75">
        <f t="shared" si="11"/>
        <v>3207</v>
      </c>
      <c r="BG34" s="94"/>
      <c r="BH34" s="328" t="s">
        <v>82</v>
      </c>
      <c r="BI34" s="329">
        <v>0</v>
      </c>
      <c r="BJ34" s="329">
        <v>0</v>
      </c>
      <c r="BK34" s="329">
        <v>0</v>
      </c>
      <c r="BL34" s="329">
        <f t="shared" si="0"/>
        <v>0</v>
      </c>
      <c r="BM34" s="77"/>
      <c r="BN34" s="29" t="s">
        <v>82</v>
      </c>
      <c r="BO34" s="97"/>
      <c r="BP34" s="29"/>
      <c r="BQ34" s="96"/>
      <c r="BR34" s="96"/>
      <c r="BS34" s="29"/>
      <c r="BT34" s="74"/>
      <c r="BU34" s="96" t="s">
        <v>82</v>
      </c>
      <c r="BV34" s="96"/>
      <c r="BW34" s="96"/>
      <c r="BX34" s="96"/>
      <c r="BY34" s="96"/>
      <c r="CA34" s="96" t="s">
        <v>82</v>
      </c>
      <c r="CB34" s="96"/>
      <c r="CC34" s="96"/>
      <c r="CD34" s="96"/>
      <c r="CE34" s="334"/>
      <c r="CF34" s="74"/>
      <c r="CG34" s="29" t="s">
        <v>82</v>
      </c>
      <c r="CH34" s="81"/>
      <c r="CI34" s="29"/>
      <c r="CJ34" s="74"/>
      <c r="CK34" s="73">
        <f t="shared" si="13"/>
        <v>34</v>
      </c>
      <c r="CL34" s="73">
        <f t="shared" si="14"/>
        <v>2516</v>
      </c>
      <c r="CM34" s="73">
        <f t="shared" si="15"/>
        <v>1</v>
      </c>
      <c r="CN34" s="73">
        <f t="shared" si="16"/>
        <v>43</v>
      </c>
      <c r="CO34" s="73">
        <f t="shared" si="17"/>
        <v>3</v>
      </c>
      <c r="CP34" s="73">
        <f t="shared" si="18"/>
        <v>46</v>
      </c>
      <c r="CQ34" s="73">
        <f t="shared" si="19"/>
        <v>0</v>
      </c>
      <c r="CR34" s="73">
        <f t="shared" si="20"/>
        <v>1</v>
      </c>
      <c r="CS34" s="73">
        <f t="shared" si="21"/>
        <v>0</v>
      </c>
      <c r="CT34" s="73">
        <f t="shared" si="22"/>
        <v>718</v>
      </c>
      <c r="CU34" s="78">
        <f t="shared" si="23"/>
        <v>3362</v>
      </c>
      <c r="CV34" s="120">
        <f t="shared" si="52"/>
        <v>0</v>
      </c>
    </row>
    <row r="35" spans="1:100" x14ac:dyDescent="0.25">
      <c r="A35" s="29" t="s">
        <v>83</v>
      </c>
      <c r="B35" s="29"/>
      <c r="C35" s="29"/>
      <c r="D35" s="60"/>
      <c r="E35" s="54" t="s">
        <v>83</v>
      </c>
      <c r="F35" s="82">
        <f>'4b 58C 20-21 Persons Count'!AS32</f>
        <v>6.2799999999999995E-2</v>
      </c>
      <c r="G35" s="84">
        <f t="shared" si="26"/>
        <v>31</v>
      </c>
      <c r="H35" s="84">
        <f t="shared" si="26"/>
        <v>255</v>
      </c>
      <c r="I35" s="84">
        <f t="shared" si="60"/>
        <v>1</v>
      </c>
      <c r="J35" s="83">
        <f t="shared" si="60"/>
        <v>269</v>
      </c>
      <c r="K35" s="85">
        <f t="shared" si="60"/>
        <v>16</v>
      </c>
      <c r="L35" s="84">
        <f t="shared" si="60"/>
        <v>25</v>
      </c>
      <c r="M35" s="84">
        <f t="shared" si="60"/>
        <v>0</v>
      </c>
      <c r="N35" s="84">
        <f t="shared" si="59"/>
        <v>1</v>
      </c>
      <c r="O35" s="84">
        <f t="shared" si="59"/>
        <v>1</v>
      </c>
      <c r="P35" s="83">
        <f t="shared" si="59"/>
        <v>7269</v>
      </c>
      <c r="Q35" s="25">
        <f t="shared" si="6"/>
        <v>7868</v>
      </c>
      <c r="R35" s="60"/>
      <c r="S35" s="29" t="s">
        <v>83</v>
      </c>
      <c r="T35" s="29"/>
      <c r="U35" s="29"/>
      <c r="V35" s="29"/>
      <c r="W35" s="29"/>
      <c r="X35" s="29"/>
      <c r="Y35" s="60"/>
      <c r="Z35" s="54" t="s">
        <v>83</v>
      </c>
      <c r="AA35" s="82">
        <f>'4a 58C 19-20 Persons Count'!AS32</f>
        <v>6.1800000000000001E-2</v>
      </c>
      <c r="AB35" s="83">
        <f t="shared" si="46"/>
        <v>1068</v>
      </c>
      <c r="AC35" s="83">
        <f t="shared" si="61"/>
        <v>1004</v>
      </c>
      <c r="AD35" s="83">
        <f t="shared" si="67"/>
        <v>7</v>
      </c>
      <c r="AE35" s="83">
        <f t="shared" si="8"/>
        <v>1123</v>
      </c>
      <c r="AF35" s="83">
        <f t="shared" si="56"/>
        <v>106</v>
      </c>
      <c r="AG35" s="83">
        <f t="shared" si="54"/>
        <v>148</v>
      </c>
      <c r="AH35" s="83">
        <f t="shared" si="66"/>
        <v>0</v>
      </c>
      <c r="AI35" s="84">
        <f t="shared" ref="AI35:AI45" si="68">ROUND(AI$5*$AA35,0)</f>
        <v>3</v>
      </c>
      <c r="AJ35" s="84">
        <f t="shared" si="65"/>
        <v>5</v>
      </c>
      <c r="AK35" s="84">
        <f t="shared" si="64"/>
        <v>634</v>
      </c>
      <c r="AL35" s="25">
        <f t="shared" si="10"/>
        <v>4098</v>
      </c>
      <c r="AM35" s="60"/>
      <c r="AN35" s="29" t="s">
        <v>83</v>
      </c>
      <c r="AO35" s="98"/>
      <c r="AP35" s="29"/>
      <c r="AQ35" s="29"/>
      <c r="AR35" s="98"/>
      <c r="AS35" s="29"/>
      <c r="AT35" s="60"/>
      <c r="AU35" s="83" t="s">
        <v>83</v>
      </c>
      <c r="AV35" s="233">
        <f t="shared" si="33"/>
        <v>31</v>
      </c>
      <c r="AW35" s="233">
        <f t="shared" si="34"/>
        <v>255</v>
      </c>
      <c r="AX35" s="233">
        <f t="shared" si="35"/>
        <v>1</v>
      </c>
      <c r="AY35" s="233">
        <f t="shared" si="36"/>
        <v>269</v>
      </c>
      <c r="AZ35" s="233">
        <f t="shared" si="37"/>
        <v>16</v>
      </c>
      <c r="BA35" s="233">
        <f t="shared" si="38"/>
        <v>25</v>
      </c>
      <c r="BB35" s="233">
        <f t="shared" si="39"/>
        <v>0</v>
      </c>
      <c r="BC35" s="233">
        <f t="shared" si="40"/>
        <v>1</v>
      </c>
      <c r="BD35" s="233">
        <f t="shared" si="41"/>
        <v>1</v>
      </c>
      <c r="BE35" s="233">
        <f t="shared" si="42"/>
        <v>7269</v>
      </c>
      <c r="BF35" s="75">
        <f t="shared" si="11"/>
        <v>7868</v>
      </c>
      <c r="BG35" s="94"/>
      <c r="BH35" s="87" t="s">
        <v>83</v>
      </c>
      <c r="BI35" s="90">
        <f>SUM('3b SFY 21-22 Adj-Late CalWIN MO'!X13)</f>
        <v>4385</v>
      </c>
      <c r="BJ35" s="90">
        <f>SUM('3b SFY 21-22 Adj-Late CalWIN MO'!Y13)</f>
        <v>73</v>
      </c>
      <c r="BK35" s="90">
        <f>SUM('3b SFY 21-22 Adj-Late CalWIN MO'!Z13)</f>
        <v>764</v>
      </c>
      <c r="BL35" s="90">
        <f t="shared" si="0"/>
        <v>5222</v>
      </c>
      <c r="BM35" s="77"/>
      <c r="BN35" s="25" t="s">
        <v>83</v>
      </c>
      <c r="BO35" s="88">
        <f>'5a SFY 2122 CalWIN MO Share Tbl'!J10</f>
        <v>0.12609999999999999</v>
      </c>
      <c r="BP35" s="83">
        <f>ROUND(BO35*BP$5,0)</f>
        <v>45770</v>
      </c>
      <c r="BQ35" s="83">
        <f t="shared" ref="BQ35:BQ36" si="69">ROUND(BO35*BQ$5,0)</f>
        <v>540</v>
      </c>
      <c r="BR35" s="83">
        <f>ROUND(BO35*BR$5,0)</f>
        <v>4376</v>
      </c>
      <c r="BS35" s="332">
        <f t="shared" ref="BS35:BS36" si="70">SUM(BP35:BR35)</f>
        <v>50686</v>
      </c>
      <c r="BT35" s="74"/>
      <c r="BU35" s="90" t="s">
        <v>83</v>
      </c>
      <c r="BV35" s="90">
        <f>SUMIF('3a SFY 22-23 CalWIN MO'!$A:$A,'SFY 22-23 Q1 Share Calculations'!$BU35,'3a SFY 22-23 CalWIN MO'!X:X)</f>
        <v>40997</v>
      </c>
      <c r="BW35" s="90">
        <f>SUMIF('3a SFY 22-23 CalWIN MO'!$A:$A,'SFY 22-23 Q1 Share Calculations'!$BU35,'3a SFY 22-23 CalWIN MO'!Y:Y)</f>
        <v>484</v>
      </c>
      <c r="BX35" s="90">
        <f>SUMIF('3a SFY 22-23 CalWIN MO'!$A:$A,'SFY 22-23 Q1 Share Calculations'!$BU35,'3a SFY 22-23 CalWIN MO'!Z:Z)</f>
        <v>3920</v>
      </c>
      <c r="BY35" s="102">
        <f t="shared" ref="BY35:BY36" si="71">SUM(BV35:BX35)</f>
        <v>45401</v>
      </c>
      <c r="CA35" s="90" t="s">
        <v>83</v>
      </c>
      <c r="CB35" s="92">
        <f t="shared" ref="CB35:CD36" si="72">BP35+BV35</f>
        <v>86767</v>
      </c>
      <c r="CC35" s="92">
        <f t="shared" si="72"/>
        <v>1024</v>
      </c>
      <c r="CD35" s="92">
        <f t="shared" si="72"/>
        <v>8296</v>
      </c>
      <c r="CE35" s="91">
        <f t="shared" ref="CE35:CE36" si="73">SUM(CB35:CD35)</f>
        <v>96087</v>
      </c>
      <c r="CF35" s="74"/>
      <c r="CG35" s="25" t="s">
        <v>83</v>
      </c>
      <c r="CH35" s="93">
        <f>'4a 58C 19-20 Persons Count'!Y32</f>
        <v>0.1336</v>
      </c>
      <c r="CI35" s="25">
        <f>ROUND(CH35*CI$5,0)</f>
        <v>0</v>
      </c>
      <c r="CJ35" s="74"/>
      <c r="CK35" s="73">
        <f t="shared" si="13"/>
        <v>1099</v>
      </c>
      <c r="CL35" s="73">
        <f t="shared" si="14"/>
        <v>92411</v>
      </c>
      <c r="CM35" s="73">
        <f t="shared" si="15"/>
        <v>8</v>
      </c>
      <c r="CN35" s="73">
        <f t="shared" si="16"/>
        <v>1392</v>
      </c>
      <c r="CO35" s="73">
        <f t="shared" si="17"/>
        <v>122</v>
      </c>
      <c r="CP35" s="73">
        <f t="shared" si="18"/>
        <v>1270</v>
      </c>
      <c r="CQ35" s="73">
        <f t="shared" si="19"/>
        <v>0</v>
      </c>
      <c r="CR35" s="73">
        <f t="shared" si="20"/>
        <v>4</v>
      </c>
      <c r="CS35" s="73">
        <f t="shared" si="21"/>
        <v>6</v>
      </c>
      <c r="CT35" s="73">
        <f t="shared" si="22"/>
        <v>16963</v>
      </c>
      <c r="CU35" s="78">
        <f t="shared" si="23"/>
        <v>113275</v>
      </c>
      <c r="CV35" s="120">
        <f t="shared" si="52"/>
        <v>0</v>
      </c>
    </row>
    <row r="36" spans="1:100" x14ac:dyDescent="0.25">
      <c r="A36" s="29" t="s">
        <v>84</v>
      </c>
      <c r="B36" s="29"/>
      <c r="C36" s="29"/>
      <c r="D36" s="60"/>
      <c r="E36" s="54" t="s">
        <v>84</v>
      </c>
      <c r="F36" s="82">
        <f>'4b 58C 20-21 Persons Count'!AS33</f>
        <v>4.4000000000000003E-3</v>
      </c>
      <c r="G36" s="84">
        <f t="shared" si="26"/>
        <v>2</v>
      </c>
      <c r="H36" s="84">
        <f t="shared" si="26"/>
        <v>18</v>
      </c>
      <c r="I36" s="84">
        <f t="shared" si="60"/>
        <v>0</v>
      </c>
      <c r="J36" s="83">
        <f t="shared" si="60"/>
        <v>19</v>
      </c>
      <c r="K36" s="85">
        <f t="shared" si="60"/>
        <v>1</v>
      </c>
      <c r="L36" s="84">
        <f t="shared" si="60"/>
        <v>2</v>
      </c>
      <c r="M36" s="84">
        <f t="shared" si="60"/>
        <v>0</v>
      </c>
      <c r="N36" s="84">
        <f t="shared" si="59"/>
        <v>0</v>
      </c>
      <c r="O36" s="84">
        <f t="shared" si="59"/>
        <v>0</v>
      </c>
      <c r="P36" s="83">
        <f t="shared" si="59"/>
        <v>509</v>
      </c>
      <c r="Q36" s="25">
        <f t="shared" si="6"/>
        <v>551</v>
      </c>
      <c r="R36" s="60"/>
      <c r="S36" s="29" t="s">
        <v>84</v>
      </c>
      <c r="T36" s="29"/>
      <c r="U36" s="29"/>
      <c r="V36" s="29"/>
      <c r="W36" s="29"/>
      <c r="X36" s="29"/>
      <c r="Y36" s="60"/>
      <c r="Z36" s="54" t="s">
        <v>84</v>
      </c>
      <c r="AA36" s="82">
        <f>'4a 58C 19-20 Persons Count'!AS33</f>
        <v>4.4000000000000003E-3</v>
      </c>
      <c r="AB36" s="100">
        <f>ROUNDUP(AB$5*$AA36,0)</f>
        <v>77</v>
      </c>
      <c r="AC36" s="83">
        <f t="shared" si="61"/>
        <v>71</v>
      </c>
      <c r="AD36" s="83">
        <f t="shared" si="67"/>
        <v>0</v>
      </c>
      <c r="AE36" s="83">
        <f t="shared" si="8"/>
        <v>80</v>
      </c>
      <c r="AF36" s="83">
        <f t="shared" si="56"/>
        <v>8</v>
      </c>
      <c r="AG36" s="84">
        <f t="shared" si="54"/>
        <v>11</v>
      </c>
      <c r="AH36" s="83">
        <f t="shared" si="66"/>
        <v>0</v>
      </c>
      <c r="AI36" s="84">
        <f t="shared" si="68"/>
        <v>0</v>
      </c>
      <c r="AJ36" s="84">
        <f t="shared" si="65"/>
        <v>0</v>
      </c>
      <c r="AK36" s="84">
        <f t="shared" si="64"/>
        <v>45</v>
      </c>
      <c r="AL36" s="25">
        <f t="shared" si="10"/>
        <v>292</v>
      </c>
      <c r="AM36" s="60"/>
      <c r="AN36" s="29" t="s">
        <v>84</v>
      </c>
      <c r="AO36" s="98"/>
      <c r="AP36" s="29"/>
      <c r="AQ36" s="29"/>
      <c r="AR36" s="98"/>
      <c r="AS36" s="29"/>
      <c r="AT36" s="60"/>
      <c r="AU36" s="83" t="s">
        <v>84</v>
      </c>
      <c r="AV36" s="233">
        <f t="shared" si="33"/>
        <v>2</v>
      </c>
      <c r="AW36" s="233">
        <f t="shared" si="34"/>
        <v>18</v>
      </c>
      <c r="AX36" s="233">
        <f t="shared" si="35"/>
        <v>0</v>
      </c>
      <c r="AY36" s="233">
        <f t="shared" si="36"/>
        <v>19</v>
      </c>
      <c r="AZ36" s="233">
        <f t="shared" si="37"/>
        <v>1</v>
      </c>
      <c r="BA36" s="233">
        <f t="shared" si="38"/>
        <v>2</v>
      </c>
      <c r="BB36" s="233">
        <f t="shared" si="39"/>
        <v>0</v>
      </c>
      <c r="BC36" s="233">
        <f t="shared" si="40"/>
        <v>0</v>
      </c>
      <c r="BD36" s="233">
        <f t="shared" si="41"/>
        <v>0</v>
      </c>
      <c r="BE36" s="233">
        <f t="shared" si="42"/>
        <v>509</v>
      </c>
      <c r="BF36" s="75">
        <f t="shared" si="11"/>
        <v>551</v>
      </c>
      <c r="BG36" s="94"/>
      <c r="BH36" s="87" t="s">
        <v>84</v>
      </c>
      <c r="BI36" s="90">
        <v>0</v>
      </c>
      <c r="BJ36" s="90">
        <v>0</v>
      </c>
      <c r="BK36" s="90">
        <v>0</v>
      </c>
      <c r="BL36" s="90">
        <f t="shared" ref="BL36:BL63" si="74">SUM(BI36:BK36)</f>
        <v>0</v>
      </c>
      <c r="BM36" s="77"/>
      <c r="BN36" s="25" t="s">
        <v>84</v>
      </c>
      <c r="BO36" s="88">
        <f>'5a SFY 2122 CalWIN MO Share Tbl'!J11</f>
        <v>9.1000000000000004E-3</v>
      </c>
      <c r="BP36" s="83">
        <f t="shared" ref="BP36" si="75">ROUND(BO36*BP$5,0)</f>
        <v>3303</v>
      </c>
      <c r="BQ36" s="83">
        <f t="shared" si="69"/>
        <v>39</v>
      </c>
      <c r="BR36" s="83">
        <f t="shared" ref="BR36" si="76">ROUND(BO36*BR$5,0)</f>
        <v>316</v>
      </c>
      <c r="BS36" s="332">
        <f t="shared" si="70"/>
        <v>3658</v>
      </c>
      <c r="BT36" s="74"/>
      <c r="BU36" s="90" t="s">
        <v>84</v>
      </c>
      <c r="BV36" s="90">
        <f>SUMIF('3a SFY 22-23 CalWIN MO'!$A:$A,'SFY 22-23 Q1 Share Calculations'!$BU36,'3a SFY 22-23 CalWIN MO'!X:X)</f>
        <v>5894</v>
      </c>
      <c r="BW36" s="90">
        <f>SUMIF('3a SFY 22-23 CalWIN MO'!$A:$A,'SFY 22-23 Q1 Share Calculations'!$BU36,'3a SFY 22-23 CalWIN MO'!Y:Y)</f>
        <v>70</v>
      </c>
      <c r="BX36" s="90">
        <f>SUMIF('3a SFY 22-23 CalWIN MO'!$A:$A,'SFY 22-23 Q1 Share Calculations'!$BU36,'3a SFY 22-23 CalWIN MO'!Z:Z)</f>
        <v>564</v>
      </c>
      <c r="BY36" s="102">
        <f t="shared" si="71"/>
        <v>6528</v>
      </c>
      <c r="CA36" s="90" t="s">
        <v>84</v>
      </c>
      <c r="CB36" s="92">
        <f t="shared" si="72"/>
        <v>9197</v>
      </c>
      <c r="CC36" s="92">
        <f t="shared" si="72"/>
        <v>109</v>
      </c>
      <c r="CD36" s="92">
        <f t="shared" si="72"/>
        <v>880</v>
      </c>
      <c r="CE36" s="91">
        <f t="shared" si="73"/>
        <v>10186</v>
      </c>
      <c r="CF36" s="74"/>
      <c r="CG36" s="25" t="s">
        <v>84</v>
      </c>
      <c r="CH36" s="93">
        <f>'4a 58C 19-20 Persons Count'!Y33</f>
        <v>1.01E-2</v>
      </c>
      <c r="CI36" s="25">
        <f>ROUND(CH36*CI$5,0)</f>
        <v>0</v>
      </c>
      <c r="CJ36" s="74"/>
      <c r="CK36" s="73">
        <f t="shared" si="13"/>
        <v>79</v>
      </c>
      <c r="CL36" s="73">
        <f t="shared" si="14"/>
        <v>9286</v>
      </c>
      <c r="CM36" s="73">
        <f t="shared" si="15"/>
        <v>0</v>
      </c>
      <c r="CN36" s="73">
        <f t="shared" si="16"/>
        <v>99</v>
      </c>
      <c r="CO36" s="73">
        <f t="shared" si="17"/>
        <v>9</v>
      </c>
      <c r="CP36" s="73">
        <f t="shared" si="18"/>
        <v>122</v>
      </c>
      <c r="CQ36" s="73">
        <f t="shared" si="19"/>
        <v>0</v>
      </c>
      <c r="CR36" s="73">
        <f t="shared" si="20"/>
        <v>0</v>
      </c>
      <c r="CS36" s="73">
        <f t="shared" si="21"/>
        <v>0</v>
      </c>
      <c r="CT36" s="73">
        <f t="shared" si="22"/>
        <v>1434</v>
      </c>
      <c r="CU36" s="78">
        <f t="shared" si="23"/>
        <v>11029</v>
      </c>
      <c r="CV36" s="120">
        <f t="shared" si="52"/>
        <v>0</v>
      </c>
    </row>
    <row r="37" spans="1:100" x14ac:dyDescent="0.25">
      <c r="A37" s="54" t="s">
        <v>85</v>
      </c>
      <c r="B37" s="82">
        <f>'4b 58C 20-21 Persons Count'!AM34</f>
        <v>8.9999999999999998E-4</v>
      </c>
      <c r="C37" s="83">
        <f t="shared" ref="C37:C40" si="77">ROUND(B37*C$5,0)</f>
        <v>8</v>
      </c>
      <c r="D37" s="60"/>
      <c r="E37" s="54" t="s">
        <v>85</v>
      </c>
      <c r="F37" s="82">
        <f>'4b 58C 20-21 Persons Count'!AS34</f>
        <v>5.0000000000000001E-4</v>
      </c>
      <c r="G37" s="84">
        <f t="shared" si="26"/>
        <v>0</v>
      </c>
      <c r="H37" s="84">
        <f t="shared" si="26"/>
        <v>2</v>
      </c>
      <c r="I37" s="84">
        <f t="shared" si="60"/>
        <v>0</v>
      </c>
      <c r="J37" s="83">
        <f t="shared" si="60"/>
        <v>2</v>
      </c>
      <c r="K37" s="85">
        <f t="shared" si="60"/>
        <v>0</v>
      </c>
      <c r="L37" s="100">
        <f>ROUNDUP(L$5*$F37,0)</f>
        <v>1</v>
      </c>
      <c r="M37" s="84">
        <f t="shared" si="60"/>
        <v>0</v>
      </c>
      <c r="N37" s="84">
        <f t="shared" si="59"/>
        <v>0</v>
      </c>
      <c r="O37" s="84">
        <f t="shared" si="59"/>
        <v>0</v>
      </c>
      <c r="P37" s="83">
        <f t="shared" si="59"/>
        <v>58</v>
      </c>
      <c r="Q37" s="25">
        <f t="shared" si="6"/>
        <v>63</v>
      </c>
      <c r="R37" s="60"/>
      <c r="S37" s="54" t="s">
        <v>85</v>
      </c>
      <c r="T37" s="82">
        <f>'4b 58C 20-21 Persons Count'!AI34</f>
        <v>8.0000000000000004E-4</v>
      </c>
      <c r="U37" s="83">
        <f t="shared" si="45"/>
        <v>632</v>
      </c>
      <c r="V37" s="83">
        <f t="shared" si="43"/>
        <v>10</v>
      </c>
      <c r="W37" s="83">
        <f t="shared" si="44"/>
        <v>124</v>
      </c>
      <c r="X37" s="25">
        <f t="shared" ref="X37:X38" si="78">SUM(U37:W37)</f>
        <v>766</v>
      </c>
      <c r="Y37" s="60"/>
      <c r="Z37" s="54" t="s">
        <v>85</v>
      </c>
      <c r="AA37" s="82">
        <f>'4a 58C 19-20 Persons Count'!AS34</f>
        <v>5.0000000000000001E-4</v>
      </c>
      <c r="AB37" s="83">
        <f t="shared" ref="AB37:AB47" si="79">ROUND(AB$5*$AA37,0)</f>
        <v>9</v>
      </c>
      <c r="AC37" s="83">
        <f t="shared" si="61"/>
        <v>8</v>
      </c>
      <c r="AD37" s="83">
        <f t="shared" si="67"/>
        <v>0</v>
      </c>
      <c r="AE37" s="83">
        <f t="shared" si="8"/>
        <v>9</v>
      </c>
      <c r="AF37" s="83">
        <f t="shared" si="56"/>
        <v>1</v>
      </c>
      <c r="AG37" s="83">
        <f t="shared" si="54"/>
        <v>1</v>
      </c>
      <c r="AH37" s="83">
        <f t="shared" si="66"/>
        <v>0</v>
      </c>
      <c r="AI37" s="84">
        <f t="shared" si="68"/>
        <v>0</v>
      </c>
      <c r="AJ37" s="84">
        <f t="shared" si="65"/>
        <v>0</v>
      </c>
      <c r="AK37" s="100">
        <f>ROUNDUP(AK$5*$AA37,0)</f>
        <v>6</v>
      </c>
      <c r="AL37" s="25">
        <f t="shared" si="10"/>
        <v>34</v>
      </c>
      <c r="AM37" s="60"/>
      <c r="AN37" s="54" t="s">
        <v>85</v>
      </c>
      <c r="AO37" s="82">
        <f>'4a 58C 19-20 Persons Count'!AI34</f>
        <v>8.0000000000000004E-4</v>
      </c>
      <c r="AP37" s="83">
        <f t="shared" si="29"/>
        <v>0</v>
      </c>
      <c r="AQ37" s="83">
        <f t="shared" si="30"/>
        <v>0</v>
      </c>
      <c r="AR37" s="83">
        <f>ROUND(AO37*AR$5,0)</f>
        <v>0</v>
      </c>
      <c r="AS37" s="25">
        <f t="shared" si="32"/>
        <v>0</v>
      </c>
      <c r="AT37" s="60"/>
      <c r="AU37" s="83" t="s">
        <v>85</v>
      </c>
      <c r="AV37" s="233">
        <f t="shared" si="33"/>
        <v>0</v>
      </c>
      <c r="AW37" s="233">
        <f t="shared" si="34"/>
        <v>634</v>
      </c>
      <c r="AX37" s="233">
        <f t="shared" si="35"/>
        <v>0</v>
      </c>
      <c r="AY37" s="233">
        <f t="shared" si="36"/>
        <v>2</v>
      </c>
      <c r="AZ37" s="233">
        <f t="shared" si="37"/>
        <v>0</v>
      </c>
      <c r="BA37" s="233">
        <f t="shared" si="38"/>
        <v>11</v>
      </c>
      <c r="BB37" s="233">
        <f t="shared" si="39"/>
        <v>0</v>
      </c>
      <c r="BC37" s="233">
        <f t="shared" si="40"/>
        <v>0</v>
      </c>
      <c r="BD37" s="233">
        <f t="shared" si="41"/>
        <v>0</v>
      </c>
      <c r="BE37" s="233">
        <f t="shared" si="42"/>
        <v>182</v>
      </c>
      <c r="BF37" s="75">
        <f t="shared" si="11"/>
        <v>829</v>
      </c>
      <c r="BG37" s="94"/>
      <c r="BH37" s="328" t="s">
        <v>85</v>
      </c>
      <c r="BI37" s="329">
        <v>0</v>
      </c>
      <c r="BJ37" s="329">
        <v>0</v>
      </c>
      <c r="BK37" s="329">
        <v>0</v>
      </c>
      <c r="BL37" s="329">
        <f t="shared" si="74"/>
        <v>0</v>
      </c>
      <c r="BM37" s="77"/>
      <c r="BN37" s="29" t="s">
        <v>85</v>
      </c>
      <c r="BO37" s="97"/>
      <c r="BP37" s="29"/>
      <c r="BQ37" s="96"/>
      <c r="BR37" s="96"/>
      <c r="BS37" s="333"/>
      <c r="BT37" s="74"/>
      <c r="BU37" s="96" t="s">
        <v>85</v>
      </c>
      <c r="BV37" s="96"/>
      <c r="BW37" s="96"/>
      <c r="BX37" s="96"/>
      <c r="BY37" s="96"/>
      <c r="CA37" s="96" t="s">
        <v>85</v>
      </c>
      <c r="CB37" s="96"/>
      <c r="CC37" s="96"/>
      <c r="CD37" s="96"/>
      <c r="CE37" s="334"/>
      <c r="CF37" s="74"/>
      <c r="CG37" s="29" t="s">
        <v>85</v>
      </c>
      <c r="CH37" s="81"/>
      <c r="CI37" s="29"/>
      <c r="CJ37" s="74"/>
      <c r="CK37" s="73">
        <f t="shared" si="13"/>
        <v>9</v>
      </c>
      <c r="CL37" s="73">
        <f t="shared" si="14"/>
        <v>650</v>
      </c>
      <c r="CM37" s="73">
        <f t="shared" si="15"/>
        <v>0</v>
      </c>
      <c r="CN37" s="73">
        <f t="shared" si="16"/>
        <v>11</v>
      </c>
      <c r="CO37" s="73">
        <f t="shared" si="17"/>
        <v>1</v>
      </c>
      <c r="CP37" s="73">
        <f t="shared" si="18"/>
        <v>12</v>
      </c>
      <c r="CQ37" s="73">
        <f t="shared" si="19"/>
        <v>0</v>
      </c>
      <c r="CR37" s="73">
        <f t="shared" si="20"/>
        <v>0</v>
      </c>
      <c r="CS37" s="73">
        <f t="shared" si="21"/>
        <v>0</v>
      </c>
      <c r="CT37" s="73">
        <f t="shared" si="22"/>
        <v>188</v>
      </c>
      <c r="CU37" s="78">
        <f t="shared" si="23"/>
        <v>871</v>
      </c>
      <c r="CV37" s="120">
        <f t="shared" si="52"/>
        <v>0</v>
      </c>
    </row>
    <row r="38" spans="1:100" x14ac:dyDescent="0.25">
      <c r="A38" s="54" t="s">
        <v>86</v>
      </c>
      <c r="B38" s="82">
        <f>'4b 58C 20-21 Persons Count'!AM35</f>
        <v>9.3600000000000003E-2</v>
      </c>
      <c r="C38" s="83">
        <f t="shared" si="77"/>
        <v>848</v>
      </c>
      <c r="D38" s="60"/>
      <c r="E38" s="54" t="s">
        <v>86</v>
      </c>
      <c r="F38" s="82">
        <f>'4b 58C 20-21 Persons Count'!AS35</f>
        <v>6.2899999999999998E-2</v>
      </c>
      <c r="G38" s="84">
        <f t="shared" si="26"/>
        <v>32</v>
      </c>
      <c r="H38" s="84">
        <f t="shared" si="26"/>
        <v>256</v>
      </c>
      <c r="I38" s="84">
        <f t="shared" si="60"/>
        <v>1</v>
      </c>
      <c r="J38" s="83">
        <f t="shared" si="60"/>
        <v>269</v>
      </c>
      <c r="K38" s="85">
        <f t="shared" si="60"/>
        <v>16</v>
      </c>
      <c r="L38" s="84">
        <f t="shared" si="60"/>
        <v>25</v>
      </c>
      <c r="M38" s="84">
        <f t="shared" si="60"/>
        <v>0</v>
      </c>
      <c r="N38" s="84">
        <f t="shared" si="59"/>
        <v>1</v>
      </c>
      <c r="O38" s="84">
        <f t="shared" si="59"/>
        <v>1</v>
      </c>
      <c r="P38" s="83">
        <f t="shared" si="59"/>
        <v>7281</v>
      </c>
      <c r="Q38" s="25">
        <f t="shared" si="6"/>
        <v>7882</v>
      </c>
      <c r="R38" s="60"/>
      <c r="S38" s="54" t="s">
        <v>86</v>
      </c>
      <c r="T38" s="82">
        <f>'4b 58C 20-21 Persons Count'!AI35</f>
        <v>0.10580000000000001</v>
      </c>
      <c r="U38" s="83">
        <f t="shared" si="45"/>
        <v>83576</v>
      </c>
      <c r="V38" s="83">
        <f t="shared" si="43"/>
        <v>1350</v>
      </c>
      <c r="W38" s="83">
        <f t="shared" si="44"/>
        <v>16339</v>
      </c>
      <c r="X38" s="25">
        <f t="shared" si="78"/>
        <v>101265</v>
      </c>
      <c r="Y38" s="60"/>
      <c r="Z38" s="54" t="s">
        <v>86</v>
      </c>
      <c r="AA38" s="82">
        <f>'4a 58C 19-20 Persons Count'!AS35</f>
        <v>6.4500000000000002E-2</v>
      </c>
      <c r="AB38" s="83">
        <f t="shared" si="79"/>
        <v>1114</v>
      </c>
      <c r="AC38" s="83">
        <f t="shared" si="61"/>
        <v>1048</v>
      </c>
      <c r="AD38" s="83">
        <f t="shared" si="67"/>
        <v>7</v>
      </c>
      <c r="AE38" s="233">
        <f t="shared" ref="AE38:AE57" si="80">ROUND(AE$5*$AA38,0)</f>
        <v>1172</v>
      </c>
      <c r="AF38" s="233">
        <f t="shared" si="56"/>
        <v>111</v>
      </c>
      <c r="AG38" s="83">
        <f t="shared" si="54"/>
        <v>155</v>
      </c>
      <c r="AH38" s="83">
        <f t="shared" si="66"/>
        <v>0</v>
      </c>
      <c r="AI38" s="84">
        <f t="shared" si="68"/>
        <v>3</v>
      </c>
      <c r="AJ38" s="84">
        <f t="shared" si="65"/>
        <v>5</v>
      </c>
      <c r="AK38" s="84">
        <f t="shared" ref="AK38:AK50" si="81">ROUND(AK$5*$AA38,0)</f>
        <v>662</v>
      </c>
      <c r="AL38" s="25">
        <f t="shared" si="10"/>
        <v>4277</v>
      </c>
      <c r="AM38" s="60"/>
      <c r="AN38" s="54" t="s">
        <v>86</v>
      </c>
      <c r="AO38" s="82">
        <f>'4a 58C 19-20 Persons Count'!AI35</f>
        <v>0.10730000000000001</v>
      </c>
      <c r="AP38" s="83">
        <f>ROUND($AP$5*AO38,0)</f>
        <v>0</v>
      </c>
      <c r="AQ38" s="83">
        <f>ROUND($AQ$5*AO38,0)</f>
        <v>0</v>
      </c>
      <c r="AR38" s="83">
        <f t="shared" si="31"/>
        <v>0</v>
      </c>
      <c r="AS38" s="25">
        <f t="shared" si="32"/>
        <v>0</v>
      </c>
      <c r="AT38" s="60"/>
      <c r="AU38" s="83" t="s">
        <v>86</v>
      </c>
      <c r="AV38" s="233">
        <f t="shared" si="33"/>
        <v>32</v>
      </c>
      <c r="AW38" s="233">
        <f t="shared" si="34"/>
        <v>83832</v>
      </c>
      <c r="AX38" s="233">
        <f t="shared" si="35"/>
        <v>1</v>
      </c>
      <c r="AY38" s="233">
        <f t="shared" si="36"/>
        <v>269</v>
      </c>
      <c r="AZ38" s="233">
        <f t="shared" si="37"/>
        <v>16</v>
      </c>
      <c r="BA38" s="233">
        <f t="shared" si="38"/>
        <v>1375</v>
      </c>
      <c r="BB38" s="233">
        <f t="shared" si="39"/>
        <v>0</v>
      </c>
      <c r="BC38" s="233">
        <f t="shared" si="40"/>
        <v>1</v>
      </c>
      <c r="BD38" s="233">
        <f t="shared" si="41"/>
        <v>1</v>
      </c>
      <c r="BE38" s="233">
        <f t="shared" si="42"/>
        <v>23620</v>
      </c>
      <c r="BF38" s="75">
        <f t="shared" si="11"/>
        <v>109147</v>
      </c>
      <c r="BG38" s="94"/>
      <c r="BH38" s="328" t="s">
        <v>86</v>
      </c>
      <c r="BI38" s="329">
        <v>0</v>
      </c>
      <c r="BJ38" s="329">
        <v>0</v>
      </c>
      <c r="BK38" s="329">
        <v>0</v>
      </c>
      <c r="BL38" s="329">
        <f t="shared" si="74"/>
        <v>0</v>
      </c>
      <c r="BM38" s="77"/>
      <c r="BN38" s="29" t="s">
        <v>86</v>
      </c>
      <c r="BO38" s="97"/>
      <c r="BP38" s="29"/>
      <c r="BQ38" s="96"/>
      <c r="BR38" s="96"/>
      <c r="BS38" s="333"/>
      <c r="BT38" s="74"/>
      <c r="BU38" s="96" t="s">
        <v>86</v>
      </c>
      <c r="BV38" s="96"/>
      <c r="BW38" s="96"/>
      <c r="BX38" s="96"/>
      <c r="BY38" s="96"/>
      <c r="CA38" s="96" t="s">
        <v>86</v>
      </c>
      <c r="CB38" s="96"/>
      <c r="CC38" s="96"/>
      <c r="CD38" s="96"/>
      <c r="CE38" s="334"/>
      <c r="CF38" s="74"/>
      <c r="CG38" s="29" t="s">
        <v>86</v>
      </c>
      <c r="CH38" s="81"/>
      <c r="CI38" s="29"/>
      <c r="CJ38" s="74"/>
      <c r="CK38" s="73">
        <f t="shared" si="13"/>
        <v>1146</v>
      </c>
      <c r="CL38" s="73">
        <f t="shared" si="14"/>
        <v>85728</v>
      </c>
      <c r="CM38" s="73">
        <f t="shared" si="15"/>
        <v>8</v>
      </c>
      <c r="CN38" s="73">
        <f t="shared" si="16"/>
        <v>1441</v>
      </c>
      <c r="CO38" s="73">
        <f t="shared" si="17"/>
        <v>127</v>
      </c>
      <c r="CP38" s="73">
        <f t="shared" si="18"/>
        <v>1530</v>
      </c>
      <c r="CQ38" s="73">
        <f t="shared" si="19"/>
        <v>0</v>
      </c>
      <c r="CR38" s="73">
        <f t="shared" si="20"/>
        <v>4</v>
      </c>
      <c r="CS38" s="73">
        <f t="shared" si="21"/>
        <v>6</v>
      </c>
      <c r="CT38" s="73">
        <f t="shared" si="22"/>
        <v>24282</v>
      </c>
      <c r="CU38" s="78">
        <f t="shared" si="23"/>
        <v>114272</v>
      </c>
      <c r="CV38" s="120">
        <f t="shared" si="52"/>
        <v>0</v>
      </c>
    </row>
    <row r="39" spans="1:100" x14ac:dyDescent="0.25">
      <c r="A39" s="29" t="s">
        <v>87</v>
      </c>
      <c r="B39" s="29"/>
      <c r="C39" s="29"/>
      <c r="D39" s="60"/>
      <c r="E39" s="54" t="s">
        <v>87</v>
      </c>
      <c r="F39" s="82">
        <f>'4b 58C 20-21 Persons Count'!AS36</f>
        <v>4.4200000000000003E-2</v>
      </c>
      <c r="G39" s="84">
        <f t="shared" si="26"/>
        <v>22</v>
      </c>
      <c r="H39" s="84">
        <f t="shared" si="26"/>
        <v>180</v>
      </c>
      <c r="I39" s="84">
        <f t="shared" si="60"/>
        <v>1</v>
      </c>
      <c r="J39" s="83">
        <f t="shared" si="60"/>
        <v>189</v>
      </c>
      <c r="K39" s="85">
        <f t="shared" si="60"/>
        <v>11</v>
      </c>
      <c r="L39" s="84">
        <f t="shared" si="60"/>
        <v>18</v>
      </c>
      <c r="M39" s="84">
        <f t="shared" si="60"/>
        <v>0</v>
      </c>
      <c r="N39" s="84">
        <f t="shared" si="59"/>
        <v>0</v>
      </c>
      <c r="O39" s="84">
        <f t="shared" si="59"/>
        <v>1</v>
      </c>
      <c r="P39" s="83">
        <f t="shared" si="59"/>
        <v>5116</v>
      </c>
      <c r="Q39" s="25">
        <f t="shared" si="6"/>
        <v>5538</v>
      </c>
      <c r="R39" s="60"/>
      <c r="S39" s="29" t="s">
        <v>87</v>
      </c>
      <c r="T39" s="29"/>
      <c r="U39" s="29"/>
      <c r="V39" s="29"/>
      <c r="W39" s="29"/>
      <c r="X39" s="29"/>
      <c r="Y39" s="60"/>
      <c r="Z39" s="54" t="s">
        <v>87</v>
      </c>
      <c r="AA39" s="82">
        <f>'4a 58C 19-20 Persons Count'!AS36</f>
        <v>4.4200000000000003E-2</v>
      </c>
      <c r="AB39" s="83">
        <f t="shared" si="79"/>
        <v>764</v>
      </c>
      <c r="AC39" s="83">
        <f t="shared" si="61"/>
        <v>718</v>
      </c>
      <c r="AD39" s="83">
        <f t="shared" si="67"/>
        <v>5</v>
      </c>
      <c r="AE39" s="233">
        <f t="shared" si="80"/>
        <v>803</v>
      </c>
      <c r="AF39" s="233">
        <f t="shared" si="56"/>
        <v>76</v>
      </c>
      <c r="AG39" s="83">
        <f t="shared" si="54"/>
        <v>106</v>
      </c>
      <c r="AH39" s="83">
        <f t="shared" si="66"/>
        <v>0</v>
      </c>
      <c r="AI39" s="84">
        <f t="shared" si="68"/>
        <v>2</v>
      </c>
      <c r="AJ39" s="90">
        <f t="shared" si="65"/>
        <v>3</v>
      </c>
      <c r="AK39" s="84">
        <f t="shared" si="81"/>
        <v>454</v>
      </c>
      <c r="AL39" s="25">
        <f t="shared" si="10"/>
        <v>2931</v>
      </c>
      <c r="AM39" s="60"/>
      <c r="AN39" s="29" t="s">
        <v>87</v>
      </c>
      <c r="AO39" s="98"/>
      <c r="AP39" s="29"/>
      <c r="AQ39" s="29"/>
      <c r="AR39" s="98"/>
      <c r="AS39" s="29"/>
      <c r="AT39" s="60"/>
      <c r="AU39" s="83" t="s">
        <v>87</v>
      </c>
      <c r="AV39" s="233">
        <f t="shared" si="33"/>
        <v>22</v>
      </c>
      <c r="AW39" s="233">
        <f t="shared" si="34"/>
        <v>180</v>
      </c>
      <c r="AX39" s="233">
        <f t="shared" si="35"/>
        <v>1</v>
      </c>
      <c r="AY39" s="233">
        <f t="shared" si="36"/>
        <v>189</v>
      </c>
      <c r="AZ39" s="233">
        <f t="shared" si="37"/>
        <v>11</v>
      </c>
      <c r="BA39" s="233">
        <f t="shared" si="38"/>
        <v>18</v>
      </c>
      <c r="BB39" s="233">
        <f t="shared" si="39"/>
        <v>0</v>
      </c>
      <c r="BC39" s="233">
        <f t="shared" si="40"/>
        <v>0</v>
      </c>
      <c r="BD39" s="233">
        <f t="shared" si="41"/>
        <v>1</v>
      </c>
      <c r="BE39" s="233">
        <f t="shared" si="42"/>
        <v>5116</v>
      </c>
      <c r="BF39" s="75">
        <f t="shared" si="11"/>
        <v>5538</v>
      </c>
      <c r="BG39" s="94"/>
      <c r="BH39" s="87" t="s">
        <v>87</v>
      </c>
      <c r="BI39" s="90">
        <v>0</v>
      </c>
      <c r="BJ39" s="90">
        <v>0</v>
      </c>
      <c r="BK39" s="90">
        <v>0</v>
      </c>
      <c r="BL39" s="90">
        <f t="shared" si="74"/>
        <v>0</v>
      </c>
      <c r="BM39" s="77"/>
      <c r="BN39" s="25" t="s">
        <v>87</v>
      </c>
      <c r="BO39" s="88">
        <f>'5a SFY 2122 CalWIN MO Share Tbl'!J12</f>
        <v>0.1096</v>
      </c>
      <c r="BP39" s="83">
        <f t="shared" ref="BP39" si="82">ROUND(BO39*BP$5,0)</f>
        <v>39781</v>
      </c>
      <c r="BQ39" s="83">
        <f>ROUND(BO39*BQ$5,0)</f>
        <v>470</v>
      </c>
      <c r="BR39" s="83">
        <f>ROUND(BO39*BR$5,0)</f>
        <v>3803</v>
      </c>
      <c r="BS39" s="332">
        <f>SUM(BP39:BR39)</f>
        <v>44054</v>
      </c>
      <c r="BT39" s="74"/>
      <c r="BU39" s="90" t="s">
        <v>87</v>
      </c>
      <c r="BV39" s="90">
        <f>SUMIF('3a SFY 22-23 CalWIN MO'!$A:$A,'SFY 22-23 Q1 Share Calculations'!$BU39,'3a SFY 22-23 CalWIN MO'!X:X)</f>
        <v>35432</v>
      </c>
      <c r="BW39" s="90">
        <f>SUMIF('3a SFY 22-23 CalWIN MO'!$A:$A,'SFY 22-23 Q1 Share Calculations'!$BU39,'3a SFY 22-23 CalWIN MO'!Y:Y)</f>
        <v>418</v>
      </c>
      <c r="BX39" s="90">
        <f>SUMIF('3a SFY 22-23 CalWIN MO'!$A:$A,'SFY 22-23 Q1 Share Calculations'!$BU39,'3a SFY 22-23 CalWIN MO'!Z:Z)</f>
        <v>3387</v>
      </c>
      <c r="BY39" s="102">
        <f>SUM(BV39:BX39)</f>
        <v>39237</v>
      </c>
      <c r="CA39" s="90" t="s">
        <v>87</v>
      </c>
      <c r="CB39" s="92">
        <f>BP39+BV39</f>
        <v>75213</v>
      </c>
      <c r="CC39" s="92">
        <f>BQ39+BW39</f>
        <v>888</v>
      </c>
      <c r="CD39" s="92">
        <f>BR39+BX39</f>
        <v>7190</v>
      </c>
      <c r="CE39" s="91">
        <f>SUM(CB39:CD39)</f>
        <v>83291</v>
      </c>
      <c r="CF39" s="74"/>
      <c r="CG39" s="25" t="s">
        <v>87</v>
      </c>
      <c r="CH39" s="93">
        <f>'4a 58C 19-20 Persons Count'!Y36</f>
        <v>0.1268</v>
      </c>
      <c r="CI39" s="25">
        <f>ROUND(CH39*CI$5,0)</f>
        <v>0</v>
      </c>
      <c r="CJ39" s="74"/>
      <c r="CK39" s="73">
        <f t="shared" si="13"/>
        <v>786</v>
      </c>
      <c r="CL39" s="73">
        <f t="shared" si="14"/>
        <v>76111</v>
      </c>
      <c r="CM39" s="73">
        <f t="shared" si="15"/>
        <v>6</v>
      </c>
      <c r="CN39" s="73">
        <f t="shared" si="16"/>
        <v>992</v>
      </c>
      <c r="CO39" s="73">
        <f t="shared" si="17"/>
        <v>87</v>
      </c>
      <c r="CP39" s="73">
        <f t="shared" si="18"/>
        <v>1012</v>
      </c>
      <c r="CQ39" s="73">
        <f t="shared" si="19"/>
        <v>0</v>
      </c>
      <c r="CR39" s="73">
        <f t="shared" si="20"/>
        <v>2</v>
      </c>
      <c r="CS39" s="73">
        <f t="shared" si="21"/>
        <v>4</v>
      </c>
      <c r="CT39" s="73">
        <f t="shared" si="22"/>
        <v>12760</v>
      </c>
      <c r="CU39" s="78">
        <f t="shared" si="23"/>
        <v>91760</v>
      </c>
      <c r="CV39" s="120">
        <f t="shared" si="52"/>
        <v>0</v>
      </c>
    </row>
    <row r="40" spans="1:100" x14ac:dyDescent="0.25">
      <c r="A40" s="54" t="s">
        <v>88</v>
      </c>
      <c r="B40" s="82">
        <f>'4b 58C 20-21 Persons Count'!AM37</f>
        <v>2E-3</v>
      </c>
      <c r="C40" s="83">
        <f t="shared" si="77"/>
        <v>18</v>
      </c>
      <c r="D40" s="60"/>
      <c r="E40" s="54" t="s">
        <v>88</v>
      </c>
      <c r="F40" s="82">
        <f>'4b 58C 20-21 Persons Count'!AS37</f>
        <v>1.2999999999999999E-3</v>
      </c>
      <c r="G40" s="84">
        <f t="shared" si="26"/>
        <v>1</v>
      </c>
      <c r="H40" s="84">
        <f t="shared" si="26"/>
        <v>5</v>
      </c>
      <c r="I40" s="100">
        <f>ROUNDUP(I$5*$F40,0)</f>
        <v>1</v>
      </c>
      <c r="J40" s="83">
        <f t="shared" si="60"/>
        <v>6</v>
      </c>
      <c r="K40" s="85">
        <f t="shared" si="60"/>
        <v>0</v>
      </c>
      <c r="L40" s="84">
        <f t="shared" si="60"/>
        <v>1</v>
      </c>
      <c r="M40" s="84">
        <f t="shared" si="60"/>
        <v>0</v>
      </c>
      <c r="N40" s="84">
        <f t="shared" si="59"/>
        <v>0</v>
      </c>
      <c r="O40" s="84">
        <f t="shared" si="59"/>
        <v>0</v>
      </c>
      <c r="P40" s="83">
        <f t="shared" si="59"/>
        <v>150</v>
      </c>
      <c r="Q40" s="25">
        <f t="shared" si="6"/>
        <v>164</v>
      </c>
      <c r="R40" s="60"/>
      <c r="S40" s="54" t="s">
        <v>88</v>
      </c>
      <c r="T40" s="82">
        <f>'4b 58C 20-21 Persons Count'!AI37</f>
        <v>2.2000000000000001E-3</v>
      </c>
      <c r="U40" s="83">
        <f t="shared" si="45"/>
        <v>1738</v>
      </c>
      <c r="V40" s="83">
        <f t="shared" si="43"/>
        <v>28</v>
      </c>
      <c r="W40" s="83">
        <f t="shared" si="44"/>
        <v>340</v>
      </c>
      <c r="X40" s="25">
        <f t="shared" ref="X40:X41" si="83">SUM(U40:W40)</f>
        <v>2106</v>
      </c>
      <c r="Y40" s="60"/>
      <c r="Z40" s="54" t="s">
        <v>88</v>
      </c>
      <c r="AA40" s="82">
        <f>'4a 58C 19-20 Persons Count'!AS37</f>
        <v>1.2999999999999999E-3</v>
      </c>
      <c r="AB40" s="83">
        <f t="shared" si="79"/>
        <v>22</v>
      </c>
      <c r="AC40" s="83">
        <f t="shared" si="61"/>
        <v>21</v>
      </c>
      <c r="AD40" s="100">
        <f>ROUNDUP(AD$5*$AA40,0)</f>
        <v>1</v>
      </c>
      <c r="AE40" s="83">
        <f t="shared" si="80"/>
        <v>24</v>
      </c>
      <c r="AF40" s="83">
        <f t="shared" si="56"/>
        <v>2</v>
      </c>
      <c r="AG40" s="83">
        <f t="shared" si="54"/>
        <v>3</v>
      </c>
      <c r="AH40" s="83">
        <f t="shared" si="66"/>
        <v>0</v>
      </c>
      <c r="AI40" s="84">
        <f t="shared" si="68"/>
        <v>0</v>
      </c>
      <c r="AJ40" s="84">
        <f t="shared" si="65"/>
        <v>0</v>
      </c>
      <c r="AK40" s="84">
        <f t="shared" si="81"/>
        <v>13</v>
      </c>
      <c r="AL40" s="25">
        <f t="shared" si="10"/>
        <v>86</v>
      </c>
      <c r="AM40" s="60"/>
      <c r="AN40" s="54" t="s">
        <v>88</v>
      </c>
      <c r="AO40" s="82">
        <f>'4a 58C 19-20 Persons Count'!AI37</f>
        <v>2.2000000000000001E-3</v>
      </c>
      <c r="AP40" s="83">
        <f t="shared" si="29"/>
        <v>0</v>
      </c>
      <c r="AQ40" s="83">
        <f t="shared" si="30"/>
        <v>0</v>
      </c>
      <c r="AR40" s="83">
        <f t="shared" si="31"/>
        <v>0</v>
      </c>
      <c r="AS40" s="25">
        <f t="shared" si="32"/>
        <v>0</v>
      </c>
      <c r="AT40" s="60"/>
      <c r="AU40" s="83" t="s">
        <v>88</v>
      </c>
      <c r="AV40" s="233">
        <f t="shared" si="33"/>
        <v>1</v>
      </c>
      <c r="AW40" s="233">
        <f t="shared" si="34"/>
        <v>1743</v>
      </c>
      <c r="AX40" s="233">
        <f t="shared" si="35"/>
        <v>1</v>
      </c>
      <c r="AY40" s="233">
        <f t="shared" si="36"/>
        <v>6</v>
      </c>
      <c r="AZ40" s="233">
        <f t="shared" si="37"/>
        <v>0</v>
      </c>
      <c r="BA40" s="233">
        <f t="shared" si="38"/>
        <v>29</v>
      </c>
      <c r="BB40" s="233">
        <f t="shared" si="39"/>
        <v>0</v>
      </c>
      <c r="BC40" s="233">
        <f t="shared" si="40"/>
        <v>0</v>
      </c>
      <c r="BD40" s="233">
        <f t="shared" si="41"/>
        <v>0</v>
      </c>
      <c r="BE40" s="233">
        <f t="shared" si="42"/>
        <v>490</v>
      </c>
      <c r="BF40" s="75">
        <f t="shared" si="11"/>
        <v>2270</v>
      </c>
      <c r="BG40" s="94"/>
      <c r="BH40" s="328" t="s">
        <v>88</v>
      </c>
      <c r="BI40" s="329">
        <v>0</v>
      </c>
      <c r="BJ40" s="329">
        <v>0</v>
      </c>
      <c r="BK40" s="329">
        <v>0</v>
      </c>
      <c r="BL40" s="329">
        <f t="shared" si="74"/>
        <v>0</v>
      </c>
      <c r="BM40" s="77"/>
      <c r="BN40" s="29" t="s">
        <v>88</v>
      </c>
      <c r="BO40" s="97"/>
      <c r="BP40" s="29"/>
      <c r="BQ40" s="96"/>
      <c r="BR40" s="96"/>
      <c r="BS40" s="333"/>
      <c r="BT40" s="74"/>
      <c r="BU40" s="96" t="s">
        <v>88</v>
      </c>
      <c r="BV40" s="96"/>
      <c r="BW40" s="96"/>
      <c r="BX40" s="96"/>
      <c r="BY40" s="96"/>
      <c r="CA40" s="96" t="s">
        <v>88</v>
      </c>
      <c r="CB40" s="96"/>
      <c r="CC40" s="96"/>
      <c r="CD40" s="96"/>
      <c r="CE40" s="334"/>
      <c r="CF40" s="74"/>
      <c r="CG40" s="29" t="s">
        <v>88</v>
      </c>
      <c r="CH40" s="81"/>
      <c r="CI40" s="29"/>
      <c r="CJ40" s="74"/>
      <c r="CK40" s="73">
        <f t="shared" si="13"/>
        <v>23</v>
      </c>
      <c r="CL40" s="73">
        <f t="shared" si="14"/>
        <v>1782</v>
      </c>
      <c r="CM40" s="73">
        <f t="shared" si="15"/>
        <v>2</v>
      </c>
      <c r="CN40" s="73">
        <f t="shared" si="16"/>
        <v>30</v>
      </c>
      <c r="CO40" s="73">
        <f t="shared" si="17"/>
        <v>2</v>
      </c>
      <c r="CP40" s="73">
        <f t="shared" si="18"/>
        <v>32</v>
      </c>
      <c r="CQ40" s="73">
        <f t="shared" si="19"/>
        <v>0</v>
      </c>
      <c r="CR40" s="73">
        <f t="shared" si="20"/>
        <v>0</v>
      </c>
      <c r="CS40" s="73">
        <f t="shared" si="21"/>
        <v>0</v>
      </c>
      <c r="CT40" s="73">
        <f t="shared" si="22"/>
        <v>503</v>
      </c>
      <c r="CU40" s="78">
        <f t="shared" si="23"/>
        <v>2374</v>
      </c>
      <c r="CV40" s="120">
        <f t="shared" si="52"/>
        <v>0</v>
      </c>
    </row>
    <row r="41" spans="1:100" x14ac:dyDescent="0.25">
      <c r="A41" s="54" t="s">
        <v>89</v>
      </c>
      <c r="B41" s="82">
        <f>'4b 58C 20-21 Persons Count'!AM38</f>
        <v>0.11799999999999999</v>
      </c>
      <c r="C41" s="83">
        <f>ROUND(B41*C$5,0)</f>
        <v>1069</v>
      </c>
      <c r="D41" s="60"/>
      <c r="E41" s="54" t="s">
        <v>89</v>
      </c>
      <c r="F41" s="82">
        <f>'4b 58C 20-21 Persons Count'!AS38</f>
        <v>6.6900000000000001E-2</v>
      </c>
      <c r="G41" s="84">
        <f t="shared" si="26"/>
        <v>34</v>
      </c>
      <c r="H41" s="84">
        <f t="shared" si="26"/>
        <v>272</v>
      </c>
      <c r="I41" s="84">
        <f t="shared" si="60"/>
        <v>1</v>
      </c>
      <c r="J41" s="83">
        <f t="shared" si="60"/>
        <v>286</v>
      </c>
      <c r="K41" s="85">
        <f t="shared" si="60"/>
        <v>17</v>
      </c>
      <c r="L41" s="84">
        <f t="shared" si="60"/>
        <v>27</v>
      </c>
      <c r="M41" s="84">
        <f t="shared" si="60"/>
        <v>0</v>
      </c>
      <c r="N41" s="84">
        <f t="shared" si="59"/>
        <v>1</v>
      </c>
      <c r="O41" s="84">
        <f t="shared" si="59"/>
        <v>1</v>
      </c>
      <c r="P41" s="83">
        <f t="shared" si="59"/>
        <v>7744</v>
      </c>
      <c r="Q41" s="25">
        <f t="shared" si="6"/>
        <v>8383</v>
      </c>
      <c r="R41" s="60"/>
      <c r="S41" s="54" t="s">
        <v>89</v>
      </c>
      <c r="T41" s="82">
        <f>'4b 58C 20-21 Persons Count'!AI38</f>
        <v>0.11260000000000001</v>
      </c>
      <c r="U41" s="83">
        <f t="shared" si="45"/>
        <v>88947</v>
      </c>
      <c r="V41" s="83">
        <f t="shared" si="43"/>
        <v>1436</v>
      </c>
      <c r="W41" s="83">
        <f t="shared" si="44"/>
        <v>17389</v>
      </c>
      <c r="X41" s="25">
        <f t="shared" si="83"/>
        <v>107772</v>
      </c>
      <c r="Y41" s="60"/>
      <c r="Z41" s="54" t="s">
        <v>89</v>
      </c>
      <c r="AA41" s="82">
        <f>'4a 58C 19-20 Persons Count'!AS38</f>
        <v>7.1199999999999999E-2</v>
      </c>
      <c r="AB41" s="233">
        <f t="shared" si="79"/>
        <v>1230</v>
      </c>
      <c r="AC41" s="233">
        <f t="shared" si="61"/>
        <v>1157</v>
      </c>
      <c r="AD41" s="233">
        <f t="shared" ref="AD41:AD63" si="84">ROUND(AD$5*$AA41,0)</f>
        <v>8</v>
      </c>
      <c r="AE41" s="83">
        <f t="shared" si="80"/>
        <v>1294</v>
      </c>
      <c r="AF41" s="100">
        <f>ROUNDDOWN(AF$5*$AA41,0)</f>
        <v>122</v>
      </c>
      <c r="AG41" s="83">
        <f t="shared" si="54"/>
        <v>171</v>
      </c>
      <c r="AH41" s="83">
        <f t="shared" si="66"/>
        <v>0</v>
      </c>
      <c r="AI41" s="25">
        <f t="shared" si="68"/>
        <v>3</v>
      </c>
      <c r="AJ41" s="25">
        <f t="shared" si="65"/>
        <v>5</v>
      </c>
      <c r="AK41" s="83">
        <f t="shared" si="81"/>
        <v>731</v>
      </c>
      <c r="AL41" s="25">
        <f t="shared" si="10"/>
        <v>4721</v>
      </c>
      <c r="AM41" s="60"/>
      <c r="AN41" s="54" t="s">
        <v>89</v>
      </c>
      <c r="AO41" s="82">
        <f>'4a 58C 19-20 Persons Count'!AI38</f>
        <v>0.11849999999999999</v>
      </c>
      <c r="AP41" s="83">
        <f t="shared" si="29"/>
        <v>0</v>
      </c>
      <c r="AQ41" s="83">
        <f>ROUNDDOWN($AQ$5*AO41,0)</f>
        <v>0</v>
      </c>
      <c r="AR41" s="83">
        <f t="shared" si="31"/>
        <v>0</v>
      </c>
      <c r="AS41" s="25">
        <f t="shared" si="32"/>
        <v>0</v>
      </c>
      <c r="AT41" s="60"/>
      <c r="AU41" s="83" t="s">
        <v>89</v>
      </c>
      <c r="AV41" s="233">
        <f t="shared" si="33"/>
        <v>34</v>
      </c>
      <c r="AW41" s="233">
        <f t="shared" si="34"/>
        <v>89219</v>
      </c>
      <c r="AX41" s="233">
        <f t="shared" si="35"/>
        <v>1</v>
      </c>
      <c r="AY41" s="233">
        <f t="shared" si="36"/>
        <v>286</v>
      </c>
      <c r="AZ41" s="233">
        <f t="shared" si="37"/>
        <v>17</v>
      </c>
      <c r="BA41" s="233">
        <f t="shared" si="38"/>
        <v>1463</v>
      </c>
      <c r="BB41" s="233">
        <f t="shared" si="39"/>
        <v>0</v>
      </c>
      <c r="BC41" s="233">
        <f t="shared" si="40"/>
        <v>1</v>
      </c>
      <c r="BD41" s="233">
        <f t="shared" si="41"/>
        <v>1</v>
      </c>
      <c r="BE41" s="233">
        <f t="shared" si="42"/>
        <v>25133</v>
      </c>
      <c r="BF41" s="75">
        <f t="shared" si="11"/>
        <v>116155</v>
      </c>
      <c r="BG41" s="94"/>
      <c r="BH41" s="328" t="s">
        <v>89</v>
      </c>
      <c r="BI41" s="329">
        <v>0</v>
      </c>
      <c r="BJ41" s="329">
        <v>0</v>
      </c>
      <c r="BK41" s="329">
        <v>0</v>
      </c>
      <c r="BL41" s="329">
        <f t="shared" si="74"/>
        <v>0</v>
      </c>
      <c r="BM41" s="77"/>
      <c r="BN41" s="29" t="s">
        <v>89</v>
      </c>
      <c r="BO41" s="97"/>
      <c r="BP41" s="29"/>
      <c r="BQ41" s="96"/>
      <c r="BR41" s="96"/>
      <c r="BS41" s="333"/>
      <c r="BT41" s="74"/>
      <c r="BU41" s="96" t="s">
        <v>89</v>
      </c>
      <c r="BV41" s="96"/>
      <c r="BW41" s="96"/>
      <c r="BX41" s="96"/>
      <c r="BY41" s="96"/>
      <c r="CA41" s="96" t="s">
        <v>89</v>
      </c>
      <c r="CB41" s="96"/>
      <c r="CC41" s="96"/>
      <c r="CD41" s="96"/>
      <c r="CE41" s="334"/>
      <c r="CF41" s="74"/>
      <c r="CG41" s="29" t="s">
        <v>89</v>
      </c>
      <c r="CH41" s="81"/>
      <c r="CI41" s="29"/>
      <c r="CJ41" s="74"/>
      <c r="CK41" s="73">
        <f t="shared" si="13"/>
        <v>1264</v>
      </c>
      <c r="CL41" s="73">
        <f t="shared" si="14"/>
        <v>91445</v>
      </c>
      <c r="CM41" s="73">
        <f t="shared" si="15"/>
        <v>9</v>
      </c>
      <c r="CN41" s="73">
        <f t="shared" si="16"/>
        <v>1580</v>
      </c>
      <c r="CO41" s="73">
        <f t="shared" si="17"/>
        <v>139</v>
      </c>
      <c r="CP41" s="73">
        <f t="shared" si="18"/>
        <v>1634</v>
      </c>
      <c r="CQ41" s="73">
        <f t="shared" si="19"/>
        <v>0</v>
      </c>
      <c r="CR41" s="73">
        <f t="shared" si="20"/>
        <v>4</v>
      </c>
      <c r="CS41" s="73">
        <f t="shared" si="21"/>
        <v>6</v>
      </c>
      <c r="CT41" s="73">
        <f t="shared" si="22"/>
        <v>25864</v>
      </c>
      <c r="CU41" s="78">
        <f t="shared" si="23"/>
        <v>121945</v>
      </c>
      <c r="CV41" s="120">
        <f t="shared" si="52"/>
        <v>0</v>
      </c>
    </row>
    <row r="42" spans="1:100" x14ac:dyDescent="0.25">
      <c r="A42" s="29" t="s">
        <v>90</v>
      </c>
      <c r="B42" s="29"/>
      <c r="C42" s="29"/>
      <c r="D42" s="60"/>
      <c r="E42" s="54" t="s">
        <v>90</v>
      </c>
      <c r="F42" s="82">
        <f>'4b 58C 20-21 Persons Count'!AS39</f>
        <v>6.8500000000000005E-2</v>
      </c>
      <c r="G42" s="84">
        <f t="shared" si="26"/>
        <v>34</v>
      </c>
      <c r="H42" s="84">
        <f t="shared" si="26"/>
        <v>278</v>
      </c>
      <c r="I42" s="84">
        <f t="shared" si="60"/>
        <v>1</v>
      </c>
      <c r="J42" s="83">
        <f t="shared" si="60"/>
        <v>293</v>
      </c>
      <c r="K42" s="85">
        <f t="shared" si="60"/>
        <v>17</v>
      </c>
      <c r="L42" s="84">
        <f t="shared" si="60"/>
        <v>28</v>
      </c>
      <c r="M42" s="84">
        <f t="shared" si="60"/>
        <v>0</v>
      </c>
      <c r="N42" s="84">
        <f t="shared" si="59"/>
        <v>1</v>
      </c>
      <c r="O42" s="84">
        <f t="shared" si="59"/>
        <v>1</v>
      </c>
      <c r="P42" s="83">
        <f t="shared" si="59"/>
        <v>7929</v>
      </c>
      <c r="Q42" s="25">
        <f t="shared" si="6"/>
        <v>8582</v>
      </c>
      <c r="R42" s="60"/>
      <c r="S42" s="29" t="s">
        <v>90</v>
      </c>
      <c r="T42" s="29"/>
      <c r="U42" s="29"/>
      <c r="V42" s="29"/>
      <c r="W42" s="29"/>
      <c r="X42" s="29"/>
      <c r="Y42" s="60"/>
      <c r="Z42" s="54" t="s">
        <v>90</v>
      </c>
      <c r="AA42" s="82">
        <f>'4a 58C 19-20 Persons Count'!AS39</f>
        <v>6.4199999999999993E-2</v>
      </c>
      <c r="AB42" s="83">
        <f t="shared" si="79"/>
        <v>1109</v>
      </c>
      <c r="AC42" s="83">
        <f t="shared" si="61"/>
        <v>1043</v>
      </c>
      <c r="AD42" s="233">
        <f t="shared" si="84"/>
        <v>7</v>
      </c>
      <c r="AE42" s="83">
        <f t="shared" si="80"/>
        <v>1167</v>
      </c>
      <c r="AF42" s="83">
        <f t="shared" ref="AF42:AF63" si="85">ROUND(AF$5*$AA42,0)</f>
        <v>111</v>
      </c>
      <c r="AG42" s="100">
        <f>ROUNDUP(AG$5*$AA42,0)</f>
        <v>155</v>
      </c>
      <c r="AH42" s="83">
        <f t="shared" si="66"/>
        <v>0</v>
      </c>
      <c r="AI42" s="83">
        <f t="shared" si="68"/>
        <v>3</v>
      </c>
      <c r="AJ42" s="83">
        <f t="shared" si="65"/>
        <v>5</v>
      </c>
      <c r="AK42" s="83">
        <f t="shared" si="81"/>
        <v>659</v>
      </c>
      <c r="AL42" s="25">
        <f t="shared" si="10"/>
        <v>4259</v>
      </c>
      <c r="AM42" s="60"/>
      <c r="AN42" s="29" t="s">
        <v>90</v>
      </c>
      <c r="AO42" s="98"/>
      <c r="AP42" s="29"/>
      <c r="AQ42" s="29"/>
      <c r="AR42" s="98"/>
      <c r="AS42" s="29"/>
      <c r="AT42" s="60"/>
      <c r="AU42" s="83" t="s">
        <v>90</v>
      </c>
      <c r="AV42" s="233">
        <f t="shared" si="33"/>
        <v>34</v>
      </c>
      <c r="AW42" s="233">
        <f t="shared" si="34"/>
        <v>278</v>
      </c>
      <c r="AX42" s="233">
        <f t="shared" si="35"/>
        <v>1</v>
      </c>
      <c r="AY42" s="233">
        <f t="shared" si="36"/>
        <v>293</v>
      </c>
      <c r="AZ42" s="233">
        <f t="shared" si="37"/>
        <v>17</v>
      </c>
      <c r="BA42" s="233">
        <f t="shared" si="38"/>
        <v>28</v>
      </c>
      <c r="BB42" s="233">
        <f t="shared" si="39"/>
        <v>0</v>
      </c>
      <c r="BC42" s="233">
        <f t="shared" si="40"/>
        <v>1</v>
      </c>
      <c r="BD42" s="233">
        <f t="shared" si="41"/>
        <v>1</v>
      </c>
      <c r="BE42" s="233">
        <f t="shared" si="42"/>
        <v>7929</v>
      </c>
      <c r="BF42" s="75">
        <f t="shared" si="11"/>
        <v>8582</v>
      </c>
      <c r="BG42" s="94"/>
      <c r="BH42" s="87" t="s">
        <v>90</v>
      </c>
      <c r="BI42" s="90">
        <f>SUM('3b SFY 21-22 Adj-Late CalWIN MO'!X14:X16)</f>
        <v>2526</v>
      </c>
      <c r="BJ42" s="90">
        <f>SUM('3b SFY 21-22 Adj-Late CalWIN MO'!Y14:Y16)</f>
        <v>42</v>
      </c>
      <c r="BK42" s="90">
        <f>SUM('3b SFY 21-22 Adj-Late CalWIN MO'!Z14:Z16)</f>
        <v>440</v>
      </c>
      <c r="BL42" s="90">
        <f t="shared" si="74"/>
        <v>3008</v>
      </c>
      <c r="BM42" s="77"/>
      <c r="BN42" s="25" t="s">
        <v>90</v>
      </c>
      <c r="BO42" s="88">
        <f>'5a SFY 2122 CalWIN MO Share Tbl'!J13</f>
        <v>0.1603</v>
      </c>
      <c r="BP42" s="83">
        <f t="shared" ref="BP42:BP43" si="86">ROUND(BO42*BP$5,0)</f>
        <v>58183</v>
      </c>
      <c r="BQ42" s="83">
        <f t="shared" ref="BQ42:BQ43" si="87">ROUND(BO42*BQ$5,0)</f>
        <v>687</v>
      </c>
      <c r="BR42" s="100">
        <f>ROUNDUP(BO42*BR$5,0)</f>
        <v>5563</v>
      </c>
      <c r="BS42" s="332">
        <f t="shared" ref="BS42:BS43" si="88">SUM(BP42:BR42)</f>
        <v>64433</v>
      </c>
      <c r="BT42" s="74"/>
      <c r="BU42" s="90" t="s">
        <v>90</v>
      </c>
      <c r="BV42" s="90">
        <f>SUMIF('3a SFY 22-23 CalWIN MO'!$A:$A,'SFY 22-23 Q1 Share Calculations'!$BU42,'3a SFY 22-23 CalWIN MO'!X:X)</f>
        <v>21639</v>
      </c>
      <c r="BW42" s="90">
        <f>SUMIF('3a SFY 22-23 CalWIN MO'!$A:$A,'SFY 22-23 Q1 Share Calculations'!$BU42,'3a SFY 22-23 CalWIN MO'!Y:Y)</f>
        <v>255</v>
      </c>
      <c r="BX42" s="90">
        <f>SUMIF('3a SFY 22-23 CalWIN MO'!$A:$A,'SFY 22-23 Q1 Share Calculations'!$BU42,'3a SFY 22-23 CalWIN MO'!Z:Z)</f>
        <v>2068</v>
      </c>
      <c r="BY42" s="102">
        <f t="shared" ref="BY42:BY43" si="89">SUM(BV42:BX42)</f>
        <v>23962</v>
      </c>
      <c r="CA42" s="90" t="s">
        <v>90</v>
      </c>
      <c r="CB42" s="92">
        <f t="shared" ref="CB42:CD43" si="90">BP42+BV42</f>
        <v>79822</v>
      </c>
      <c r="CC42" s="92">
        <f t="shared" si="90"/>
        <v>942</v>
      </c>
      <c r="CD42" s="92">
        <f t="shared" si="90"/>
        <v>7631</v>
      </c>
      <c r="CE42" s="91">
        <f t="shared" ref="CE42:CE43" si="91">SUM(CB42:CD42)</f>
        <v>88395</v>
      </c>
      <c r="CF42" s="74"/>
      <c r="CG42" s="25" t="s">
        <v>90</v>
      </c>
      <c r="CH42" s="93">
        <f>'4a 58C 19-20 Persons Count'!Y39</f>
        <v>0.16839999999999999</v>
      </c>
      <c r="CI42" s="25">
        <f>ROUND(CH42*CI$5,0)</f>
        <v>0</v>
      </c>
      <c r="CJ42" s="74"/>
      <c r="CK42" s="73">
        <f t="shared" si="13"/>
        <v>1143</v>
      </c>
      <c r="CL42" s="73">
        <f t="shared" si="14"/>
        <v>83669</v>
      </c>
      <c r="CM42" s="73">
        <f t="shared" si="15"/>
        <v>8</v>
      </c>
      <c r="CN42" s="73">
        <f t="shared" si="16"/>
        <v>1460</v>
      </c>
      <c r="CO42" s="73">
        <f t="shared" si="17"/>
        <v>128</v>
      </c>
      <c r="CP42" s="73">
        <f t="shared" si="18"/>
        <v>1167</v>
      </c>
      <c r="CQ42" s="73">
        <f t="shared" si="19"/>
        <v>0</v>
      </c>
      <c r="CR42" s="73">
        <f t="shared" si="20"/>
        <v>4</v>
      </c>
      <c r="CS42" s="73">
        <f t="shared" si="21"/>
        <v>6</v>
      </c>
      <c r="CT42" s="73">
        <f t="shared" si="22"/>
        <v>16659</v>
      </c>
      <c r="CU42" s="78">
        <f t="shared" si="23"/>
        <v>104244</v>
      </c>
      <c r="CV42" s="120">
        <f t="shared" si="52"/>
        <v>0</v>
      </c>
    </row>
    <row r="43" spans="1:100" x14ac:dyDescent="0.25">
      <c r="A43" s="29" t="s">
        <v>91</v>
      </c>
      <c r="B43" s="29"/>
      <c r="C43" s="29"/>
      <c r="D43" s="60"/>
      <c r="E43" s="54" t="s">
        <v>91</v>
      </c>
      <c r="F43" s="82">
        <f>'4b 58C 20-21 Persons Count'!AS40</f>
        <v>1.6799999999999999E-2</v>
      </c>
      <c r="G43" s="84">
        <f t="shared" si="26"/>
        <v>8</v>
      </c>
      <c r="H43" s="84">
        <f t="shared" si="26"/>
        <v>68</v>
      </c>
      <c r="I43" s="84">
        <f t="shared" si="60"/>
        <v>0</v>
      </c>
      <c r="J43" s="83">
        <f t="shared" si="60"/>
        <v>72</v>
      </c>
      <c r="K43" s="85">
        <f t="shared" si="60"/>
        <v>4</v>
      </c>
      <c r="L43" s="84">
        <f t="shared" si="60"/>
        <v>7</v>
      </c>
      <c r="M43" s="84">
        <f t="shared" si="60"/>
        <v>0</v>
      </c>
      <c r="N43" s="84">
        <f t="shared" si="59"/>
        <v>0</v>
      </c>
      <c r="O43" s="84">
        <f t="shared" si="59"/>
        <v>0</v>
      </c>
      <c r="P43" s="83">
        <f t="shared" si="59"/>
        <v>1945</v>
      </c>
      <c r="Q43" s="25">
        <f t="shared" si="6"/>
        <v>2104</v>
      </c>
      <c r="R43" s="60"/>
      <c r="S43" s="29" t="s">
        <v>91</v>
      </c>
      <c r="T43" s="29"/>
      <c r="U43" s="29"/>
      <c r="V43" s="29"/>
      <c r="W43" s="29"/>
      <c r="X43" s="29"/>
      <c r="Y43" s="60"/>
      <c r="Z43" s="54" t="s">
        <v>91</v>
      </c>
      <c r="AA43" s="82">
        <f>'4a 58C 19-20 Persons Count'!AS40</f>
        <v>1.5100000000000001E-2</v>
      </c>
      <c r="AB43" s="83">
        <f t="shared" si="79"/>
        <v>261</v>
      </c>
      <c r="AC43" s="83">
        <f t="shared" si="61"/>
        <v>245</v>
      </c>
      <c r="AD43" s="83">
        <f t="shared" si="84"/>
        <v>2</v>
      </c>
      <c r="AE43" s="83">
        <f t="shared" si="80"/>
        <v>274</v>
      </c>
      <c r="AF43" s="83">
        <f t="shared" si="85"/>
        <v>26</v>
      </c>
      <c r="AG43" s="83">
        <f>ROUND(AG$5*$AA43,0)</f>
        <v>36</v>
      </c>
      <c r="AH43" s="83">
        <f t="shared" si="66"/>
        <v>0</v>
      </c>
      <c r="AI43" s="83">
        <f t="shared" si="68"/>
        <v>1</v>
      </c>
      <c r="AJ43" s="83">
        <f t="shared" si="65"/>
        <v>1</v>
      </c>
      <c r="AK43" s="83">
        <f t="shared" si="81"/>
        <v>155</v>
      </c>
      <c r="AL43" s="25">
        <f t="shared" si="10"/>
        <v>1001</v>
      </c>
      <c r="AM43" s="60"/>
      <c r="AN43" s="29" t="s">
        <v>91</v>
      </c>
      <c r="AO43" s="98"/>
      <c r="AP43" s="29"/>
      <c r="AQ43" s="29"/>
      <c r="AR43" s="98"/>
      <c r="AS43" s="29"/>
      <c r="AT43" s="60"/>
      <c r="AU43" s="83" t="s">
        <v>91</v>
      </c>
      <c r="AV43" s="233">
        <f t="shared" si="33"/>
        <v>8</v>
      </c>
      <c r="AW43" s="233">
        <f t="shared" si="34"/>
        <v>68</v>
      </c>
      <c r="AX43" s="233">
        <f t="shared" si="35"/>
        <v>0</v>
      </c>
      <c r="AY43" s="233">
        <f t="shared" si="36"/>
        <v>72</v>
      </c>
      <c r="AZ43" s="233">
        <f t="shared" si="37"/>
        <v>4</v>
      </c>
      <c r="BA43" s="233">
        <f t="shared" si="38"/>
        <v>7</v>
      </c>
      <c r="BB43" s="233">
        <f t="shared" si="39"/>
        <v>0</v>
      </c>
      <c r="BC43" s="233">
        <f t="shared" si="40"/>
        <v>0</v>
      </c>
      <c r="BD43" s="233">
        <f t="shared" si="41"/>
        <v>0</v>
      </c>
      <c r="BE43" s="233">
        <f t="shared" si="42"/>
        <v>1945</v>
      </c>
      <c r="BF43" s="75">
        <f t="shared" si="11"/>
        <v>2104</v>
      </c>
      <c r="BG43" s="94"/>
      <c r="BH43" s="87" t="s">
        <v>91</v>
      </c>
      <c r="BI43" s="90">
        <f>SUM('3b SFY 21-22 Adj-Late CalWIN MO'!X17:X21)</f>
        <v>24005</v>
      </c>
      <c r="BJ43" s="90">
        <f>SUM('3b SFY 21-22 Adj-Late CalWIN MO'!Y17:Y21)</f>
        <v>403</v>
      </c>
      <c r="BK43" s="90">
        <f>SUM('3b SFY 21-22 Adj-Late CalWIN MO'!Z17:Z21)</f>
        <v>4181</v>
      </c>
      <c r="BL43" s="90">
        <f t="shared" si="74"/>
        <v>28589</v>
      </c>
      <c r="BM43" s="77"/>
      <c r="BN43" s="54" t="s">
        <v>91</v>
      </c>
      <c r="BO43" s="88">
        <f>'5a SFY 2122 CalWIN MO Share Tbl'!J14</f>
        <v>5.8500000000000003E-2</v>
      </c>
      <c r="BP43" s="83">
        <f t="shared" si="86"/>
        <v>21233</v>
      </c>
      <c r="BQ43" s="83">
        <f t="shared" si="87"/>
        <v>251</v>
      </c>
      <c r="BR43" s="83">
        <f t="shared" ref="BR43" si="92">ROUND(BO43*BR$5,0)</f>
        <v>2030</v>
      </c>
      <c r="BS43" s="332">
        <f t="shared" si="88"/>
        <v>23514</v>
      </c>
      <c r="BT43" s="74"/>
      <c r="BU43" s="101" t="s">
        <v>91</v>
      </c>
      <c r="BV43" s="90">
        <f>SUMIF('3a SFY 22-23 CalWIN MO'!$A:$A,'SFY 22-23 Q1 Share Calculations'!$BU43,'3a SFY 22-23 CalWIN MO'!X:X)</f>
        <v>17777</v>
      </c>
      <c r="BW43" s="90">
        <f>SUMIF('3a SFY 22-23 CalWIN MO'!$A:$A,'SFY 22-23 Q1 Share Calculations'!$BU43,'3a SFY 22-23 CalWIN MO'!Y:Y)</f>
        <v>210</v>
      </c>
      <c r="BX43" s="90">
        <f>SUMIF('3a SFY 22-23 CalWIN MO'!$A:$A,'SFY 22-23 Q1 Share Calculations'!$BU43,'3a SFY 22-23 CalWIN MO'!Z:Z)</f>
        <v>1700</v>
      </c>
      <c r="BY43" s="102">
        <f t="shared" si="89"/>
        <v>19687</v>
      </c>
      <c r="CA43" s="101" t="s">
        <v>91</v>
      </c>
      <c r="CB43" s="92">
        <f t="shared" si="90"/>
        <v>39010</v>
      </c>
      <c r="CC43" s="92">
        <f t="shared" si="90"/>
        <v>461</v>
      </c>
      <c r="CD43" s="92">
        <f t="shared" si="90"/>
        <v>3730</v>
      </c>
      <c r="CE43" s="91">
        <f t="shared" si="91"/>
        <v>43201</v>
      </c>
      <c r="CF43" s="74"/>
      <c r="CG43" s="54" t="s">
        <v>91</v>
      </c>
      <c r="CH43" s="93">
        <f>'4a 58C 19-20 Persons Count'!Y40</f>
        <v>3.0700000000000002E-2</v>
      </c>
      <c r="CI43" s="25">
        <f>ROUND(CH43*CI$5,0)</f>
        <v>0</v>
      </c>
      <c r="CJ43" s="74"/>
      <c r="CK43" s="73">
        <f t="shared" si="13"/>
        <v>269</v>
      </c>
      <c r="CL43" s="73">
        <f t="shared" si="14"/>
        <v>63328</v>
      </c>
      <c r="CM43" s="73">
        <f t="shared" si="15"/>
        <v>2</v>
      </c>
      <c r="CN43" s="73">
        <f t="shared" si="16"/>
        <v>346</v>
      </c>
      <c r="CO43" s="73">
        <f t="shared" si="17"/>
        <v>30</v>
      </c>
      <c r="CP43" s="73">
        <f t="shared" si="18"/>
        <v>907</v>
      </c>
      <c r="CQ43" s="73">
        <f t="shared" si="19"/>
        <v>0</v>
      </c>
      <c r="CR43" s="73">
        <f t="shared" si="20"/>
        <v>1</v>
      </c>
      <c r="CS43" s="73">
        <f t="shared" si="21"/>
        <v>1</v>
      </c>
      <c r="CT43" s="73">
        <f t="shared" si="22"/>
        <v>10011</v>
      </c>
      <c r="CU43" s="78">
        <f t="shared" si="23"/>
        <v>74895</v>
      </c>
      <c r="CV43" s="120">
        <f t="shared" si="52"/>
        <v>0</v>
      </c>
    </row>
    <row r="44" spans="1:100" x14ac:dyDescent="0.25">
      <c r="A44" s="54" t="s">
        <v>92</v>
      </c>
      <c r="B44" s="82">
        <f>'4b 58C 20-21 Persons Count'!AM41</f>
        <v>3.7000000000000005E-2</v>
      </c>
      <c r="C44" s="100">
        <f>ROUNDUP(B44*C$5,0)</f>
        <v>336</v>
      </c>
      <c r="D44" s="60"/>
      <c r="E44" s="54" t="s">
        <v>92</v>
      </c>
      <c r="F44" s="82">
        <f>'4b 58C 20-21 Persons Count'!AS41</f>
        <v>2.1899999999999999E-2</v>
      </c>
      <c r="G44" s="84">
        <f t="shared" si="26"/>
        <v>11</v>
      </c>
      <c r="H44" s="84">
        <f t="shared" si="26"/>
        <v>89</v>
      </c>
      <c r="I44" s="84">
        <f t="shared" si="60"/>
        <v>0</v>
      </c>
      <c r="J44" s="83">
        <f t="shared" si="60"/>
        <v>94</v>
      </c>
      <c r="K44" s="85">
        <f t="shared" si="60"/>
        <v>6</v>
      </c>
      <c r="L44" s="84">
        <f t="shared" si="60"/>
        <v>9</v>
      </c>
      <c r="M44" s="84">
        <f t="shared" si="60"/>
        <v>0</v>
      </c>
      <c r="N44" s="84">
        <f t="shared" si="59"/>
        <v>0</v>
      </c>
      <c r="O44" s="84">
        <f t="shared" si="59"/>
        <v>0</v>
      </c>
      <c r="P44" s="83">
        <f t="shared" si="59"/>
        <v>2535</v>
      </c>
      <c r="Q44" s="25">
        <f t="shared" si="6"/>
        <v>2744</v>
      </c>
      <c r="R44" s="60"/>
      <c r="S44" s="54" t="s">
        <v>92</v>
      </c>
      <c r="T44" s="82">
        <f>'4b 58C 20-21 Persons Count'!AI41</f>
        <v>3.6799999999999999E-2</v>
      </c>
      <c r="U44" s="83">
        <f t="shared" si="45"/>
        <v>29070</v>
      </c>
      <c r="V44" s="83">
        <f t="shared" si="43"/>
        <v>469</v>
      </c>
      <c r="W44" s="83">
        <f t="shared" si="44"/>
        <v>5683</v>
      </c>
      <c r="X44" s="25">
        <f t="shared" ref="X44" si="93">SUM(U44:W44)</f>
        <v>35222</v>
      </c>
      <c r="Y44" s="60"/>
      <c r="Z44" s="54" t="s">
        <v>92</v>
      </c>
      <c r="AA44" s="82">
        <f>'4a 58C 19-20 Persons Count'!AS41</f>
        <v>2.2700000000000001E-2</v>
      </c>
      <c r="AB44" s="83">
        <f t="shared" si="79"/>
        <v>392</v>
      </c>
      <c r="AC44" s="83">
        <f t="shared" si="61"/>
        <v>369</v>
      </c>
      <c r="AD44" s="83">
        <f t="shared" si="84"/>
        <v>3</v>
      </c>
      <c r="AE44" s="83">
        <f t="shared" si="80"/>
        <v>413</v>
      </c>
      <c r="AF44" s="83">
        <f t="shared" si="85"/>
        <v>39</v>
      </c>
      <c r="AG44" s="83">
        <f>ROUND(AG$5*$AA44,0)</f>
        <v>54</v>
      </c>
      <c r="AH44" s="83">
        <f t="shared" si="66"/>
        <v>0</v>
      </c>
      <c r="AI44" s="25">
        <f t="shared" si="68"/>
        <v>1</v>
      </c>
      <c r="AJ44" s="83">
        <f t="shared" si="65"/>
        <v>2</v>
      </c>
      <c r="AK44" s="83">
        <f t="shared" si="81"/>
        <v>233</v>
      </c>
      <c r="AL44" s="25">
        <f t="shared" si="10"/>
        <v>1506</v>
      </c>
      <c r="AM44" s="60"/>
      <c r="AN44" s="54" t="s">
        <v>92</v>
      </c>
      <c r="AO44" s="82">
        <f>'4a 58C 19-20 Persons Count'!AI41</f>
        <v>3.78E-2</v>
      </c>
      <c r="AP44" s="83">
        <f t="shared" si="29"/>
        <v>0</v>
      </c>
      <c r="AQ44" s="83">
        <f t="shared" si="30"/>
        <v>0</v>
      </c>
      <c r="AR44" s="83">
        <f t="shared" si="31"/>
        <v>0</v>
      </c>
      <c r="AS44" s="25">
        <f t="shared" si="32"/>
        <v>0</v>
      </c>
      <c r="AT44" s="60"/>
      <c r="AU44" s="83" t="s">
        <v>92</v>
      </c>
      <c r="AV44" s="233">
        <f t="shared" si="33"/>
        <v>11</v>
      </c>
      <c r="AW44" s="233">
        <f t="shared" si="34"/>
        <v>29159</v>
      </c>
      <c r="AX44" s="233">
        <f t="shared" si="35"/>
        <v>0</v>
      </c>
      <c r="AY44" s="233">
        <f t="shared" si="36"/>
        <v>94</v>
      </c>
      <c r="AZ44" s="233">
        <f t="shared" si="37"/>
        <v>6</v>
      </c>
      <c r="BA44" s="233">
        <f t="shared" si="38"/>
        <v>478</v>
      </c>
      <c r="BB44" s="233">
        <f t="shared" si="39"/>
        <v>0</v>
      </c>
      <c r="BC44" s="233">
        <f t="shared" si="40"/>
        <v>0</v>
      </c>
      <c r="BD44" s="233">
        <f t="shared" si="41"/>
        <v>0</v>
      </c>
      <c r="BE44" s="233">
        <f t="shared" si="42"/>
        <v>8218</v>
      </c>
      <c r="BF44" s="75">
        <f t="shared" si="11"/>
        <v>37966</v>
      </c>
      <c r="BG44" s="94"/>
      <c r="BH44" s="328" t="s">
        <v>92</v>
      </c>
      <c r="BI44" s="329">
        <v>0</v>
      </c>
      <c r="BJ44" s="329">
        <v>0</v>
      </c>
      <c r="BK44" s="329">
        <v>0</v>
      </c>
      <c r="BL44" s="329">
        <f t="shared" si="74"/>
        <v>0</v>
      </c>
      <c r="BM44" s="77"/>
      <c r="BN44" s="29" t="s">
        <v>92</v>
      </c>
      <c r="BO44" s="97"/>
      <c r="BP44" s="29"/>
      <c r="BQ44" s="96"/>
      <c r="BR44" s="96"/>
      <c r="BS44" s="333"/>
      <c r="BT44" s="74"/>
      <c r="BU44" s="96" t="s">
        <v>92</v>
      </c>
      <c r="BV44" s="96"/>
      <c r="BW44" s="96"/>
      <c r="BX44" s="96"/>
      <c r="BY44" s="96"/>
      <c r="CA44" s="96" t="s">
        <v>92</v>
      </c>
      <c r="CB44" s="96"/>
      <c r="CC44" s="96"/>
      <c r="CD44" s="96"/>
      <c r="CE44" s="334"/>
      <c r="CF44" s="74"/>
      <c r="CG44" s="29" t="s">
        <v>92</v>
      </c>
      <c r="CH44" s="81"/>
      <c r="CI44" s="29"/>
      <c r="CJ44" s="74"/>
      <c r="CK44" s="73">
        <f t="shared" si="13"/>
        <v>403</v>
      </c>
      <c r="CL44" s="73">
        <f t="shared" si="14"/>
        <v>29864</v>
      </c>
      <c r="CM44" s="73">
        <f t="shared" si="15"/>
        <v>3</v>
      </c>
      <c r="CN44" s="73">
        <f t="shared" si="16"/>
        <v>507</v>
      </c>
      <c r="CO44" s="73">
        <f t="shared" si="17"/>
        <v>45</v>
      </c>
      <c r="CP44" s="73">
        <f t="shared" si="18"/>
        <v>532</v>
      </c>
      <c r="CQ44" s="73">
        <f t="shared" si="19"/>
        <v>0</v>
      </c>
      <c r="CR44" s="73">
        <f t="shared" si="20"/>
        <v>1</v>
      </c>
      <c r="CS44" s="73">
        <f t="shared" si="21"/>
        <v>2</v>
      </c>
      <c r="CT44" s="73">
        <f t="shared" si="22"/>
        <v>8451</v>
      </c>
      <c r="CU44" s="78">
        <f t="shared" si="23"/>
        <v>39808</v>
      </c>
      <c r="CV44" s="120">
        <f t="shared" si="52"/>
        <v>0</v>
      </c>
    </row>
    <row r="45" spans="1:100" x14ac:dyDescent="0.25">
      <c r="A45" s="29" t="s">
        <v>93</v>
      </c>
      <c r="B45" s="29"/>
      <c r="C45" s="29"/>
      <c r="D45" s="60"/>
      <c r="E45" s="54" t="s">
        <v>93</v>
      </c>
      <c r="F45" s="82">
        <f>'4b 58C 20-21 Persons Count'!AS42</f>
        <v>4.3E-3</v>
      </c>
      <c r="G45" s="84">
        <f t="shared" si="26"/>
        <v>2</v>
      </c>
      <c r="H45" s="84">
        <f t="shared" si="26"/>
        <v>17</v>
      </c>
      <c r="I45" s="84">
        <f t="shared" si="60"/>
        <v>0</v>
      </c>
      <c r="J45" s="83">
        <f t="shared" si="60"/>
        <v>18</v>
      </c>
      <c r="K45" s="85">
        <f t="shared" si="60"/>
        <v>1</v>
      </c>
      <c r="L45" s="84">
        <f t="shared" si="60"/>
        <v>2</v>
      </c>
      <c r="M45" s="84">
        <f t="shared" si="60"/>
        <v>0</v>
      </c>
      <c r="N45" s="100">
        <f>ROUNDUP(N$5*$F45,0)</f>
        <v>1</v>
      </c>
      <c r="O45" s="84">
        <f t="shared" si="59"/>
        <v>0</v>
      </c>
      <c r="P45" s="83">
        <f t="shared" si="59"/>
        <v>498</v>
      </c>
      <c r="Q45" s="25">
        <f t="shared" si="6"/>
        <v>539</v>
      </c>
      <c r="R45" s="60"/>
      <c r="S45" s="29" t="s">
        <v>93</v>
      </c>
      <c r="T45" s="29"/>
      <c r="U45" s="29"/>
      <c r="V45" s="29"/>
      <c r="W45" s="29"/>
      <c r="X45" s="29"/>
      <c r="Y45" s="60"/>
      <c r="Z45" s="54" t="s">
        <v>93</v>
      </c>
      <c r="AA45" s="82">
        <f>'4a 58C 19-20 Persons Count'!AS42</f>
        <v>4.3E-3</v>
      </c>
      <c r="AB45" s="83">
        <f t="shared" si="79"/>
        <v>74</v>
      </c>
      <c r="AC45" s="83">
        <f t="shared" si="61"/>
        <v>70</v>
      </c>
      <c r="AD45" s="83">
        <f t="shared" si="84"/>
        <v>0</v>
      </c>
      <c r="AE45" s="83">
        <f t="shared" si="80"/>
        <v>78</v>
      </c>
      <c r="AF45" s="83">
        <f t="shared" si="85"/>
        <v>7</v>
      </c>
      <c r="AG45" s="100">
        <f>ROUNDUP(AG$5*$AA45,0)</f>
        <v>11</v>
      </c>
      <c r="AH45" s="83">
        <f t="shared" si="66"/>
        <v>0</v>
      </c>
      <c r="AI45" s="83">
        <f t="shared" si="68"/>
        <v>0</v>
      </c>
      <c r="AJ45" s="83">
        <f t="shared" si="65"/>
        <v>0</v>
      </c>
      <c r="AK45" s="83">
        <f t="shared" si="81"/>
        <v>44</v>
      </c>
      <c r="AL45" s="25">
        <f t="shared" si="10"/>
        <v>284</v>
      </c>
      <c r="AM45" s="60"/>
      <c r="AN45" s="29" t="s">
        <v>93</v>
      </c>
      <c r="AO45" s="98"/>
      <c r="AP45" s="29"/>
      <c r="AQ45" s="29"/>
      <c r="AR45" s="98"/>
      <c r="AS45" s="29"/>
      <c r="AT45" s="60"/>
      <c r="AU45" s="83" t="s">
        <v>93</v>
      </c>
      <c r="AV45" s="233">
        <f t="shared" si="33"/>
        <v>2</v>
      </c>
      <c r="AW45" s="233">
        <f t="shared" si="34"/>
        <v>17</v>
      </c>
      <c r="AX45" s="233">
        <f t="shared" si="35"/>
        <v>0</v>
      </c>
      <c r="AY45" s="233">
        <f t="shared" si="36"/>
        <v>18</v>
      </c>
      <c r="AZ45" s="233">
        <f t="shared" si="37"/>
        <v>1</v>
      </c>
      <c r="BA45" s="233">
        <f t="shared" si="38"/>
        <v>2</v>
      </c>
      <c r="BB45" s="233">
        <f t="shared" si="39"/>
        <v>0</v>
      </c>
      <c r="BC45" s="233">
        <f t="shared" si="40"/>
        <v>1</v>
      </c>
      <c r="BD45" s="233">
        <f t="shared" si="41"/>
        <v>0</v>
      </c>
      <c r="BE45" s="233">
        <f t="shared" si="42"/>
        <v>498</v>
      </c>
      <c r="BF45" s="75">
        <f t="shared" si="11"/>
        <v>539</v>
      </c>
      <c r="BG45" s="94"/>
      <c r="BH45" s="87" t="s">
        <v>93</v>
      </c>
      <c r="BI45" s="90">
        <v>0</v>
      </c>
      <c r="BJ45" s="90">
        <v>0</v>
      </c>
      <c r="BK45" s="90">
        <v>0</v>
      </c>
      <c r="BL45" s="90">
        <f t="shared" si="74"/>
        <v>0</v>
      </c>
      <c r="BM45" s="77"/>
      <c r="BN45" s="54" t="s">
        <v>93</v>
      </c>
      <c r="BO45" s="88">
        <f>'5a SFY 2122 CalWIN MO Share Tbl'!J15</f>
        <v>1.34E-2</v>
      </c>
      <c r="BP45" s="83">
        <f t="shared" ref="BP45:BP49" si="94">ROUND(BO45*BP$5,0)</f>
        <v>4864</v>
      </c>
      <c r="BQ45" s="83">
        <f t="shared" ref="BQ45:BQ49" si="95">ROUND(BO45*BQ$5,0)</f>
        <v>57</v>
      </c>
      <c r="BR45" s="83">
        <f t="shared" ref="BR45:BR49" si="96">ROUND(BO45*BR$5,0)</f>
        <v>465</v>
      </c>
      <c r="BS45" s="332">
        <f>SUM(BP45:BR45)</f>
        <v>5386</v>
      </c>
      <c r="BT45" s="74"/>
      <c r="BU45" s="101" t="s">
        <v>93</v>
      </c>
      <c r="BV45" s="90">
        <f>SUMIF('3a SFY 22-23 CalWIN MO'!$A:$A,'SFY 22-23 Q1 Share Calculations'!$BU45,'3a SFY 22-23 CalWIN MO'!X:X)</f>
        <v>6872</v>
      </c>
      <c r="BW45" s="90">
        <f>SUMIF('3a SFY 22-23 CalWIN MO'!$A:$A,'SFY 22-23 Q1 Share Calculations'!$BU45,'3a SFY 22-23 CalWIN MO'!Y:Y)</f>
        <v>81</v>
      </c>
      <c r="BX45" s="90">
        <f>SUMIF('3a SFY 22-23 CalWIN MO'!$A:$A,'SFY 22-23 Q1 Share Calculations'!$BU45,'3a SFY 22-23 CalWIN MO'!Z:Z)</f>
        <v>657</v>
      </c>
      <c r="BY45" s="102">
        <f t="shared" ref="BY45:BY49" si="97">SUM(BV45:BX45)</f>
        <v>7610</v>
      </c>
      <c r="CA45" s="101" t="s">
        <v>93</v>
      </c>
      <c r="CB45" s="92">
        <f t="shared" ref="CB45:CD49" si="98">BP45+BV45</f>
        <v>11736</v>
      </c>
      <c r="CC45" s="92">
        <f t="shared" si="98"/>
        <v>138</v>
      </c>
      <c r="CD45" s="92">
        <f t="shared" si="98"/>
        <v>1122</v>
      </c>
      <c r="CE45" s="91">
        <f t="shared" ref="CE45:CE49" si="99">SUM(CB45:CD45)</f>
        <v>12996</v>
      </c>
      <c r="CF45" s="74"/>
      <c r="CG45" s="54" t="s">
        <v>93</v>
      </c>
      <c r="CH45" s="93">
        <f>'4a 58C 19-20 Persons Count'!Y42</f>
        <v>1.01E-2</v>
      </c>
      <c r="CI45" s="25">
        <f>ROUND(CH45*CI$5,0)</f>
        <v>0</v>
      </c>
      <c r="CJ45" s="74"/>
      <c r="CK45" s="73">
        <f t="shared" si="13"/>
        <v>76</v>
      </c>
      <c r="CL45" s="73">
        <f t="shared" si="14"/>
        <v>11823</v>
      </c>
      <c r="CM45" s="73">
        <f t="shared" si="15"/>
        <v>0</v>
      </c>
      <c r="CN45" s="73">
        <f t="shared" si="16"/>
        <v>96</v>
      </c>
      <c r="CO45" s="73">
        <f t="shared" si="17"/>
        <v>8</v>
      </c>
      <c r="CP45" s="73">
        <f t="shared" si="18"/>
        <v>151</v>
      </c>
      <c r="CQ45" s="73">
        <f t="shared" si="19"/>
        <v>0</v>
      </c>
      <c r="CR45" s="73">
        <f t="shared" si="20"/>
        <v>1</v>
      </c>
      <c r="CS45" s="73">
        <f t="shared" si="21"/>
        <v>0</v>
      </c>
      <c r="CT45" s="73">
        <f t="shared" si="22"/>
        <v>1664</v>
      </c>
      <c r="CU45" s="78">
        <f t="shared" si="23"/>
        <v>13819</v>
      </c>
      <c r="CV45" s="120">
        <f t="shared" si="52"/>
        <v>0</v>
      </c>
    </row>
    <row r="46" spans="1:100" x14ac:dyDescent="0.25">
      <c r="A46" s="29" t="s">
        <v>94</v>
      </c>
      <c r="B46" s="29"/>
      <c r="C46" s="29"/>
      <c r="D46" s="60"/>
      <c r="E46" s="92" t="s">
        <v>94</v>
      </c>
      <c r="F46" s="82">
        <f>'4b 58C 20-21 Persons Count'!AS43</f>
        <v>9.5999999999999992E-3</v>
      </c>
      <c r="G46" s="84">
        <f t="shared" si="26"/>
        <v>5</v>
      </c>
      <c r="H46" s="84">
        <f t="shared" si="26"/>
        <v>39</v>
      </c>
      <c r="I46" s="84">
        <f t="shared" si="60"/>
        <v>0</v>
      </c>
      <c r="J46" s="83">
        <f t="shared" si="60"/>
        <v>41</v>
      </c>
      <c r="K46" s="85">
        <f t="shared" si="60"/>
        <v>2</v>
      </c>
      <c r="L46" s="84">
        <f t="shared" si="60"/>
        <v>4</v>
      </c>
      <c r="M46" s="84">
        <f t="shared" si="60"/>
        <v>0</v>
      </c>
      <c r="N46" s="84">
        <f t="shared" si="59"/>
        <v>0</v>
      </c>
      <c r="O46" s="84">
        <f t="shared" si="59"/>
        <v>0</v>
      </c>
      <c r="P46" s="83">
        <f t="shared" si="59"/>
        <v>1111</v>
      </c>
      <c r="Q46" s="25">
        <f t="shared" si="6"/>
        <v>1202</v>
      </c>
      <c r="R46" s="60"/>
      <c r="S46" s="29" t="s">
        <v>94</v>
      </c>
      <c r="T46" s="29"/>
      <c r="U46" s="29"/>
      <c r="V46" s="29"/>
      <c r="W46" s="29"/>
      <c r="X46" s="29"/>
      <c r="Y46" s="60"/>
      <c r="Z46" s="92" t="s">
        <v>94</v>
      </c>
      <c r="AA46" s="82">
        <f>'4a 58C 19-20 Persons Count'!AS43</f>
        <v>9.4000000000000004E-3</v>
      </c>
      <c r="AB46" s="83">
        <f t="shared" si="79"/>
        <v>162</v>
      </c>
      <c r="AC46" s="83">
        <f t="shared" si="61"/>
        <v>153</v>
      </c>
      <c r="AD46" s="83">
        <f t="shared" si="84"/>
        <v>1</v>
      </c>
      <c r="AE46" s="83">
        <f t="shared" si="80"/>
        <v>171</v>
      </c>
      <c r="AF46" s="83">
        <f t="shared" si="85"/>
        <v>16</v>
      </c>
      <c r="AG46" s="83">
        <f t="shared" ref="AG46:AG54" si="100">ROUND(AG$5*$AA46,0)</f>
        <v>23</v>
      </c>
      <c r="AH46" s="84">
        <f t="shared" si="66"/>
        <v>0</v>
      </c>
      <c r="AI46" s="100">
        <f>ROUNDUP(AI$5*$AA46,0)</f>
        <v>1</v>
      </c>
      <c r="AJ46" s="84">
        <f t="shared" si="65"/>
        <v>1</v>
      </c>
      <c r="AK46" s="83">
        <f t="shared" si="81"/>
        <v>96</v>
      </c>
      <c r="AL46" s="25">
        <f t="shared" si="10"/>
        <v>624</v>
      </c>
      <c r="AM46" s="60"/>
      <c r="AN46" s="29" t="s">
        <v>94</v>
      </c>
      <c r="AO46" s="98"/>
      <c r="AP46" s="29"/>
      <c r="AQ46" s="29"/>
      <c r="AR46" s="98"/>
      <c r="AS46" s="29"/>
      <c r="AT46" s="60"/>
      <c r="AU46" s="83" t="s">
        <v>94</v>
      </c>
      <c r="AV46" s="233">
        <f t="shared" si="33"/>
        <v>5</v>
      </c>
      <c r="AW46" s="233">
        <f t="shared" si="34"/>
        <v>39</v>
      </c>
      <c r="AX46" s="233">
        <f t="shared" si="35"/>
        <v>0</v>
      </c>
      <c r="AY46" s="233">
        <f t="shared" si="36"/>
        <v>41</v>
      </c>
      <c r="AZ46" s="233">
        <f t="shared" si="37"/>
        <v>2</v>
      </c>
      <c r="BA46" s="233">
        <f t="shared" si="38"/>
        <v>4</v>
      </c>
      <c r="BB46" s="233">
        <f t="shared" si="39"/>
        <v>0</v>
      </c>
      <c r="BC46" s="233">
        <f t="shared" si="40"/>
        <v>0</v>
      </c>
      <c r="BD46" s="233">
        <f t="shared" si="41"/>
        <v>0</v>
      </c>
      <c r="BE46" s="233">
        <f t="shared" si="42"/>
        <v>1111</v>
      </c>
      <c r="BF46" s="75">
        <f t="shared" si="11"/>
        <v>1202</v>
      </c>
      <c r="BG46" s="94"/>
      <c r="BH46" s="87" t="s">
        <v>94</v>
      </c>
      <c r="BI46" s="90">
        <f>SUM('3b SFY 21-22 Adj-Late CalWIN MO'!X22:X23)</f>
        <v>648</v>
      </c>
      <c r="BJ46" s="90">
        <f>SUM('3b SFY 21-22 Adj-Late CalWIN MO'!Y22:Y23)</f>
        <v>10</v>
      </c>
      <c r="BK46" s="90">
        <f>SUM('3b SFY 21-22 Adj-Late CalWIN MO'!Z22:Z23)</f>
        <v>113</v>
      </c>
      <c r="BL46" s="90">
        <f t="shared" si="74"/>
        <v>771</v>
      </c>
      <c r="BM46" s="77"/>
      <c r="BN46" s="92" t="s">
        <v>94</v>
      </c>
      <c r="BO46" s="88">
        <f>'5a SFY 2122 CalWIN MO Share Tbl'!J16</f>
        <v>2.3599999999999999E-2</v>
      </c>
      <c r="BP46" s="83">
        <f t="shared" si="94"/>
        <v>8566</v>
      </c>
      <c r="BQ46" s="83">
        <f t="shared" si="95"/>
        <v>101</v>
      </c>
      <c r="BR46" s="83">
        <f t="shared" si="96"/>
        <v>819</v>
      </c>
      <c r="BS46" s="332">
        <f>SUM(BP46:BR46)</f>
        <v>9486</v>
      </c>
      <c r="BT46" s="74"/>
      <c r="BU46" s="102" t="s">
        <v>94</v>
      </c>
      <c r="BV46" s="90">
        <f>SUMIF('3a SFY 22-23 CalWIN MO'!$A:$A,'SFY 22-23 Q1 Share Calculations'!$BU46,'3a SFY 22-23 CalWIN MO'!X:X)</f>
        <v>11625</v>
      </c>
      <c r="BW46" s="90">
        <f>SUMIF('3a SFY 22-23 CalWIN MO'!$A:$A,'SFY 22-23 Q1 Share Calculations'!$BU46,'3a SFY 22-23 CalWIN MO'!Y:Y)</f>
        <v>137</v>
      </c>
      <c r="BX46" s="90">
        <f>SUMIF('3a SFY 22-23 CalWIN MO'!$A:$A,'SFY 22-23 Q1 Share Calculations'!$BU46,'3a SFY 22-23 CalWIN MO'!Z:Z)</f>
        <v>1111</v>
      </c>
      <c r="BY46" s="102">
        <f t="shared" si="97"/>
        <v>12873</v>
      </c>
      <c r="CA46" s="102" t="s">
        <v>94</v>
      </c>
      <c r="CB46" s="92">
        <f t="shared" si="98"/>
        <v>20191</v>
      </c>
      <c r="CC46" s="92">
        <f t="shared" si="98"/>
        <v>238</v>
      </c>
      <c r="CD46" s="92">
        <f t="shared" si="98"/>
        <v>1930</v>
      </c>
      <c r="CE46" s="91">
        <f t="shared" si="99"/>
        <v>22359</v>
      </c>
      <c r="CF46" s="74"/>
      <c r="CG46" s="92" t="s">
        <v>94</v>
      </c>
      <c r="CH46" s="93">
        <f>'4a 58C 19-20 Persons Count'!Y43</f>
        <v>1.41E-2</v>
      </c>
      <c r="CI46" s="25">
        <f>ROUND(CH46*CI$5,0)</f>
        <v>0</v>
      </c>
      <c r="CJ46" s="74"/>
      <c r="CK46" s="73">
        <f t="shared" si="13"/>
        <v>167</v>
      </c>
      <c r="CL46" s="73">
        <f t="shared" si="14"/>
        <v>21031</v>
      </c>
      <c r="CM46" s="73">
        <f t="shared" si="15"/>
        <v>1</v>
      </c>
      <c r="CN46" s="73">
        <f t="shared" si="16"/>
        <v>212</v>
      </c>
      <c r="CO46" s="73">
        <f t="shared" si="17"/>
        <v>18</v>
      </c>
      <c r="CP46" s="73">
        <f t="shared" si="18"/>
        <v>275</v>
      </c>
      <c r="CQ46" s="73">
        <f t="shared" si="19"/>
        <v>0</v>
      </c>
      <c r="CR46" s="73">
        <f t="shared" si="20"/>
        <v>1</v>
      </c>
      <c r="CS46" s="73">
        <f t="shared" si="21"/>
        <v>1</v>
      </c>
      <c r="CT46" s="73">
        <f t="shared" si="22"/>
        <v>3250</v>
      </c>
      <c r="CU46" s="78">
        <f t="shared" si="23"/>
        <v>24956</v>
      </c>
      <c r="CV46" s="120">
        <f t="shared" si="52"/>
        <v>0</v>
      </c>
    </row>
    <row r="47" spans="1:100" x14ac:dyDescent="0.25">
      <c r="A47" s="29" t="s">
        <v>95</v>
      </c>
      <c r="B47" s="29"/>
      <c r="C47" s="29"/>
      <c r="D47" s="60"/>
      <c r="E47" s="54" t="s">
        <v>95</v>
      </c>
      <c r="F47" s="82">
        <f>'4b 58C 20-21 Persons Count'!AS44</f>
        <v>1.0999999999999999E-2</v>
      </c>
      <c r="G47" s="84">
        <f t="shared" si="26"/>
        <v>6</v>
      </c>
      <c r="H47" s="84">
        <f t="shared" si="26"/>
        <v>45</v>
      </c>
      <c r="I47" s="84">
        <f t="shared" si="60"/>
        <v>0</v>
      </c>
      <c r="J47" s="83">
        <f t="shared" si="60"/>
        <v>47</v>
      </c>
      <c r="K47" s="85">
        <f t="shared" si="60"/>
        <v>3</v>
      </c>
      <c r="L47" s="84">
        <f t="shared" si="60"/>
        <v>4</v>
      </c>
      <c r="M47" s="84">
        <f t="shared" si="60"/>
        <v>0</v>
      </c>
      <c r="N47" s="84">
        <f t="shared" si="59"/>
        <v>0</v>
      </c>
      <c r="O47" s="84">
        <f t="shared" si="59"/>
        <v>0</v>
      </c>
      <c r="P47" s="83">
        <f t="shared" si="59"/>
        <v>1273</v>
      </c>
      <c r="Q47" s="25">
        <f t="shared" si="6"/>
        <v>1378</v>
      </c>
      <c r="R47" s="60"/>
      <c r="S47" s="29" t="s">
        <v>95</v>
      </c>
      <c r="T47" s="29"/>
      <c r="U47" s="29"/>
      <c r="V47" s="29"/>
      <c r="W47" s="29"/>
      <c r="X47" s="29"/>
      <c r="Y47" s="60"/>
      <c r="Z47" s="54" t="s">
        <v>95</v>
      </c>
      <c r="AA47" s="82">
        <f>'4a 58C 19-20 Persons Count'!AS44</f>
        <v>1.09E-2</v>
      </c>
      <c r="AB47" s="83">
        <f t="shared" si="79"/>
        <v>188</v>
      </c>
      <c r="AC47" s="83">
        <f t="shared" si="61"/>
        <v>177</v>
      </c>
      <c r="AD47" s="83">
        <f t="shared" si="84"/>
        <v>1</v>
      </c>
      <c r="AE47" s="83">
        <f t="shared" si="80"/>
        <v>198</v>
      </c>
      <c r="AF47" s="83">
        <f t="shared" si="85"/>
        <v>19</v>
      </c>
      <c r="AG47" s="83">
        <f t="shared" si="100"/>
        <v>26</v>
      </c>
      <c r="AH47" s="84">
        <f t="shared" si="66"/>
        <v>0</v>
      </c>
      <c r="AI47" s="84">
        <f>ROUND(AI$5*$AA47,0)</f>
        <v>0</v>
      </c>
      <c r="AJ47" s="84">
        <f t="shared" si="65"/>
        <v>1</v>
      </c>
      <c r="AK47" s="83">
        <f t="shared" si="81"/>
        <v>112</v>
      </c>
      <c r="AL47" s="25">
        <f t="shared" si="10"/>
        <v>722</v>
      </c>
      <c r="AM47" s="60"/>
      <c r="AN47" s="29" t="s">
        <v>95</v>
      </c>
      <c r="AO47" s="98"/>
      <c r="AP47" s="29"/>
      <c r="AQ47" s="29"/>
      <c r="AR47" s="98"/>
      <c r="AS47" s="29"/>
      <c r="AT47" s="60"/>
      <c r="AU47" s="83" t="s">
        <v>95</v>
      </c>
      <c r="AV47" s="233">
        <f t="shared" si="33"/>
        <v>6</v>
      </c>
      <c r="AW47" s="233">
        <f t="shared" si="34"/>
        <v>45</v>
      </c>
      <c r="AX47" s="233">
        <f t="shared" si="35"/>
        <v>0</v>
      </c>
      <c r="AY47" s="233">
        <f t="shared" si="36"/>
        <v>47</v>
      </c>
      <c r="AZ47" s="233">
        <f t="shared" si="37"/>
        <v>3</v>
      </c>
      <c r="BA47" s="233">
        <f t="shared" si="38"/>
        <v>4</v>
      </c>
      <c r="BB47" s="233">
        <f t="shared" si="39"/>
        <v>0</v>
      </c>
      <c r="BC47" s="233">
        <f t="shared" si="40"/>
        <v>0</v>
      </c>
      <c r="BD47" s="233">
        <f t="shared" si="41"/>
        <v>0</v>
      </c>
      <c r="BE47" s="233">
        <f t="shared" si="42"/>
        <v>1273</v>
      </c>
      <c r="BF47" s="75">
        <f t="shared" si="11"/>
        <v>1378</v>
      </c>
      <c r="BG47" s="94"/>
      <c r="BH47" s="87" t="s">
        <v>95</v>
      </c>
      <c r="BI47" s="90">
        <v>0</v>
      </c>
      <c r="BJ47" s="90">
        <v>0</v>
      </c>
      <c r="BK47" s="90">
        <v>0</v>
      </c>
      <c r="BL47" s="90">
        <f t="shared" si="74"/>
        <v>0</v>
      </c>
      <c r="BM47" s="77"/>
      <c r="BN47" s="54" t="s">
        <v>95</v>
      </c>
      <c r="BO47" s="88">
        <f>'5a SFY 2122 CalWIN MO Share Tbl'!J17</f>
        <v>2.4199999999999999E-2</v>
      </c>
      <c r="BP47" s="83">
        <f t="shared" si="94"/>
        <v>8784</v>
      </c>
      <c r="BQ47" s="83">
        <f t="shared" si="95"/>
        <v>104</v>
      </c>
      <c r="BR47" s="83">
        <f t="shared" si="96"/>
        <v>840</v>
      </c>
      <c r="BS47" s="332">
        <f>SUM(BP47:BR47)</f>
        <v>9728</v>
      </c>
      <c r="BT47" s="74"/>
      <c r="BU47" s="101" t="s">
        <v>95</v>
      </c>
      <c r="BV47" s="90">
        <f>SUMIF('3a SFY 22-23 CalWIN MO'!$A:$A,'SFY 22-23 Q1 Share Calculations'!$BU47,'3a SFY 22-23 CalWIN MO'!X:X)</f>
        <v>9350</v>
      </c>
      <c r="BW47" s="90">
        <f>SUMIF('3a SFY 22-23 CalWIN MO'!$A:$A,'SFY 22-23 Q1 Share Calculations'!$BU47,'3a SFY 22-23 CalWIN MO'!Y:Y)</f>
        <v>110</v>
      </c>
      <c r="BX47" s="90">
        <f>SUMIF('3a SFY 22-23 CalWIN MO'!$A:$A,'SFY 22-23 Q1 Share Calculations'!$BU47,'3a SFY 22-23 CalWIN MO'!Z:Z)</f>
        <v>893</v>
      </c>
      <c r="BY47" s="102">
        <f t="shared" si="97"/>
        <v>10353</v>
      </c>
      <c r="CA47" s="101" t="s">
        <v>95</v>
      </c>
      <c r="CB47" s="92">
        <f t="shared" si="98"/>
        <v>18134</v>
      </c>
      <c r="CC47" s="92">
        <f t="shared" si="98"/>
        <v>214</v>
      </c>
      <c r="CD47" s="92">
        <f t="shared" si="98"/>
        <v>1733</v>
      </c>
      <c r="CE47" s="91">
        <f t="shared" si="99"/>
        <v>20081</v>
      </c>
      <c r="CF47" s="74"/>
      <c r="CG47" s="54" t="s">
        <v>95</v>
      </c>
      <c r="CH47" s="93">
        <f>'4a 58C 19-20 Persons Count'!Y44</f>
        <v>2.52E-2</v>
      </c>
      <c r="CI47" s="25">
        <f>ROUND(CH47*CI$5,0)</f>
        <v>0</v>
      </c>
      <c r="CJ47" s="74"/>
      <c r="CK47" s="73">
        <f t="shared" si="13"/>
        <v>194</v>
      </c>
      <c r="CL47" s="73">
        <f t="shared" si="14"/>
        <v>18356</v>
      </c>
      <c r="CM47" s="73">
        <f t="shared" si="15"/>
        <v>1</v>
      </c>
      <c r="CN47" s="73">
        <f t="shared" si="16"/>
        <v>245</v>
      </c>
      <c r="CO47" s="73">
        <f t="shared" si="17"/>
        <v>22</v>
      </c>
      <c r="CP47" s="73">
        <f t="shared" si="18"/>
        <v>244</v>
      </c>
      <c r="CQ47" s="73">
        <f t="shared" si="19"/>
        <v>0</v>
      </c>
      <c r="CR47" s="73">
        <f t="shared" si="20"/>
        <v>0</v>
      </c>
      <c r="CS47" s="73">
        <f t="shared" si="21"/>
        <v>1</v>
      </c>
      <c r="CT47" s="73">
        <f t="shared" si="22"/>
        <v>3118</v>
      </c>
      <c r="CU47" s="78">
        <f t="shared" si="23"/>
        <v>22181</v>
      </c>
      <c r="CV47" s="120">
        <f t="shared" si="52"/>
        <v>0</v>
      </c>
    </row>
    <row r="48" spans="1:100" x14ac:dyDescent="0.25">
      <c r="A48" s="29" t="s">
        <v>96</v>
      </c>
      <c r="B48" s="29"/>
      <c r="C48" s="29"/>
      <c r="D48" s="60"/>
      <c r="E48" s="54" t="s">
        <v>96</v>
      </c>
      <c r="F48" s="82">
        <f>'4b 58C 20-21 Persons Count'!AS45</f>
        <v>2.8299999999999999E-2</v>
      </c>
      <c r="G48" s="84">
        <f t="shared" si="26"/>
        <v>14</v>
      </c>
      <c r="H48" s="84">
        <f t="shared" si="26"/>
        <v>115</v>
      </c>
      <c r="I48" s="84">
        <f t="shared" si="60"/>
        <v>0</v>
      </c>
      <c r="J48" s="83">
        <f t="shared" si="60"/>
        <v>121</v>
      </c>
      <c r="K48" s="85">
        <f t="shared" si="60"/>
        <v>7</v>
      </c>
      <c r="L48" s="84">
        <f t="shared" si="60"/>
        <v>11</v>
      </c>
      <c r="M48" s="100">
        <f>ROUNDUP(M$5*$F48,0)</f>
        <v>1</v>
      </c>
      <c r="N48" s="84">
        <f t="shared" si="59"/>
        <v>0</v>
      </c>
      <c r="O48" s="84">
        <f t="shared" si="59"/>
        <v>0</v>
      </c>
      <c r="P48" s="83">
        <f t="shared" si="59"/>
        <v>3276</v>
      </c>
      <c r="Q48" s="25">
        <f t="shared" si="6"/>
        <v>3545</v>
      </c>
      <c r="R48" s="60"/>
      <c r="S48" s="29" t="s">
        <v>96</v>
      </c>
      <c r="T48" s="29"/>
      <c r="U48" s="29"/>
      <c r="V48" s="29"/>
      <c r="W48" s="29"/>
      <c r="X48" s="29"/>
      <c r="Y48" s="60"/>
      <c r="Z48" s="54" t="s">
        <v>96</v>
      </c>
      <c r="AA48" s="82">
        <f>'4a 58C 19-20 Persons Count'!AS45</f>
        <v>2.75E-2</v>
      </c>
      <c r="AB48" s="100">
        <f>ROUNDUP(AB$5*$AA48,0)</f>
        <v>476</v>
      </c>
      <c r="AC48" s="83">
        <f t="shared" si="61"/>
        <v>447</v>
      </c>
      <c r="AD48" s="83">
        <f t="shared" si="84"/>
        <v>3</v>
      </c>
      <c r="AE48" s="83">
        <f t="shared" si="80"/>
        <v>500</v>
      </c>
      <c r="AF48" s="83">
        <f t="shared" si="85"/>
        <v>47</v>
      </c>
      <c r="AG48" s="83">
        <f t="shared" si="100"/>
        <v>66</v>
      </c>
      <c r="AH48" s="84">
        <f t="shared" si="66"/>
        <v>0</v>
      </c>
      <c r="AI48" s="84">
        <f>ROUND(AI$5*$AA48,0)</f>
        <v>1</v>
      </c>
      <c r="AJ48" s="84">
        <f t="shared" si="65"/>
        <v>2</v>
      </c>
      <c r="AK48" s="83">
        <f t="shared" si="81"/>
        <v>282</v>
      </c>
      <c r="AL48" s="25">
        <f t="shared" si="10"/>
        <v>1824</v>
      </c>
      <c r="AM48" s="60"/>
      <c r="AN48" s="29" t="s">
        <v>96</v>
      </c>
      <c r="AO48" s="98"/>
      <c r="AP48" s="29"/>
      <c r="AQ48" s="29"/>
      <c r="AR48" s="98"/>
      <c r="AS48" s="29"/>
      <c r="AT48" s="60"/>
      <c r="AU48" s="83" t="s">
        <v>96</v>
      </c>
      <c r="AV48" s="233">
        <f t="shared" si="33"/>
        <v>14</v>
      </c>
      <c r="AW48" s="233">
        <f t="shared" si="34"/>
        <v>115</v>
      </c>
      <c r="AX48" s="233">
        <f t="shared" si="35"/>
        <v>0</v>
      </c>
      <c r="AY48" s="233">
        <f t="shared" si="36"/>
        <v>121</v>
      </c>
      <c r="AZ48" s="233">
        <f t="shared" si="37"/>
        <v>7</v>
      </c>
      <c r="BA48" s="233">
        <f t="shared" si="38"/>
        <v>11</v>
      </c>
      <c r="BB48" s="233">
        <f t="shared" si="39"/>
        <v>1</v>
      </c>
      <c r="BC48" s="233">
        <f t="shared" si="40"/>
        <v>0</v>
      </c>
      <c r="BD48" s="233">
        <f t="shared" si="41"/>
        <v>0</v>
      </c>
      <c r="BE48" s="233">
        <f t="shared" si="42"/>
        <v>3276</v>
      </c>
      <c r="BF48" s="75">
        <f t="shared" si="11"/>
        <v>3545</v>
      </c>
      <c r="BG48" s="94"/>
      <c r="BH48" s="87" t="s">
        <v>96</v>
      </c>
      <c r="BI48" s="90">
        <f>SUM('3b SFY 21-22 Adj-Late CalWIN MO'!X24)</f>
        <v>18813</v>
      </c>
      <c r="BJ48" s="90">
        <f>SUM('3b SFY 21-22 Adj-Late CalWIN MO'!Y24)</f>
        <v>315</v>
      </c>
      <c r="BK48" s="90">
        <f>SUM('3b SFY 21-22 Adj-Late CalWIN MO'!Z24)</f>
        <v>3276</v>
      </c>
      <c r="BL48" s="90">
        <f t="shared" si="74"/>
        <v>22404</v>
      </c>
      <c r="BM48" s="77"/>
      <c r="BN48" s="54" t="s">
        <v>96</v>
      </c>
      <c r="BO48" s="88">
        <f>'5a SFY 2122 CalWIN MO Share Tbl'!J18</f>
        <v>8.0600000000000005E-2</v>
      </c>
      <c r="BP48" s="83">
        <f t="shared" si="94"/>
        <v>29255</v>
      </c>
      <c r="BQ48" s="83">
        <f t="shared" si="95"/>
        <v>345</v>
      </c>
      <c r="BR48" s="100">
        <f>ROUNDUP(BO48*BR$5,0)</f>
        <v>2797</v>
      </c>
      <c r="BS48" s="332">
        <f>SUM(BP48:BR48)</f>
        <v>32397</v>
      </c>
      <c r="BT48" s="74"/>
      <c r="BU48" s="101" t="s">
        <v>96</v>
      </c>
      <c r="BV48" s="90">
        <f>SUMIF('3a SFY 22-23 CalWIN MO'!$A:$A,'SFY 22-23 Q1 Share Calculations'!$BU48,'3a SFY 22-23 CalWIN MO'!X:X)</f>
        <v>17737</v>
      </c>
      <c r="BW48" s="90">
        <f>SUMIF('3a SFY 22-23 CalWIN MO'!$A:$A,'SFY 22-23 Q1 Share Calculations'!$BU48,'3a SFY 22-23 CalWIN MO'!Y:Y)</f>
        <v>210</v>
      </c>
      <c r="BX48" s="90">
        <f>SUMIF('3a SFY 22-23 CalWIN MO'!$A:$A,'SFY 22-23 Q1 Share Calculations'!$BU48,'3a SFY 22-23 CalWIN MO'!Z:Z)</f>
        <v>1696</v>
      </c>
      <c r="BY48" s="102">
        <f t="shared" si="97"/>
        <v>19643</v>
      </c>
      <c r="CA48" s="101" t="s">
        <v>96</v>
      </c>
      <c r="CB48" s="92">
        <f t="shared" si="98"/>
        <v>46992</v>
      </c>
      <c r="CC48" s="92">
        <f t="shared" si="98"/>
        <v>555</v>
      </c>
      <c r="CD48" s="92">
        <f t="shared" si="98"/>
        <v>4493</v>
      </c>
      <c r="CE48" s="91">
        <f t="shared" si="99"/>
        <v>52040</v>
      </c>
      <c r="CF48" s="74"/>
      <c r="CG48" s="54" t="s">
        <v>96</v>
      </c>
      <c r="CH48" s="93">
        <f>'4a 58C 19-20 Persons Count'!Y45</f>
        <v>4.9700000000000001E-2</v>
      </c>
      <c r="CI48" s="25">
        <f>ROUND(CH48*CI$5,0)</f>
        <v>0</v>
      </c>
      <c r="CJ48" s="74"/>
      <c r="CK48" s="73">
        <f t="shared" si="13"/>
        <v>490</v>
      </c>
      <c r="CL48" s="73">
        <f t="shared" si="14"/>
        <v>66367</v>
      </c>
      <c r="CM48" s="73">
        <f t="shared" si="15"/>
        <v>3</v>
      </c>
      <c r="CN48" s="73">
        <f t="shared" si="16"/>
        <v>621</v>
      </c>
      <c r="CO48" s="73">
        <f t="shared" si="17"/>
        <v>54</v>
      </c>
      <c r="CP48" s="73">
        <f t="shared" si="18"/>
        <v>947</v>
      </c>
      <c r="CQ48" s="73">
        <f t="shared" si="19"/>
        <v>1</v>
      </c>
      <c r="CR48" s="73">
        <f t="shared" si="20"/>
        <v>1</v>
      </c>
      <c r="CS48" s="73">
        <f t="shared" si="21"/>
        <v>2</v>
      </c>
      <c r="CT48" s="73">
        <f t="shared" si="22"/>
        <v>11327</v>
      </c>
      <c r="CU48" s="78">
        <f t="shared" si="23"/>
        <v>79813</v>
      </c>
      <c r="CV48" s="120">
        <f t="shared" si="52"/>
        <v>0</v>
      </c>
    </row>
    <row r="49" spans="1:100" x14ac:dyDescent="0.25">
      <c r="A49" s="29" t="s">
        <v>97</v>
      </c>
      <c r="B49" s="29"/>
      <c r="C49" s="29"/>
      <c r="D49" s="60"/>
      <c r="E49" s="54" t="s">
        <v>97</v>
      </c>
      <c r="F49" s="82">
        <f>'4b 58C 20-21 Persons Count'!AS46</f>
        <v>5.7999999999999996E-3</v>
      </c>
      <c r="G49" s="84">
        <f t="shared" si="26"/>
        <v>3</v>
      </c>
      <c r="H49" s="84">
        <f t="shared" si="26"/>
        <v>24</v>
      </c>
      <c r="I49" s="84">
        <f t="shared" si="60"/>
        <v>0</v>
      </c>
      <c r="J49" s="83">
        <f t="shared" si="60"/>
        <v>25</v>
      </c>
      <c r="K49" s="85">
        <f t="shared" si="60"/>
        <v>1</v>
      </c>
      <c r="L49" s="84">
        <f t="shared" si="60"/>
        <v>2</v>
      </c>
      <c r="M49" s="84">
        <f t="shared" si="60"/>
        <v>0</v>
      </c>
      <c r="N49" s="84">
        <f t="shared" si="59"/>
        <v>0</v>
      </c>
      <c r="O49" s="84">
        <f t="shared" si="59"/>
        <v>0</v>
      </c>
      <c r="P49" s="83">
        <f t="shared" si="59"/>
        <v>671</v>
      </c>
      <c r="Q49" s="25">
        <f t="shared" si="6"/>
        <v>726</v>
      </c>
      <c r="R49" s="60"/>
      <c r="S49" s="29" t="s">
        <v>97</v>
      </c>
      <c r="T49" s="29"/>
      <c r="U49" s="29"/>
      <c r="V49" s="29"/>
      <c r="W49" s="29"/>
      <c r="X49" s="29"/>
      <c r="Y49" s="60"/>
      <c r="Z49" s="54" t="s">
        <v>97</v>
      </c>
      <c r="AA49" s="82">
        <f>'4a 58C 19-20 Persons Count'!AS46</f>
        <v>5.7000000000000002E-3</v>
      </c>
      <c r="AB49" s="83">
        <f t="shared" ref="AB49:AB63" si="101">ROUND(AB$5*$AA49,0)</f>
        <v>98</v>
      </c>
      <c r="AC49" s="99">
        <f t="shared" si="61"/>
        <v>93</v>
      </c>
      <c r="AD49" s="83">
        <f t="shared" si="84"/>
        <v>1</v>
      </c>
      <c r="AE49" s="83">
        <f t="shared" si="80"/>
        <v>104</v>
      </c>
      <c r="AF49" s="83">
        <f t="shared" si="85"/>
        <v>10</v>
      </c>
      <c r="AG49" s="83">
        <f t="shared" si="100"/>
        <v>14</v>
      </c>
      <c r="AH49" s="84">
        <f t="shared" si="66"/>
        <v>0</v>
      </c>
      <c r="AI49" s="100">
        <f>ROUNDUP(AI$5*$AA49,0)</f>
        <v>1</v>
      </c>
      <c r="AJ49" s="84">
        <f t="shared" si="65"/>
        <v>0</v>
      </c>
      <c r="AK49" s="83">
        <f t="shared" si="81"/>
        <v>58</v>
      </c>
      <c r="AL49" s="25">
        <f t="shared" si="10"/>
        <v>379</v>
      </c>
      <c r="AM49" s="60"/>
      <c r="AN49" s="29" t="s">
        <v>97</v>
      </c>
      <c r="AO49" s="98"/>
      <c r="AP49" s="29"/>
      <c r="AQ49" s="29"/>
      <c r="AR49" s="98"/>
      <c r="AS49" s="29"/>
      <c r="AT49" s="60"/>
      <c r="AU49" s="83" t="s">
        <v>97</v>
      </c>
      <c r="AV49" s="233">
        <f t="shared" si="33"/>
        <v>3</v>
      </c>
      <c r="AW49" s="233">
        <f t="shared" si="34"/>
        <v>24</v>
      </c>
      <c r="AX49" s="233">
        <f t="shared" si="35"/>
        <v>0</v>
      </c>
      <c r="AY49" s="233">
        <f t="shared" si="36"/>
        <v>25</v>
      </c>
      <c r="AZ49" s="233">
        <f t="shared" si="37"/>
        <v>1</v>
      </c>
      <c r="BA49" s="233">
        <f t="shared" si="38"/>
        <v>2</v>
      </c>
      <c r="BB49" s="233">
        <f t="shared" si="39"/>
        <v>0</v>
      </c>
      <c r="BC49" s="233">
        <f t="shared" si="40"/>
        <v>0</v>
      </c>
      <c r="BD49" s="233">
        <f t="shared" si="41"/>
        <v>0</v>
      </c>
      <c r="BE49" s="233">
        <f t="shared" si="42"/>
        <v>671</v>
      </c>
      <c r="BF49" s="75">
        <f t="shared" si="11"/>
        <v>726</v>
      </c>
      <c r="BG49" s="94"/>
      <c r="BH49" s="87" t="s">
        <v>97</v>
      </c>
      <c r="BI49" s="90">
        <v>0</v>
      </c>
      <c r="BJ49" s="90">
        <v>0</v>
      </c>
      <c r="BK49" s="90">
        <v>0</v>
      </c>
      <c r="BL49" s="90">
        <f t="shared" si="74"/>
        <v>0</v>
      </c>
      <c r="BM49" s="77"/>
      <c r="BN49" s="54" t="s">
        <v>97</v>
      </c>
      <c r="BO49" s="88">
        <f>'5a SFY 2122 CalWIN MO Share Tbl'!J19</f>
        <v>1.3599999999999999E-2</v>
      </c>
      <c r="BP49" s="83">
        <f t="shared" si="94"/>
        <v>4936</v>
      </c>
      <c r="BQ49" s="83">
        <f t="shared" si="95"/>
        <v>58</v>
      </c>
      <c r="BR49" s="83">
        <f t="shared" si="96"/>
        <v>472</v>
      </c>
      <c r="BS49" s="332">
        <f>SUM(BP49:BR49)</f>
        <v>5466</v>
      </c>
      <c r="BT49" s="74"/>
      <c r="BU49" s="101" t="s">
        <v>97</v>
      </c>
      <c r="BV49" s="90">
        <f>SUMIF('3a SFY 22-23 CalWIN MO'!$A:$A,'SFY 22-23 Q1 Share Calculations'!$BU49,'3a SFY 22-23 CalWIN MO'!X:X)</f>
        <v>7194</v>
      </c>
      <c r="BW49" s="90">
        <f>SUMIF('3a SFY 22-23 CalWIN MO'!$A:$A,'SFY 22-23 Q1 Share Calculations'!$BU49,'3a SFY 22-23 CalWIN MO'!Y:Y)</f>
        <v>85</v>
      </c>
      <c r="BX49" s="90">
        <f>SUMIF('3a SFY 22-23 CalWIN MO'!$A:$A,'SFY 22-23 Q1 Share Calculations'!$BU49,'3a SFY 22-23 CalWIN MO'!Z:Z)</f>
        <v>687</v>
      </c>
      <c r="BY49" s="102">
        <f t="shared" si="97"/>
        <v>7966</v>
      </c>
      <c r="CA49" s="101" t="s">
        <v>97</v>
      </c>
      <c r="CB49" s="92">
        <f t="shared" si="98"/>
        <v>12130</v>
      </c>
      <c r="CC49" s="92">
        <f t="shared" si="98"/>
        <v>143</v>
      </c>
      <c r="CD49" s="92">
        <f t="shared" si="98"/>
        <v>1159</v>
      </c>
      <c r="CE49" s="91">
        <f t="shared" si="99"/>
        <v>13432</v>
      </c>
      <c r="CF49" s="74"/>
      <c r="CG49" s="54" t="s">
        <v>97</v>
      </c>
      <c r="CH49" s="93">
        <f>'4a 58C 19-20 Persons Count'!Y46</f>
        <v>1.5699999999999999E-2</v>
      </c>
      <c r="CI49" s="25">
        <f>ROUND(CH49*CI$5,0)</f>
        <v>0</v>
      </c>
      <c r="CJ49" s="74"/>
      <c r="CK49" s="73">
        <f t="shared" si="13"/>
        <v>101</v>
      </c>
      <c r="CL49" s="73">
        <f t="shared" si="14"/>
        <v>12247</v>
      </c>
      <c r="CM49" s="73">
        <f t="shared" si="15"/>
        <v>1</v>
      </c>
      <c r="CN49" s="73">
        <f t="shared" si="16"/>
        <v>129</v>
      </c>
      <c r="CO49" s="73">
        <f t="shared" si="17"/>
        <v>11</v>
      </c>
      <c r="CP49" s="73">
        <f t="shared" si="18"/>
        <v>159</v>
      </c>
      <c r="CQ49" s="73">
        <f t="shared" si="19"/>
        <v>0</v>
      </c>
      <c r="CR49" s="73">
        <f t="shared" si="20"/>
        <v>1</v>
      </c>
      <c r="CS49" s="73">
        <f t="shared" si="21"/>
        <v>0</v>
      </c>
      <c r="CT49" s="73">
        <f t="shared" si="22"/>
        <v>1888</v>
      </c>
      <c r="CU49" s="78">
        <f t="shared" si="23"/>
        <v>14537</v>
      </c>
      <c r="CV49" s="120">
        <f t="shared" si="52"/>
        <v>0</v>
      </c>
    </row>
    <row r="50" spans="1:100" x14ac:dyDescent="0.25">
      <c r="A50" s="54" t="s">
        <v>98</v>
      </c>
      <c r="B50" s="82">
        <f>'4b 58C 20-21 Persons Count'!AM47</f>
        <v>9.1000000000000004E-3</v>
      </c>
      <c r="C50" s="83">
        <f t="shared" ref="C50:C63" si="102">ROUND(B50*C$5,0)</f>
        <v>82</v>
      </c>
      <c r="D50" s="60"/>
      <c r="E50" s="54" t="s">
        <v>98</v>
      </c>
      <c r="F50" s="82">
        <f>'4b 58C 20-21 Persons Count'!AS47</f>
        <v>4.8999999999999998E-3</v>
      </c>
      <c r="G50" s="100">
        <f>ROUNDUP(G$5*$F50,0)</f>
        <v>3</v>
      </c>
      <c r="H50" s="84">
        <f t="shared" si="26"/>
        <v>20</v>
      </c>
      <c r="I50" s="84">
        <f t="shared" si="60"/>
        <v>0</v>
      </c>
      <c r="J50" s="83">
        <f t="shared" si="60"/>
        <v>21</v>
      </c>
      <c r="K50" s="85">
        <f t="shared" si="60"/>
        <v>1</v>
      </c>
      <c r="L50" s="84">
        <f t="shared" si="60"/>
        <v>2</v>
      </c>
      <c r="M50" s="84">
        <f t="shared" si="60"/>
        <v>0</v>
      </c>
      <c r="N50" s="84">
        <f t="shared" si="59"/>
        <v>0</v>
      </c>
      <c r="O50" s="84">
        <f t="shared" si="59"/>
        <v>0</v>
      </c>
      <c r="P50" s="83">
        <f t="shared" si="59"/>
        <v>567</v>
      </c>
      <c r="Q50" s="25">
        <f t="shared" si="6"/>
        <v>614</v>
      </c>
      <c r="R50" s="60"/>
      <c r="S50" s="54" t="s">
        <v>98</v>
      </c>
      <c r="T50" s="82">
        <f>'4b 58C 20-21 Persons Count'!AI47</f>
        <v>8.3000000000000001E-3</v>
      </c>
      <c r="U50" s="83">
        <f t="shared" si="45"/>
        <v>6557</v>
      </c>
      <c r="V50" s="83">
        <f t="shared" si="43"/>
        <v>106</v>
      </c>
      <c r="W50" s="83">
        <f t="shared" si="44"/>
        <v>1282</v>
      </c>
      <c r="X50" s="25">
        <f t="shared" ref="X50:X52" si="103">SUM(U50:W50)</f>
        <v>7945</v>
      </c>
      <c r="Y50" s="60"/>
      <c r="Z50" s="54" t="s">
        <v>98</v>
      </c>
      <c r="AA50" s="82">
        <f>'4a 58C 19-20 Persons Count'!AS47</f>
        <v>5.1000000000000004E-3</v>
      </c>
      <c r="AB50" s="83">
        <f t="shared" si="101"/>
        <v>88</v>
      </c>
      <c r="AC50" s="83">
        <f t="shared" si="61"/>
        <v>83</v>
      </c>
      <c r="AD50" s="83">
        <f t="shared" si="84"/>
        <v>1</v>
      </c>
      <c r="AE50" s="83">
        <f t="shared" si="80"/>
        <v>93</v>
      </c>
      <c r="AF50" s="83">
        <f t="shared" si="85"/>
        <v>9</v>
      </c>
      <c r="AG50" s="83">
        <f t="shared" si="100"/>
        <v>12</v>
      </c>
      <c r="AH50" s="84">
        <f t="shared" si="66"/>
        <v>0</v>
      </c>
      <c r="AI50" s="84">
        <f t="shared" ref="AI50:AI56" si="104">ROUND(AI$5*$AA50,0)</f>
        <v>0</v>
      </c>
      <c r="AJ50" s="84">
        <f t="shared" si="65"/>
        <v>0</v>
      </c>
      <c r="AK50" s="83">
        <f t="shared" si="81"/>
        <v>52</v>
      </c>
      <c r="AL50" s="25">
        <f t="shared" si="10"/>
        <v>338</v>
      </c>
      <c r="AM50" s="60"/>
      <c r="AN50" s="54" t="s">
        <v>98</v>
      </c>
      <c r="AO50" s="82">
        <f>'4a 58C 19-20 Persons Count'!AI47</f>
        <v>8.5000000000000006E-3</v>
      </c>
      <c r="AP50" s="83">
        <f t="shared" si="29"/>
        <v>0</v>
      </c>
      <c r="AQ50" s="83">
        <f>ROUND($AQ$5*AO50,0)</f>
        <v>0</v>
      </c>
      <c r="AR50" s="83">
        <f t="shared" si="31"/>
        <v>0</v>
      </c>
      <c r="AS50" s="25">
        <f t="shared" si="32"/>
        <v>0</v>
      </c>
      <c r="AT50" s="60"/>
      <c r="AU50" s="83" t="s">
        <v>98</v>
      </c>
      <c r="AV50" s="233">
        <f t="shared" si="33"/>
        <v>3</v>
      </c>
      <c r="AW50" s="233">
        <f t="shared" si="34"/>
        <v>6577</v>
      </c>
      <c r="AX50" s="233">
        <f t="shared" si="35"/>
        <v>0</v>
      </c>
      <c r="AY50" s="233">
        <f t="shared" si="36"/>
        <v>21</v>
      </c>
      <c r="AZ50" s="233">
        <f t="shared" si="37"/>
        <v>1</v>
      </c>
      <c r="BA50" s="233">
        <f t="shared" si="38"/>
        <v>108</v>
      </c>
      <c r="BB50" s="233">
        <f t="shared" si="39"/>
        <v>0</v>
      </c>
      <c r="BC50" s="233">
        <f t="shared" si="40"/>
        <v>0</v>
      </c>
      <c r="BD50" s="233">
        <f t="shared" si="41"/>
        <v>0</v>
      </c>
      <c r="BE50" s="233">
        <f t="shared" si="42"/>
        <v>1849</v>
      </c>
      <c r="BF50" s="75">
        <f t="shared" si="11"/>
        <v>8559</v>
      </c>
      <c r="BG50" s="94"/>
      <c r="BH50" s="328" t="s">
        <v>98</v>
      </c>
      <c r="BI50" s="329">
        <v>0</v>
      </c>
      <c r="BJ50" s="329">
        <v>0</v>
      </c>
      <c r="BK50" s="329">
        <v>0</v>
      </c>
      <c r="BL50" s="329">
        <f t="shared" si="74"/>
        <v>0</v>
      </c>
      <c r="BM50" s="77"/>
      <c r="BN50" s="29" t="s">
        <v>98</v>
      </c>
      <c r="BO50" s="97"/>
      <c r="BP50" s="29"/>
      <c r="BQ50" s="96"/>
      <c r="BR50" s="96"/>
      <c r="BS50" s="333"/>
      <c r="BT50" s="74"/>
      <c r="BU50" s="96" t="s">
        <v>98</v>
      </c>
      <c r="BV50" s="96"/>
      <c r="BW50" s="96"/>
      <c r="BX50" s="96"/>
      <c r="BY50" s="96"/>
      <c r="CA50" s="96" t="s">
        <v>98</v>
      </c>
      <c r="CB50" s="96"/>
      <c r="CC50" s="96"/>
      <c r="CD50" s="96"/>
      <c r="CE50" s="334"/>
      <c r="CF50" s="74"/>
      <c r="CG50" s="29" t="s">
        <v>98</v>
      </c>
      <c r="CH50" s="81"/>
      <c r="CI50" s="29"/>
      <c r="CJ50" s="74"/>
      <c r="CK50" s="73">
        <f t="shared" si="13"/>
        <v>91</v>
      </c>
      <c r="CL50" s="73">
        <f t="shared" si="14"/>
        <v>6742</v>
      </c>
      <c r="CM50" s="73">
        <f t="shared" si="15"/>
        <v>1</v>
      </c>
      <c r="CN50" s="73">
        <f t="shared" si="16"/>
        <v>114</v>
      </c>
      <c r="CO50" s="73">
        <f t="shared" si="17"/>
        <v>10</v>
      </c>
      <c r="CP50" s="73">
        <f t="shared" si="18"/>
        <v>120</v>
      </c>
      <c r="CQ50" s="73">
        <f t="shared" si="19"/>
        <v>0</v>
      </c>
      <c r="CR50" s="73">
        <f t="shared" si="20"/>
        <v>0</v>
      </c>
      <c r="CS50" s="73">
        <f t="shared" si="21"/>
        <v>0</v>
      </c>
      <c r="CT50" s="73">
        <f t="shared" si="22"/>
        <v>1901</v>
      </c>
      <c r="CU50" s="78">
        <f t="shared" si="23"/>
        <v>8979</v>
      </c>
      <c r="CV50" s="120">
        <f t="shared" si="52"/>
        <v>0</v>
      </c>
    </row>
    <row r="51" spans="1:100" x14ac:dyDescent="0.25">
      <c r="A51" s="54" t="s">
        <v>99</v>
      </c>
      <c r="B51" s="82">
        <f>'4b 58C 20-21 Persons Count'!AM48</f>
        <v>1E-4</v>
      </c>
      <c r="C51" s="83">
        <f t="shared" si="102"/>
        <v>1</v>
      </c>
      <c r="D51" s="60"/>
      <c r="E51" s="54" t="s">
        <v>99</v>
      </c>
      <c r="F51" s="82">
        <f>'4b 58C 20-21 Persons Count'!AS48</f>
        <v>1E-4</v>
      </c>
      <c r="G51" s="84">
        <f t="shared" si="26"/>
        <v>0</v>
      </c>
      <c r="H51" s="84">
        <f t="shared" si="26"/>
        <v>0</v>
      </c>
      <c r="I51" s="84">
        <f t="shared" si="60"/>
        <v>0</v>
      </c>
      <c r="J51" s="83">
        <f t="shared" si="60"/>
        <v>0</v>
      </c>
      <c r="K51" s="100">
        <f>ROUNDUP(K$5*$F51,0)</f>
        <v>1</v>
      </c>
      <c r="L51" s="84">
        <f t="shared" si="60"/>
        <v>0</v>
      </c>
      <c r="M51" s="84">
        <f t="shared" si="60"/>
        <v>0</v>
      </c>
      <c r="N51" s="84">
        <f t="shared" si="59"/>
        <v>0</v>
      </c>
      <c r="O51" s="84">
        <f t="shared" si="59"/>
        <v>0</v>
      </c>
      <c r="P51" s="83">
        <f t="shared" si="59"/>
        <v>12</v>
      </c>
      <c r="Q51" s="25">
        <f t="shared" si="6"/>
        <v>13</v>
      </c>
      <c r="R51" s="60"/>
      <c r="S51" s="54" t="s">
        <v>99</v>
      </c>
      <c r="T51" s="82">
        <f>'4b 58C 20-21 Persons Count'!AI48</f>
        <v>1E-4</v>
      </c>
      <c r="U51" s="83">
        <f t="shared" si="45"/>
        <v>79</v>
      </c>
      <c r="V51" s="83">
        <f t="shared" si="43"/>
        <v>1</v>
      </c>
      <c r="W51" s="83">
        <f t="shared" si="44"/>
        <v>15</v>
      </c>
      <c r="X51" s="25">
        <f t="shared" si="103"/>
        <v>95</v>
      </c>
      <c r="Y51" s="60"/>
      <c r="Z51" s="54" t="s">
        <v>99</v>
      </c>
      <c r="AA51" s="82">
        <f>'4a 58C 19-20 Persons Count'!AS48</f>
        <v>1E-4</v>
      </c>
      <c r="AB51" s="83">
        <f t="shared" si="101"/>
        <v>2</v>
      </c>
      <c r="AC51" s="83">
        <f t="shared" si="61"/>
        <v>2</v>
      </c>
      <c r="AD51" s="83">
        <f t="shared" si="84"/>
        <v>0</v>
      </c>
      <c r="AE51" s="83">
        <f t="shared" si="80"/>
        <v>2</v>
      </c>
      <c r="AF51" s="83">
        <f t="shared" si="85"/>
        <v>0</v>
      </c>
      <c r="AG51" s="83">
        <f t="shared" si="100"/>
        <v>0</v>
      </c>
      <c r="AH51" s="84">
        <f t="shared" si="66"/>
        <v>0</v>
      </c>
      <c r="AI51" s="84">
        <f t="shared" si="104"/>
        <v>0</v>
      </c>
      <c r="AJ51" s="84">
        <f t="shared" si="65"/>
        <v>0</v>
      </c>
      <c r="AK51" s="100">
        <f>ROUNDUP(AK$5*$AA51,0)</f>
        <v>2</v>
      </c>
      <c r="AL51" s="25">
        <f t="shared" si="10"/>
        <v>8</v>
      </c>
      <c r="AM51" s="60"/>
      <c r="AN51" s="54" t="s">
        <v>99</v>
      </c>
      <c r="AO51" s="82">
        <f>'4a 58C 19-20 Persons Count'!AI48</f>
        <v>1E-4</v>
      </c>
      <c r="AP51" s="83">
        <f t="shared" si="29"/>
        <v>0</v>
      </c>
      <c r="AQ51" s="83">
        <f t="shared" si="30"/>
        <v>0</v>
      </c>
      <c r="AR51" s="83">
        <f t="shared" si="31"/>
        <v>0</v>
      </c>
      <c r="AS51" s="25">
        <f t="shared" si="32"/>
        <v>0</v>
      </c>
      <c r="AT51" s="60"/>
      <c r="AU51" s="83" t="s">
        <v>99</v>
      </c>
      <c r="AV51" s="233">
        <f t="shared" si="33"/>
        <v>0</v>
      </c>
      <c r="AW51" s="233">
        <f t="shared" si="34"/>
        <v>79</v>
      </c>
      <c r="AX51" s="233">
        <f t="shared" si="35"/>
        <v>0</v>
      </c>
      <c r="AY51" s="233">
        <f t="shared" si="36"/>
        <v>0</v>
      </c>
      <c r="AZ51" s="233">
        <f t="shared" si="37"/>
        <v>1</v>
      </c>
      <c r="BA51" s="233">
        <f t="shared" si="38"/>
        <v>1</v>
      </c>
      <c r="BB51" s="233">
        <f t="shared" si="39"/>
        <v>0</v>
      </c>
      <c r="BC51" s="233">
        <f t="shared" si="40"/>
        <v>0</v>
      </c>
      <c r="BD51" s="233">
        <f t="shared" si="41"/>
        <v>0</v>
      </c>
      <c r="BE51" s="233">
        <f t="shared" si="42"/>
        <v>27</v>
      </c>
      <c r="BF51" s="75">
        <f t="shared" si="11"/>
        <v>108</v>
      </c>
      <c r="BG51" s="94"/>
      <c r="BH51" s="328" t="s">
        <v>99</v>
      </c>
      <c r="BI51" s="329">
        <v>0</v>
      </c>
      <c r="BJ51" s="329">
        <v>0</v>
      </c>
      <c r="BK51" s="329">
        <v>0</v>
      </c>
      <c r="BL51" s="329">
        <f t="shared" si="74"/>
        <v>0</v>
      </c>
      <c r="BM51" s="77"/>
      <c r="BN51" s="29" t="s">
        <v>99</v>
      </c>
      <c r="BO51" s="97"/>
      <c r="BP51" s="29"/>
      <c r="BQ51" s="96"/>
      <c r="BR51" s="96"/>
      <c r="BS51" s="333"/>
      <c r="BT51" s="74"/>
      <c r="BU51" s="96" t="s">
        <v>99</v>
      </c>
      <c r="BV51" s="96"/>
      <c r="BW51" s="96"/>
      <c r="BX51" s="96"/>
      <c r="BY51" s="96"/>
      <c r="CA51" s="96" t="s">
        <v>99</v>
      </c>
      <c r="CB51" s="96"/>
      <c r="CC51" s="96"/>
      <c r="CD51" s="96"/>
      <c r="CE51" s="334"/>
      <c r="CF51" s="74"/>
      <c r="CG51" s="29" t="s">
        <v>99</v>
      </c>
      <c r="CH51" s="81"/>
      <c r="CI51" s="29"/>
      <c r="CJ51" s="74"/>
      <c r="CK51" s="73">
        <f t="shared" si="13"/>
        <v>2</v>
      </c>
      <c r="CL51" s="73">
        <f t="shared" si="14"/>
        <v>82</v>
      </c>
      <c r="CM51" s="73">
        <f t="shared" si="15"/>
        <v>0</v>
      </c>
      <c r="CN51" s="73">
        <f t="shared" si="16"/>
        <v>2</v>
      </c>
      <c r="CO51" s="73">
        <f t="shared" si="17"/>
        <v>1</v>
      </c>
      <c r="CP51" s="73">
        <f t="shared" si="18"/>
        <v>1</v>
      </c>
      <c r="CQ51" s="73">
        <f t="shared" si="19"/>
        <v>0</v>
      </c>
      <c r="CR51" s="73">
        <f t="shared" si="20"/>
        <v>0</v>
      </c>
      <c r="CS51" s="73">
        <f t="shared" si="21"/>
        <v>0</v>
      </c>
      <c r="CT51" s="73">
        <f t="shared" si="22"/>
        <v>29</v>
      </c>
      <c r="CU51" s="78">
        <f t="shared" si="23"/>
        <v>117</v>
      </c>
      <c r="CV51" s="120">
        <f t="shared" si="52"/>
        <v>0</v>
      </c>
    </row>
    <row r="52" spans="1:100" x14ac:dyDescent="0.25">
      <c r="A52" s="54" t="s">
        <v>100</v>
      </c>
      <c r="B52" s="82">
        <f>'4b 58C 20-21 Persons Count'!AM49</f>
        <v>2.8999999999999998E-3</v>
      </c>
      <c r="C52" s="83">
        <f t="shared" si="102"/>
        <v>26</v>
      </c>
      <c r="D52" s="60"/>
      <c r="E52" s="54" t="s">
        <v>100</v>
      </c>
      <c r="F52" s="82">
        <f>'4b 58C 20-21 Persons Count'!AS49</f>
        <v>1.5E-3</v>
      </c>
      <c r="G52" s="84">
        <f t="shared" si="26"/>
        <v>1</v>
      </c>
      <c r="H52" s="84">
        <f t="shared" si="26"/>
        <v>6</v>
      </c>
      <c r="I52" s="100">
        <f>ROUNDUP(I$5*$F52,0)</f>
        <v>1</v>
      </c>
      <c r="J52" s="83">
        <f t="shared" si="60"/>
        <v>6</v>
      </c>
      <c r="K52" s="100">
        <f>ROUNDUP(K$5*$F52,0)</f>
        <v>1</v>
      </c>
      <c r="L52" s="84">
        <f t="shared" si="60"/>
        <v>1</v>
      </c>
      <c r="M52" s="84">
        <f t="shared" si="60"/>
        <v>0</v>
      </c>
      <c r="N52" s="84">
        <f t="shared" si="59"/>
        <v>0</v>
      </c>
      <c r="O52" s="84">
        <f t="shared" si="59"/>
        <v>0</v>
      </c>
      <c r="P52" s="83">
        <f t="shared" si="59"/>
        <v>174</v>
      </c>
      <c r="Q52" s="25">
        <f t="shared" si="6"/>
        <v>190</v>
      </c>
      <c r="R52" s="60"/>
      <c r="S52" s="54" t="s">
        <v>100</v>
      </c>
      <c r="T52" s="82">
        <f>'4b 58C 20-21 Persons Count'!AI49</f>
        <v>2.5000000000000001E-3</v>
      </c>
      <c r="U52" s="100">
        <f>ROUNDDOWN($U$5*T52,0)</f>
        <v>1974</v>
      </c>
      <c r="V52" s="83">
        <f t="shared" si="43"/>
        <v>32</v>
      </c>
      <c r="W52" s="83">
        <f t="shared" si="44"/>
        <v>386</v>
      </c>
      <c r="X52" s="25">
        <f t="shared" si="103"/>
        <v>2392</v>
      </c>
      <c r="Y52" s="60"/>
      <c r="Z52" s="54" t="s">
        <v>100</v>
      </c>
      <c r="AA52" s="82">
        <f>'4a 58C 19-20 Persons Count'!AS49</f>
        <v>1.5E-3</v>
      </c>
      <c r="AB52" s="83">
        <f t="shared" si="101"/>
        <v>26</v>
      </c>
      <c r="AC52" s="83">
        <f t="shared" si="61"/>
        <v>24</v>
      </c>
      <c r="AD52" s="83">
        <f t="shared" si="84"/>
        <v>0</v>
      </c>
      <c r="AE52" s="83">
        <f t="shared" si="80"/>
        <v>27</v>
      </c>
      <c r="AF52" s="83">
        <f t="shared" si="85"/>
        <v>3</v>
      </c>
      <c r="AG52" s="233">
        <f t="shared" si="100"/>
        <v>4</v>
      </c>
      <c r="AH52" s="84">
        <f t="shared" si="66"/>
        <v>0</v>
      </c>
      <c r="AI52" s="84">
        <f t="shared" si="104"/>
        <v>0</v>
      </c>
      <c r="AJ52" s="84">
        <f t="shared" si="65"/>
        <v>0</v>
      </c>
      <c r="AK52" s="83">
        <f t="shared" ref="AK52:AK63" si="105">ROUND(AK$5*$AA52,0)</f>
        <v>15</v>
      </c>
      <c r="AL52" s="25">
        <f t="shared" si="10"/>
        <v>99</v>
      </c>
      <c r="AM52" s="60"/>
      <c r="AN52" s="54" t="s">
        <v>100</v>
      </c>
      <c r="AO52" s="82">
        <f>'4a 58C 19-20 Persons Count'!AI49</f>
        <v>2.3999999999999998E-3</v>
      </c>
      <c r="AP52" s="83">
        <f t="shared" si="29"/>
        <v>0</v>
      </c>
      <c r="AQ52" s="83">
        <f t="shared" si="30"/>
        <v>0</v>
      </c>
      <c r="AR52" s="83">
        <f t="shared" si="31"/>
        <v>0</v>
      </c>
      <c r="AS52" s="25">
        <f t="shared" si="32"/>
        <v>0</v>
      </c>
      <c r="AT52" s="60"/>
      <c r="AU52" s="83" t="s">
        <v>100</v>
      </c>
      <c r="AV52" s="233">
        <f t="shared" si="33"/>
        <v>1</v>
      </c>
      <c r="AW52" s="233">
        <f t="shared" si="34"/>
        <v>1980</v>
      </c>
      <c r="AX52" s="233">
        <f t="shared" si="35"/>
        <v>1</v>
      </c>
      <c r="AY52" s="233">
        <f t="shared" si="36"/>
        <v>6</v>
      </c>
      <c r="AZ52" s="233">
        <f t="shared" si="37"/>
        <v>1</v>
      </c>
      <c r="BA52" s="233">
        <f t="shared" si="38"/>
        <v>33</v>
      </c>
      <c r="BB52" s="233">
        <f t="shared" si="39"/>
        <v>0</v>
      </c>
      <c r="BC52" s="233">
        <f t="shared" si="40"/>
        <v>0</v>
      </c>
      <c r="BD52" s="233">
        <f t="shared" si="41"/>
        <v>0</v>
      </c>
      <c r="BE52" s="233">
        <f t="shared" si="42"/>
        <v>560</v>
      </c>
      <c r="BF52" s="75">
        <f t="shared" si="11"/>
        <v>2582</v>
      </c>
      <c r="BG52" s="94"/>
      <c r="BH52" s="328" t="s">
        <v>100</v>
      </c>
      <c r="BI52" s="329">
        <v>0</v>
      </c>
      <c r="BJ52" s="329">
        <v>0</v>
      </c>
      <c r="BK52" s="329">
        <v>0</v>
      </c>
      <c r="BL52" s="329">
        <f t="shared" si="74"/>
        <v>0</v>
      </c>
      <c r="BM52" s="77"/>
      <c r="BN52" s="29" t="s">
        <v>100</v>
      </c>
      <c r="BO52" s="97"/>
      <c r="BP52" s="29"/>
      <c r="BQ52" s="96"/>
      <c r="BR52" s="96"/>
      <c r="BS52" s="333"/>
      <c r="BT52" s="74"/>
      <c r="BU52" s="96" t="s">
        <v>100</v>
      </c>
      <c r="BV52" s="96"/>
      <c r="BW52" s="96"/>
      <c r="BX52" s="96"/>
      <c r="BY52" s="96"/>
      <c r="CA52" s="96" t="s">
        <v>100</v>
      </c>
      <c r="CB52" s="96"/>
      <c r="CC52" s="96"/>
      <c r="CD52" s="96"/>
      <c r="CE52" s="334"/>
      <c r="CF52" s="74"/>
      <c r="CG52" s="29" t="s">
        <v>100</v>
      </c>
      <c r="CH52" s="81"/>
      <c r="CI52" s="29"/>
      <c r="CJ52" s="74"/>
      <c r="CK52" s="73">
        <f t="shared" si="13"/>
        <v>27</v>
      </c>
      <c r="CL52" s="73">
        <f t="shared" si="14"/>
        <v>2030</v>
      </c>
      <c r="CM52" s="73">
        <f t="shared" si="15"/>
        <v>1</v>
      </c>
      <c r="CN52" s="73">
        <f t="shared" si="16"/>
        <v>33</v>
      </c>
      <c r="CO52" s="73">
        <f t="shared" si="17"/>
        <v>4</v>
      </c>
      <c r="CP52" s="73">
        <f t="shared" si="18"/>
        <v>37</v>
      </c>
      <c r="CQ52" s="73">
        <f t="shared" si="19"/>
        <v>0</v>
      </c>
      <c r="CR52" s="73">
        <f t="shared" si="20"/>
        <v>0</v>
      </c>
      <c r="CS52" s="73">
        <f t="shared" si="21"/>
        <v>0</v>
      </c>
      <c r="CT52" s="73">
        <f t="shared" si="22"/>
        <v>575</v>
      </c>
      <c r="CU52" s="78">
        <f t="shared" si="23"/>
        <v>2707</v>
      </c>
      <c r="CV52" s="120">
        <f t="shared" si="52"/>
        <v>0</v>
      </c>
    </row>
    <row r="53" spans="1:100" x14ac:dyDescent="0.25">
      <c r="A53" s="29" t="s">
        <v>101</v>
      </c>
      <c r="B53" s="29"/>
      <c r="C53" s="29"/>
      <c r="D53" s="60"/>
      <c r="E53" s="54" t="s">
        <v>101</v>
      </c>
      <c r="F53" s="82">
        <f>'4b 58C 20-21 Persons Count'!AS50</f>
        <v>9.2999999999999992E-3</v>
      </c>
      <c r="G53" s="84">
        <f t="shared" si="26"/>
        <v>5</v>
      </c>
      <c r="H53" s="84">
        <f t="shared" si="26"/>
        <v>38</v>
      </c>
      <c r="I53" s="84">
        <f t="shared" si="60"/>
        <v>0</v>
      </c>
      <c r="J53" s="83">
        <f t="shared" si="60"/>
        <v>40</v>
      </c>
      <c r="K53" s="85">
        <f t="shared" si="60"/>
        <v>2</v>
      </c>
      <c r="L53" s="84">
        <f t="shared" si="60"/>
        <v>4</v>
      </c>
      <c r="M53" s="84">
        <f t="shared" si="60"/>
        <v>0</v>
      </c>
      <c r="N53" s="84">
        <f t="shared" si="59"/>
        <v>0</v>
      </c>
      <c r="O53" s="84">
        <f t="shared" si="59"/>
        <v>0</v>
      </c>
      <c r="P53" s="83">
        <f t="shared" si="59"/>
        <v>1076</v>
      </c>
      <c r="Q53" s="25">
        <f t="shared" si="6"/>
        <v>1165</v>
      </c>
      <c r="R53" s="60"/>
      <c r="S53" s="29" t="s">
        <v>101</v>
      </c>
      <c r="T53" s="29"/>
      <c r="U53" s="29"/>
      <c r="V53" s="29"/>
      <c r="W53" s="29"/>
      <c r="X53" s="29"/>
      <c r="Y53" s="60"/>
      <c r="Z53" s="54" t="s">
        <v>101</v>
      </c>
      <c r="AA53" s="82">
        <f>'4a 58C 19-20 Persons Count'!AS50</f>
        <v>9.1000000000000004E-3</v>
      </c>
      <c r="AB53" s="83">
        <f t="shared" si="101"/>
        <v>157</v>
      </c>
      <c r="AC53" s="83">
        <f t="shared" si="61"/>
        <v>148</v>
      </c>
      <c r="AD53" s="83">
        <f t="shared" si="84"/>
        <v>1</v>
      </c>
      <c r="AE53" s="83">
        <f t="shared" si="80"/>
        <v>165</v>
      </c>
      <c r="AF53" s="83">
        <f t="shared" si="85"/>
        <v>16</v>
      </c>
      <c r="AG53" s="83">
        <f t="shared" si="100"/>
        <v>22</v>
      </c>
      <c r="AH53" s="100">
        <f>ROUNDUP(AH$5*$AA53,0)</f>
        <v>1</v>
      </c>
      <c r="AI53" s="84">
        <f t="shared" si="104"/>
        <v>0</v>
      </c>
      <c r="AJ53" s="84">
        <f t="shared" si="65"/>
        <v>1</v>
      </c>
      <c r="AK53" s="84">
        <f t="shared" si="105"/>
        <v>93</v>
      </c>
      <c r="AL53" s="25">
        <f t="shared" si="10"/>
        <v>604</v>
      </c>
      <c r="AM53" s="60"/>
      <c r="AN53" s="29" t="s">
        <v>101</v>
      </c>
      <c r="AO53" s="98"/>
      <c r="AP53" s="29"/>
      <c r="AQ53" s="29"/>
      <c r="AR53" s="98"/>
      <c r="AS53" s="29"/>
      <c r="AT53" s="60"/>
      <c r="AU53" s="83" t="s">
        <v>101</v>
      </c>
      <c r="AV53" s="233">
        <f t="shared" si="33"/>
        <v>5</v>
      </c>
      <c r="AW53" s="233">
        <f t="shared" si="34"/>
        <v>38</v>
      </c>
      <c r="AX53" s="233">
        <f t="shared" si="35"/>
        <v>0</v>
      </c>
      <c r="AY53" s="233">
        <f t="shared" si="36"/>
        <v>40</v>
      </c>
      <c r="AZ53" s="233">
        <f t="shared" si="37"/>
        <v>2</v>
      </c>
      <c r="BA53" s="233">
        <f t="shared" si="38"/>
        <v>4</v>
      </c>
      <c r="BB53" s="233">
        <f t="shared" si="39"/>
        <v>0</v>
      </c>
      <c r="BC53" s="233">
        <f t="shared" si="40"/>
        <v>0</v>
      </c>
      <c r="BD53" s="233">
        <f t="shared" si="41"/>
        <v>0</v>
      </c>
      <c r="BE53" s="233">
        <f t="shared" si="42"/>
        <v>1076</v>
      </c>
      <c r="BF53" s="75">
        <f t="shared" si="11"/>
        <v>1165</v>
      </c>
      <c r="BG53" s="94"/>
      <c r="BH53" s="87" t="s">
        <v>101</v>
      </c>
      <c r="BI53" s="90">
        <v>0</v>
      </c>
      <c r="BJ53" s="90">
        <v>0</v>
      </c>
      <c r="BK53" s="90">
        <v>0</v>
      </c>
      <c r="BL53" s="90">
        <f t="shared" si="74"/>
        <v>0</v>
      </c>
      <c r="BM53" s="77"/>
      <c r="BN53" s="54" t="s">
        <v>101</v>
      </c>
      <c r="BO53" s="88">
        <f>'5a SFY 2122 CalWIN MO Share Tbl'!J20</f>
        <v>2.58E-2</v>
      </c>
      <c r="BP53" s="83">
        <f t="shared" ref="BP53:BP54" si="106">ROUND(BO53*BP$5,0)</f>
        <v>9364</v>
      </c>
      <c r="BQ53" s="83">
        <f t="shared" ref="BQ53:BQ54" si="107">ROUND(BO53*BQ$5,0)</f>
        <v>111</v>
      </c>
      <c r="BR53" s="83">
        <f t="shared" ref="BR53:BR54" si="108">ROUND(BO53*BR$5,0)</f>
        <v>895</v>
      </c>
      <c r="BS53" s="332">
        <f>SUM(BP53:BR53)</f>
        <v>10370</v>
      </c>
      <c r="BT53" s="74"/>
      <c r="BU53" s="101" t="s">
        <v>101</v>
      </c>
      <c r="BV53" s="90">
        <f>SUMIF('3a SFY 22-23 CalWIN MO'!$A:$A,'SFY 22-23 Q1 Share Calculations'!$BU53,'3a SFY 22-23 CalWIN MO'!X:X)</f>
        <v>6999</v>
      </c>
      <c r="BW53" s="90">
        <f>SUMIF('3a SFY 22-23 CalWIN MO'!$A:$A,'SFY 22-23 Q1 Share Calculations'!$BU53,'3a SFY 22-23 CalWIN MO'!Y:Y)</f>
        <v>83</v>
      </c>
      <c r="BX53" s="90">
        <f>SUMIF('3a SFY 22-23 CalWIN MO'!$A:$A,'SFY 22-23 Q1 Share Calculations'!$BU53,'3a SFY 22-23 CalWIN MO'!Z:Z)</f>
        <v>669</v>
      </c>
      <c r="BY53" s="102">
        <f t="shared" ref="BY53:BY54" si="109">SUM(BV53:BX53)</f>
        <v>7751</v>
      </c>
      <c r="CA53" s="101" t="s">
        <v>101</v>
      </c>
      <c r="CB53" s="92">
        <f t="shared" ref="CB53:CD54" si="110">BP53+BV53</f>
        <v>16363</v>
      </c>
      <c r="CC53" s="92">
        <f t="shared" si="110"/>
        <v>194</v>
      </c>
      <c r="CD53" s="92">
        <f t="shared" si="110"/>
        <v>1564</v>
      </c>
      <c r="CE53" s="91">
        <f t="shared" ref="CE53:CE54" si="111">SUM(CB53:CD53)</f>
        <v>18121</v>
      </c>
      <c r="CF53" s="74"/>
      <c r="CG53" s="54" t="s">
        <v>101</v>
      </c>
      <c r="CH53" s="93">
        <f>'4a 58C 19-20 Persons Count'!Y50</f>
        <v>2.3900000000000001E-2</v>
      </c>
      <c r="CI53" s="25">
        <f>ROUND(CH53*CI$5,0)</f>
        <v>0</v>
      </c>
      <c r="CJ53" s="74"/>
      <c r="CK53" s="73">
        <f t="shared" si="13"/>
        <v>162</v>
      </c>
      <c r="CL53" s="73">
        <f t="shared" si="14"/>
        <v>16549</v>
      </c>
      <c r="CM53" s="73">
        <f t="shared" si="15"/>
        <v>1</v>
      </c>
      <c r="CN53" s="73">
        <f t="shared" si="16"/>
        <v>205</v>
      </c>
      <c r="CO53" s="73">
        <f t="shared" si="17"/>
        <v>18</v>
      </c>
      <c r="CP53" s="73">
        <f t="shared" si="18"/>
        <v>220</v>
      </c>
      <c r="CQ53" s="73">
        <f t="shared" si="19"/>
        <v>1</v>
      </c>
      <c r="CR53" s="73">
        <f t="shared" si="20"/>
        <v>0</v>
      </c>
      <c r="CS53" s="73">
        <f t="shared" si="21"/>
        <v>1</v>
      </c>
      <c r="CT53" s="73">
        <f t="shared" si="22"/>
        <v>2733</v>
      </c>
      <c r="CU53" s="78">
        <f t="shared" si="23"/>
        <v>19890</v>
      </c>
      <c r="CV53" s="120">
        <f t="shared" si="52"/>
        <v>0</v>
      </c>
    </row>
    <row r="54" spans="1:100" x14ac:dyDescent="0.25">
      <c r="A54" s="29" t="s">
        <v>102</v>
      </c>
      <c r="B54" s="29"/>
      <c r="C54" s="29"/>
      <c r="D54" s="60"/>
      <c r="E54" s="54" t="s">
        <v>102</v>
      </c>
      <c r="F54" s="82">
        <f>'4b 58C 20-21 Persons Count'!AS51</f>
        <v>8.3999999999999995E-3</v>
      </c>
      <c r="G54" s="84">
        <f t="shared" si="26"/>
        <v>4</v>
      </c>
      <c r="H54" s="84">
        <f t="shared" si="26"/>
        <v>34</v>
      </c>
      <c r="I54" s="84">
        <f t="shared" si="60"/>
        <v>0</v>
      </c>
      <c r="J54" s="83">
        <f t="shared" si="60"/>
        <v>36</v>
      </c>
      <c r="K54" s="85">
        <f t="shared" si="60"/>
        <v>2</v>
      </c>
      <c r="L54" s="84">
        <f t="shared" si="60"/>
        <v>3</v>
      </c>
      <c r="M54" s="84">
        <f t="shared" si="60"/>
        <v>0</v>
      </c>
      <c r="N54" s="84">
        <f t="shared" si="59"/>
        <v>0</v>
      </c>
      <c r="O54" s="100">
        <f>ROUNDUP(O$5*$F54,0)</f>
        <v>1</v>
      </c>
      <c r="P54" s="83">
        <f t="shared" si="59"/>
        <v>972</v>
      </c>
      <c r="Q54" s="25">
        <f t="shared" si="6"/>
        <v>1052</v>
      </c>
      <c r="R54" s="60"/>
      <c r="S54" s="29" t="s">
        <v>102</v>
      </c>
      <c r="T54" s="29"/>
      <c r="U54" s="29"/>
      <c r="V54" s="29"/>
      <c r="W54" s="29"/>
      <c r="X54" s="29"/>
      <c r="Y54" s="60"/>
      <c r="Z54" s="54" t="s">
        <v>102</v>
      </c>
      <c r="AA54" s="82">
        <f>'4a 58C 19-20 Persons Count'!AS51</f>
        <v>8.3000000000000001E-3</v>
      </c>
      <c r="AB54" s="83">
        <f t="shared" si="101"/>
        <v>143</v>
      </c>
      <c r="AC54" s="83">
        <f t="shared" si="61"/>
        <v>135</v>
      </c>
      <c r="AD54" s="83">
        <f t="shared" si="84"/>
        <v>1</v>
      </c>
      <c r="AE54" s="83">
        <f t="shared" si="80"/>
        <v>151</v>
      </c>
      <c r="AF54" s="83">
        <f t="shared" si="85"/>
        <v>14</v>
      </c>
      <c r="AG54" s="83">
        <f t="shared" si="100"/>
        <v>20</v>
      </c>
      <c r="AH54" s="84">
        <f t="shared" ref="AH54:AH59" si="112">ROUND(AH$5*$AA54,0)</f>
        <v>0</v>
      </c>
      <c r="AI54" s="84">
        <f t="shared" si="104"/>
        <v>0</v>
      </c>
      <c r="AJ54" s="84">
        <f t="shared" si="65"/>
        <v>1</v>
      </c>
      <c r="AK54" s="83">
        <f t="shared" si="105"/>
        <v>85</v>
      </c>
      <c r="AL54" s="25">
        <f t="shared" si="10"/>
        <v>550</v>
      </c>
      <c r="AM54" s="60"/>
      <c r="AN54" s="29" t="s">
        <v>102</v>
      </c>
      <c r="AO54" s="98"/>
      <c r="AP54" s="29"/>
      <c r="AQ54" s="29"/>
      <c r="AR54" s="98"/>
      <c r="AS54" s="29"/>
      <c r="AT54" s="60"/>
      <c r="AU54" s="83" t="s">
        <v>102</v>
      </c>
      <c r="AV54" s="233">
        <f t="shared" si="33"/>
        <v>4</v>
      </c>
      <c r="AW54" s="233">
        <f t="shared" si="34"/>
        <v>34</v>
      </c>
      <c r="AX54" s="233">
        <f t="shared" si="35"/>
        <v>0</v>
      </c>
      <c r="AY54" s="233">
        <f t="shared" si="36"/>
        <v>36</v>
      </c>
      <c r="AZ54" s="233">
        <f t="shared" si="37"/>
        <v>2</v>
      </c>
      <c r="BA54" s="233">
        <f t="shared" si="38"/>
        <v>3</v>
      </c>
      <c r="BB54" s="233">
        <f t="shared" si="39"/>
        <v>0</v>
      </c>
      <c r="BC54" s="233">
        <f t="shared" si="40"/>
        <v>0</v>
      </c>
      <c r="BD54" s="233">
        <f t="shared" si="41"/>
        <v>1</v>
      </c>
      <c r="BE54" s="233">
        <f t="shared" si="42"/>
        <v>972</v>
      </c>
      <c r="BF54" s="75">
        <f t="shared" si="11"/>
        <v>1052</v>
      </c>
      <c r="BG54" s="94"/>
      <c r="BH54" s="87" t="s">
        <v>102</v>
      </c>
      <c r="BI54" s="90">
        <f>SUM('3b SFY 21-22 Adj-Late CalWIN MO'!X25:X26)</f>
        <v>1636</v>
      </c>
      <c r="BJ54" s="90">
        <f>SUM('3b SFY 21-22 Adj-Late CalWIN MO'!Y25:Y26)</f>
        <v>27</v>
      </c>
      <c r="BK54" s="90">
        <f>SUM('3b SFY 21-22 Adj-Late CalWIN MO'!Z25:Z26)</f>
        <v>285</v>
      </c>
      <c r="BL54" s="90">
        <f t="shared" si="74"/>
        <v>1948</v>
      </c>
      <c r="BM54" s="77"/>
      <c r="BN54" s="54" t="s">
        <v>102</v>
      </c>
      <c r="BO54" s="88">
        <f>'5a SFY 2122 CalWIN MO Share Tbl'!J21</f>
        <v>2.1100000000000001E-2</v>
      </c>
      <c r="BP54" s="83">
        <f t="shared" si="106"/>
        <v>7658</v>
      </c>
      <c r="BQ54" s="83">
        <f t="shared" si="107"/>
        <v>90</v>
      </c>
      <c r="BR54" s="83">
        <f t="shared" si="108"/>
        <v>732</v>
      </c>
      <c r="BS54" s="332">
        <f>SUM(BP54:BR54)</f>
        <v>8480</v>
      </c>
      <c r="BT54" s="74"/>
      <c r="BU54" s="101" t="s">
        <v>102</v>
      </c>
      <c r="BV54" s="90">
        <f>SUMIF('3a SFY 22-23 CalWIN MO'!$A:$A,'SFY 22-23 Q1 Share Calculations'!$BU54,'3a SFY 22-23 CalWIN MO'!X:X)</f>
        <v>9371</v>
      </c>
      <c r="BW54" s="90">
        <f>SUMIF('3a SFY 22-23 CalWIN MO'!$A:$A,'SFY 22-23 Q1 Share Calculations'!$BU54,'3a SFY 22-23 CalWIN MO'!Y:Y)</f>
        <v>110</v>
      </c>
      <c r="BX54" s="90">
        <f>SUMIF('3a SFY 22-23 CalWIN MO'!$A:$A,'SFY 22-23 Q1 Share Calculations'!$BU54,'3a SFY 22-23 CalWIN MO'!Z:Z)</f>
        <v>897</v>
      </c>
      <c r="BY54" s="102">
        <f t="shared" si="109"/>
        <v>10378</v>
      </c>
      <c r="CA54" s="101" t="s">
        <v>102</v>
      </c>
      <c r="CB54" s="92">
        <f t="shared" si="110"/>
        <v>17029</v>
      </c>
      <c r="CC54" s="92">
        <f t="shared" si="110"/>
        <v>200</v>
      </c>
      <c r="CD54" s="92">
        <f t="shared" si="110"/>
        <v>1629</v>
      </c>
      <c r="CE54" s="91">
        <f t="shared" si="111"/>
        <v>18858</v>
      </c>
      <c r="CF54" s="74"/>
      <c r="CG54" s="54" t="s">
        <v>102</v>
      </c>
      <c r="CH54" s="93">
        <f>'4a 58C 19-20 Persons Count'!Y51</f>
        <v>1.61E-2</v>
      </c>
      <c r="CI54" s="25">
        <f>ROUND(CH54*CI$5,0)</f>
        <v>0</v>
      </c>
      <c r="CJ54" s="74"/>
      <c r="CK54" s="73">
        <f t="shared" si="13"/>
        <v>147</v>
      </c>
      <c r="CL54" s="73">
        <f t="shared" si="14"/>
        <v>18834</v>
      </c>
      <c r="CM54" s="73">
        <f t="shared" si="15"/>
        <v>1</v>
      </c>
      <c r="CN54" s="73">
        <f t="shared" si="16"/>
        <v>187</v>
      </c>
      <c r="CO54" s="73">
        <f t="shared" si="17"/>
        <v>16</v>
      </c>
      <c r="CP54" s="73">
        <f t="shared" si="18"/>
        <v>250</v>
      </c>
      <c r="CQ54" s="73">
        <f t="shared" si="19"/>
        <v>0</v>
      </c>
      <c r="CR54" s="73">
        <f t="shared" si="20"/>
        <v>0</v>
      </c>
      <c r="CS54" s="73">
        <f t="shared" si="21"/>
        <v>2</v>
      </c>
      <c r="CT54" s="73">
        <f t="shared" si="22"/>
        <v>2971</v>
      </c>
      <c r="CU54" s="78">
        <f t="shared" si="23"/>
        <v>22408</v>
      </c>
      <c r="CV54" s="120">
        <f t="shared" si="52"/>
        <v>0</v>
      </c>
    </row>
    <row r="55" spans="1:100" x14ac:dyDescent="0.25">
      <c r="A55" s="54" t="s">
        <v>103</v>
      </c>
      <c r="B55" s="82">
        <f>'4b 58C 20-21 Persons Count'!AM52</f>
        <v>2.7199999999999998E-2</v>
      </c>
      <c r="C55" s="83">
        <f t="shared" si="102"/>
        <v>246</v>
      </c>
      <c r="D55" s="60"/>
      <c r="E55" s="54" t="s">
        <v>103</v>
      </c>
      <c r="F55" s="82">
        <f>'4b 58C 20-21 Persons Count'!AS52</f>
        <v>1.7500000000000002E-2</v>
      </c>
      <c r="G55" s="84">
        <f t="shared" si="26"/>
        <v>9</v>
      </c>
      <c r="H55" s="84">
        <f t="shared" si="26"/>
        <v>71</v>
      </c>
      <c r="I55" s="84">
        <f t="shared" si="60"/>
        <v>0</v>
      </c>
      <c r="J55" s="83">
        <f t="shared" si="60"/>
        <v>75</v>
      </c>
      <c r="K55" s="85">
        <f t="shared" si="60"/>
        <v>4</v>
      </c>
      <c r="L55" s="84">
        <f t="shared" si="60"/>
        <v>7</v>
      </c>
      <c r="M55" s="84">
        <f t="shared" si="60"/>
        <v>0</v>
      </c>
      <c r="N55" s="100">
        <f>ROUNDUP(N$5*$F55,0)</f>
        <v>1</v>
      </c>
      <c r="O55" s="84">
        <f t="shared" si="59"/>
        <v>0</v>
      </c>
      <c r="P55" s="83">
        <f t="shared" si="59"/>
        <v>2026</v>
      </c>
      <c r="Q55" s="25">
        <f t="shared" si="6"/>
        <v>2193</v>
      </c>
      <c r="R55" s="60"/>
      <c r="S55" s="54" t="s">
        <v>103</v>
      </c>
      <c r="T55" s="82">
        <f>'4b 58C 20-21 Persons Count'!AI52</f>
        <v>2.9399999999999999E-2</v>
      </c>
      <c r="U55" s="83">
        <f t="shared" si="45"/>
        <v>23224</v>
      </c>
      <c r="V55" s="83">
        <f t="shared" si="43"/>
        <v>375</v>
      </c>
      <c r="W55" s="83">
        <f t="shared" si="44"/>
        <v>4540</v>
      </c>
      <c r="X55" s="25">
        <f t="shared" ref="X55:X58" si="113">SUM(U55:W55)</f>
        <v>28139</v>
      </c>
      <c r="Y55" s="60"/>
      <c r="Z55" s="54" t="s">
        <v>103</v>
      </c>
      <c r="AA55" s="82">
        <f>'4a 58C 19-20 Persons Count'!AS52</f>
        <v>1.8499999999999999E-2</v>
      </c>
      <c r="AB55" s="83">
        <f t="shared" si="101"/>
        <v>320</v>
      </c>
      <c r="AC55" s="83">
        <f t="shared" si="61"/>
        <v>301</v>
      </c>
      <c r="AD55" s="83">
        <f t="shared" si="84"/>
        <v>2</v>
      </c>
      <c r="AE55" s="84">
        <f t="shared" si="80"/>
        <v>336</v>
      </c>
      <c r="AF55" s="84">
        <f t="shared" si="85"/>
        <v>32</v>
      </c>
      <c r="AG55" s="293">
        <f>ROUNDUP(AG$5*$AA55,0)</f>
        <v>45</v>
      </c>
      <c r="AH55" s="84">
        <f t="shared" si="112"/>
        <v>0</v>
      </c>
      <c r="AI55" s="84">
        <f t="shared" si="104"/>
        <v>1</v>
      </c>
      <c r="AJ55" s="84">
        <f t="shared" si="65"/>
        <v>1</v>
      </c>
      <c r="AK55" s="83">
        <f t="shared" si="105"/>
        <v>190</v>
      </c>
      <c r="AL55" s="25">
        <f t="shared" si="10"/>
        <v>1228</v>
      </c>
      <c r="AM55" s="60"/>
      <c r="AN55" s="54" t="s">
        <v>103</v>
      </c>
      <c r="AO55" s="82">
        <f>'4a 58C 19-20 Persons Count'!AI52</f>
        <v>3.0700000000000002E-2</v>
      </c>
      <c r="AP55" s="83">
        <f t="shared" si="29"/>
        <v>0</v>
      </c>
      <c r="AQ55" s="83">
        <f>ROUND($AQ$5*AO55,0)</f>
        <v>0</v>
      </c>
      <c r="AR55" s="83">
        <f t="shared" si="31"/>
        <v>0</v>
      </c>
      <c r="AS55" s="25">
        <f t="shared" si="32"/>
        <v>0</v>
      </c>
      <c r="AT55" s="60"/>
      <c r="AU55" s="83" t="s">
        <v>103</v>
      </c>
      <c r="AV55" s="233">
        <f t="shared" si="33"/>
        <v>9</v>
      </c>
      <c r="AW55" s="233">
        <f t="shared" si="34"/>
        <v>23295</v>
      </c>
      <c r="AX55" s="233">
        <f t="shared" si="35"/>
        <v>0</v>
      </c>
      <c r="AY55" s="233">
        <f t="shared" si="36"/>
        <v>75</v>
      </c>
      <c r="AZ55" s="233">
        <f t="shared" si="37"/>
        <v>4</v>
      </c>
      <c r="BA55" s="233">
        <f t="shared" si="38"/>
        <v>382</v>
      </c>
      <c r="BB55" s="233">
        <f t="shared" si="39"/>
        <v>0</v>
      </c>
      <c r="BC55" s="233">
        <f t="shared" si="40"/>
        <v>1</v>
      </c>
      <c r="BD55" s="233">
        <f t="shared" si="41"/>
        <v>0</v>
      </c>
      <c r="BE55" s="233">
        <f t="shared" si="42"/>
        <v>6566</v>
      </c>
      <c r="BF55" s="75">
        <f t="shared" si="11"/>
        <v>30332</v>
      </c>
      <c r="BG55" s="94"/>
      <c r="BH55" s="328" t="s">
        <v>103</v>
      </c>
      <c r="BI55" s="329">
        <v>0</v>
      </c>
      <c r="BJ55" s="329">
        <v>0</v>
      </c>
      <c r="BK55" s="329">
        <v>0</v>
      </c>
      <c r="BL55" s="329">
        <f t="shared" si="74"/>
        <v>0</v>
      </c>
      <c r="BM55" s="77"/>
      <c r="BN55" s="29" t="s">
        <v>103</v>
      </c>
      <c r="BO55" s="97"/>
      <c r="BP55" s="29"/>
      <c r="BQ55" s="96"/>
      <c r="BR55" s="96"/>
      <c r="BS55" s="333"/>
      <c r="BT55" s="74"/>
      <c r="BU55" s="96" t="s">
        <v>103</v>
      </c>
      <c r="BV55" s="96"/>
      <c r="BW55" s="96"/>
      <c r="BX55" s="96"/>
      <c r="BY55" s="96"/>
      <c r="CA55" s="96" t="s">
        <v>103</v>
      </c>
      <c r="CB55" s="96"/>
      <c r="CC55" s="96"/>
      <c r="CD55" s="96"/>
      <c r="CE55" s="334"/>
      <c r="CF55" s="74"/>
      <c r="CG55" s="29" t="s">
        <v>103</v>
      </c>
      <c r="CH55" s="81"/>
      <c r="CI55" s="29"/>
      <c r="CJ55" s="74"/>
      <c r="CK55" s="73">
        <f t="shared" si="13"/>
        <v>329</v>
      </c>
      <c r="CL55" s="73">
        <f t="shared" si="14"/>
        <v>23842</v>
      </c>
      <c r="CM55" s="73">
        <f t="shared" si="15"/>
        <v>2</v>
      </c>
      <c r="CN55" s="73">
        <f t="shared" si="16"/>
        <v>411</v>
      </c>
      <c r="CO55" s="73">
        <f t="shared" si="17"/>
        <v>36</v>
      </c>
      <c r="CP55" s="73">
        <f t="shared" si="18"/>
        <v>427</v>
      </c>
      <c r="CQ55" s="73">
        <f t="shared" si="19"/>
        <v>0</v>
      </c>
      <c r="CR55" s="73">
        <f t="shared" si="20"/>
        <v>2</v>
      </c>
      <c r="CS55" s="73">
        <f t="shared" si="21"/>
        <v>1</v>
      </c>
      <c r="CT55" s="73">
        <f t="shared" si="22"/>
        <v>6756</v>
      </c>
      <c r="CU55" s="78">
        <f t="shared" si="23"/>
        <v>31806</v>
      </c>
      <c r="CV55" s="120">
        <f t="shared" si="52"/>
        <v>0</v>
      </c>
    </row>
    <row r="56" spans="1:100" x14ac:dyDescent="0.25">
      <c r="A56" s="54" t="s">
        <v>104</v>
      </c>
      <c r="B56" s="82">
        <f>'4b 58C 20-21 Persons Count'!AM53</f>
        <v>4.4000000000000003E-3</v>
      </c>
      <c r="C56" s="83">
        <f t="shared" si="102"/>
        <v>40</v>
      </c>
      <c r="D56" s="60"/>
      <c r="E56" s="54" t="s">
        <v>104</v>
      </c>
      <c r="F56" s="82">
        <f>'4b 58C 20-21 Persons Count'!AS53</f>
        <v>3.0000000000000001E-3</v>
      </c>
      <c r="G56" s="84">
        <f t="shared" si="26"/>
        <v>2</v>
      </c>
      <c r="H56" s="84">
        <f t="shared" si="26"/>
        <v>12</v>
      </c>
      <c r="I56" s="84">
        <f t="shared" si="60"/>
        <v>0</v>
      </c>
      <c r="J56" s="83">
        <f t="shared" si="60"/>
        <v>13</v>
      </c>
      <c r="K56" s="85">
        <f t="shared" si="60"/>
        <v>1</v>
      </c>
      <c r="L56" s="84">
        <f t="shared" si="60"/>
        <v>1</v>
      </c>
      <c r="M56" s="84">
        <f t="shared" si="60"/>
        <v>0</v>
      </c>
      <c r="N56" s="84">
        <f t="shared" si="59"/>
        <v>0</v>
      </c>
      <c r="O56" s="84">
        <f t="shared" si="59"/>
        <v>0</v>
      </c>
      <c r="P56" s="83">
        <f t="shared" si="59"/>
        <v>347</v>
      </c>
      <c r="Q56" s="25">
        <f t="shared" si="6"/>
        <v>376</v>
      </c>
      <c r="R56" s="60"/>
      <c r="S56" s="54" t="s">
        <v>104</v>
      </c>
      <c r="T56" s="82">
        <f>'4b 58C 20-21 Persons Count'!AI53</f>
        <v>5.1000000000000004E-3</v>
      </c>
      <c r="U56" s="100">
        <f>ROUNDDOWN($U$5*T56,0)</f>
        <v>4028</v>
      </c>
      <c r="V56" s="83">
        <f t="shared" si="43"/>
        <v>65</v>
      </c>
      <c r="W56" s="83">
        <f t="shared" si="44"/>
        <v>788</v>
      </c>
      <c r="X56" s="25">
        <f t="shared" si="113"/>
        <v>4881</v>
      </c>
      <c r="Y56" s="60"/>
      <c r="Z56" s="54" t="s">
        <v>104</v>
      </c>
      <c r="AA56" s="82">
        <f>'4a 58C 19-20 Persons Count'!AS53</f>
        <v>3.0999999999999999E-3</v>
      </c>
      <c r="AB56" s="83">
        <f t="shared" si="101"/>
        <v>54</v>
      </c>
      <c r="AC56" s="83">
        <f t="shared" si="61"/>
        <v>50</v>
      </c>
      <c r="AD56" s="83">
        <f t="shared" si="84"/>
        <v>0</v>
      </c>
      <c r="AE56" s="84">
        <f t="shared" si="80"/>
        <v>56</v>
      </c>
      <c r="AF56" s="84">
        <f t="shared" si="85"/>
        <v>5</v>
      </c>
      <c r="AG56" s="84">
        <f t="shared" ref="AG56:AG63" si="114">ROUND(AG$5*$AA56,0)</f>
        <v>7</v>
      </c>
      <c r="AH56" s="84">
        <f t="shared" si="112"/>
        <v>0</v>
      </c>
      <c r="AI56" s="84">
        <f t="shared" si="104"/>
        <v>0</v>
      </c>
      <c r="AJ56" s="100">
        <f>ROUNDUP(AJ$5*$AA56,0)</f>
        <v>1</v>
      </c>
      <c r="AK56" s="83">
        <f t="shared" si="105"/>
        <v>32</v>
      </c>
      <c r="AL56" s="25">
        <f t="shared" si="10"/>
        <v>205</v>
      </c>
      <c r="AM56" s="60"/>
      <c r="AN56" s="54" t="s">
        <v>104</v>
      </c>
      <c r="AO56" s="82">
        <f>'4a 58C 19-20 Persons Count'!AI53</f>
        <v>5.1999999999999998E-3</v>
      </c>
      <c r="AP56" s="83">
        <f t="shared" si="29"/>
        <v>0</v>
      </c>
      <c r="AQ56" s="83">
        <f t="shared" si="30"/>
        <v>0</v>
      </c>
      <c r="AR56" s="83">
        <f>ROUND(AO56*AR$5,0)</f>
        <v>0</v>
      </c>
      <c r="AS56" s="25">
        <f t="shared" si="32"/>
        <v>0</v>
      </c>
      <c r="AT56" s="60"/>
      <c r="AU56" s="83" t="s">
        <v>104</v>
      </c>
      <c r="AV56" s="233">
        <f t="shared" si="33"/>
        <v>2</v>
      </c>
      <c r="AW56" s="233">
        <f t="shared" si="34"/>
        <v>4040</v>
      </c>
      <c r="AX56" s="233">
        <f t="shared" si="35"/>
        <v>0</v>
      </c>
      <c r="AY56" s="233">
        <f t="shared" si="36"/>
        <v>13</v>
      </c>
      <c r="AZ56" s="233">
        <f t="shared" si="37"/>
        <v>1</v>
      </c>
      <c r="BA56" s="233">
        <f t="shared" si="38"/>
        <v>66</v>
      </c>
      <c r="BB56" s="233">
        <f t="shared" si="39"/>
        <v>0</v>
      </c>
      <c r="BC56" s="233">
        <f t="shared" si="40"/>
        <v>0</v>
      </c>
      <c r="BD56" s="233">
        <f t="shared" si="41"/>
        <v>0</v>
      </c>
      <c r="BE56" s="233">
        <f t="shared" si="42"/>
        <v>1135</v>
      </c>
      <c r="BF56" s="75">
        <f t="shared" si="11"/>
        <v>5257</v>
      </c>
      <c r="BG56" s="94"/>
      <c r="BH56" s="328" t="s">
        <v>104</v>
      </c>
      <c r="BI56" s="329">
        <v>0</v>
      </c>
      <c r="BJ56" s="329">
        <v>0</v>
      </c>
      <c r="BK56" s="329">
        <v>0</v>
      </c>
      <c r="BL56" s="329">
        <f t="shared" si="74"/>
        <v>0</v>
      </c>
      <c r="BM56" s="77"/>
      <c r="BN56" s="29" t="s">
        <v>104</v>
      </c>
      <c r="BO56" s="97"/>
      <c r="BP56" s="29"/>
      <c r="BQ56" s="96"/>
      <c r="BR56" s="96"/>
      <c r="BS56" s="333"/>
      <c r="BT56" s="74"/>
      <c r="BU56" s="96" t="s">
        <v>104</v>
      </c>
      <c r="BV56" s="96"/>
      <c r="BW56" s="96"/>
      <c r="BX56" s="96"/>
      <c r="BY56" s="96"/>
      <c r="CA56" s="96" t="s">
        <v>104</v>
      </c>
      <c r="CB56" s="96"/>
      <c r="CC56" s="96"/>
      <c r="CD56" s="96"/>
      <c r="CE56" s="334"/>
      <c r="CF56" s="74"/>
      <c r="CG56" s="29" t="s">
        <v>104</v>
      </c>
      <c r="CH56" s="81"/>
      <c r="CI56" s="29"/>
      <c r="CJ56" s="74"/>
      <c r="CK56" s="73">
        <f t="shared" si="13"/>
        <v>56</v>
      </c>
      <c r="CL56" s="73">
        <f t="shared" si="14"/>
        <v>4130</v>
      </c>
      <c r="CM56" s="73">
        <f t="shared" si="15"/>
        <v>0</v>
      </c>
      <c r="CN56" s="73">
        <f t="shared" si="16"/>
        <v>69</v>
      </c>
      <c r="CO56" s="73">
        <f t="shared" si="17"/>
        <v>6</v>
      </c>
      <c r="CP56" s="73">
        <f t="shared" si="18"/>
        <v>73</v>
      </c>
      <c r="CQ56" s="73">
        <f t="shared" si="19"/>
        <v>0</v>
      </c>
      <c r="CR56" s="73">
        <f t="shared" si="20"/>
        <v>0</v>
      </c>
      <c r="CS56" s="73">
        <f t="shared" si="21"/>
        <v>1</v>
      </c>
      <c r="CT56" s="73">
        <f t="shared" si="22"/>
        <v>1167</v>
      </c>
      <c r="CU56" s="78">
        <f t="shared" si="23"/>
        <v>5502</v>
      </c>
      <c r="CV56" s="120">
        <f t="shared" si="52"/>
        <v>0</v>
      </c>
    </row>
    <row r="57" spans="1:100" x14ac:dyDescent="0.25">
      <c r="A57" s="54" t="s">
        <v>105</v>
      </c>
      <c r="B57" s="82">
        <f>'4b 58C 20-21 Persons Count'!AM54</f>
        <v>3.7000000000000002E-3</v>
      </c>
      <c r="C57" s="83">
        <f t="shared" si="102"/>
        <v>34</v>
      </c>
      <c r="D57" s="60"/>
      <c r="E57" s="54" t="s">
        <v>105</v>
      </c>
      <c r="F57" s="82">
        <f>'4b 58C 20-21 Persons Count'!AS54</f>
        <v>2.0999999999999999E-3</v>
      </c>
      <c r="G57" s="84">
        <f t="shared" si="26"/>
        <v>1</v>
      </c>
      <c r="H57" s="84">
        <f t="shared" si="26"/>
        <v>9</v>
      </c>
      <c r="I57" s="84">
        <f t="shared" si="60"/>
        <v>0</v>
      </c>
      <c r="J57" s="83">
        <f t="shared" si="60"/>
        <v>9</v>
      </c>
      <c r="K57" s="85">
        <f t="shared" si="60"/>
        <v>1</v>
      </c>
      <c r="L57" s="84">
        <f t="shared" si="60"/>
        <v>1</v>
      </c>
      <c r="M57" s="84">
        <f t="shared" si="60"/>
        <v>0</v>
      </c>
      <c r="N57" s="84">
        <f t="shared" si="59"/>
        <v>0</v>
      </c>
      <c r="O57" s="84">
        <f t="shared" si="59"/>
        <v>0</v>
      </c>
      <c r="P57" s="83">
        <f t="shared" si="59"/>
        <v>243</v>
      </c>
      <c r="Q57" s="25">
        <f t="shared" si="6"/>
        <v>264</v>
      </c>
      <c r="R57" s="60"/>
      <c r="S57" s="54" t="s">
        <v>105</v>
      </c>
      <c r="T57" s="82">
        <f>'4b 58C 20-21 Persons Count'!AI54</f>
        <v>3.5999999999999999E-3</v>
      </c>
      <c r="U57" s="83">
        <f t="shared" si="45"/>
        <v>2844</v>
      </c>
      <c r="V57" s="83">
        <f t="shared" si="43"/>
        <v>46</v>
      </c>
      <c r="W57" s="83">
        <f t="shared" si="44"/>
        <v>556</v>
      </c>
      <c r="X57" s="25">
        <f t="shared" si="113"/>
        <v>3446</v>
      </c>
      <c r="Y57" s="60"/>
      <c r="Z57" s="54" t="s">
        <v>105</v>
      </c>
      <c r="AA57" s="82">
        <f>'4a 58C 19-20 Persons Count'!AS54</f>
        <v>2.0999999999999999E-3</v>
      </c>
      <c r="AB57" s="83">
        <f t="shared" si="101"/>
        <v>36</v>
      </c>
      <c r="AC57" s="83">
        <f t="shared" si="61"/>
        <v>34</v>
      </c>
      <c r="AD57" s="83">
        <f t="shared" si="84"/>
        <v>0</v>
      </c>
      <c r="AE57" s="84">
        <f t="shared" si="80"/>
        <v>38</v>
      </c>
      <c r="AF57" s="84">
        <f t="shared" si="85"/>
        <v>4</v>
      </c>
      <c r="AG57" s="84">
        <f t="shared" si="114"/>
        <v>5</v>
      </c>
      <c r="AH57" s="84">
        <f t="shared" si="112"/>
        <v>0</v>
      </c>
      <c r="AI57" s="100">
        <f>ROUNDUP(AI$5*$AA57,0)</f>
        <v>1</v>
      </c>
      <c r="AJ57" s="84">
        <f>ROUND(AJ$5*$AA57,0)</f>
        <v>0</v>
      </c>
      <c r="AK57" s="83">
        <f t="shared" si="105"/>
        <v>22</v>
      </c>
      <c r="AL57" s="25">
        <f t="shared" si="10"/>
        <v>140</v>
      </c>
      <c r="AM57" s="60"/>
      <c r="AN57" s="54" t="s">
        <v>105</v>
      </c>
      <c r="AO57" s="82">
        <f>'4a 58C 19-20 Persons Count'!AI54</f>
        <v>3.5000000000000001E-3</v>
      </c>
      <c r="AP57" s="83">
        <f t="shared" si="29"/>
        <v>0</v>
      </c>
      <c r="AQ57" s="83">
        <f t="shared" si="30"/>
        <v>0</v>
      </c>
      <c r="AR57" s="83">
        <f t="shared" si="31"/>
        <v>0</v>
      </c>
      <c r="AS57" s="25">
        <f t="shared" si="32"/>
        <v>0</v>
      </c>
      <c r="AT57" s="60"/>
      <c r="AU57" s="83" t="s">
        <v>105</v>
      </c>
      <c r="AV57" s="233">
        <f t="shared" si="33"/>
        <v>1</v>
      </c>
      <c r="AW57" s="233">
        <f t="shared" si="34"/>
        <v>2853</v>
      </c>
      <c r="AX57" s="233">
        <f t="shared" si="35"/>
        <v>0</v>
      </c>
      <c r="AY57" s="233">
        <f t="shared" si="36"/>
        <v>9</v>
      </c>
      <c r="AZ57" s="233">
        <f t="shared" si="37"/>
        <v>1</v>
      </c>
      <c r="BA57" s="233">
        <f t="shared" si="38"/>
        <v>47</v>
      </c>
      <c r="BB57" s="233">
        <f t="shared" si="39"/>
        <v>0</v>
      </c>
      <c r="BC57" s="233">
        <f t="shared" si="40"/>
        <v>0</v>
      </c>
      <c r="BD57" s="233">
        <f t="shared" si="41"/>
        <v>0</v>
      </c>
      <c r="BE57" s="233">
        <f t="shared" si="42"/>
        <v>799</v>
      </c>
      <c r="BF57" s="75">
        <f t="shared" si="11"/>
        <v>3710</v>
      </c>
      <c r="BG57" s="94"/>
      <c r="BH57" s="328" t="s">
        <v>105</v>
      </c>
      <c r="BI57" s="329">
        <v>0</v>
      </c>
      <c r="BJ57" s="329">
        <v>0</v>
      </c>
      <c r="BK57" s="329">
        <v>0</v>
      </c>
      <c r="BL57" s="329">
        <f t="shared" si="74"/>
        <v>0</v>
      </c>
      <c r="BM57" s="77"/>
      <c r="BN57" s="29" t="s">
        <v>105</v>
      </c>
      <c r="BO57" s="97"/>
      <c r="BP57" s="29"/>
      <c r="BQ57" s="96"/>
      <c r="BR57" s="96"/>
      <c r="BS57" s="333"/>
      <c r="BT57" s="74"/>
      <c r="BU57" s="96" t="s">
        <v>105</v>
      </c>
      <c r="BV57" s="96"/>
      <c r="BW57" s="96"/>
      <c r="BX57" s="96"/>
      <c r="BY57" s="96"/>
      <c r="CA57" s="96" t="s">
        <v>105</v>
      </c>
      <c r="CB57" s="96"/>
      <c r="CC57" s="96"/>
      <c r="CD57" s="96"/>
      <c r="CE57" s="334"/>
      <c r="CF57" s="74"/>
      <c r="CG57" s="29" t="s">
        <v>105</v>
      </c>
      <c r="CH57" s="81"/>
      <c r="CI57" s="29"/>
      <c r="CJ57" s="74"/>
      <c r="CK57" s="73">
        <f t="shared" si="13"/>
        <v>37</v>
      </c>
      <c r="CL57" s="73">
        <f t="shared" si="14"/>
        <v>2921</v>
      </c>
      <c r="CM57" s="73">
        <f t="shared" si="15"/>
        <v>0</v>
      </c>
      <c r="CN57" s="73">
        <f t="shared" si="16"/>
        <v>47</v>
      </c>
      <c r="CO57" s="73">
        <f t="shared" si="17"/>
        <v>5</v>
      </c>
      <c r="CP57" s="73">
        <f t="shared" si="18"/>
        <v>52</v>
      </c>
      <c r="CQ57" s="73">
        <f t="shared" si="19"/>
        <v>0</v>
      </c>
      <c r="CR57" s="73">
        <f t="shared" si="20"/>
        <v>1</v>
      </c>
      <c r="CS57" s="73">
        <f t="shared" si="21"/>
        <v>0</v>
      </c>
      <c r="CT57" s="73">
        <f t="shared" si="22"/>
        <v>821</v>
      </c>
      <c r="CU57" s="78">
        <f t="shared" si="23"/>
        <v>3884</v>
      </c>
      <c r="CV57" s="120">
        <f t="shared" si="52"/>
        <v>0</v>
      </c>
    </row>
    <row r="58" spans="1:100" x14ac:dyDescent="0.25">
      <c r="A58" s="54" t="s">
        <v>106</v>
      </c>
      <c r="B58" s="82">
        <f>'4b 58C 20-21 Persons Count'!AM55</f>
        <v>6.9999999999999999E-4</v>
      </c>
      <c r="C58" s="83">
        <f>ROUND(B58*C$5,0)</f>
        <v>6</v>
      </c>
      <c r="D58" s="60"/>
      <c r="E58" s="54" t="s">
        <v>106</v>
      </c>
      <c r="F58" s="82">
        <f>'4b 58C 20-21 Persons Count'!AS55</f>
        <v>4.0000000000000002E-4</v>
      </c>
      <c r="G58" s="84">
        <f t="shared" si="26"/>
        <v>0</v>
      </c>
      <c r="H58" s="84">
        <f t="shared" si="26"/>
        <v>2</v>
      </c>
      <c r="I58" s="84">
        <f t="shared" si="60"/>
        <v>0</v>
      </c>
      <c r="J58" s="83">
        <f t="shared" si="60"/>
        <v>2</v>
      </c>
      <c r="K58" s="85">
        <f t="shared" si="60"/>
        <v>0</v>
      </c>
      <c r="L58" s="100">
        <f>ROUNDUP(L$5*$F58,0)</f>
        <v>1</v>
      </c>
      <c r="M58" s="84">
        <f t="shared" si="60"/>
        <v>0</v>
      </c>
      <c r="N58" s="84">
        <f t="shared" si="59"/>
        <v>0</v>
      </c>
      <c r="O58" s="100">
        <f>ROUNDUP(O$5*$F58,0)</f>
        <v>1</v>
      </c>
      <c r="P58" s="83">
        <f t="shared" si="59"/>
        <v>46</v>
      </c>
      <c r="Q58" s="25">
        <f t="shared" si="6"/>
        <v>52</v>
      </c>
      <c r="R58" s="60"/>
      <c r="S58" s="54" t="s">
        <v>106</v>
      </c>
      <c r="T58" s="82">
        <f>'4b 58C 20-21 Persons Count'!AI55</f>
        <v>6.9999999999999999E-4</v>
      </c>
      <c r="U58" s="83">
        <f t="shared" si="45"/>
        <v>553</v>
      </c>
      <c r="V58" s="83">
        <f t="shared" si="43"/>
        <v>9</v>
      </c>
      <c r="W58" s="83">
        <f t="shared" si="44"/>
        <v>108</v>
      </c>
      <c r="X58" s="25">
        <f t="shared" si="113"/>
        <v>670</v>
      </c>
      <c r="Y58" s="60"/>
      <c r="Z58" s="54" t="s">
        <v>106</v>
      </c>
      <c r="AA58" s="82">
        <f>'4a 58C 19-20 Persons Count'!AS55</f>
        <v>4.0000000000000002E-4</v>
      </c>
      <c r="AB58" s="83">
        <f t="shared" si="101"/>
        <v>7</v>
      </c>
      <c r="AC58" s="83">
        <f t="shared" si="61"/>
        <v>6</v>
      </c>
      <c r="AD58" s="83">
        <f t="shared" si="84"/>
        <v>0</v>
      </c>
      <c r="AE58" s="100">
        <f>ROUNDUP(AE$5*$AA58,0)</f>
        <v>8</v>
      </c>
      <c r="AF58" s="84">
        <f t="shared" si="85"/>
        <v>1</v>
      </c>
      <c r="AG58" s="84">
        <f t="shared" si="114"/>
        <v>1</v>
      </c>
      <c r="AH58" s="84">
        <f t="shared" si="112"/>
        <v>0</v>
      </c>
      <c r="AI58" s="84">
        <f t="shared" ref="AI58:AI63" si="115">ROUND(AI$5*$AA58,0)</f>
        <v>0</v>
      </c>
      <c r="AJ58" s="84">
        <f>ROUND(AJ$5*$AA58,0)</f>
        <v>0</v>
      </c>
      <c r="AK58" s="83">
        <f t="shared" si="105"/>
        <v>4</v>
      </c>
      <c r="AL58" s="25">
        <f t="shared" si="10"/>
        <v>27</v>
      </c>
      <c r="AM58" s="60"/>
      <c r="AN58" s="54" t="s">
        <v>106</v>
      </c>
      <c r="AO58" s="82">
        <f>'4a 58C 19-20 Persons Count'!AI55</f>
        <v>5.9999999999999995E-4</v>
      </c>
      <c r="AP58" s="83">
        <f t="shared" si="29"/>
        <v>0</v>
      </c>
      <c r="AQ58" s="83">
        <f t="shared" si="30"/>
        <v>0</v>
      </c>
      <c r="AR58" s="83">
        <f>ROUND(AO58*AR$5,0)</f>
        <v>0</v>
      </c>
      <c r="AS58" s="25">
        <f t="shared" si="32"/>
        <v>0</v>
      </c>
      <c r="AT58" s="60"/>
      <c r="AU58" s="83" t="s">
        <v>106</v>
      </c>
      <c r="AV58" s="233">
        <f t="shared" si="33"/>
        <v>0</v>
      </c>
      <c r="AW58" s="233">
        <f t="shared" si="34"/>
        <v>555</v>
      </c>
      <c r="AX58" s="233">
        <f t="shared" si="35"/>
        <v>0</v>
      </c>
      <c r="AY58" s="233">
        <f t="shared" si="36"/>
        <v>2</v>
      </c>
      <c r="AZ58" s="233">
        <f t="shared" si="37"/>
        <v>0</v>
      </c>
      <c r="BA58" s="233">
        <f t="shared" si="38"/>
        <v>10</v>
      </c>
      <c r="BB58" s="233">
        <f t="shared" si="39"/>
        <v>0</v>
      </c>
      <c r="BC58" s="233">
        <f t="shared" si="40"/>
        <v>0</v>
      </c>
      <c r="BD58" s="233">
        <f t="shared" si="41"/>
        <v>1</v>
      </c>
      <c r="BE58" s="233">
        <f t="shared" si="42"/>
        <v>154</v>
      </c>
      <c r="BF58" s="75">
        <f t="shared" si="11"/>
        <v>722</v>
      </c>
      <c r="BG58" s="94"/>
      <c r="BH58" s="328" t="s">
        <v>106</v>
      </c>
      <c r="BI58" s="329">
        <v>0</v>
      </c>
      <c r="BJ58" s="329">
        <v>0</v>
      </c>
      <c r="BK58" s="329">
        <v>0</v>
      </c>
      <c r="BL58" s="329">
        <f t="shared" si="74"/>
        <v>0</v>
      </c>
      <c r="BM58" s="77"/>
      <c r="BN58" s="29" t="s">
        <v>106</v>
      </c>
      <c r="BO58" s="97"/>
      <c r="BP58" s="29"/>
      <c r="BQ58" s="96"/>
      <c r="BR58" s="96"/>
      <c r="BS58" s="333"/>
      <c r="BT58" s="74"/>
      <c r="BU58" s="96" t="s">
        <v>106</v>
      </c>
      <c r="BV58" s="96"/>
      <c r="BW58" s="96"/>
      <c r="BX58" s="96"/>
      <c r="BY58" s="96"/>
      <c r="CA58" s="96" t="s">
        <v>106</v>
      </c>
      <c r="CB58" s="96"/>
      <c r="CC58" s="96"/>
      <c r="CD58" s="96"/>
      <c r="CE58" s="334"/>
      <c r="CF58" s="74"/>
      <c r="CG58" s="29" t="s">
        <v>106</v>
      </c>
      <c r="CH58" s="81"/>
      <c r="CI58" s="29"/>
      <c r="CJ58" s="74"/>
      <c r="CK58" s="73">
        <f t="shared" si="13"/>
        <v>7</v>
      </c>
      <c r="CL58" s="73">
        <f t="shared" si="14"/>
        <v>567</v>
      </c>
      <c r="CM58" s="73">
        <f t="shared" si="15"/>
        <v>0</v>
      </c>
      <c r="CN58" s="73">
        <f t="shared" si="16"/>
        <v>10</v>
      </c>
      <c r="CO58" s="73">
        <f t="shared" si="17"/>
        <v>1</v>
      </c>
      <c r="CP58" s="73">
        <f t="shared" si="18"/>
        <v>11</v>
      </c>
      <c r="CQ58" s="73">
        <f t="shared" si="19"/>
        <v>0</v>
      </c>
      <c r="CR58" s="73">
        <f t="shared" si="20"/>
        <v>0</v>
      </c>
      <c r="CS58" s="73">
        <f t="shared" si="21"/>
        <v>1</v>
      </c>
      <c r="CT58" s="73">
        <f t="shared" si="22"/>
        <v>158</v>
      </c>
      <c r="CU58" s="78">
        <f t="shared" si="23"/>
        <v>755</v>
      </c>
      <c r="CV58" s="120">
        <f t="shared" si="52"/>
        <v>0</v>
      </c>
    </row>
    <row r="59" spans="1:100" x14ac:dyDescent="0.25">
      <c r="A59" s="29" t="s">
        <v>107</v>
      </c>
      <c r="B59" s="29"/>
      <c r="C59" s="29"/>
      <c r="D59" s="60"/>
      <c r="E59" s="54" t="s">
        <v>107</v>
      </c>
      <c r="F59" s="82">
        <f>'4b 58C 20-21 Persons Count'!AS56</f>
        <v>2.07E-2</v>
      </c>
      <c r="G59" s="84">
        <f t="shared" si="26"/>
        <v>10</v>
      </c>
      <c r="H59" s="84">
        <f t="shared" si="26"/>
        <v>84</v>
      </c>
      <c r="I59" s="100">
        <f>ROUNDUP(I$5*$F59,0)</f>
        <v>1</v>
      </c>
      <c r="J59" s="100">
        <f>ROUNDDOWN(J$5*$F59,0)</f>
        <v>88</v>
      </c>
      <c r="K59" s="85">
        <f t="shared" si="60"/>
        <v>5</v>
      </c>
      <c r="L59" s="84">
        <f t="shared" si="60"/>
        <v>8</v>
      </c>
      <c r="M59" s="84">
        <f t="shared" si="60"/>
        <v>0</v>
      </c>
      <c r="N59" s="84">
        <f t="shared" si="59"/>
        <v>0</v>
      </c>
      <c r="O59" s="84">
        <f t="shared" si="59"/>
        <v>0</v>
      </c>
      <c r="P59" s="83">
        <f t="shared" si="59"/>
        <v>2396</v>
      </c>
      <c r="Q59" s="25">
        <f t="shared" si="6"/>
        <v>2592</v>
      </c>
      <c r="R59" s="60"/>
      <c r="S59" s="29" t="s">
        <v>107</v>
      </c>
      <c r="T59" s="29"/>
      <c r="U59" s="29"/>
      <c r="V59" s="29"/>
      <c r="W59" s="29"/>
      <c r="X59" s="29"/>
      <c r="Y59" s="60"/>
      <c r="Z59" s="54" t="s">
        <v>107</v>
      </c>
      <c r="AA59" s="82">
        <f>'4a 58C 19-20 Persons Count'!AS56</f>
        <v>2.1899999999999999E-2</v>
      </c>
      <c r="AB59" s="83">
        <f t="shared" si="101"/>
        <v>378</v>
      </c>
      <c r="AC59" s="83">
        <f t="shared" si="61"/>
        <v>356</v>
      </c>
      <c r="AD59" s="83">
        <f t="shared" si="84"/>
        <v>2</v>
      </c>
      <c r="AE59" s="84">
        <f>ROUND(AE$5*$AA59,0)</f>
        <v>398</v>
      </c>
      <c r="AF59" s="84">
        <f t="shared" si="85"/>
        <v>38</v>
      </c>
      <c r="AG59" s="84">
        <f t="shared" si="114"/>
        <v>53</v>
      </c>
      <c r="AH59" s="84">
        <f t="shared" si="112"/>
        <v>0</v>
      </c>
      <c r="AI59" s="84">
        <f t="shared" si="115"/>
        <v>1</v>
      </c>
      <c r="AJ59" s="84">
        <f>ROUND(AJ$5*$AA59,0)</f>
        <v>2</v>
      </c>
      <c r="AK59" s="83">
        <f t="shared" si="105"/>
        <v>225</v>
      </c>
      <c r="AL59" s="25">
        <f t="shared" si="10"/>
        <v>1453</v>
      </c>
      <c r="AM59" s="60"/>
      <c r="AN59" s="29" t="s">
        <v>107</v>
      </c>
      <c r="AO59" s="98"/>
      <c r="AP59" s="29"/>
      <c r="AQ59" s="29"/>
      <c r="AR59" s="98"/>
      <c r="AS59" s="29"/>
      <c r="AT59" s="60"/>
      <c r="AU59" s="83" t="s">
        <v>107</v>
      </c>
      <c r="AV59" s="233">
        <f t="shared" si="33"/>
        <v>10</v>
      </c>
      <c r="AW59" s="233">
        <f t="shared" si="34"/>
        <v>84</v>
      </c>
      <c r="AX59" s="233">
        <f t="shared" si="35"/>
        <v>1</v>
      </c>
      <c r="AY59" s="233">
        <f t="shared" si="36"/>
        <v>88</v>
      </c>
      <c r="AZ59" s="233">
        <f t="shared" si="37"/>
        <v>5</v>
      </c>
      <c r="BA59" s="233">
        <f t="shared" si="38"/>
        <v>8</v>
      </c>
      <c r="BB59" s="233">
        <f t="shared" si="39"/>
        <v>0</v>
      </c>
      <c r="BC59" s="233">
        <f t="shared" si="40"/>
        <v>0</v>
      </c>
      <c r="BD59" s="233">
        <f t="shared" si="41"/>
        <v>0</v>
      </c>
      <c r="BE59" s="233">
        <f t="shared" si="42"/>
        <v>2396</v>
      </c>
      <c r="BF59" s="75">
        <f t="shared" si="11"/>
        <v>2592</v>
      </c>
      <c r="BG59" s="94"/>
      <c r="BH59" s="87" t="s">
        <v>107</v>
      </c>
      <c r="BI59" s="90">
        <v>0</v>
      </c>
      <c r="BJ59" s="90">
        <v>0</v>
      </c>
      <c r="BK59" s="90">
        <v>0</v>
      </c>
      <c r="BL59" s="90">
        <f t="shared" si="74"/>
        <v>0</v>
      </c>
      <c r="BM59" s="77"/>
      <c r="BN59" s="54" t="s">
        <v>107</v>
      </c>
      <c r="BO59" s="88">
        <f>'5a SFY 2122 CalWIN MO Share Tbl'!J22</f>
        <v>5.3699999999999998E-2</v>
      </c>
      <c r="BP59" s="83">
        <f t="shared" ref="BP59" si="116">ROUND(BO59*BP$5,0)</f>
        <v>19491</v>
      </c>
      <c r="BQ59" s="83">
        <f>ROUND(BO59*BQ$5,0)</f>
        <v>230</v>
      </c>
      <c r="BR59" s="83">
        <f>ROUND(BO59*BR$5,0)</f>
        <v>1863</v>
      </c>
      <c r="BS59" s="332">
        <f>SUM(BP59:BR59)</f>
        <v>21584</v>
      </c>
      <c r="BT59" s="74"/>
      <c r="BU59" s="101" t="s">
        <v>107</v>
      </c>
      <c r="BV59" s="90">
        <f>SUMIF('3a SFY 22-23 CalWIN MO'!$A:$A,'SFY 22-23 Q1 Share Calculations'!$BU59,'3a SFY 22-23 CalWIN MO'!X:X)</f>
        <v>4786</v>
      </c>
      <c r="BW59" s="90">
        <f>SUMIF('3a SFY 22-23 CalWIN MO'!$A:$A,'SFY 22-23 Q1 Share Calculations'!$BU59,'3a SFY 22-23 CalWIN MO'!Y:Y)</f>
        <v>56</v>
      </c>
      <c r="BX59" s="90">
        <f>SUMIF('3a SFY 22-23 CalWIN MO'!$A:$A,'SFY 22-23 Q1 Share Calculations'!$BU59,'3a SFY 22-23 CalWIN MO'!Z:Z)</f>
        <v>458</v>
      </c>
      <c r="BY59" s="102">
        <f>SUM(BV59:BX59)</f>
        <v>5300</v>
      </c>
      <c r="CA59" s="101" t="s">
        <v>107</v>
      </c>
      <c r="CB59" s="92">
        <f>BP59+BV59</f>
        <v>24277</v>
      </c>
      <c r="CC59" s="92">
        <f>BQ59+BW59</f>
        <v>286</v>
      </c>
      <c r="CD59" s="92">
        <f>BR59+BX59</f>
        <v>2321</v>
      </c>
      <c r="CE59" s="91">
        <f>SUM(CB59:CD59)</f>
        <v>26884</v>
      </c>
      <c r="CF59" s="74"/>
      <c r="CG59" s="54" t="s">
        <v>107</v>
      </c>
      <c r="CH59" s="93">
        <f>'4a 58C 19-20 Persons Count'!Y56</f>
        <v>7.4099999999999999E-2</v>
      </c>
      <c r="CI59" s="25">
        <f>ROUND(CH59*CI$5,0)</f>
        <v>0</v>
      </c>
      <c r="CJ59" s="74"/>
      <c r="CK59" s="73">
        <f t="shared" si="13"/>
        <v>388</v>
      </c>
      <c r="CL59" s="73">
        <f t="shared" si="14"/>
        <v>24717</v>
      </c>
      <c r="CM59" s="73">
        <f t="shared" si="15"/>
        <v>3</v>
      </c>
      <c r="CN59" s="73">
        <f t="shared" si="16"/>
        <v>486</v>
      </c>
      <c r="CO59" s="73">
        <f t="shared" si="17"/>
        <v>43</v>
      </c>
      <c r="CP59" s="73">
        <f t="shared" si="18"/>
        <v>347</v>
      </c>
      <c r="CQ59" s="73">
        <f t="shared" si="19"/>
        <v>0</v>
      </c>
      <c r="CR59" s="73">
        <f t="shared" si="20"/>
        <v>1</v>
      </c>
      <c r="CS59" s="73">
        <f t="shared" si="21"/>
        <v>2</v>
      </c>
      <c r="CT59" s="73">
        <f t="shared" si="22"/>
        <v>4942</v>
      </c>
      <c r="CU59" s="78">
        <f t="shared" si="23"/>
        <v>30929</v>
      </c>
      <c r="CV59" s="120">
        <f t="shared" si="52"/>
        <v>0</v>
      </c>
    </row>
    <row r="60" spans="1:100" x14ac:dyDescent="0.25">
      <c r="A60" s="54" t="s">
        <v>108</v>
      </c>
      <c r="B60" s="82">
        <f>'4b 58C 20-21 Persons Count'!AM57</f>
        <v>1.8E-3</v>
      </c>
      <c r="C60" s="83">
        <f t="shared" si="102"/>
        <v>16</v>
      </c>
      <c r="D60" s="60"/>
      <c r="E60" s="54" t="s">
        <v>108</v>
      </c>
      <c r="F60" s="82">
        <f>'4b 58C 20-21 Persons Count'!AS57</f>
        <v>1E-3</v>
      </c>
      <c r="G60" s="84">
        <f t="shared" si="26"/>
        <v>1</v>
      </c>
      <c r="H60" s="84">
        <f t="shared" si="26"/>
        <v>4</v>
      </c>
      <c r="I60" s="84">
        <f t="shared" si="60"/>
        <v>0</v>
      </c>
      <c r="J60" s="83">
        <f t="shared" si="60"/>
        <v>4</v>
      </c>
      <c r="K60" s="100">
        <f>ROUNDUP(K$5*$F60,0)</f>
        <v>1</v>
      </c>
      <c r="L60" s="84">
        <f t="shared" si="60"/>
        <v>0</v>
      </c>
      <c r="M60" s="84">
        <f t="shared" si="60"/>
        <v>0</v>
      </c>
      <c r="N60" s="84">
        <f t="shared" si="59"/>
        <v>0</v>
      </c>
      <c r="O60" s="84">
        <f t="shared" si="59"/>
        <v>0</v>
      </c>
      <c r="P60" s="83">
        <f t="shared" si="59"/>
        <v>116</v>
      </c>
      <c r="Q60" s="25">
        <f t="shared" si="6"/>
        <v>126</v>
      </c>
      <c r="R60" s="60"/>
      <c r="S60" s="54" t="s">
        <v>108</v>
      </c>
      <c r="T60" s="82">
        <f>'4b 58C 20-21 Persons Count'!AI57</f>
        <v>1.6999999999999999E-3</v>
      </c>
      <c r="U60" s="100">
        <f>ROUNDDOWN($U$5*T60,0)</f>
        <v>1342</v>
      </c>
      <c r="V60" s="83">
        <f t="shared" si="43"/>
        <v>22</v>
      </c>
      <c r="W60" s="83">
        <f t="shared" si="44"/>
        <v>263</v>
      </c>
      <c r="X60" s="25">
        <f t="shared" ref="X60" si="117">SUM(U60:W60)</f>
        <v>1627</v>
      </c>
      <c r="Y60" s="60"/>
      <c r="Z60" s="54" t="s">
        <v>108</v>
      </c>
      <c r="AA60" s="82">
        <f>'4a 58C 19-20 Persons Count'!AS57</f>
        <v>1E-3</v>
      </c>
      <c r="AB60" s="83">
        <f t="shared" si="101"/>
        <v>17</v>
      </c>
      <c r="AC60" s="83">
        <f t="shared" si="61"/>
        <v>16</v>
      </c>
      <c r="AD60" s="83">
        <f t="shared" si="84"/>
        <v>0</v>
      </c>
      <c r="AE60" s="84">
        <f>ROUND(AE$5*$AA60,0)</f>
        <v>18</v>
      </c>
      <c r="AF60" s="84">
        <f t="shared" si="85"/>
        <v>2</v>
      </c>
      <c r="AG60" s="84">
        <f t="shared" si="114"/>
        <v>2</v>
      </c>
      <c r="AH60" s="100">
        <f>ROUNDUP(AH$5*$AA60,0)</f>
        <v>1</v>
      </c>
      <c r="AI60" s="84">
        <f t="shared" si="115"/>
        <v>0</v>
      </c>
      <c r="AJ60" s="84">
        <f>ROUND(AJ$5*$AA60,0)</f>
        <v>0</v>
      </c>
      <c r="AK60" s="83">
        <f t="shared" si="105"/>
        <v>10</v>
      </c>
      <c r="AL60" s="25">
        <f t="shared" si="10"/>
        <v>66</v>
      </c>
      <c r="AM60" s="60"/>
      <c r="AN60" s="54" t="s">
        <v>108</v>
      </c>
      <c r="AO60" s="82">
        <f>'4a 58C 19-20 Persons Count'!AI57</f>
        <v>1.6999999999999999E-3</v>
      </c>
      <c r="AP60" s="100">
        <f>ROUNDUP($AP$5*AO60,0)</f>
        <v>-1</v>
      </c>
      <c r="AQ60" s="83">
        <f t="shared" si="30"/>
        <v>0</v>
      </c>
      <c r="AR60" s="83">
        <f>ROUND(AO60*AR$5,0)</f>
        <v>0</v>
      </c>
      <c r="AS60" s="25">
        <f t="shared" si="32"/>
        <v>-1</v>
      </c>
      <c r="AT60" s="60"/>
      <c r="AU60" s="83" t="s">
        <v>108</v>
      </c>
      <c r="AV60" s="233">
        <f t="shared" si="33"/>
        <v>1</v>
      </c>
      <c r="AW60" s="233">
        <f t="shared" si="34"/>
        <v>1346</v>
      </c>
      <c r="AX60" s="233">
        <f t="shared" si="35"/>
        <v>0</v>
      </c>
      <c r="AY60" s="233">
        <f t="shared" si="36"/>
        <v>4</v>
      </c>
      <c r="AZ60" s="233">
        <f t="shared" si="37"/>
        <v>1</v>
      </c>
      <c r="BA60" s="233">
        <f t="shared" si="38"/>
        <v>22</v>
      </c>
      <c r="BB60" s="233">
        <f t="shared" si="39"/>
        <v>0</v>
      </c>
      <c r="BC60" s="233">
        <f t="shared" si="40"/>
        <v>0</v>
      </c>
      <c r="BD60" s="233">
        <f t="shared" si="41"/>
        <v>0</v>
      </c>
      <c r="BE60" s="233">
        <f t="shared" si="42"/>
        <v>379</v>
      </c>
      <c r="BF60" s="75">
        <f t="shared" si="11"/>
        <v>1753</v>
      </c>
      <c r="BG60" s="94"/>
      <c r="BH60" s="328" t="s">
        <v>108</v>
      </c>
      <c r="BI60" s="329">
        <v>0</v>
      </c>
      <c r="BJ60" s="329">
        <v>0</v>
      </c>
      <c r="BK60" s="329">
        <v>0</v>
      </c>
      <c r="BL60" s="329">
        <f t="shared" si="74"/>
        <v>0</v>
      </c>
      <c r="BM60" s="77"/>
      <c r="BN60" s="29" t="s">
        <v>108</v>
      </c>
      <c r="BO60" s="97"/>
      <c r="BP60" s="29"/>
      <c r="BQ60" s="96"/>
      <c r="BR60" s="96"/>
      <c r="BS60" s="29"/>
      <c r="BT60" s="74"/>
      <c r="BU60" s="96" t="s">
        <v>108</v>
      </c>
      <c r="BV60" s="96"/>
      <c r="BW60" s="96"/>
      <c r="BX60" s="96"/>
      <c r="BY60" s="96"/>
      <c r="CA60" s="96" t="s">
        <v>108</v>
      </c>
      <c r="CB60" s="96"/>
      <c r="CC60" s="96"/>
      <c r="CD60" s="96"/>
      <c r="CE60" s="334"/>
      <c r="CF60" s="74"/>
      <c r="CG60" s="29" t="s">
        <v>108</v>
      </c>
      <c r="CH60" s="81"/>
      <c r="CI60" s="29"/>
      <c r="CJ60" s="74"/>
      <c r="CK60" s="73">
        <f t="shared" si="13"/>
        <v>18</v>
      </c>
      <c r="CL60" s="73">
        <f t="shared" si="14"/>
        <v>1377</v>
      </c>
      <c r="CM60" s="73">
        <f t="shared" si="15"/>
        <v>0</v>
      </c>
      <c r="CN60" s="73">
        <f t="shared" si="16"/>
        <v>22</v>
      </c>
      <c r="CO60" s="73">
        <f t="shared" si="17"/>
        <v>3</v>
      </c>
      <c r="CP60" s="73">
        <f t="shared" si="18"/>
        <v>24</v>
      </c>
      <c r="CQ60" s="73">
        <f t="shared" si="19"/>
        <v>1</v>
      </c>
      <c r="CR60" s="73">
        <f t="shared" si="20"/>
        <v>0</v>
      </c>
      <c r="CS60" s="73">
        <f t="shared" si="21"/>
        <v>0</v>
      </c>
      <c r="CT60" s="73">
        <f t="shared" si="22"/>
        <v>389</v>
      </c>
      <c r="CU60" s="78">
        <f t="shared" si="23"/>
        <v>1834</v>
      </c>
      <c r="CV60" s="120">
        <f t="shared" si="52"/>
        <v>0</v>
      </c>
    </row>
    <row r="61" spans="1:100" x14ac:dyDescent="0.25">
      <c r="A61" s="29" t="s">
        <v>109</v>
      </c>
      <c r="B61" s="29"/>
      <c r="C61" s="29"/>
      <c r="D61" s="60"/>
      <c r="E61" s="54" t="s">
        <v>109</v>
      </c>
      <c r="F61" s="82">
        <f>'4b 58C 20-21 Persons Count'!AS58</f>
        <v>1.66E-2</v>
      </c>
      <c r="G61" s="84">
        <f t="shared" si="26"/>
        <v>8</v>
      </c>
      <c r="H61" s="84">
        <f t="shared" si="26"/>
        <v>67</v>
      </c>
      <c r="I61" s="84">
        <f t="shared" si="60"/>
        <v>0</v>
      </c>
      <c r="J61" s="83">
        <f t="shared" si="60"/>
        <v>71</v>
      </c>
      <c r="K61" s="85">
        <f t="shared" si="60"/>
        <v>4</v>
      </c>
      <c r="L61" s="84">
        <f t="shared" si="60"/>
        <v>7</v>
      </c>
      <c r="M61" s="84">
        <f t="shared" si="60"/>
        <v>0</v>
      </c>
      <c r="N61" s="84">
        <f t="shared" si="59"/>
        <v>0</v>
      </c>
      <c r="O61" s="84">
        <f t="shared" si="59"/>
        <v>0</v>
      </c>
      <c r="P61" s="83">
        <f t="shared" si="59"/>
        <v>1921</v>
      </c>
      <c r="Q61" s="25">
        <f t="shared" si="6"/>
        <v>2078</v>
      </c>
      <c r="R61" s="60"/>
      <c r="S61" s="29" t="s">
        <v>109</v>
      </c>
      <c r="T61" s="29"/>
      <c r="U61" s="29"/>
      <c r="V61" s="29"/>
      <c r="W61" s="29"/>
      <c r="X61" s="29"/>
      <c r="Y61" s="60"/>
      <c r="Z61" s="54" t="s">
        <v>109</v>
      </c>
      <c r="AA61" s="82">
        <f>'4a 58C 19-20 Persons Count'!AS58</f>
        <v>1.6799999999999999E-2</v>
      </c>
      <c r="AB61" s="83">
        <f t="shared" si="101"/>
        <v>290</v>
      </c>
      <c r="AC61" s="83">
        <f t="shared" si="61"/>
        <v>273</v>
      </c>
      <c r="AD61" s="83">
        <f t="shared" si="84"/>
        <v>2</v>
      </c>
      <c r="AE61" s="84">
        <f>ROUND(AE$5*$AA61,0)</f>
        <v>305</v>
      </c>
      <c r="AF61" s="84">
        <f t="shared" si="85"/>
        <v>29</v>
      </c>
      <c r="AG61" s="84">
        <f t="shared" si="114"/>
        <v>40</v>
      </c>
      <c r="AH61" s="84">
        <f>ROUND(AH$5*$AA61,0)</f>
        <v>0</v>
      </c>
      <c r="AI61" s="84">
        <f t="shared" si="115"/>
        <v>1</v>
      </c>
      <c r="AJ61" s="84">
        <f>ROUND(AJ$5*$AA61,0)</f>
        <v>1</v>
      </c>
      <c r="AK61" s="25">
        <f t="shared" si="105"/>
        <v>172</v>
      </c>
      <c r="AL61" s="25">
        <f t="shared" si="10"/>
        <v>1113</v>
      </c>
      <c r="AM61" s="60"/>
      <c r="AN61" s="29" t="s">
        <v>109</v>
      </c>
      <c r="AO61" s="98"/>
      <c r="AP61" s="29"/>
      <c r="AQ61" s="29"/>
      <c r="AR61" s="98"/>
      <c r="AS61" s="29"/>
      <c r="AT61" s="60"/>
      <c r="AU61" s="83" t="s">
        <v>109</v>
      </c>
      <c r="AV61" s="233">
        <f t="shared" si="33"/>
        <v>8</v>
      </c>
      <c r="AW61" s="233">
        <f t="shared" si="34"/>
        <v>67</v>
      </c>
      <c r="AX61" s="233">
        <f t="shared" si="35"/>
        <v>0</v>
      </c>
      <c r="AY61" s="233">
        <f t="shared" si="36"/>
        <v>71</v>
      </c>
      <c r="AZ61" s="233">
        <f t="shared" si="37"/>
        <v>4</v>
      </c>
      <c r="BA61" s="233">
        <f t="shared" si="38"/>
        <v>7</v>
      </c>
      <c r="BB61" s="233">
        <f t="shared" si="39"/>
        <v>0</v>
      </c>
      <c r="BC61" s="233">
        <f t="shared" si="40"/>
        <v>0</v>
      </c>
      <c r="BD61" s="233">
        <f t="shared" si="41"/>
        <v>0</v>
      </c>
      <c r="BE61" s="233">
        <f t="shared" si="42"/>
        <v>1921</v>
      </c>
      <c r="BF61" s="75">
        <f t="shared" si="11"/>
        <v>2078</v>
      </c>
      <c r="BG61" s="94"/>
      <c r="BH61" s="87" t="s">
        <v>109</v>
      </c>
      <c r="BI61" s="90">
        <v>0</v>
      </c>
      <c r="BJ61" s="90">
        <v>0</v>
      </c>
      <c r="BK61" s="90">
        <v>0</v>
      </c>
      <c r="BL61" s="90">
        <f t="shared" si="74"/>
        <v>0</v>
      </c>
      <c r="BM61" s="77"/>
      <c r="BN61" s="54" t="s">
        <v>109</v>
      </c>
      <c r="BO61" s="88">
        <f>'5a SFY 2122 CalWIN MO Share Tbl'!J23</f>
        <v>4.1300000000000003E-2</v>
      </c>
      <c r="BP61" s="83">
        <f t="shared" ref="BP61:BP62" si="118">ROUND(BO61*BP$5,0)</f>
        <v>14990</v>
      </c>
      <c r="BQ61" s="83">
        <f>ROUND(BO61*BQ$5,0)</f>
        <v>177</v>
      </c>
      <c r="BR61" s="83">
        <f>ROUND(BO61*BR$5,0)</f>
        <v>1433</v>
      </c>
      <c r="BS61" s="332">
        <f>SUM(BP61:BR61)</f>
        <v>16600</v>
      </c>
      <c r="BT61" s="74"/>
      <c r="BU61" s="101" t="s">
        <v>109</v>
      </c>
      <c r="BV61" s="90">
        <f>SUMIF('3a SFY 22-23 CalWIN MO'!$A:$A,'SFY 22-23 Q1 Share Calculations'!$BU61,'3a SFY 22-23 CalWIN MO'!X:X)</f>
        <v>11772</v>
      </c>
      <c r="BW61" s="90">
        <f>SUMIF('3a SFY 22-23 CalWIN MO'!$A:$A,'SFY 22-23 Q1 Share Calculations'!$BU61,'3a SFY 22-23 CalWIN MO'!Y:Y)</f>
        <v>140</v>
      </c>
      <c r="BX61" s="90">
        <f>SUMIF('3a SFY 22-23 CalWIN MO'!$A:$A,'SFY 22-23 Q1 Share Calculations'!$BU61,'3a SFY 22-23 CalWIN MO'!Z:Z)</f>
        <v>1126</v>
      </c>
      <c r="BY61" s="102">
        <f t="shared" ref="BY61:BY62" si="119">SUM(BV61:BX61)</f>
        <v>13038</v>
      </c>
      <c r="CA61" s="101" t="s">
        <v>109</v>
      </c>
      <c r="CB61" s="92">
        <f t="shared" ref="CB61:CD62" si="120">BP61+BV61</f>
        <v>26762</v>
      </c>
      <c r="CC61" s="92">
        <f t="shared" si="120"/>
        <v>317</v>
      </c>
      <c r="CD61" s="92">
        <f t="shared" si="120"/>
        <v>2559</v>
      </c>
      <c r="CE61" s="91">
        <f t="shared" ref="CE61:CE62" si="121">SUM(CB61:CD61)</f>
        <v>29638</v>
      </c>
      <c r="CF61" s="74"/>
      <c r="CG61" s="54" t="s">
        <v>109</v>
      </c>
      <c r="CH61" s="93">
        <f>'4a 58C 19-20 Persons Count'!Y58</f>
        <v>4.19E-2</v>
      </c>
      <c r="CI61" s="233">
        <f>ROUND(CH61*CI$5,0)</f>
        <v>0</v>
      </c>
      <c r="CJ61" s="74"/>
      <c r="CK61" s="73">
        <f t="shared" si="13"/>
        <v>298</v>
      </c>
      <c r="CL61" s="73">
        <f t="shared" si="14"/>
        <v>27102</v>
      </c>
      <c r="CM61" s="73">
        <f t="shared" si="15"/>
        <v>2</v>
      </c>
      <c r="CN61" s="73">
        <f t="shared" si="16"/>
        <v>376</v>
      </c>
      <c r="CO61" s="73">
        <f t="shared" si="17"/>
        <v>33</v>
      </c>
      <c r="CP61" s="73">
        <f t="shared" si="18"/>
        <v>364</v>
      </c>
      <c r="CQ61" s="73">
        <f t="shared" si="19"/>
        <v>0</v>
      </c>
      <c r="CR61" s="73">
        <f t="shared" si="20"/>
        <v>1</v>
      </c>
      <c r="CS61" s="73">
        <f t="shared" si="21"/>
        <v>1</v>
      </c>
      <c r="CT61" s="73">
        <f t="shared" si="22"/>
        <v>4652</v>
      </c>
      <c r="CU61" s="78">
        <f t="shared" si="23"/>
        <v>32829</v>
      </c>
      <c r="CV61" s="120">
        <f t="shared" si="52"/>
        <v>0</v>
      </c>
    </row>
    <row r="62" spans="1:100" x14ac:dyDescent="0.25">
      <c r="A62" s="29" t="s">
        <v>110</v>
      </c>
      <c r="B62" s="29"/>
      <c r="C62" s="29"/>
      <c r="D62" s="60"/>
      <c r="E62" s="54" t="s">
        <v>110</v>
      </c>
      <c r="F62" s="82">
        <f>'4b 58C 20-21 Persons Count'!AS59</f>
        <v>4.3E-3</v>
      </c>
      <c r="G62" s="84">
        <f t="shared" si="26"/>
        <v>2</v>
      </c>
      <c r="H62" s="84">
        <f t="shared" si="26"/>
        <v>17</v>
      </c>
      <c r="I62" s="84">
        <f t="shared" si="60"/>
        <v>0</v>
      </c>
      <c r="J62" s="83">
        <f t="shared" si="60"/>
        <v>18</v>
      </c>
      <c r="K62" s="85">
        <f t="shared" si="60"/>
        <v>1</v>
      </c>
      <c r="L62" s="84">
        <f t="shared" si="60"/>
        <v>2</v>
      </c>
      <c r="M62" s="84">
        <f t="shared" si="60"/>
        <v>0</v>
      </c>
      <c r="N62" s="84">
        <f t="shared" si="59"/>
        <v>0</v>
      </c>
      <c r="O62" s="84">
        <f t="shared" si="59"/>
        <v>0</v>
      </c>
      <c r="P62" s="83">
        <f t="shared" si="59"/>
        <v>498</v>
      </c>
      <c r="Q62" s="25">
        <f t="shared" si="6"/>
        <v>538</v>
      </c>
      <c r="R62" s="60"/>
      <c r="S62" s="29" t="s">
        <v>110</v>
      </c>
      <c r="T62" s="29"/>
      <c r="U62" s="29"/>
      <c r="V62" s="29"/>
      <c r="W62" s="29"/>
      <c r="X62" s="29"/>
      <c r="Y62" s="60"/>
      <c r="Z62" s="54" t="s">
        <v>110</v>
      </c>
      <c r="AA62" s="82">
        <f>'4a 58C 19-20 Persons Count'!AS59</f>
        <v>4.3E-3</v>
      </c>
      <c r="AB62" s="83">
        <f t="shared" si="101"/>
        <v>74</v>
      </c>
      <c r="AC62" s="83">
        <f t="shared" si="61"/>
        <v>70</v>
      </c>
      <c r="AD62" s="83">
        <f t="shared" si="84"/>
        <v>0</v>
      </c>
      <c r="AE62" s="84">
        <f>ROUND(AE$5*$AA62,0)</f>
        <v>78</v>
      </c>
      <c r="AF62" s="84">
        <f t="shared" si="85"/>
        <v>7</v>
      </c>
      <c r="AG62" s="84">
        <f t="shared" si="114"/>
        <v>10</v>
      </c>
      <c r="AH62" s="84">
        <f>ROUND(AH$5*$AA62,0)</f>
        <v>0</v>
      </c>
      <c r="AI62" s="84">
        <f t="shared" si="115"/>
        <v>0</v>
      </c>
      <c r="AJ62" s="100">
        <f>ROUNDUP(AJ$5*$AA62,0)</f>
        <v>1</v>
      </c>
      <c r="AK62" s="25">
        <f t="shared" si="105"/>
        <v>44</v>
      </c>
      <c r="AL62" s="25">
        <f t="shared" si="10"/>
        <v>284</v>
      </c>
      <c r="AM62" s="60"/>
      <c r="AN62" s="29" t="s">
        <v>110</v>
      </c>
      <c r="AO62" s="98"/>
      <c r="AP62" s="29"/>
      <c r="AQ62" s="29"/>
      <c r="AR62" s="98"/>
      <c r="AS62" s="29"/>
      <c r="AT62" s="60"/>
      <c r="AU62" s="83" t="s">
        <v>110</v>
      </c>
      <c r="AV62" s="233">
        <f t="shared" si="33"/>
        <v>2</v>
      </c>
      <c r="AW62" s="233">
        <f t="shared" si="34"/>
        <v>17</v>
      </c>
      <c r="AX62" s="233">
        <f t="shared" si="35"/>
        <v>0</v>
      </c>
      <c r="AY62" s="233">
        <f t="shared" si="36"/>
        <v>18</v>
      </c>
      <c r="AZ62" s="233">
        <f t="shared" si="37"/>
        <v>1</v>
      </c>
      <c r="BA62" s="233">
        <f t="shared" si="38"/>
        <v>2</v>
      </c>
      <c r="BB62" s="233">
        <f t="shared" si="39"/>
        <v>0</v>
      </c>
      <c r="BC62" s="233">
        <f t="shared" si="40"/>
        <v>0</v>
      </c>
      <c r="BD62" s="233">
        <f t="shared" si="41"/>
        <v>0</v>
      </c>
      <c r="BE62" s="233">
        <f t="shared" si="42"/>
        <v>498</v>
      </c>
      <c r="BF62" s="75">
        <f t="shared" si="11"/>
        <v>538</v>
      </c>
      <c r="BG62" s="94"/>
      <c r="BH62" s="87" t="s">
        <v>110</v>
      </c>
      <c r="BI62" s="90">
        <f>SUM('3b SFY 21-22 Adj-Late CalWIN MO'!X27)</f>
        <v>1801</v>
      </c>
      <c r="BJ62" s="90">
        <f>SUM('3b SFY 21-22 Adj-Late CalWIN MO'!Y27)</f>
        <v>30</v>
      </c>
      <c r="BK62" s="90">
        <f>SUM('3b SFY 21-22 Adj-Late CalWIN MO'!Z27)</f>
        <v>314</v>
      </c>
      <c r="BL62" s="90">
        <f t="shared" si="74"/>
        <v>2145</v>
      </c>
      <c r="BM62" s="77"/>
      <c r="BN62" s="54" t="s">
        <v>110</v>
      </c>
      <c r="BO62" s="88">
        <f>'5a SFY 2122 CalWIN MO Share Tbl'!J24</f>
        <v>1.18E-2</v>
      </c>
      <c r="BP62" s="83">
        <f t="shared" si="118"/>
        <v>4283</v>
      </c>
      <c r="BQ62" s="83">
        <f>ROUND(BO62*BQ$5,0)</f>
        <v>51</v>
      </c>
      <c r="BR62" s="83">
        <f>ROUND(BO62*BR$5,0)</f>
        <v>409</v>
      </c>
      <c r="BS62" s="332">
        <f>SUM(BP62:BR62)</f>
        <v>4743</v>
      </c>
      <c r="BT62" s="74"/>
      <c r="BU62" s="101" t="s">
        <v>110</v>
      </c>
      <c r="BV62" s="90">
        <f>SUMIF('3a SFY 22-23 CalWIN MO'!$A:$A,'SFY 22-23 Q1 Share Calculations'!$BU62,'3a SFY 22-23 CalWIN MO'!X:X)</f>
        <v>6687</v>
      </c>
      <c r="BW62" s="90">
        <f>SUMIF('3a SFY 22-23 CalWIN MO'!$A:$A,'SFY 22-23 Q1 Share Calculations'!$BU62,'3a SFY 22-23 CalWIN MO'!Y:Y)</f>
        <v>78</v>
      </c>
      <c r="BX62" s="90">
        <f>SUMIF('3a SFY 22-23 CalWIN MO'!$A:$A,'SFY 22-23 Q1 Share Calculations'!$BU62,'3a SFY 22-23 CalWIN MO'!Z:Z)</f>
        <v>639</v>
      </c>
      <c r="BY62" s="102">
        <f t="shared" si="119"/>
        <v>7404</v>
      </c>
      <c r="CA62" s="101" t="s">
        <v>110</v>
      </c>
      <c r="CB62" s="92">
        <f t="shared" si="120"/>
        <v>10970</v>
      </c>
      <c r="CC62" s="92">
        <f t="shared" si="120"/>
        <v>129</v>
      </c>
      <c r="CD62" s="92">
        <f t="shared" si="120"/>
        <v>1048</v>
      </c>
      <c r="CE62" s="91">
        <f t="shared" si="121"/>
        <v>12147</v>
      </c>
      <c r="CF62" s="74"/>
      <c r="CG62" s="54" t="s">
        <v>110</v>
      </c>
      <c r="CH62" s="93">
        <f>'4a 58C 19-20 Persons Count'!Y59</f>
        <v>1.15E-2</v>
      </c>
      <c r="CI62" s="25">
        <f>ROUND(CH62*CI$5,0)</f>
        <v>0</v>
      </c>
      <c r="CJ62" s="74"/>
      <c r="CK62" s="73">
        <f t="shared" si="13"/>
        <v>76</v>
      </c>
      <c r="CL62" s="73">
        <f t="shared" si="14"/>
        <v>12858</v>
      </c>
      <c r="CM62" s="73">
        <f t="shared" si="15"/>
        <v>0</v>
      </c>
      <c r="CN62" s="73">
        <f t="shared" si="16"/>
        <v>96</v>
      </c>
      <c r="CO62" s="73">
        <f t="shared" si="17"/>
        <v>8</v>
      </c>
      <c r="CP62" s="73">
        <f t="shared" si="18"/>
        <v>171</v>
      </c>
      <c r="CQ62" s="73">
        <f t="shared" si="19"/>
        <v>0</v>
      </c>
      <c r="CR62" s="73">
        <f t="shared" si="20"/>
        <v>0</v>
      </c>
      <c r="CS62" s="73">
        <f t="shared" si="21"/>
        <v>1</v>
      </c>
      <c r="CT62" s="73">
        <f t="shared" si="22"/>
        <v>1904</v>
      </c>
      <c r="CU62" s="78">
        <f t="shared" si="23"/>
        <v>15114</v>
      </c>
      <c r="CV62" s="120">
        <f t="shared" si="52"/>
        <v>0</v>
      </c>
    </row>
    <row r="63" spans="1:100" x14ac:dyDescent="0.25">
      <c r="A63" s="54" t="s">
        <v>111</v>
      </c>
      <c r="B63" s="82">
        <f>'4b 58C 20-21 Persons Count'!AM60</f>
        <v>5.3E-3</v>
      </c>
      <c r="C63" s="83">
        <f t="shared" si="102"/>
        <v>48</v>
      </c>
      <c r="D63" s="60"/>
      <c r="E63" s="54" t="s">
        <v>111</v>
      </c>
      <c r="F63" s="82">
        <f>'4b 58C 20-21 Persons Count'!AS60</f>
        <v>2.7000000000000001E-3</v>
      </c>
      <c r="G63" s="84">
        <f t="shared" si="26"/>
        <v>1</v>
      </c>
      <c r="H63" s="84">
        <f t="shared" si="26"/>
        <v>11</v>
      </c>
      <c r="I63" s="84">
        <f t="shared" si="60"/>
        <v>0</v>
      </c>
      <c r="J63" s="83">
        <f t="shared" si="60"/>
        <v>12</v>
      </c>
      <c r="K63" s="85">
        <f t="shared" si="60"/>
        <v>1</v>
      </c>
      <c r="L63" s="84">
        <f t="shared" si="60"/>
        <v>1</v>
      </c>
      <c r="M63" s="84">
        <f t="shared" si="60"/>
        <v>0</v>
      </c>
      <c r="N63" s="84">
        <f t="shared" si="59"/>
        <v>0</v>
      </c>
      <c r="O63" s="84">
        <f t="shared" si="59"/>
        <v>0</v>
      </c>
      <c r="P63" s="83">
        <f t="shared" si="59"/>
        <v>313</v>
      </c>
      <c r="Q63" s="25">
        <f t="shared" si="6"/>
        <v>339</v>
      </c>
      <c r="R63" s="60"/>
      <c r="S63" s="54" t="s">
        <v>111</v>
      </c>
      <c r="T63" s="82">
        <f>'4b 58C 20-21 Persons Count'!AI60</f>
        <v>4.4999999999999997E-3</v>
      </c>
      <c r="U63" s="83">
        <f t="shared" si="45"/>
        <v>3555</v>
      </c>
      <c r="V63" s="83">
        <f t="shared" si="43"/>
        <v>57</v>
      </c>
      <c r="W63" s="83">
        <f t="shared" si="44"/>
        <v>695</v>
      </c>
      <c r="X63" s="25">
        <f t="shared" ref="X63" si="122">SUM(U63:W63)</f>
        <v>4307</v>
      </c>
      <c r="Y63" s="60"/>
      <c r="Z63" s="54" t="s">
        <v>111</v>
      </c>
      <c r="AA63" s="82">
        <f>'4a 58C 19-20 Persons Count'!AS60</f>
        <v>2.7000000000000001E-3</v>
      </c>
      <c r="AB63" s="83">
        <f t="shared" si="101"/>
        <v>47</v>
      </c>
      <c r="AC63" s="83">
        <f t="shared" si="61"/>
        <v>44</v>
      </c>
      <c r="AD63" s="83">
        <f t="shared" si="84"/>
        <v>0</v>
      </c>
      <c r="AE63" s="84">
        <f>ROUND(AE$5*$AA63,0)</f>
        <v>49</v>
      </c>
      <c r="AF63" s="84">
        <f t="shared" si="85"/>
        <v>5</v>
      </c>
      <c r="AG63" s="84">
        <f t="shared" si="114"/>
        <v>6</v>
      </c>
      <c r="AH63" s="84">
        <f>ROUND(AH$5*$AA63,0)</f>
        <v>0</v>
      </c>
      <c r="AI63" s="84">
        <f t="shared" si="115"/>
        <v>0</v>
      </c>
      <c r="AJ63" s="100">
        <f>ROUNDUP(AJ$5*$AA63,0)</f>
        <v>1</v>
      </c>
      <c r="AK63" s="83">
        <f t="shared" si="105"/>
        <v>28</v>
      </c>
      <c r="AL63" s="25">
        <f t="shared" si="10"/>
        <v>180</v>
      </c>
      <c r="AM63" s="60"/>
      <c r="AN63" s="54" t="s">
        <v>111</v>
      </c>
      <c r="AO63" s="82">
        <f>'4a 58C 19-20 Persons Count'!AI60</f>
        <v>4.4999999999999997E-3</v>
      </c>
      <c r="AP63" s="83">
        <f t="shared" si="29"/>
        <v>0</v>
      </c>
      <c r="AQ63" s="83">
        <f t="shared" si="30"/>
        <v>0</v>
      </c>
      <c r="AR63" s="83">
        <f t="shared" si="31"/>
        <v>0</v>
      </c>
      <c r="AS63" s="25">
        <f t="shared" si="32"/>
        <v>0</v>
      </c>
      <c r="AT63" s="60"/>
      <c r="AU63" s="83" t="s">
        <v>111</v>
      </c>
      <c r="AV63" s="233">
        <f t="shared" si="33"/>
        <v>1</v>
      </c>
      <c r="AW63" s="233">
        <f t="shared" si="34"/>
        <v>3566</v>
      </c>
      <c r="AX63" s="233">
        <f t="shared" si="35"/>
        <v>0</v>
      </c>
      <c r="AY63" s="233">
        <f t="shared" si="36"/>
        <v>12</v>
      </c>
      <c r="AZ63" s="233">
        <f t="shared" si="37"/>
        <v>1</v>
      </c>
      <c r="BA63" s="233">
        <f t="shared" si="38"/>
        <v>58</v>
      </c>
      <c r="BB63" s="233">
        <f t="shared" si="39"/>
        <v>0</v>
      </c>
      <c r="BC63" s="233">
        <f t="shared" si="40"/>
        <v>0</v>
      </c>
      <c r="BD63" s="233">
        <f t="shared" si="41"/>
        <v>0</v>
      </c>
      <c r="BE63" s="233">
        <f t="shared" si="42"/>
        <v>1008</v>
      </c>
      <c r="BF63" s="75">
        <f t="shared" si="11"/>
        <v>4646</v>
      </c>
      <c r="BG63" s="94"/>
      <c r="BH63" s="328" t="s">
        <v>111</v>
      </c>
      <c r="BI63" s="329">
        <v>0</v>
      </c>
      <c r="BJ63" s="329">
        <v>0</v>
      </c>
      <c r="BK63" s="329">
        <v>0</v>
      </c>
      <c r="BL63" s="329">
        <f t="shared" si="74"/>
        <v>0</v>
      </c>
      <c r="BM63" s="77"/>
      <c r="BN63" s="29" t="s">
        <v>111</v>
      </c>
      <c r="BO63" s="95"/>
      <c r="BP63" s="29"/>
      <c r="BQ63" s="29"/>
      <c r="BR63" s="29"/>
      <c r="BS63" s="29"/>
      <c r="BT63" s="74"/>
      <c r="BU63" s="96" t="s">
        <v>111</v>
      </c>
      <c r="BV63" s="96"/>
      <c r="BW63" s="96"/>
      <c r="BX63" s="96"/>
      <c r="BY63" s="96"/>
      <c r="CA63" s="96" t="s">
        <v>111</v>
      </c>
      <c r="CB63" s="96"/>
      <c r="CC63" s="96"/>
      <c r="CD63" s="96"/>
      <c r="CE63" s="334"/>
      <c r="CF63" s="74"/>
      <c r="CG63" s="29" t="s">
        <v>111</v>
      </c>
      <c r="CH63" s="81"/>
      <c r="CI63" s="29"/>
      <c r="CJ63" s="74"/>
      <c r="CK63" s="73">
        <f t="shared" si="13"/>
        <v>48</v>
      </c>
      <c r="CL63" s="73">
        <f t="shared" si="14"/>
        <v>3658</v>
      </c>
      <c r="CM63" s="73">
        <f t="shared" si="15"/>
        <v>0</v>
      </c>
      <c r="CN63" s="73">
        <f t="shared" si="16"/>
        <v>61</v>
      </c>
      <c r="CO63" s="73">
        <f t="shared" si="17"/>
        <v>6</v>
      </c>
      <c r="CP63" s="73">
        <f t="shared" si="18"/>
        <v>64</v>
      </c>
      <c r="CQ63" s="73">
        <f t="shared" si="19"/>
        <v>0</v>
      </c>
      <c r="CR63" s="73">
        <f t="shared" si="20"/>
        <v>0</v>
      </c>
      <c r="CS63" s="73">
        <f t="shared" si="21"/>
        <v>1</v>
      </c>
      <c r="CT63" s="73">
        <f t="shared" si="22"/>
        <v>1036</v>
      </c>
      <c r="CU63" s="78">
        <f t="shared" si="23"/>
        <v>4874</v>
      </c>
      <c r="CV63" s="120">
        <f t="shared" si="52"/>
        <v>0</v>
      </c>
    </row>
    <row r="64" spans="1:100" x14ac:dyDescent="0.2">
      <c r="A64" s="35" t="s">
        <v>112</v>
      </c>
      <c r="B64" s="103">
        <f t="shared" ref="B64" si="123">SUM(B7:B63)</f>
        <v>1.0000000000000004</v>
      </c>
      <c r="C64" s="75">
        <f>SUM(C6:C63)</f>
        <v>9057</v>
      </c>
      <c r="D64" s="76"/>
      <c r="E64" s="35" t="s">
        <v>112</v>
      </c>
      <c r="F64" s="104">
        <f>SUM(F6:F63)</f>
        <v>0.99999999999999978</v>
      </c>
      <c r="G64" s="75">
        <f t="shared" ref="G64:O64" si="124">SUM(G6:G63)</f>
        <v>501</v>
      </c>
      <c r="H64" s="75">
        <f t="shared" si="124"/>
        <v>4063</v>
      </c>
      <c r="I64" s="75">
        <f t="shared" si="124"/>
        <v>17</v>
      </c>
      <c r="J64" s="75">
        <f t="shared" si="124"/>
        <v>4278</v>
      </c>
      <c r="K64" s="75">
        <f t="shared" si="124"/>
        <v>254</v>
      </c>
      <c r="L64" s="75">
        <f t="shared" si="124"/>
        <v>403</v>
      </c>
      <c r="M64" s="75">
        <f t="shared" si="124"/>
        <v>1</v>
      </c>
      <c r="N64" s="75">
        <f t="shared" si="124"/>
        <v>8</v>
      </c>
      <c r="O64" s="75">
        <f t="shared" si="124"/>
        <v>12</v>
      </c>
      <c r="P64" s="75">
        <f>SUM(P6:P63)</f>
        <v>115748</v>
      </c>
      <c r="Q64" s="75">
        <f>SUM(Q6:Q63)</f>
        <v>125285</v>
      </c>
      <c r="R64" s="76"/>
      <c r="S64" s="35" t="s">
        <v>112</v>
      </c>
      <c r="T64" s="104">
        <f>SUM(T6:T63)</f>
        <v>1.0000000000000002</v>
      </c>
      <c r="U64" s="75">
        <f t="shared" ref="U64" si="125">SUM(U6:U63)</f>
        <v>789940</v>
      </c>
      <c r="V64" s="75">
        <f>SUM(V6:V63)</f>
        <v>12756</v>
      </c>
      <c r="W64" s="75">
        <f>SUM(W6:W63)</f>
        <v>154434</v>
      </c>
      <c r="X64" s="75">
        <f>SUM(X6:X63)</f>
        <v>957130</v>
      </c>
      <c r="Y64" s="76"/>
      <c r="Z64" s="35" t="s">
        <v>112</v>
      </c>
      <c r="AA64" s="104">
        <f>SUM(AA6:AA63)</f>
        <v>0.99999999999999989</v>
      </c>
      <c r="AB64" s="75">
        <f t="shared" ref="AB64:AJ64" si="126">SUM(AB6:AB63)</f>
        <v>17276</v>
      </c>
      <c r="AC64" s="75">
        <f t="shared" si="126"/>
        <v>16249</v>
      </c>
      <c r="AD64" s="75">
        <f t="shared" si="126"/>
        <v>113</v>
      </c>
      <c r="AE64" s="75">
        <f t="shared" si="126"/>
        <v>18174</v>
      </c>
      <c r="AF64" s="75">
        <f t="shared" si="126"/>
        <v>1723</v>
      </c>
      <c r="AG64" s="75">
        <f t="shared" si="126"/>
        <v>2400</v>
      </c>
      <c r="AH64" s="75">
        <f t="shared" si="126"/>
        <v>6</v>
      </c>
      <c r="AI64" s="75">
        <f t="shared" si="126"/>
        <v>45</v>
      </c>
      <c r="AJ64" s="75">
        <f t="shared" si="126"/>
        <v>73</v>
      </c>
      <c r="AK64" s="75">
        <f>SUM(AK6:AK63)</f>
        <v>10261</v>
      </c>
      <c r="AL64" s="75">
        <f>SUM(AL6:AL63)</f>
        <v>66320</v>
      </c>
      <c r="AM64" s="76"/>
      <c r="AN64" s="35" t="s">
        <v>112</v>
      </c>
      <c r="AO64" s="104">
        <f>SUM(AO6:AO63)</f>
        <v>0.99999999999999989</v>
      </c>
      <c r="AP64" s="75">
        <f t="shared" ref="AP64:AQ64" si="127">SUM(AP6:AP63)</f>
        <v>-2</v>
      </c>
      <c r="AQ64" s="75">
        <f t="shared" si="127"/>
        <v>0</v>
      </c>
      <c r="AR64" s="75">
        <f>SUM(AR6:AR63)</f>
        <v>-1</v>
      </c>
      <c r="AS64" s="75">
        <f>SUM(AS6:AS63)</f>
        <v>-3</v>
      </c>
      <c r="AT64" s="76"/>
      <c r="AU64" s="75" t="s">
        <v>112</v>
      </c>
      <c r="AV64" s="75">
        <f>SUM(AV6:AV63)</f>
        <v>501</v>
      </c>
      <c r="AW64" s="75">
        <f t="shared" ref="AW64:BE64" si="128">SUM(AW6:AW63)</f>
        <v>794003</v>
      </c>
      <c r="AX64" s="75">
        <f t="shared" si="128"/>
        <v>17</v>
      </c>
      <c r="AY64" s="75">
        <f t="shared" si="128"/>
        <v>4278</v>
      </c>
      <c r="AZ64" s="75">
        <f t="shared" si="128"/>
        <v>254</v>
      </c>
      <c r="BA64" s="75">
        <f t="shared" si="128"/>
        <v>13159</v>
      </c>
      <c r="BB64" s="75">
        <f t="shared" si="128"/>
        <v>1</v>
      </c>
      <c r="BC64" s="75">
        <f t="shared" si="128"/>
        <v>8</v>
      </c>
      <c r="BD64" s="75">
        <f t="shared" si="128"/>
        <v>12</v>
      </c>
      <c r="BE64" s="75">
        <f t="shared" si="128"/>
        <v>270182</v>
      </c>
      <c r="BF64" s="316">
        <f t="shared" si="11"/>
        <v>1082415</v>
      </c>
      <c r="BG64" s="94"/>
      <c r="BH64" s="105" t="s">
        <v>141</v>
      </c>
      <c r="BI64" s="105">
        <f>SUM(BI6:BI63)</f>
        <v>82291</v>
      </c>
      <c r="BJ64" s="105">
        <f t="shared" ref="BJ64:BL64" si="129">SUM(BJ6:BJ63)</f>
        <v>1377</v>
      </c>
      <c r="BK64" s="105">
        <f t="shared" si="129"/>
        <v>14332</v>
      </c>
      <c r="BL64" s="105">
        <f t="shared" si="129"/>
        <v>98000</v>
      </c>
      <c r="BM64" s="77"/>
      <c r="BN64" s="105" t="s">
        <v>148</v>
      </c>
      <c r="BO64" s="104">
        <f>SUM(BO6:BO63)</f>
        <v>0.99999999999999989</v>
      </c>
      <c r="BP64" s="105">
        <f>SUM(BP6:BP62)</f>
        <v>362962</v>
      </c>
      <c r="BQ64" s="105">
        <f t="shared" ref="BQ64:BS64" si="130">SUM(BQ6:BQ62)</f>
        <v>4286</v>
      </c>
      <c r="BR64" s="105">
        <f t="shared" si="130"/>
        <v>34700</v>
      </c>
      <c r="BS64" s="105">
        <f t="shared" si="130"/>
        <v>401948</v>
      </c>
      <c r="BT64" s="106"/>
      <c r="BU64" s="105" t="s">
        <v>148</v>
      </c>
      <c r="BV64" s="107">
        <f>SUM(BV6:BV63)</f>
        <v>304226</v>
      </c>
      <c r="BW64" s="107">
        <f t="shared" ref="BW64:BY64" si="131">SUM(BW6:BW63)</f>
        <v>3591</v>
      </c>
      <c r="BX64" s="107">
        <f t="shared" si="131"/>
        <v>29084</v>
      </c>
      <c r="BY64" s="107">
        <f t="shared" si="131"/>
        <v>336901</v>
      </c>
      <c r="BZ64" s="108"/>
      <c r="CA64" s="105" t="s">
        <v>148</v>
      </c>
      <c r="CB64" s="107">
        <f>SUM(CB6:CB63)</f>
        <v>667188</v>
      </c>
      <c r="CC64" s="107">
        <f t="shared" ref="CC64:CE64" si="132">SUM(CC6:CC63)</f>
        <v>7877</v>
      </c>
      <c r="CD64" s="107">
        <f t="shared" si="132"/>
        <v>63784</v>
      </c>
      <c r="CE64" s="107">
        <f t="shared" si="132"/>
        <v>738849</v>
      </c>
      <c r="CF64" s="74"/>
      <c r="CG64" s="73" t="s">
        <v>112</v>
      </c>
      <c r="CH64" s="104">
        <f>SUM(CH6:CH63)</f>
        <v>1.0000000000000002</v>
      </c>
      <c r="CI64" s="73">
        <f>SUM(CI6:CI63)</f>
        <v>0</v>
      </c>
      <c r="CJ64" s="74"/>
      <c r="CK64" s="73">
        <f>SUM(CK6:CK63)</f>
        <v>17777</v>
      </c>
      <c r="CL64" s="73">
        <f t="shared" ref="CL64:CU64" si="133">SUM(CL6:CL63)</f>
        <v>1568786</v>
      </c>
      <c r="CM64" s="73">
        <f t="shared" si="133"/>
        <v>130</v>
      </c>
      <c r="CN64" s="73">
        <f t="shared" si="133"/>
        <v>22452</v>
      </c>
      <c r="CO64" s="73">
        <f t="shared" si="133"/>
        <v>1977</v>
      </c>
      <c r="CP64" s="73">
        <f t="shared" si="133"/>
        <v>24813</v>
      </c>
      <c r="CQ64" s="73">
        <f t="shared" si="133"/>
        <v>7</v>
      </c>
      <c r="CR64" s="73">
        <f t="shared" si="133"/>
        <v>53</v>
      </c>
      <c r="CS64" s="73">
        <f t="shared" si="133"/>
        <v>85</v>
      </c>
      <c r="CT64" s="73">
        <f t="shared" si="133"/>
        <v>358558</v>
      </c>
      <c r="CU64" s="73">
        <f t="shared" si="133"/>
        <v>1994638</v>
      </c>
      <c r="CV64" s="120">
        <f t="shared" si="52"/>
        <v>0</v>
      </c>
    </row>
    <row r="65" spans="1:100" s="77" customFormat="1" ht="12" customHeight="1" x14ac:dyDescent="0.25">
      <c r="A65" s="61"/>
      <c r="B65" s="61"/>
      <c r="C65" s="79"/>
      <c r="D65" s="79"/>
      <c r="E65" s="61"/>
      <c r="F65" s="61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61"/>
      <c r="T65" s="61"/>
      <c r="U65" s="79"/>
      <c r="V65" s="79"/>
      <c r="W65" s="79"/>
      <c r="X65" s="79"/>
      <c r="Y65" s="79"/>
      <c r="Z65" s="61"/>
      <c r="AA65" s="61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61"/>
      <c r="AO65" s="61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109"/>
      <c r="BI65" s="79"/>
      <c r="BJ65" s="79"/>
      <c r="BK65" s="79"/>
      <c r="BL65" s="79"/>
      <c r="BM65" s="61"/>
      <c r="BN65" s="110"/>
      <c r="BO65" s="111"/>
      <c r="BP65" s="79"/>
      <c r="BQ65" s="79"/>
      <c r="BR65" s="79"/>
      <c r="BS65" s="79"/>
      <c r="BT65" s="109"/>
      <c r="BU65" s="109"/>
      <c r="BV65" s="79"/>
      <c r="BW65" s="79"/>
      <c r="BX65" s="79"/>
      <c r="BY65" s="79"/>
      <c r="BZ65" s="112"/>
      <c r="CA65" s="112"/>
      <c r="CB65" s="79"/>
      <c r="CC65" s="79"/>
      <c r="CD65" s="79"/>
      <c r="CE65" s="79"/>
      <c r="CF65" s="109"/>
      <c r="CG65" s="61"/>
      <c r="CH65" s="113"/>
      <c r="CI65" s="79"/>
      <c r="CJ65" s="79"/>
      <c r="CK65" s="79"/>
      <c r="CL65" s="114"/>
      <c r="CM65" s="79"/>
      <c r="CN65" s="79"/>
      <c r="CO65" s="79"/>
      <c r="CP65" s="79"/>
      <c r="CQ65" s="79"/>
      <c r="CR65" s="79"/>
      <c r="CS65" s="79"/>
      <c r="CT65" s="79"/>
      <c r="CU65" s="114"/>
      <c r="CV65" s="143"/>
    </row>
    <row r="66" spans="1:100" s="7" customFormat="1" ht="12.75" hidden="1" customHeight="1" x14ac:dyDescent="0.25">
      <c r="C66" s="120">
        <f t="shared" ref="C66" si="134">C64-C5</f>
        <v>0</v>
      </c>
      <c r="G66" s="120">
        <f t="shared" ref="G66:Q66" si="135">G64-G5</f>
        <v>0</v>
      </c>
      <c r="H66" s="120">
        <f t="shared" si="135"/>
        <v>0</v>
      </c>
      <c r="I66" s="120">
        <f t="shared" si="135"/>
        <v>0</v>
      </c>
      <c r="J66" s="120">
        <f t="shared" si="135"/>
        <v>0</v>
      </c>
      <c r="K66" s="120">
        <f t="shared" si="135"/>
        <v>0</v>
      </c>
      <c r="L66" s="120">
        <f t="shared" si="135"/>
        <v>0</v>
      </c>
      <c r="M66" s="120">
        <f t="shared" si="135"/>
        <v>0</v>
      </c>
      <c r="N66" s="120">
        <f t="shared" si="135"/>
        <v>0</v>
      </c>
      <c r="O66" s="120">
        <f t="shared" si="135"/>
        <v>0</v>
      </c>
      <c r="P66" s="120">
        <f t="shared" si="135"/>
        <v>0</v>
      </c>
      <c r="Q66" s="120">
        <f t="shared" si="135"/>
        <v>0</v>
      </c>
      <c r="U66" s="120">
        <f t="shared" ref="U66:X66" si="136">U64-U5</f>
        <v>0</v>
      </c>
      <c r="V66" s="120">
        <f t="shared" si="136"/>
        <v>0</v>
      </c>
      <c r="W66" s="120">
        <f t="shared" si="136"/>
        <v>0</v>
      </c>
      <c r="X66" s="120">
        <f t="shared" si="136"/>
        <v>0</v>
      </c>
      <c r="AB66" s="120">
        <f t="shared" ref="AB66:AL66" si="137">AB64-AB5</f>
        <v>0</v>
      </c>
      <c r="AC66" s="120">
        <f t="shared" si="137"/>
        <v>0</v>
      </c>
      <c r="AD66" s="120">
        <f t="shared" si="137"/>
        <v>0</v>
      </c>
      <c r="AE66" s="120">
        <f t="shared" si="137"/>
        <v>0</v>
      </c>
      <c r="AF66" s="120">
        <f t="shared" si="137"/>
        <v>0</v>
      </c>
      <c r="AG66" s="120">
        <f t="shared" si="137"/>
        <v>0</v>
      </c>
      <c r="AH66" s="120">
        <f t="shared" si="137"/>
        <v>0</v>
      </c>
      <c r="AI66" s="120">
        <f t="shared" si="137"/>
        <v>0</v>
      </c>
      <c r="AJ66" s="120">
        <f t="shared" si="137"/>
        <v>0</v>
      </c>
      <c r="AK66" s="120">
        <f t="shared" si="137"/>
        <v>0</v>
      </c>
      <c r="AL66" s="120">
        <f t="shared" si="137"/>
        <v>0</v>
      </c>
      <c r="AP66" s="120">
        <f t="shared" ref="AP66:AS66" si="138">AP64-AP5</f>
        <v>0</v>
      </c>
      <c r="AQ66" s="120">
        <f t="shared" si="138"/>
        <v>0</v>
      </c>
      <c r="AR66" s="120">
        <f t="shared" si="138"/>
        <v>0</v>
      </c>
      <c r="AS66" s="120">
        <f t="shared" si="138"/>
        <v>0</v>
      </c>
      <c r="AV66" s="120">
        <f t="shared" ref="AV66:BF66" si="139">AV64-AV5</f>
        <v>0</v>
      </c>
      <c r="AW66" s="120">
        <f t="shared" si="139"/>
        <v>0</v>
      </c>
      <c r="AX66" s="120">
        <f t="shared" si="139"/>
        <v>0</v>
      </c>
      <c r="AY66" s="120">
        <f t="shared" si="139"/>
        <v>0</v>
      </c>
      <c r="AZ66" s="120">
        <f t="shared" si="139"/>
        <v>0</v>
      </c>
      <c r="BA66" s="120">
        <f t="shared" si="139"/>
        <v>0</v>
      </c>
      <c r="BB66" s="120">
        <f t="shared" si="139"/>
        <v>0</v>
      </c>
      <c r="BC66" s="120">
        <f t="shared" si="139"/>
        <v>0</v>
      </c>
      <c r="BD66" s="120">
        <f t="shared" si="139"/>
        <v>0</v>
      </c>
      <c r="BE66" s="120">
        <f t="shared" si="139"/>
        <v>0</v>
      </c>
      <c r="BF66" s="120">
        <f t="shared" si="139"/>
        <v>0</v>
      </c>
      <c r="BG66" s="27"/>
      <c r="BH66" s="116"/>
      <c r="BI66" s="120">
        <f t="shared" ref="BI66:BL66" si="140">BI64-BI5</f>
        <v>0</v>
      </c>
      <c r="BJ66" s="120">
        <f t="shared" si="140"/>
        <v>0</v>
      </c>
      <c r="BK66" s="120">
        <f t="shared" si="140"/>
        <v>0</v>
      </c>
      <c r="BL66" s="120">
        <f t="shared" si="140"/>
        <v>0</v>
      </c>
      <c r="BN66" s="115"/>
      <c r="BO66" s="115"/>
      <c r="BP66" s="120">
        <f t="shared" ref="BP66:BS66" si="141">BP64-BP5</f>
        <v>0</v>
      </c>
      <c r="BQ66" s="120">
        <f t="shared" si="141"/>
        <v>0</v>
      </c>
      <c r="BR66" s="120">
        <f t="shared" si="141"/>
        <v>0</v>
      </c>
      <c r="BS66" s="120">
        <f t="shared" si="141"/>
        <v>0</v>
      </c>
      <c r="BT66" s="115"/>
      <c r="BU66" s="115"/>
      <c r="BV66" s="120">
        <f t="shared" ref="BV66:BY66" si="142">BV64-BV5</f>
        <v>0</v>
      </c>
      <c r="BW66" s="120">
        <f t="shared" si="142"/>
        <v>0</v>
      </c>
      <c r="BX66" s="120">
        <f t="shared" si="142"/>
        <v>0</v>
      </c>
      <c r="BY66" s="120">
        <f t="shared" si="142"/>
        <v>0</v>
      </c>
      <c r="BZ66" s="49"/>
      <c r="CA66" s="49"/>
      <c r="CB66" s="120">
        <f t="shared" ref="CB66:CE66" si="143">CB64-CB5</f>
        <v>0</v>
      </c>
      <c r="CC66" s="120">
        <f t="shared" si="143"/>
        <v>0</v>
      </c>
      <c r="CD66" s="120">
        <f t="shared" si="143"/>
        <v>0</v>
      </c>
      <c r="CE66" s="120">
        <f t="shared" si="143"/>
        <v>0</v>
      </c>
      <c r="CF66" s="115"/>
      <c r="CI66" s="120">
        <f>CI64-CI5</f>
        <v>0</v>
      </c>
      <c r="CJ66" s="115"/>
      <c r="CK66" s="120">
        <f t="shared" ref="CK66:CU66" si="144">CK64-CK5</f>
        <v>0</v>
      </c>
      <c r="CL66" s="120">
        <f t="shared" si="144"/>
        <v>0</v>
      </c>
      <c r="CM66" s="120">
        <f t="shared" si="144"/>
        <v>0</v>
      </c>
      <c r="CN66" s="120">
        <f t="shared" si="144"/>
        <v>0</v>
      </c>
      <c r="CO66" s="120">
        <f t="shared" si="144"/>
        <v>0</v>
      </c>
      <c r="CP66" s="120">
        <f t="shared" si="144"/>
        <v>0</v>
      </c>
      <c r="CQ66" s="120">
        <f t="shared" si="144"/>
        <v>0</v>
      </c>
      <c r="CR66" s="120">
        <f t="shared" si="144"/>
        <v>0</v>
      </c>
      <c r="CS66" s="120">
        <f t="shared" si="144"/>
        <v>0</v>
      </c>
      <c r="CT66" s="120">
        <f t="shared" si="144"/>
        <v>0</v>
      </c>
      <c r="CU66" s="120">
        <f t="shared" si="144"/>
        <v>0</v>
      </c>
      <c r="CV66" s="120"/>
    </row>
    <row r="67" spans="1:100" ht="15" hidden="1" customHeight="1" x14ac:dyDescent="0.25">
      <c r="A67" s="117"/>
      <c r="B67" s="117"/>
      <c r="C67" s="117"/>
      <c r="BG67" s="117"/>
      <c r="BH67" s="118"/>
      <c r="BI67" s="118"/>
      <c r="BJ67" s="118"/>
      <c r="BK67" s="118"/>
      <c r="BL67" s="118"/>
      <c r="BM67" s="119"/>
      <c r="BN67" s="120"/>
      <c r="BO67" s="120"/>
      <c r="BP67" s="120"/>
      <c r="BQ67" s="120"/>
      <c r="BR67" s="120"/>
      <c r="BS67" s="120"/>
      <c r="BT67" s="120"/>
      <c r="BU67" s="120"/>
      <c r="BV67" s="120"/>
      <c r="BW67" s="120"/>
      <c r="BX67" s="120"/>
      <c r="BY67" s="120"/>
      <c r="BZ67" s="121"/>
      <c r="CA67" s="121"/>
      <c r="CB67" s="122"/>
      <c r="CC67" s="121"/>
      <c r="CD67" s="121"/>
      <c r="CE67" s="121"/>
      <c r="CF67" s="117"/>
      <c r="CI67" s="123"/>
      <c r="CJ67" s="117"/>
      <c r="CK67" s="124"/>
      <c r="CL67" s="124"/>
      <c r="CM67" s="124"/>
      <c r="CN67" s="124"/>
      <c r="CO67" s="124"/>
      <c r="CP67" s="124"/>
      <c r="CQ67" s="124"/>
      <c r="CR67" s="124"/>
      <c r="CS67" s="124"/>
      <c r="CT67" s="124"/>
      <c r="CU67" s="125"/>
    </row>
    <row r="68" spans="1:100" ht="15" hidden="1" customHeight="1" x14ac:dyDescent="0.25">
      <c r="A68" s="234" t="s">
        <v>149</v>
      </c>
      <c r="B68" s="127"/>
      <c r="C68" s="235">
        <f>'SFY 22-23 Q1 Share by Project'!B63</f>
        <v>9057</v>
      </c>
      <c r="D68"/>
      <c r="G68" s="318"/>
      <c r="H68" s="235"/>
      <c r="I68" s="235"/>
      <c r="J68" s="235"/>
      <c r="K68" s="235"/>
      <c r="L68" s="235"/>
      <c r="M68" s="235"/>
      <c r="N68" s="235"/>
      <c r="O68" s="235"/>
      <c r="P68" s="235"/>
      <c r="Q68"/>
      <c r="R68"/>
      <c r="S68"/>
      <c r="T68"/>
      <c r="U68" s="235"/>
      <c r="V68" s="235"/>
      <c r="W68" s="235"/>
      <c r="X68"/>
      <c r="Y68"/>
      <c r="AB68" s="235"/>
      <c r="AC68" s="235"/>
      <c r="AD68" s="235"/>
      <c r="AE68" s="235"/>
      <c r="AF68" s="235"/>
      <c r="AG68" s="235"/>
      <c r="AH68" s="235"/>
      <c r="AI68" s="235"/>
      <c r="AJ68" s="235"/>
      <c r="AK68" s="235"/>
      <c r="AL68"/>
      <c r="AM68"/>
      <c r="AN68"/>
      <c r="AO68"/>
      <c r="AP68" s="235"/>
      <c r="AQ68" s="235"/>
      <c r="AR68" s="235"/>
      <c r="AS68"/>
      <c r="AV68" s="343"/>
      <c r="AW68" s="343"/>
      <c r="AX68" s="343"/>
      <c r="AY68" s="343"/>
      <c r="AZ68" s="343"/>
      <c r="BA68" s="343"/>
      <c r="BB68" s="343"/>
      <c r="BC68" s="343"/>
      <c r="BD68" s="343"/>
      <c r="BE68" s="343"/>
      <c r="BF68" s="343"/>
      <c r="BG68" s="127"/>
      <c r="BH68" s="127"/>
      <c r="BI68" s="127"/>
      <c r="BJ68" s="127"/>
      <c r="BK68" s="127"/>
      <c r="BL68" s="127"/>
      <c r="BM68" s="126"/>
      <c r="BN68" s="80"/>
      <c r="BO68" s="80"/>
      <c r="BP68"/>
      <c r="BQ68"/>
      <c r="BR68"/>
      <c r="BS68"/>
      <c r="BT68"/>
      <c r="BU68"/>
      <c r="BV68"/>
      <c r="BW68"/>
      <c r="BX68"/>
      <c r="BY68" s="80"/>
      <c r="CB68" s="235">
        <f>'SFY 22-23 Q1 Share by Project'!C63</f>
        <v>749479</v>
      </c>
      <c r="CC68" s="235">
        <f>'SFY 22-23 Q1 Share by Project'!D63</f>
        <v>9254</v>
      </c>
      <c r="CD68" s="235">
        <f>'SFY 22-23 Q1 Share by Project'!E63</f>
        <v>78116</v>
      </c>
      <c r="CE68" s="235">
        <f>SUM('SFY 22-23 Q1 Share by Project'!C63:E63)</f>
        <v>836849</v>
      </c>
      <c r="CF68" s="127"/>
      <c r="CJ68" s="127"/>
      <c r="CK68" s="235">
        <f>'SFY 22-23 Q1 Share by Project'!S63</f>
        <v>17777</v>
      </c>
      <c r="CL68" s="235">
        <f>'SFY 22-23 Q1 Share by Project'!T63</f>
        <v>1568786</v>
      </c>
      <c r="CM68" s="235">
        <f>'SFY 22-23 Q1 Share by Project'!U63</f>
        <v>130</v>
      </c>
      <c r="CN68" s="235">
        <f>'SFY 22-23 Q1 Share by Project'!V63</f>
        <v>22452</v>
      </c>
      <c r="CO68" s="235">
        <f>'SFY 22-23 Q1 Share by Project'!W63</f>
        <v>1977</v>
      </c>
      <c r="CP68" s="235">
        <f>'SFY 22-23 Q1 Share by Project'!X63</f>
        <v>24813</v>
      </c>
      <c r="CQ68" s="235">
        <f>'SFY 22-23 Q1 Share by Project'!Y63</f>
        <v>7</v>
      </c>
      <c r="CR68" s="235">
        <f>'SFY 22-23 Q1 Share by Project'!Z63</f>
        <v>53</v>
      </c>
      <c r="CS68" s="235">
        <f>'SFY 22-23 Q1 Share by Project'!AA63</f>
        <v>85</v>
      </c>
      <c r="CT68" s="235">
        <f>'SFY 22-23 Q1 Share by Project'!AB63</f>
        <v>358558</v>
      </c>
      <c r="CU68" s="239">
        <f>SUM(CK68:CT68)</f>
        <v>1994638</v>
      </c>
      <c r="CV68"/>
    </row>
    <row r="69" spans="1:100" ht="15" hidden="1" customHeight="1" x14ac:dyDescent="0.25">
      <c r="A69" s="235"/>
      <c r="B69" s="235"/>
      <c r="C69" s="238">
        <f>C64-C68</f>
        <v>0</v>
      </c>
      <c r="D69" s="236"/>
      <c r="E69" s="236"/>
      <c r="F69" s="236"/>
      <c r="G69" s="318"/>
      <c r="H69" s="235"/>
      <c r="I69" s="235"/>
      <c r="J69" s="235"/>
      <c r="K69" s="235"/>
      <c r="L69" s="235"/>
      <c r="M69" s="235"/>
      <c r="N69" s="235"/>
      <c r="O69" s="235"/>
      <c r="P69" s="235"/>
      <c r="Q69" s="236"/>
      <c r="R69" s="236"/>
      <c r="S69" s="236"/>
      <c r="T69" s="236"/>
      <c r="U69" s="235"/>
      <c r="V69" s="235"/>
      <c r="W69" s="235"/>
      <c r="X69" s="236"/>
      <c r="Y69" s="236"/>
      <c r="Z69" s="236"/>
      <c r="AA69" s="236"/>
      <c r="AB69" s="235"/>
      <c r="AC69" s="235"/>
      <c r="AD69" s="235"/>
      <c r="AE69" s="235"/>
      <c r="AF69" s="235"/>
      <c r="AG69" s="235"/>
      <c r="AH69" s="235"/>
      <c r="AI69" s="235"/>
      <c r="AJ69" s="235"/>
      <c r="AK69" s="235"/>
      <c r="AL69" s="236"/>
      <c r="AM69" s="236"/>
      <c r="AN69" s="236"/>
      <c r="AO69" s="236"/>
      <c r="AP69" s="235"/>
      <c r="AQ69" s="235"/>
      <c r="AR69" s="235"/>
      <c r="AS69" s="236"/>
      <c r="AT69" s="236"/>
      <c r="AV69" s="318"/>
      <c r="AW69" s="318"/>
      <c r="AX69" s="318"/>
      <c r="AY69" s="318"/>
      <c r="AZ69" s="318"/>
      <c r="BA69" s="318"/>
      <c r="BB69" s="318"/>
      <c r="BC69" s="318"/>
      <c r="BD69" s="318"/>
      <c r="BE69" s="318"/>
      <c r="BF69" s="318"/>
      <c r="BG69" s="80"/>
      <c r="BH69" s="235"/>
      <c r="BI69"/>
      <c r="BJ69"/>
      <c r="BK69"/>
      <c r="BL69"/>
      <c r="BM69" s="236"/>
      <c r="BN69" s="235"/>
      <c r="BO69" s="235"/>
      <c r="BP69"/>
      <c r="BQ69"/>
      <c r="BR69"/>
      <c r="BS69"/>
      <c r="BT69"/>
      <c r="BU69"/>
      <c r="BV69"/>
      <c r="BW69"/>
      <c r="BX69"/>
      <c r="BY69" s="235"/>
      <c r="BZ69" s="237"/>
      <c r="CA69" s="237"/>
      <c r="CB69" s="238">
        <f>SUM(BI64,CB64)-CB68</f>
        <v>0</v>
      </c>
      <c r="CC69" s="238">
        <f>SUM(CC64,BJ64)-CC68</f>
        <v>0</v>
      </c>
      <c r="CD69" s="238">
        <f>SUM(CD64,BK64)-CD68</f>
        <v>0</v>
      </c>
      <c r="CE69" s="238">
        <f>SUM(CE64,BL64)-CE68</f>
        <v>0</v>
      </c>
      <c r="CF69" s="235"/>
      <c r="CG69" s="236"/>
      <c r="CH69" s="236"/>
      <c r="CI69" s="235">
        <f>CI64-CI68</f>
        <v>0</v>
      </c>
      <c r="CJ69" s="80"/>
      <c r="CK69" s="238">
        <f t="shared" ref="CK69:CT69" si="145">CK64-CK68</f>
        <v>0</v>
      </c>
      <c r="CL69" s="238">
        <f t="shared" si="145"/>
        <v>0</v>
      </c>
      <c r="CM69" s="238">
        <f t="shared" si="145"/>
        <v>0</v>
      </c>
      <c r="CN69" s="238">
        <f t="shared" si="145"/>
        <v>0</v>
      </c>
      <c r="CO69" s="238">
        <f t="shared" si="145"/>
        <v>0</v>
      </c>
      <c r="CP69" s="238">
        <f t="shared" si="145"/>
        <v>0</v>
      </c>
      <c r="CQ69" s="238">
        <f t="shared" si="145"/>
        <v>0</v>
      </c>
      <c r="CR69" s="238">
        <f t="shared" si="145"/>
        <v>0</v>
      </c>
      <c r="CS69" s="238">
        <f t="shared" si="145"/>
        <v>0</v>
      </c>
      <c r="CT69" s="238">
        <f t="shared" si="145"/>
        <v>0</v>
      </c>
      <c r="CU69" s="240">
        <f>SUM(CK69:CT69)</f>
        <v>0</v>
      </c>
      <c r="CV69"/>
    </row>
    <row r="70" spans="1:100" hidden="1" x14ac:dyDescent="0.25">
      <c r="A70" s="80"/>
      <c r="B70" s="80"/>
      <c r="C70" s="80"/>
      <c r="G70" s="319"/>
      <c r="BG70" s="80"/>
      <c r="BH70" s="80"/>
      <c r="BI70"/>
      <c r="BJ70"/>
      <c r="BK70"/>
      <c r="BL70"/>
      <c r="BM70" s="126"/>
      <c r="BN70" s="80"/>
      <c r="BO70" s="80"/>
      <c r="BP70"/>
      <c r="BQ70"/>
      <c r="BR70"/>
      <c r="BS70"/>
      <c r="BT70"/>
      <c r="BU70"/>
      <c r="BV70"/>
      <c r="BW70"/>
      <c r="BX70"/>
      <c r="BY70" s="80"/>
      <c r="CF70" s="80"/>
      <c r="CJ70" s="8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130"/>
    </row>
    <row r="71" spans="1:100" hidden="1" x14ac:dyDescent="0.25"/>
  </sheetData>
  <mergeCells count="42">
    <mergeCell ref="BH3:BH5"/>
    <mergeCell ref="CG3:CG5"/>
    <mergeCell ref="S2:X2"/>
    <mergeCell ref="S3:S5"/>
    <mergeCell ref="T3:T5"/>
    <mergeCell ref="AO3:AO5"/>
    <mergeCell ref="AU3:AU5"/>
    <mergeCell ref="AU2:BF2"/>
    <mergeCell ref="CH3:CH5"/>
    <mergeCell ref="BN3:BN5"/>
    <mergeCell ref="BO3:BO5"/>
    <mergeCell ref="BU3:BU5"/>
    <mergeCell ref="CA3:CA5"/>
    <mergeCell ref="A2:C2"/>
    <mergeCell ref="Z2:AK2"/>
    <mergeCell ref="AN2:AS2"/>
    <mergeCell ref="E2:P2"/>
    <mergeCell ref="E3:E5"/>
    <mergeCell ref="A3:A5"/>
    <mergeCell ref="B3:B5"/>
    <mergeCell ref="Z3:Z5"/>
    <mergeCell ref="AA3:AA5"/>
    <mergeCell ref="AN3:AN5"/>
    <mergeCell ref="F3:F5"/>
    <mergeCell ref="CG1:CI1"/>
    <mergeCell ref="CK1:CU1"/>
    <mergeCell ref="CK2:CU2"/>
    <mergeCell ref="BH2:BL2"/>
    <mergeCell ref="BN2:BS2"/>
    <mergeCell ref="BU2:BY2"/>
    <mergeCell ref="CA2:CE2"/>
    <mergeCell ref="CG2:CI2"/>
    <mergeCell ref="BN1:BS1"/>
    <mergeCell ref="BU1:BY1"/>
    <mergeCell ref="CA1:CE1"/>
    <mergeCell ref="AN1:AS1"/>
    <mergeCell ref="A1:C1"/>
    <mergeCell ref="BH1:BL1"/>
    <mergeCell ref="E1:P1"/>
    <mergeCell ref="S1:X1"/>
    <mergeCell ref="AU1:BF1"/>
    <mergeCell ref="Z1:AL1"/>
  </mergeCells>
  <conditionalFormatting sqref="CJ5:CJ65 CI65 CF7:CF64 BM5:BM66 CK65:CU65 G65:R65 D65 Y65:AM65 AT65:BF65 CV5:CV66">
    <cfRule type="cellIs" dxfId="61" priority="89" operator="lessThan">
      <formula>0</formula>
    </cfRule>
    <cfRule type="cellIs" dxfId="60" priority="90" operator="greaterThan">
      <formula>0</formula>
    </cfRule>
  </conditionalFormatting>
  <conditionalFormatting sqref="BG5:BG66">
    <cfRule type="cellIs" dxfId="59" priority="85" operator="lessThan">
      <formula>0</formula>
    </cfRule>
    <cfRule type="cellIs" dxfId="58" priority="86" operator="greaterThan">
      <formula>0</formula>
    </cfRule>
  </conditionalFormatting>
  <conditionalFormatting sqref="BL65">
    <cfRule type="cellIs" dxfId="57" priority="75" operator="lessThan">
      <formula>0</formula>
    </cfRule>
    <cfRule type="cellIs" dxfId="56" priority="76" operator="greaterThan">
      <formula>0</formula>
    </cfRule>
  </conditionalFormatting>
  <conditionalFormatting sqref="BI65">
    <cfRule type="cellIs" dxfId="55" priority="81" operator="lessThan">
      <formula>0</formula>
    </cfRule>
    <cfRule type="cellIs" dxfId="54" priority="82" operator="greaterThan">
      <formula>0</formula>
    </cfRule>
  </conditionalFormatting>
  <conditionalFormatting sqref="BJ65">
    <cfRule type="cellIs" dxfId="53" priority="79" operator="lessThan">
      <formula>0</formula>
    </cfRule>
    <cfRule type="cellIs" dxfId="52" priority="80" operator="greaterThan">
      <formula>0</formula>
    </cfRule>
  </conditionalFormatting>
  <conditionalFormatting sqref="BK65">
    <cfRule type="cellIs" dxfId="51" priority="77" operator="lessThan">
      <formula>0</formula>
    </cfRule>
    <cfRule type="cellIs" dxfId="50" priority="78" operator="greaterThan">
      <formula>0</formula>
    </cfRule>
  </conditionalFormatting>
  <conditionalFormatting sqref="BT7:BT64 BP65:BS65 BV65:BY65">
    <cfRule type="cellIs" dxfId="49" priority="73" operator="lessThan">
      <formula>0</formula>
    </cfRule>
    <cfRule type="cellIs" dxfId="48" priority="74" operator="greaterThan">
      <formula>0</formula>
    </cfRule>
  </conditionalFormatting>
  <conditionalFormatting sqref="CB65">
    <cfRule type="cellIs" dxfId="47" priority="71" operator="lessThan">
      <formula>0</formula>
    </cfRule>
    <cfRule type="cellIs" dxfId="46" priority="72" operator="greaterThan">
      <formula>0</formula>
    </cfRule>
  </conditionalFormatting>
  <conditionalFormatting sqref="CC65">
    <cfRule type="cellIs" dxfId="45" priority="69" operator="lessThan">
      <formula>0</formula>
    </cfRule>
    <cfRule type="cellIs" dxfId="44" priority="70" operator="greaterThan">
      <formula>0</formula>
    </cfRule>
  </conditionalFormatting>
  <conditionalFormatting sqref="CD65">
    <cfRule type="cellIs" dxfId="43" priority="67" operator="lessThan">
      <formula>0</formula>
    </cfRule>
    <cfRule type="cellIs" dxfId="42" priority="68" operator="greaterThan">
      <formula>0</formula>
    </cfRule>
  </conditionalFormatting>
  <conditionalFormatting sqref="CE65">
    <cfRule type="cellIs" dxfId="41" priority="65" operator="lessThan">
      <formula>0</formula>
    </cfRule>
    <cfRule type="cellIs" dxfId="40" priority="66" operator="greaterThan">
      <formula>0</formula>
    </cfRule>
  </conditionalFormatting>
  <conditionalFormatting sqref="AN65:AO65">
    <cfRule type="cellIs" dxfId="39" priority="57" operator="lessThan">
      <formula>0</formula>
    </cfRule>
    <cfRule type="cellIs" dxfId="38" priority="58" operator="greaterThan">
      <formula>0</formula>
    </cfRule>
  </conditionalFormatting>
  <conditionalFormatting sqref="AP65:AR65"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AS65">
    <cfRule type="cellIs" dxfId="35" priority="53" operator="lessThan">
      <formula>0</formula>
    </cfRule>
    <cfRule type="cellIs" dxfId="34" priority="54" operator="greaterThan">
      <formula>0</formula>
    </cfRule>
  </conditionalFormatting>
  <conditionalFormatting sqref="AB66:AL66">
    <cfRule type="cellIs" dxfId="33" priority="49" operator="lessThan">
      <formula>0</formula>
    </cfRule>
    <cfRule type="cellIs" dxfId="32" priority="50" operator="greaterThan">
      <formula>0</formula>
    </cfRule>
  </conditionalFormatting>
  <conditionalFormatting sqref="AP66:AS66"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AV66:BF66">
    <cfRule type="cellIs" dxfId="29" priority="43" operator="lessThan">
      <formula>0</formula>
    </cfRule>
    <cfRule type="cellIs" dxfId="28" priority="44" operator="greaterThan">
      <formula>0</formula>
    </cfRule>
  </conditionalFormatting>
  <conditionalFormatting sqref="BI66:BL66">
    <cfRule type="cellIs" dxfId="27" priority="39" operator="lessThan">
      <formula>0</formula>
    </cfRule>
    <cfRule type="cellIs" dxfId="26" priority="40" operator="greaterThan">
      <formula>0</formula>
    </cfRule>
  </conditionalFormatting>
  <conditionalFormatting sqref="BP66:BS66">
    <cfRule type="cellIs" dxfId="25" priority="37" operator="lessThan">
      <formula>0</formula>
    </cfRule>
    <cfRule type="cellIs" dxfId="24" priority="38" operator="greaterThan">
      <formula>0</formula>
    </cfRule>
  </conditionalFormatting>
  <conditionalFormatting sqref="BV66:BY66">
    <cfRule type="cellIs" dxfId="23" priority="35" operator="lessThan">
      <formula>0</formula>
    </cfRule>
    <cfRule type="cellIs" dxfId="22" priority="36" operator="greaterThan">
      <formula>0</formula>
    </cfRule>
  </conditionalFormatting>
  <conditionalFormatting sqref="CB66:CE66">
    <cfRule type="cellIs" dxfId="21" priority="33" operator="lessThan">
      <formula>0</formula>
    </cfRule>
    <cfRule type="cellIs" dxfId="20" priority="34" operator="greaterThan">
      <formula>0</formula>
    </cfRule>
  </conditionalFormatting>
  <conditionalFormatting sqref="CK66:CU66"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A65:C65">
    <cfRule type="cellIs" dxfId="17" priority="27" operator="lessThan">
      <formula>0</formula>
    </cfRule>
    <cfRule type="cellIs" dxfId="16" priority="28" operator="greaterThan">
      <formula>0</formula>
    </cfRule>
  </conditionalFormatting>
  <conditionalFormatting sqref="C66">
    <cfRule type="cellIs" dxfId="15" priority="25" operator="lessThan">
      <formula>0</formula>
    </cfRule>
    <cfRule type="cellIs" dxfId="14" priority="26" operator="greaterThan">
      <formula>0</formula>
    </cfRule>
  </conditionalFormatting>
  <conditionalFormatting sqref="CI66">
    <cfRule type="cellIs" dxfId="13" priority="21" operator="lessThan">
      <formula>0</formula>
    </cfRule>
    <cfRule type="cellIs" dxfId="12" priority="22" operator="greaterThan">
      <formula>0</formula>
    </cfRule>
  </conditionalFormatting>
  <conditionalFormatting sqref="BG4">
    <cfRule type="cellIs" dxfId="11" priority="19" operator="lessThan">
      <formula>0</formula>
    </cfRule>
    <cfRule type="cellIs" dxfId="10" priority="20" operator="greaterThan">
      <formula>0</formula>
    </cfRule>
  </conditionalFormatting>
  <conditionalFormatting sqref="G66:Q66">
    <cfRule type="cellIs" dxfId="9" priority="17" operator="lessThan">
      <formula>0</formula>
    </cfRule>
    <cfRule type="cellIs" dxfId="8" priority="18" operator="greaterThan">
      <formula>0</formula>
    </cfRule>
  </conditionalFormatting>
  <conditionalFormatting sqref="S65:T65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U65:W65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X6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U66:X66">
    <cfRule type="cellIs" dxfId="1" priority="1" operator="lessThan">
      <formula>0</formula>
    </cfRule>
    <cfRule type="cellIs" dxfId="0" priority="2" operator="greaterThan">
      <formula>0</formula>
    </cfRule>
  </conditionalFormatting>
  <pageMargins left="0.25" right="0.25" top="0.75" bottom="0.75" header="0.3" footer="0.3"/>
  <pageSetup scale="13" orientation="landscape" r:id="rId1"/>
  <ignoredErrors>
    <ignoredError sqref="AR29 BA64 CP4:CP63 CL5:CL6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59CC2-F55B-4398-95C7-56E8B9385840}">
  <sheetPr>
    <tabColor rgb="FFD9E1F2"/>
  </sheetPr>
  <dimension ref="A1:CC17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12.5703125" defaultRowHeight="15" x14ac:dyDescent="0.25"/>
  <cols>
    <col min="1" max="1" width="14.42578125" bestFit="1" customWidth="1"/>
    <col min="2" max="2" width="14.28515625" bestFit="1" customWidth="1"/>
    <col min="3" max="3" width="13.85546875" bestFit="1" customWidth="1"/>
    <col min="4" max="4" width="12.7109375" bestFit="1" customWidth="1"/>
    <col min="5" max="81" width="16.7109375" customWidth="1"/>
  </cols>
  <sheetData>
    <row r="1" spans="1:81" x14ac:dyDescent="0.25">
      <c r="A1" s="253" t="s">
        <v>150</v>
      </c>
      <c r="B1" s="253" t="s">
        <v>151</v>
      </c>
    </row>
    <row r="2" spans="1:81" x14ac:dyDescent="0.25">
      <c r="A2" s="51" t="s">
        <v>152</v>
      </c>
      <c r="B2" s="51" t="s">
        <v>152</v>
      </c>
      <c r="C2" s="51" t="s">
        <v>152</v>
      </c>
      <c r="D2" s="1" t="s">
        <v>153</v>
      </c>
      <c r="E2" s="1" t="s">
        <v>153</v>
      </c>
      <c r="F2" s="1" t="s">
        <v>153</v>
      </c>
      <c r="G2" s="1" t="s">
        <v>153</v>
      </c>
      <c r="H2" s="1" t="s">
        <v>153</v>
      </c>
      <c r="I2" s="1" t="s">
        <v>153</v>
      </c>
      <c r="J2" s="1" t="s">
        <v>153</v>
      </c>
      <c r="K2" s="1" t="s">
        <v>153</v>
      </c>
      <c r="L2" s="1" t="s">
        <v>153</v>
      </c>
      <c r="M2" s="1" t="s">
        <v>153</v>
      </c>
      <c r="N2" s="1" t="s">
        <v>153</v>
      </c>
      <c r="O2" s="1" t="s">
        <v>153</v>
      </c>
      <c r="P2" s="1" t="s">
        <v>153</v>
      </c>
      <c r="Q2" s="1" t="s">
        <v>154</v>
      </c>
      <c r="R2" s="1" t="s">
        <v>154</v>
      </c>
      <c r="S2" s="1" t="s">
        <v>154</v>
      </c>
      <c r="T2" s="1" t="s">
        <v>154</v>
      </c>
      <c r="U2" s="1" t="s">
        <v>154</v>
      </c>
      <c r="V2" s="1" t="s">
        <v>154</v>
      </c>
      <c r="W2" s="1" t="s">
        <v>154</v>
      </c>
      <c r="X2" s="1" t="s">
        <v>154</v>
      </c>
      <c r="Y2" s="1" t="s">
        <v>154</v>
      </c>
      <c r="Z2" s="1" t="s">
        <v>154</v>
      </c>
      <c r="AA2" s="1" t="s">
        <v>154</v>
      </c>
      <c r="AB2" s="1" t="s">
        <v>154</v>
      </c>
      <c r="AC2" s="1" t="s">
        <v>154</v>
      </c>
      <c r="AD2" s="1" t="s">
        <v>155</v>
      </c>
      <c r="AE2" s="1" t="s">
        <v>155</v>
      </c>
      <c r="AF2" s="1" t="s">
        <v>155</v>
      </c>
      <c r="AG2" s="1" t="s">
        <v>155</v>
      </c>
      <c r="AH2" s="1" t="s">
        <v>155</v>
      </c>
      <c r="AI2" s="1" t="s">
        <v>155</v>
      </c>
      <c r="AJ2" s="1" t="s">
        <v>155</v>
      </c>
      <c r="AK2" s="1" t="s">
        <v>155</v>
      </c>
      <c r="AL2" s="1" t="s">
        <v>155</v>
      </c>
      <c r="AM2" s="1" t="s">
        <v>155</v>
      </c>
      <c r="AN2" s="1" t="s">
        <v>155</v>
      </c>
      <c r="AO2" s="1" t="s">
        <v>155</v>
      </c>
      <c r="AP2" s="1" t="s">
        <v>155</v>
      </c>
      <c r="AQ2" s="1" t="s">
        <v>156</v>
      </c>
      <c r="AR2" s="1" t="s">
        <v>156</v>
      </c>
      <c r="AS2" s="1" t="s">
        <v>156</v>
      </c>
      <c r="AT2" s="1" t="s">
        <v>156</v>
      </c>
      <c r="AU2" s="1" t="s">
        <v>156</v>
      </c>
      <c r="AV2" s="1" t="s">
        <v>156</v>
      </c>
      <c r="AW2" s="1" t="s">
        <v>156</v>
      </c>
      <c r="AX2" s="1" t="s">
        <v>156</v>
      </c>
      <c r="AY2" s="1" t="s">
        <v>156</v>
      </c>
      <c r="AZ2" s="1" t="s">
        <v>156</v>
      </c>
      <c r="BA2" s="1" t="s">
        <v>156</v>
      </c>
      <c r="BB2" s="1" t="s">
        <v>156</v>
      </c>
      <c r="BC2" s="1" t="s">
        <v>156</v>
      </c>
      <c r="BD2" s="1" t="s">
        <v>157</v>
      </c>
      <c r="BE2" s="1" t="s">
        <v>157</v>
      </c>
      <c r="BF2" s="1" t="s">
        <v>157</v>
      </c>
      <c r="BG2" s="1" t="s">
        <v>157</v>
      </c>
      <c r="BH2" s="1" t="s">
        <v>157</v>
      </c>
      <c r="BI2" s="1" t="s">
        <v>157</v>
      </c>
      <c r="BJ2" s="1" t="s">
        <v>157</v>
      </c>
      <c r="BK2" s="1" t="s">
        <v>157</v>
      </c>
      <c r="BL2" s="1" t="s">
        <v>157</v>
      </c>
      <c r="BM2" s="1" t="s">
        <v>157</v>
      </c>
      <c r="BN2" s="1" t="s">
        <v>157</v>
      </c>
      <c r="BO2" s="1" t="s">
        <v>157</v>
      </c>
      <c r="BP2" s="1" t="s">
        <v>157</v>
      </c>
      <c r="BQ2" s="1" t="s">
        <v>158</v>
      </c>
      <c r="BR2" s="1" t="s">
        <v>158</v>
      </c>
      <c r="BS2" s="1" t="s">
        <v>158</v>
      </c>
      <c r="BT2" s="1" t="s">
        <v>158</v>
      </c>
      <c r="BU2" s="1" t="s">
        <v>158</v>
      </c>
      <c r="BV2" s="1" t="s">
        <v>158</v>
      </c>
      <c r="BW2" s="1" t="s">
        <v>158</v>
      </c>
      <c r="BX2" s="1" t="s">
        <v>158</v>
      </c>
      <c r="BY2" s="1" t="s">
        <v>158</v>
      </c>
      <c r="BZ2" s="1" t="s">
        <v>158</v>
      </c>
      <c r="CA2" s="1" t="s">
        <v>158</v>
      </c>
      <c r="CB2" s="1" t="s">
        <v>158</v>
      </c>
      <c r="CC2" s="1" t="s">
        <v>158</v>
      </c>
    </row>
    <row r="3" spans="1:81" x14ac:dyDescent="0.25">
      <c r="A3" s="248" t="s">
        <v>159</v>
      </c>
      <c r="B3" s="248" t="s">
        <v>160</v>
      </c>
      <c r="C3" s="248" t="s">
        <v>161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162</v>
      </c>
      <c r="I3" s="1" t="s">
        <v>48</v>
      </c>
      <c r="J3" s="1" t="s">
        <v>49</v>
      </c>
      <c r="K3" s="1" t="s">
        <v>50</v>
      </c>
      <c r="L3" s="1" t="s">
        <v>51</v>
      </c>
      <c r="M3" s="1" t="s">
        <v>163</v>
      </c>
      <c r="N3" s="1" t="s">
        <v>121</v>
      </c>
      <c r="O3" s="1" t="s">
        <v>164</v>
      </c>
      <c r="P3" s="2" t="s">
        <v>165</v>
      </c>
      <c r="Q3" s="1" t="s">
        <v>43</v>
      </c>
      <c r="R3" s="1" t="s">
        <v>44</v>
      </c>
      <c r="S3" s="1" t="s">
        <v>45</v>
      </c>
      <c r="T3" s="1" t="s">
        <v>46</v>
      </c>
      <c r="U3" s="1" t="s">
        <v>162</v>
      </c>
      <c r="V3" s="1" t="s">
        <v>48</v>
      </c>
      <c r="W3" s="1" t="s">
        <v>49</v>
      </c>
      <c r="X3" s="1" t="s">
        <v>50</v>
      </c>
      <c r="Y3" s="1" t="s">
        <v>51</v>
      </c>
      <c r="Z3" s="1" t="s">
        <v>163</v>
      </c>
      <c r="AA3" s="1" t="s">
        <v>121</v>
      </c>
      <c r="AB3" s="1" t="s">
        <v>164</v>
      </c>
      <c r="AC3" s="2" t="s">
        <v>165</v>
      </c>
      <c r="AD3" s="1" t="s">
        <v>43</v>
      </c>
      <c r="AE3" s="1" t="s">
        <v>44</v>
      </c>
      <c r="AF3" s="1" t="s">
        <v>45</v>
      </c>
      <c r="AG3" s="1" t="s">
        <v>46</v>
      </c>
      <c r="AH3" s="1" t="s">
        <v>162</v>
      </c>
      <c r="AI3" s="1" t="s">
        <v>48</v>
      </c>
      <c r="AJ3" s="1" t="s">
        <v>49</v>
      </c>
      <c r="AK3" s="1" t="s">
        <v>50</v>
      </c>
      <c r="AL3" s="1" t="s">
        <v>51</v>
      </c>
      <c r="AM3" s="1" t="s">
        <v>163</v>
      </c>
      <c r="AN3" s="1" t="s">
        <v>121</v>
      </c>
      <c r="AO3" s="1" t="s">
        <v>164</v>
      </c>
      <c r="AP3" s="2" t="s">
        <v>165</v>
      </c>
      <c r="AQ3" s="1" t="s">
        <v>43</v>
      </c>
      <c r="AR3" s="1" t="s">
        <v>44</v>
      </c>
      <c r="AS3" s="1" t="s">
        <v>45</v>
      </c>
      <c r="AT3" s="1" t="s">
        <v>46</v>
      </c>
      <c r="AU3" s="1" t="s">
        <v>162</v>
      </c>
      <c r="AV3" s="1" t="s">
        <v>48</v>
      </c>
      <c r="AW3" s="1" t="s">
        <v>49</v>
      </c>
      <c r="AX3" s="1" t="s">
        <v>50</v>
      </c>
      <c r="AY3" s="1" t="s">
        <v>51</v>
      </c>
      <c r="AZ3" s="1" t="s">
        <v>163</v>
      </c>
      <c r="BA3" s="1" t="s">
        <v>121</v>
      </c>
      <c r="BB3" s="1" t="s">
        <v>164</v>
      </c>
      <c r="BC3" s="2" t="s">
        <v>165</v>
      </c>
      <c r="BD3" s="1" t="s">
        <v>43</v>
      </c>
      <c r="BE3" s="1" t="s">
        <v>44</v>
      </c>
      <c r="BF3" s="1" t="s">
        <v>45</v>
      </c>
      <c r="BG3" s="1" t="s">
        <v>46</v>
      </c>
      <c r="BH3" s="1" t="s">
        <v>162</v>
      </c>
      <c r="BI3" s="1" t="s">
        <v>48</v>
      </c>
      <c r="BJ3" s="1" t="s">
        <v>49</v>
      </c>
      <c r="BK3" s="1" t="s">
        <v>50</v>
      </c>
      <c r="BL3" s="1" t="s">
        <v>51</v>
      </c>
      <c r="BM3" s="1" t="s">
        <v>163</v>
      </c>
      <c r="BN3" s="1" t="s">
        <v>121</v>
      </c>
      <c r="BO3" s="1" t="s">
        <v>164</v>
      </c>
      <c r="BP3" s="2" t="s">
        <v>165</v>
      </c>
      <c r="BQ3" s="1" t="s">
        <v>43</v>
      </c>
      <c r="BR3" s="1" t="s">
        <v>44</v>
      </c>
      <c r="BS3" s="1" t="s">
        <v>45</v>
      </c>
      <c r="BT3" s="1" t="s">
        <v>46</v>
      </c>
      <c r="BU3" s="1" t="s">
        <v>162</v>
      </c>
      <c r="BV3" s="1" t="s">
        <v>48</v>
      </c>
      <c r="BW3" s="1" t="s">
        <v>49</v>
      </c>
      <c r="BX3" s="1" t="s">
        <v>50</v>
      </c>
      <c r="BY3" s="1" t="s">
        <v>51</v>
      </c>
      <c r="BZ3" s="1" t="s">
        <v>163</v>
      </c>
      <c r="CA3" s="1" t="s">
        <v>121</v>
      </c>
      <c r="CB3" s="1" t="s">
        <v>164</v>
      </c>
      <c r="CC3" s="2" t="s">
        <v>165</v>
      </c>
    </row>
    <row r="4" spans="1:81" x14ac:dyDescent="0.25">
      <c r="A4" s="3" t="s">
        <v>89</v>
      </c>
      <c r="B4" s="3" t="s">
        <v>166</v>
      </c>
      <c r="C4" s="3" t="s">
        <v>167</v>
      </c>
      <c r="D4" s="52">
        <v>0</v>
      </c>
      <c r="E4" s="53">
        <v>60378</v>
      </c>
      <c r="F4" s="52">
        <v>0</v>
      </c>
      <c r="G4" s="52">
        <v>0</v>
      </c>
      <c r="H4" s="52">
        <v>0</v>
      </c>
      <c r="I4" s="52">
        <v>0</v>
      </c>
      <c r="J4" s="52">
        <v>0</v>
      </c>
      <c r="K4" s="52">
        <v>0</v>
      </c>
      <c r="L4" s="52">
        <v>0</v>
      </c>
      <c r="M4" s="52">
        <v>0</v>
      </c>
      <c r="N4" s="52">
        <v>0</v>
      </c>
      <c r="O4" s="52">
        <v>0</v>
      </c>
      <c r="P4" s="245">
        <v>60378</v>
      </c>
      <c r="Q4" s="52">
        <v>0</v>
      </c>
      <c r="R4" s="53">
        <v>30189</v>
      </c>
      <c r="S4" s="52">
        <v>0</v>
      </c>
      <c r="T4" s="52">
        <v>0</v>
      </c>
      <c r="U4" s="52">
        <v>0</v>
      </c>
      <c r="V4" s="52">
        <v>0</v>
      </c>
      <c r="W4" s="52">
        <v>0</v>
      </c>
      <c r="X4" s="52">
        <v>0</v>
      </c>
      <c r="Y4" s="52">
        <v>0</v>
      </c>
      <c r="Z4" s="52">
        <v>0</v>
      </c>
      <c r="AA4" s="52">
        <v>0</v>
      </c>
      <c r="AB4" s="52">
        <v>0</v>
      </c>
      <c r="AC4" s="245">
        <v>30189</v>
      </c>
      <c r="AD4" s="52">
        <v>0</v>
      </c>
      <c r="AE4" s="53">
        <v>21132</v>
      </c>
      <c r="AF4" s="52">
        <v>0</v>
      </c>
      <c r="AG4" s="52">
        <v>0</v>
      </c>
      <c r="AH4" s="52">
        <v>0</v>
      </c>
      <c r="AI4" s="52">
        <v>0</v>
      </c>
      <c r="AJ4" s="52">
        <v>0</v>
      </c>
      <c r="AK4" s="52">
        <v>0</v>
      </c>
      <c r="AL4" s="52">
        <v>0</v>
      </c>
      <c r="AM4" s="52">
        <v>0</v>
      </c>
      <c r="AN4" s="52">
        <v>0</v>
      </c>
      <c r="AO4" s="52">
        <v>0</v>
      </c>
      <c r="AP4" s="245">
        <v>21132</v>
      </c>
      <c r="AQ4" s="52">
        <v>0</v>
      </c>
      <c r="AR4" s="52">
        <v>0</v>
      </c>
      <c r="AS4" s="52">
        <v>0</v>
      </c>
      <c r="AT4" s="52">
        <v>0</v>
      </c>
      <c r="AU4" s="52">
        <v>0</v>
      </c>
      <c r="AV4" s="52">
        <v>0</v>
      </c>
      <c r="AW4" s="52">
        <v>0</v>
      </c>
      <c r="AX4" s="52">
        <v>0</v>
      </c>
      <c r="AY4" s="52">
        <v>0</v>
      </c>
      <c r="AZ4" s="52">
        <v>0</v>
      </c>
      <c r="BA4" s="52">
        <v>0</v>
      </c>
      <c r="BB4" s="52">
        <v>0</v>
      </c>
      <c r="BC4" s="246">
        <v>0</v>
      </c>
      <c r="BD4" s="52">
        <v>0</v>
      </c>
      <c r="BE4" s="53">
        <v>9057</v>
      </c>
      <c r="BF4" s="52">
        <v>0</v>
      </c>
      <c r="BG4" s="52">
        <v>0</v>
      </c>
      <c r="BH4" s="52">
        <v>0</v>
      </c>
      <c r="BI4" s="52">
        <v>0</v>
      </c>
      <c r="BJ4" s="52">
        <v>0</v>
      </c>
      <c r="BK4" s="52">
        <v>0</v>
      </c>
      <c r="BL4" s="52">
        <v>0</v>
      </c>
      <c r="BM4" s="52">
        <v>0</v>
      </c>
      <c r="BN4" s="52">
        <v>0</v>
      </c>
      <c r="BO4" s="52">
        <v>0</v>
      </c>
      <c r="BP4" s="245">
        <v>9057</v>
      </c>
      <c r="BQ4" s="52">
        <v>0</v>
      </c>
      <c r="BR4" s="52">
        <v>0</v>
      </c>
      <c r="BS4" s="52">
        <v>0</v>
      </c>
      <c r="BT4" s="52">
        <v>0</v>
      </c>
      <c r="BU4" s="52">
        <v>0</v>
      </c>
      <c r="BV4" s="52">
        <v>0</v>
      </c>
      <c r="BW4" s="52">
        <v>0</v>
      </c>
      <c r="BX4" s="52">
        <v>0</v>
      </c>
      <c r="BY4" s="52">
        <v>0</v>
      </c>
      <c r="BZ4" s="52">
        <v>0</v>
      </c>
      <c r="CA4" s="52">
        <v>0</v>
      </c>
      <c r="CB4" s="52">
        <v>0</v>
      </c>
      <c r="CC4" s="246">
        <v>0</v>
      </c>
    </row>
    <row r="17" spans="1:2" x14ac:dyDescent="0.25">
      <c r="A17" s="253"/>
      <c r="B17" s="25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C58E9-21BF-4707-A451-A8BA1306C9AF}">
  <sheetPr>
    <tabColor rgb="FFC6E0B4"/>
  </sheetPr>
  <dimension ref="A1:CC146"/>
  <sheetViews>
    <sheetView zoomScale="90" zoomScaleNormal="90" workbookViewId="0">
      <pane xSplit="3" ySplit="1" topLeftCell="D2" activePane="bottomRight" state="frozen"/>
      <selection pane="topRight" activeCell="E38" sqref="E38"/>
      <selection pane="bottomLeft" activeCell="E38" sqref="E38"/>
      <selection pane="bottomRight"/>
    </sheetView>
  </sheetViews>
  <sheetFormatPr defaultColWidth="12.5703125" defaultRowHeight="15" x14ac:dyDescent="0.25"/>
  <cols>
    <col min="1" max="1" width="15.85546875" bestFit="1" customWidth="1"/>
    <col min="2" max="2" width="14.5703125" customWidth="1"/>
    <col min="3" max="3" width="15.140625" bestFit="1" customWidth="1"/>
    <col min="56" max="56" width="12.5703125" style="309"/>
  </cols>
  <sheetData>
    <row r="1" spans="1:81" x14ac:dyDescent="0.25">
      <c r="A1" s="253" t="s">
        <v>150</v>
      </c>
      <c r="B1" s="253" t="s">
        <v>168</v>
      </c>
      <c r="BD1" s="320"/>
    </row>
    <row r="2" spans="1:81" x14ac:dyDescent="0.25">
      <c r="A2" s="51" t="s">
        <v>152</v>
      </c>
      <c r="B2" s="51" t="s">
        <v>152</v>
      </c>
      <c r="C2" s="51" t="s">
        <v>152</v>
      </c>
      <c r="D2" s="1" t="s">
        <v>153</v>
      </c>
      <c r="E2" s="1" t="s">
        <v>153</v>
      </c>
      <c r="F2" s="1" t="s">
        <v>153</v>
      </c>
      <c r="G2" s="1" t="s">
        <v>153</v>
      </c>
      <c r="H2" s="1" t="s">
        <v>153</v>
      </c>
      <c r="I2" s="1" t="s">
        <v>153</v>
      </c>
      <c r="J2" s="1" t="s">
        <v>153</v>
      </c>
      <c r="K2" s="1" t="s">
        <v>153</v>
      </c>
      <c r="L2" s="1" t="s">
        <v>153</v>
      </c>
      <c r="M2" s="1" t="s">
        <v>153</v>
      </c>
      <c r="N2" s="1" t="s">
        <v>153</v>
      </c>
      <c r="O2" s="1" t="s">
        <v>153</v>
      </c>
      <c r="P2" s="1" t="s">
        <v>153</v>
      </c>
      <c r="Q2" s="1" t="s">
        <v>154</v>
      </c>
      <c r="R2" s="1" t="s">
        <v>154</v>
      </c>
      <c r="S2" s="1" t="s">
        <v>154</v>
      </c>
      <c r="T2" s="1" t="s">
        <v>154</v>
      </c>
      <c r="U2" s="1" t="s">
        <v>154</v>
      </c>
      <c r="V2" s="1" t="s">
        <v>154</v>
      </c>
      <c r="W2" s="1" t="s">
        <v>154</v>
      </c>
      <c r="X2" s="1" t="s">
        <v>154</v>
      </c>
      <c r="Y2" s="1" t="s">
        <v>154</v>
      </c>
      <c r="Z2" s="1" t="s">
        <v>154</v>
      </c>
      <c r="AA2" s="1" t="s">
        <v>154</v>
      </c>
      <c r="AB2" s="1" t="s">
        <v>154</v>
      </c>
      <c r="AC2" s="1" t="s">
        <v>154</v>
      </c>
      <c r="AD2" s="1" t="s">
        <v>155</v>
      </c>
      <c r="AE2" s="1" t="s">
        <v>155</v>
      </c>
      <c r="AF2" s="1" t="s">
        <v>155</v>
      </c>
      <c r="AG2" s="1" t="s">
        <v>155</v>
      </c>
      <c r="AH2" s="1" t="s">
        <v>155</v>
      </c>
      <c r="AI2" s="1" t="s">
        <v>155</v>
      </c>
      <c r="AJ2" s="1" t="s">
        <v>155</v>
      </c>
      <c r="AK2" s="1" t="s">
        <v>155</v>
      </c>
      <c r="AL2" s="1" t="s">
        <v>155</v>
      </c>
      <c r="AM2" s="1" t="s">
        <v>155</v>
      </c>
      <c r="AN2" s="1" t="s">
        <v>155</v>
      </c>
      <c r="AO2" s="1" t="s">
        <v>155</v>
      </c>
      <c r="AP2" s="1" t="s">
        <v>155</v>
      </c>
      <c r="AQ2" s="1" t="s">
        <v>156</v>
      </c>
      <c r="AR2" s="1" t="s">
        <v>156</v>
      </c>
      <c r="AS2" s="1" t="s">
        <v>156</v>
      </c>
      <c r="AT2" s="1" t="s">
        <v>156</v>
      </c>
      <c r="AU2" s="1" t="s">
        <v>156</v>
      </c>
      <c r="AV2" s="1" t="s">
        <v>156</v>
      </c>
      <c r="AW2" s="1" t="s">
        <v>156</v>
      </c>
      <c r="AX2" s="1" t="s">
        <v>156</v>
      </c>
      <c r="AY2" s="1" t="s">
        <v>156</v>
      </c>
      <c r="AZ2" s="1" t="s">
        <v>156</v>
      </c>
      <c r="BA2" s="1" t="s">
        <v>156</v>
      </c>
      <c r="BB2" s="1" t="s">
        <v>156</v>
      </c>
      <c r="BC2" s="1" t="s">
        <v>156</v>
      </c>
      <c r="BD2" s="1" t="s">
        <v>157</v>
      </c>
      <c r="BE2" s="1" t="s">
        <v>157</v>
      </c>
      <c r="BF2" s="1" t="s">
        <v>157</v>
      </c>
      <c r="BG2" s="1" t="s">
        <v>157</v>
      </c>
      <c r="BH2" s="1" t="s">
        <v>157</v>
      </c>
      <c r="BI2" s="1" t="s">
        <v>157</v>
      </c>
      <c r="BJ2" s="1" t="s">
        <v>157</v>
      </c>
      <c r="BK2" s="1" t="s">
        <v>157</v>
      </c>
      <c r="BL2" s="1" t="s">
        <v>157</v>
      </c>
      <c r="BM2" s="1" t="s">
        <v>157</v>
      </c>
      <c r="BN2" s="1" t="s">
        <v>157</v>
      </c>
      <c r="BO2" s="1" t="s">
        <v>157</v>
      </c>
      <c r="BP2" s="1" t="s">
        <v>157</v>
      </c>
      <c r="BQ2" s="1" t="s">
        <v>158</v>
      </c>
      <c r="BR2" s="1" t="s">
        <v>158</v>
      </c>
      <c r="BS2" s="1" t="s">
        <v>158</v>
      </c>
      <c r="BT2" s="1" t="s">
        <v>158</v>
      </c>
      <c r="BU2" s="1" t="s">
        <v>158</v>
      </c>
      <c r="BV2" s="1" t="s">
        <v>158</v>
      </c>
      <c r="BW2" s="1" t="s">
        <v>158</v>
      </c>
      <c r="BX2" s="1" t="s">
        <v>158</v>
      </c>
      <c r="BY2" s="1" t="s">
        <v>158</v>
      </c>
      <c r="BZ2" s="1" t="s">
        <v>158</v>
      </c>
      <c r="CA2" s="1" t="s">
        <v>158</v>
      </c>
      <c r="CB2" s="1" t="s">
        <v>158</v>
      </c>
      <c r="CC2" s="1" t="s">
        <v>158</v>
      </c>
    </row>
    <row r="3" spans="1:81" x14ac:dyDescent="0.25">
      <c r="A3" s="248" t="s">
        <v>159</v>
      </c>
      <c r="B3" s="249" t="s">
        <v>160</v>
      </c>
      <c r="C3" s="249" t="s">
        <v>161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162</v>
      </c>
      <c r="I3" s="1" t="s">
        <v>48</v>
      </c>
      <c r="J3" s="1" t="s">
        <v>49</v>
      </c>
      <c r="K3" s="1" t="s">
        <v>50</v>
      </c>
      <c r="L3" s="1" t="s">
        <v>51</v>
      </c>
      <c r="M3" s="1" t="s">
        <v>163</v>
      </c>
      <c r="N3" s="1" t="s">
        <v>121</v>
      </c>
      <c r="O3" s="1" t="s">
        <v>164</v>
      </c>
      <c r="P3" s="2" t="s">
        <v>165</v>
      </c>
      <c r="Q3" s="1" t="s">
        <v>43</v>
      </c>
      <c r="R3" s="1" t="s">
        <v>44</v>
      </c>
      <c r="S3" s="1" t="s">
        <v>45</v>
      </c>
      <c r="T3" s="1" t="s">
        <v>46</v>
      </c>
      <c r="U3" s="1" t="s">
        <v>162</v>
      </c>
      <c r="V3" s="1" t="s">
        <v>48</v>
      </c>
      <c r="W3" s="1" t="s">
        <v>49</v>
      </c>
      <c r="X3" s="1" t="s">
        <v>50</v>
      </c>
      <c r="Y3" s="1" t="s">
        <v>51</v>
      </c>
      <c r="Z3" s="1" t="s">
        <v>163</v>
      </c>
      <c r="AA3" s="1" t="s">
        <v>121</v>
      </c>
      <c r="AB3" s="1" t="s">
        <v>164</v>
      </c>
      <c r="AC3" s="2" t="s">
        <v>165</v>
      </c>
      <c r="AD3" s="1" t="s">
        <v>43</v>
      </c>
      <c r="AE3" s="1" t="s">
        <v>44</v>
      </c>
      <c r="AF3" s="1" t="s">
        <v>45</v>
      </c>
      <c r="AG3" s="1" t="s">
        <v>46</v>
      </c>
      <c r="AH3" s="1" t="s">
        <v>162</v>
      </c>
      <c r="AI3" s="1" t="s">
        <v>48</v>
      </c>
      <c r="AJ3" s="1" t="s">
        <v>49</v>
      </c>
      <c r="AK3" s="1" t="s">
        <v>50</v>
      </c>
      <c r="AL3" s="1" t="s">
        <v>51</v>
      </c>
      <c r="AM3" s="1" t="s">
        <v>163</v>
      </c>
      <c r="AN3" s="1" t="s">
        <v>121</v>
      </c>
      <c r="AO3" s="1" t="s">
        <v>164</v>
      </c>
      <c r="AP3" s="2" t="s">
        <v>165</v>
      </c>
      <c r="AQ3" s="1" t="s">
        <v>43</v>
      </c>
      <c r="AR3" s="1" t="s">
        <v>44</v>
      </c>
      <c r="AS3" s="1" t="s">
        <v>45</v>
      </c>
      <c r="AT3" s="1" t="s">
        <v>46</v>
      </c>
      <c r="AU3" s="1" t="s">
        <v>162</v>
      </c>
      <c r="AV3" s="1" t="s">
        <v>48</v>
      </c>
      <c r="AW3" s="1" t="s">
        <v>49</v>
      </c>
      <c r="AX3" s="1" t="s">
        <v>50</v>
      </c>
      <c r="AY3" s="1" t="s">
        <v>51</v>
      </c>
      <c r="AZ3" s="1" t="s">
        <v>163</v>
      </c>
      <c r="BA3" s="1" t="s">
        <v>121</v>
      </c>
      <c r="BB3" s="1" t="s">
        <v>164</v>
      </c>
      <c r="BC3" s="2" t="s">
        <v>165</v>
      </c>
      <c r="BD3" s="1" t="s">
        <v>43</v>
      </c>
      <c r="BE3" s="1" t="s">
        <v>44</v>
      </c>
      <c r="BF3" s="1" t="s">
        <v>45</v>
      </c>
      <c r="BG3" s="1" t="s">
        <v>46</v>
      </c>
      <c r="BH3" s="1" t="s">
        <v>162</v>
      </c>
      <c r="BI3" s="1" t="s">
        <v>48</v>
      </c>
      <c r="BJ3" s="1" t="s">
        <v>49</v>
      </c>
      <c r="BK3" s="1" t="s">
        <v>50</v>
      </c>
      <c r="BL3" s="1" t="s">
        <v>51</v>
      </c>
      <c r="BM3" s="1" t="s">
        <v>163</v>
      </c>
      <c r="BN3" s="1" t="s">
        <v>121</v>
      </c>
      <c r="BO3" s="1" t="s">
        <v>164</v>
      </c>
      <c r="BP3" s="2" t="s">
        <v>165</v>
      </c>
      <c r="BQ3" s="1" t="s">
        <v>43</v>
      </c>
      <c r="BR3" s="1" t="s">
        <v>44</v>
      </c>
      <c r="BS3" s="1" t="s">
        <v>45</v>
      </c>
      <c r="BT3" s="1" t="s">
        <v>46</v>
      </c>
      <c r="BU3" s="1" t="s">
        <v>162</v>
      </c>
      <c r="BV3" s="1" t="s">
        <v>48</v>
      </c>
      <c r="BW3" s="1" t="s">
        <v>49</v>
      </c>
      <c r="BX3" s="1" t="s">
        <v>50</v>
      </c>
      <c r="BY3" s="1" t="s">
        <v>51</v>
      </c>
      <c r="BZ3" s="1" t="s">
        <v>163</v>
      </c>
      <c r="CA3" s="1" t="s">
        <v>121</v>
      </c>
      <c r="CB3" s="1" t="s">
        <v>164</v>
      </c>
      <c r="CC3" s="2" t="s">
        <v>165</v>
      </c>
    </row>
    <row r="4" spans="1:81" x14ac:dyDescent="0.25">
      <c r="A4" s="294" t="s">
        <v>54</v>
      </c>
      <c r="B4" s="294" t="s">
        <v>169</v>
      </c>
      <c r="C4" s="294" t="s">
        <v>170</v>
      </c>
      <c r="D4" s="295">
        <v>3490</v>
      </c>
      <c r="E4" s="295">
        <v>28289</v>
      </c>
      <c r="F4" s="295">
        <v>120</v>
      </c>
      <c r="G4" s="295">
        <v>29794</v>
      </c>
      <c r="H4" s="295">
        <v>1772</v>
      </c>
      <c r="I4" s="295">
        <v>2808</v>
      </c>
      <c r="J4" s="295">
        <v>7</v>
      </c>
      <c r="K4" s="295">
        <v>53</v>
      </c>
      <c r="L4" s="295">
        <v>80</v>
      </c>
      <c r="M4" s="296">
        <v>0</v>
      </c>
      <c r="N4" s="295">
        <v>448</v>
      </c>
      <c r="O4" s="296">
        <v>0</v>
      </c>
      <c r="P4" s="297">
        <v>66861</v>
      </c>
      <c r="Q4" s="295">
        <v>3490</v>
      </c>
      <c r="R4" s="295">
        <v>14144</v>
      </c>
      <c r="S4" s="296">
        <v>0</v>
      </c>
      <c r="T4" s="295">
        <v>26814</v>
      </c>
      <c r="U4" s="296">
        <v>0</v>
      </c>
      <c r="V4" s="296">
        <v>0</v>
      </c>
      <c r="W4" s="295">
        <v>7</v>
      </c>
      <c r="X4" s="296">
        <v>0</v>
      </c>
      <c r="Y4" s="296">
        <v>0</v>
      </c>
      <c r="Z4" s="296">
        <v>0</v>
      </c>
      <c r="AA4" s="296">
        <v>0</v>
      </c>
      <c r="AB4" s="296">
        <v>0</v>
      </c>
      <c r="AC4" s="297">
        <v>44455</v>
      </c>
      <c r="AD4" s="296">
        <v>0</v>
      </c>
      <c r="AE4" s="295">
        <v>14145</v>
      </c>
      <c r="AF4" s="295">
        <v>120</v>
      </c>
      <c r="AG4" s="296">
        <v>0</v>
      </c>
      <c r="AH4" s="296">
        <v>0</v>
      </c>
      <c r="AI4" s="295">
        <v>2808</v>
      </c>
      <c r="AJ4" s="296">
        <v>0</v>
      </c>
      <c r="AK4" s="295">
        <v>53</v>
      </c>
      <c r="AL4" s="295">
        <v>80</v>
      </c>
      <c r="AM4" s="296">
        <v>0</v>
      </c>
      <c r="AN4" s="296">
        <v>0</v>
      </c>
      <c r="AO4" s="296">
        <v>0</v>
      </c>
      <c r="AP4" s="297">
        <v>17206</v>
      </c>
      <c r="AQ4" s="296">
        <v>0</v>
      </c>
      <c r="AR4" s="296">
        <v>0</v>
      </c>
      <c r="AS4" s="296">
        <v>0</v>
      </c>
      <c r="AT4" s="295">
        <v>2980</v>
      </c>
      <c r="AU4" s="295">
        <v>1772</v>
      </c>
      <c r="AV4" s="296">
        <v>0</v>
      </c>
      <c r="AW4" s="296">
        <v>0</v>
      </c>
      <c r="AX4" s="296">
        <v>0</v>
      </c>
      <c r="AY4" s="296">
        <v>0</v>
      </c>
      <c r="AZ4" s="296">
        <v>0</v>
      </c>
      <c r="BA4" s="296">
        <v>0</v>
      </c>
      <c r="BB4" s="296">
        <v>0</v>
      </c>
      <c r="BC4" s="297">
        <v>4752</v>
      </c>
      <c r="BD4" s="321">
        <v>0</v>
      </c>
      <c r="BE4" s="296">
        <v>0</v>
      </c>
      <c r="BF4" s="296">
        <v>0</v>
      </c>
      <c r="BG4" s="296">
        <v>0</v>
      </c>
      <c r="BH4" s="296">
        <v>0</v>
      </c>
      <c r="BI4" s="296">
        <v>0</v>
      </c>
      <c r="BJ4" s="296">
        <v>0</v>
      </c>
      <c r="BK4" s="296">
        <v>0</v>
      </c>
      <c r="BL4" s="296">
        <v>0</v>
      </c>
      <c r="BM4" s="296">
        <v>0</v>
      </c>
      <c r="BN4" s="295">
        <v>448</v>
      </c>
      <c r="BO4" s="296">
        <v>0</v>
      </c>
      <c r="BP4" s="297">
        <v>448</v>
      </c>
      <c r="BQ4" s="296">
        <v>0</v>
      </c>
      <c r="BR4" s="296">
        <v>0</v>
      </c>
      <c r="BS4" s="296">
        <v>0</v>
      </c>
      <c r="BT4" s="296">
        <v>0</v>
      </c>
      <c r="BU4" s="296">
        <v>0</v>
      </c>
      <c r="BV4" s="296">
        <v>0</v>
      </c>
      <c r="BW4" s="296">
        <v>0</v>
      </c>
      <c r="BX4" s="296">
        <v>0</v>
      </c>
      <c r="BY4" s="296">
        <v>0</v>
      </c>
      <c r="BZ4" s="296">
        <v>0</v>
      </c>
      <c r="CA4" s="296">
        <v>0</v>
      </c>
      <c r="CB4" s="296">
        <v>0</v>
      </c>
      <c r="CC4" s="298">
        <v>0</v>
      </c>
    </row>
    <row r="5" spans="1:81" x14ac:dyDescent="0.25">
      <c r="A5" s="294" t="s">
        <v>54</v>
      </c>
      <c r="B5" s="294" t="s">
        <v>171</v>
      </c>
      <c r="C5" s="294" t="s">
        <v>172</v>
      </c>
      <c r="D5" s="295">
        <v>4210</v>
      </c>
      <c r="E5" s="295">
        <v>34120</v>
      </c>
      <c r="F5" s="295">
        <v>145</v>
      </c>
      <c r="G5" s="295">
        <v>35933</v>
      </c>
      <c r="H5" s="295">
        <v>2137</v>
      </c>
      <c r="I5" s="295">
        <v>3387</v>
      </c>
      <c r="J5" s="295">
        <v>8</v>
      </c>
      <c r="K5" s="295">
        <v>65</v>
      </c>
      <c r="L5" s="295">
        <v>97</v>
      </c>
      <c r="M5" s="296">
        <v>0</v>
      </c>
      <c r="N5" s="295">
        <v>540</v>
      </c>
      <c r="O5" s="296">
        <v>0</v>
      </c>
      <c r="P5" s="297">
        <v>80642</v>
      </c>
      <c r="Q5" s="295">
        <v>4210</v>
      </c>
      <c r="R5" s="295">
        <v>17060</v>
      </c>
      <c r="S5" s="296">
        <v>0</v>
      </c>
      <c r="T5" s="295">
        <v>32339</v>
      </c>
      <c r="U5" s="296">
        <v>0</v>
      </c>
      <c r="V5" s="296">
        <v>0</v>
      </c>
      <c r="W5" s="295">
        <v>8</v>
      </c>
      <c r="X5" s="296">
        <v>0</v>
      </c>
      <c r="Y5" s="296">
        <v>0</v>
      </c>
      <c r="Z5" s="296">
        <v>0</v>
      </c>
      <c r="AA5" s="296">
        <v>0</v>
      </c>
      <c r="AB5" s="296">
        <v>0</v>
      </c>
      <c r="AC5" s="297">
        <v>53617</v>
      </c>
      <c r="AD5" s="296">
        <v>0</v>
      </c>
      <c r="AE5" s="295">
        <v>17060</v>
      </c>
      <c r="AF5" s="295">
        <v>145</v>
      </c>
      <c r="AG5" s="296">
        <v>0</v>
      </c>
      <c r="AH5" s="296">
        <v>0</v>
      </c>
      <c r="AI5" s="295">
        <v>3387</v>
      </c>
      <c r="AJ5" s="296">
        <v>0</v>
      </c>
      <c r="AK5" s="295">
        <v>65</v>
      </c>
      <c r="AL5" s="295">
        <v>97</v>
      </c>
      <c r="AM5" s="296">
        <v>0</v>
      </c>
      <c r="AN5" s="296">
        <v>0</v>
      </c>
      <c r="AO5" s="296">
        <v>0</v>
      </c>
      <c r="AP5" s="297">
        <v>20754</v>
      </c>
      <c r="AQ5" s="296">
        <v>0</v>
      </c>
      <c r="AR5" s="296">
        <v>0</v>
      </c>
      <c r="AS5" s="296">
        <v>0</v>
      </c>
      <c r="AT5" s="295">
        <v>3594</v>
      </c>
      <c r="AU5" s="295">
        <v>2137</v>
      </c>
      <c r="AV5" s="296">
        <v>0</v>
      </c>
      <c r="AW5" s="296">
        <v>0</v>
      </c>
      <c r="AX5" s="296">
        <v>0</v>
      </c>
      <c r="AY5" s="296">
        <v>0</v>
      </c>
      <c r="AZ5" s="296">
        <v>0</v>
      </c>
      <c r="BA5" s="296">
        <v>0</v>
      </c>
      <c r="BB5" s="296">
        <v>0</v>
      </c>
      <c r="BC5" s="297">
        <v>5731</v>
      </c>
      <c r="BD5" s="321">
        <v>0</v>
      </c>
      <c r="BE5" s="296">
        <v>0</v>
      </c>
      <c r="BF5" s="296">
        <v>0</v>
      </c>
      <c r="BG5" s="296">
        <v>0</v>
      </c>
      <c r="BH5" s="296">
        <v>0</v>
      </c>
      <c r="BI5" s="296">
        <v>0</v>
      </c>
      <c r="BJ5" s="296">
        <v>0</v>
      </c>
      <c r="BK5" s="296">
        <v>0</v>
      </c>
      <c r="BL5" s="296">
        <v>0</v>
      </c>
      <c r="BM5" s="296">
        <v>0</v>
      </c>
      <c r="BN5" s="295">
        <v>540</v>
      </c>
      <c r="BO5" s="296">
        <v>0</v>
      </c>
      <c r="BP5" s="297">
        <v>540</v>
      </c>
      <c r="BQ5" s="296">
        <v>0</v>
      </c>
      <c r="BR5" s="296">
        <v>0</v>
      </c>
      <c r="BS5" s="296">
        <v>0</v>
      </c>
      <c r="BT5" s="296">
        <v>0</v>
      </c>
      <c r="BU5" s="296">
        <v>0</v>
      </c>
      <c r="BV5" s="296">
        <v>0</v>
      </c>
      <c r="BW5" s="296">
        <v>0</v>
      </c>
      <c r="BX5" s="296">
        <v>0</v>
      </c>
      <c r="BY5" s="296">
        <v>0</v>
      </c>
      <c r="BZ5" s="296">
        <v>0</v>
      </c>
      <c r="CA5" s="296">
        <v>0</v>
      </c>
      <c r="CB5" s="296">
        <v>0</v>
      </c>
      <c r="CC5" s="298">
        <v>0</v>
      </c>
    </row>
    <row r="6" spans="1:81" x14ac:dyDescent="0.25">
      <c r="A6" s="294" t="s">
        <v>54</v>
      </c>
      <c r="B6" s="294" t="s">
        <v>166</v>
      </c>
      <c r="C6" s="294" t="s">
        <v>167</v>
      </c>
      <c r="D6" s="295">
        <v>3880</v>
      </c>
      <c r="E6" s="295">
        <v>31449</v>
      </c>
      <c r="F6" s="295">
        <v>134</v>
      </c>
      <c r="G6" s="295">
        <v>33121</v>
      </c>
      <c r="H6" s="295">
        <v>1970</v>
      </c>
      <c r="I6" s="295">
        <v>3122</v>
      </c>
      <c r="J6" s="295">
        <v>7</v>
      </c>
      <c r="K6" s="295">
        <v>59</v>
      </c>
      <c r="L6" s="295">
        <v>89</v>
      </c>
      <c r="M6" s="296">
        <v>0</v>
      </c>
      <c r="N6" s="295">
        <v>498</v>
      </c>
      <c r="O6" s="296">
        <v>0</v>
      </c>
      <c r="P6" s="297">
        <v>74329</v>
      </c>
      <c r="Q6" s="295">
        <v>3880</v>
      </c>
      <c r="R6" s="295">
        <v>15724</v>
      </c>
      <c r="S6" s="296">
        <v>0</v>
      </c>
      <c r="T6" s="295">
        <v>29808</v>
      </c>
      <c r="U6" s="296">
        <v>0</v>
      </c>
      <c r="V6" s="296">
        <v>0</v>
      </c>
      <c r="W6" s="295">
        <v>7</v>
      </c>
      <c r="X6" s="296">
        <v>0</v>
      </c>
      <c r="Y6" s="296">
        <v>0</v>
      </c>
      <c r="Z6" s="296">
        <v>0</v>
      </c>
      <c r="AA6" s="296">
        <v>0</v>
      </c>
      <c r="AB6" s="296">
        <v>0</v>
      </c>
      <c r="AC6" s="297">
        <v>49419</v>
      </c>
      <c r="AD6" s="296">
        <v>0</v>
      </c>
      <c r="AE6" s="295">
        <v>15725</v>
      </c>
      <c r="AF6" s="295">
        <v>134</v>
      </c>
      <c r="AG6" s="296">
        <v>0</v>
      </c>
      <c r="AH6" s="296">
        <v>0</v>
      </c>
      <c r="AI6" s="295">
        <v>3122</v>
      </c>
      <c r="AJ6" s="296">
        <v>0</v>
      </c>
      <c r="AK6" s="295">
        <v>59</v>
      </c>
      <c r="AL6" s="295">
        <v>89</v>
      </c>
      <c r="AM6" s="296">
        <v>0</v>
      </c>
      <c r="AN6" s="296">
        <v>0</v>
      </c>
      <c r="AO6" s="296">
        <v>0</v>
      </c>
      <c r="AP6" s="297">
        <v>19129</v>
      </c>
      <c r="AQ6" s="296">
        <v>0</v>
      </c>
      <c r="AR6" s="296">
        <v>0</v>
      </c>
      <c r="AS6" s="296">
        <v>0</v>
      </c>
      <c r="AT6" s="295">
        <v>3313</v>
      </c>
      <c r="AU6" s="295">
        <v>1970</v>
      </c>
      <c r="AV6" s="296">
        <v>0</v>
      </c>
      <c r="AW6" s="296">
        <v>0</v>
      </c>
      <c r="AX6" s="296">
        <v>0</v>
      </c>
      <c r="AY6" s="296">
        <v>0</v>
      </c>
      <c r="AZ6" s="296">
        <v>0</v>
      </c>
      <c r="BA6" s="296">
        <v>0</v>
      </c>
      <c r="BB6" s="296">
        <v>0</v>
      </c>
      <c r="BC6" s="297">
        <v>5283</v>
      </c>
      <c r="BD6" s="321">
        <v>0</v>
      </c>
      <c r="BE6" s="296">
        <v>0</v>
      </c>
      <c r="BF6" s="296">
        <v>0</v>
      </c>
      <c r="BG6" s="296">
        <v>0</v>
      </c>
      <c r="BH6" s="296">
        <v>0</v>
      </c>
      <c r="BI6" s="296">
        <v>0</v>
      </c>
      <c r="BJ6" s="296">
        <v>0</v>
      </c>
      <c r="BK6" s="296">
        <v>0</v>
      </c>
      <c r="BL6" s="296">
        <v>0</v>
      </c>
      <c r="BM6" s="296">
        <v>0</v>
      </c>
      <c r="BN6" s="295">
        <v>498</v>
      </c>
      <c r="BO6" s="296">
        <v>0</v>
      </c>
      <c r="BP6" s="297">
        <v>498</v>
      </c>
      <c r="BQ6" s="296">
        <v>0</v>
      </c>
      <c r="BR6" s="296">
        <v>0</v>
      </c>
      <c r="BS6" s="296">
        <v>0</v>
      </c>
      <c r="BT6" s="296">
        <v>0</v>
      </c>
      <c r="BU6" s="296">
        <v>0</v>
      </c>
      <c r="BV6" s="296">
        <v>0</v>
      </c>
      <c r="BW6" s="296">
        <v>0</v>
      </c>
      <c r="BX6" s="296">
        <v>0</v>
      </c>
      <c r="BY6" s="296">
        <v>0</v>
      </c>
      <c r="BZ6" s="296">
        <v>0</v>
      </c>
      <c r="CA6" s="296">
        <v>0</v>
      </c>
      <c r="CB6" s="296">
        <v>0</v>
      </c>
      <c r="CC6" s="298">
        <v>0</v>
      </c>
    </row>
    <row r="7" spans="1:81" x14ac:dyDescent="0.25">
      <c r="A7" s="294" t="s">
        <v>60</v>
      </c>
      <c r="B7" s="294" t="s">
        <v>169</v>
      </c>
      <c r="C7" s="294" t="s">
        <v>170</v>
      </c>
      <c r="D7" s="295">
        <v>8575</v>
      </c>
      <c r="E7" s="295">
        <v>69507</v>
      </c>
      <c r="F7" s="295">
        <v>296</v>
      </c>
      <c r="G7" s="295">
        <v>73205</v>
      </c>
      <c r="H7" s="295">
        <v>4353</v>
      </c>
      <c r="I7" s="295">
        <v>6900</v>
      </c>
      <c r="J7" s="295">
        <v>16</v>
      </c>
      <c r="K7" s="295">
        <v>131</v>
      </c>
      <c r="L7" s="295">
        <v>197</v>
      </c>
      <c r="M7" s="296">
        <v>0</v>
      </c>
      <c r="N7" s="295">
        <v>1101</v>
      </c>
      <c r="O7" s="296">
        <v>0</v>
      </c>
      <c r="P7" s="297">
        <v>164281</v>
      </c>
      <c r="Q7" s="295">
        <v>8575</v>
      </c>
      <c r="R7" s="295">
        <v>34753</v>
      </c>
      <c r="S7" s="296">
        <v>0</v>
      </c>
      <c r="T7" s="295">
        <v>65884</v>
      </c>
      <c r="U7" s="296">
        <v>0</v>
      </c>
      <c r="V7" s="296">
        <v>0</v>
      </c>
      <c r="W7" s="295">
        <v>16</v>
      </c>
      <c r="X7" s="296">
        <v>0</v>
      </c>
      <c r="Y7" s="296">
        <v>0</v>
      </c>
      <c r="Z7" s="296">
        <v>0</v>
      </c>
      <c r="AA7" s="296">
        <v>0</v>
      </c>
      <c r="AB7" s="296">
        <v>0</v>
      </c>
      <c r="AC7" s="297">
        <v>109228</v>
      </c>
      <c r="AD7" s="296">
        <v>0</v>
      </c>
      <c r="AE7" s="295">
        <v>34754</v>
      </c>
      <c r="AF7" s="295">
        <v>296</v>
      </c>
      <c r="AG7" s="296">
        <v>0</v>
      </c>
      <c r="AH7" s="296">
        <v>0</v>
      </c>
      <c r="AI7" s="295">
        <v>6900</v>
      </c>
      <c r="AJ7" s="296">
        <v>0</v>
      </c>
      <c r="AK7" s="295">
        <v>131</v>
      </c>
      <c r="AL7" s="295">
        <v>197</v>
      </c>
      <c r="AM7" s="296">
        <v>0</v>
      </c>
      <c r="AN7" s="296">
        <v>0</v>
      </c>
      <c r="AO7" s="296">
        <v>0</v>
      </c>
      <c r="AP7" s="297">
        <v>42278</v>
      </c>
      <c r="AQ7" s="296">
        <v>0</v>
      </c>
      <c r="AR7" s="296">
        <v>0</v>
      </c>
      <c r="AS7" s="296">
        <v>0</v>
      </c>
      <c r="AT7" s="295">
        <v>7321</v>
      </c>
      <c r="AU7" s="295">
        <v>4353</v>
      </c>
      <c r="AV7" s="296">
        <v>0</v>
      </c>
      <c r="AW7" s="296">
        <v>0</v>
      </c>
      <c r="AX7" s="296">
        <v>0</v>
      </c>
      <c r="AY7" s="296">
        <v>0</v>
      </c>
      <c r="AZ7" s="296">
        <v>0</v>
      </c>
      <c r="BA7" s="296">
        <v>0</v>
      </c>
      <c r="BB7" s="296">
        <v>0</v>
      </c>
      <c r="BC7" s="297">
        <v>11674</v>
      </c>
      <c r="BD7" s="321">
        <v>0</v>
      </c>
      <c r="BE7" s="296">
        <v>0</v>
      </c>
      <c r="BF7" s="296">
        <v>0</v>
      </c>
      <c r="BG7" s="296">
        <v>0</v>
      </c>
      <c r="BH7" s="296">
        <v>0</v>
      </c>
      <c r="BI7" s="296">
        <v>0</v>
      </c>
      <c r="BJ7" s="296">
        <v>0</v>
      </c>
      <c r="BK7" s="296">
        <v>0</v>
      </c>
      <c r="BL7" s="296">
        <v>0</v>
      </c>
      <c r="BM7" s="296">
        <v>0</v>
      </c>
      <c r="BN7" s="295">
        <v>1101</v>
      </c>
      <c r="BO7" s="296">
        <v>0</v>
      </c>
      <c r="BP7" s="297">
        <v>1101</v>
      </c>
      <c r="BQ7" s="296">
        <v>0</v>
      </c>
      <c r="BR7" s="296">
        <v>0</v>
      </c>
      <c r="BS7" s="296">
        <v>0</v>
      </c>
      <c r="BT7" s="296">
        <v>0</v>
      </c>
      <c r="BU7" s="296">
        <v>0</v>
      </c>
      <c r="BV7" s="296">
        <v>0</v>
      </c>
      <c r="BW7" s="296">
        <v>0</v>
      </c>
      <c r="BX7" s="296">
        <v>0</v>
      </c>
      <c r="BY7" s="296">
        <v>0</v>
      </c>
      <c r="BZ7" s="296">
        <v>0</v>
      </c>
      <c r="CA7" s="296">
        <v>0</v>
      </c>
      <c r="CB7" s="296">
        <v>0</v>
      </c>
      <c r="CC7" s="298">
        <v>0</v>
      </c>
    </row>
    <row r="8" spans="1:81" x14ac:dyDescent="0.25">
      <c r="A8" s="294" t="s">
        <v>60</v>
      </c>
      <c r="B8" s="294" t="s">
        <v>171</v>
      </c>
      <c r="C8" s="294" t="s">
        <v>172</v>
      </c>
      <c r="D8" s="295">
        <v>10971</v>
      </c>
      <c r="E8" s="295">
        <v>88924</v>
      </c>
      <c r="F8" s="295">
        <v>378</v>
      </c>
      <c r="G8" s="295">
        <v>93653</v>
      </c>
      <c r="H8" s="295">
        <v>5570</v>
      </c>
      <c r="I8" s="295">
        <v>8827</v>
      </c>
      <c r="J8" s="295">
        <v>21</v>
      </c>
      <c r="K8" s="295">
        <v>168</v>
      </c>
      <c r="L8" s="295">
        <v>252</v>
      </c>
      <c r="M8" s="296">
        <v>0</v>
      </c>
      <c r="N8" s="295">
        <v>1408</v>
      </c>
      <c r="O8" s="296">
        <v>0</v>
      </c>
      <c r="P8" s="297">
        <v>210172</v>
      </c>
      <c r="Q8" s="295">
        <v>10971</v>
      </c>
      <c r="R8" s="295">
        <v>44462</v>
      </c>
      <c r="S8" s="296">
        <v>0</v>
      </c>
      <c r="T8" s="295">
        <v>84287</v>
      </c>
      <c r="U8" s="296">
        <v>0</v>
      </c>
      <c r="V8" s="296">
        <v>0</v>
      </c>
      <c r="W8" s="295">
        <v>21</v>
      </c>
      <c r="X8" s="296">
        <v>0</v>
      </c>
      <c r="Y8" s="296">
        <v>0</v>
      </c>
      <c r="Z8" s="296">
        <v>0</v>
      </c>
      <c r="AA8" s="296">
        <v>0</v>
      </c>
      <c r="AB8" s="296">
        <v>0</v>
      </c>
      <c r="AC8" s="297">
        <v>139741</v>
      </c>
      <c r="AD8" s="296">
        <v>0</v>
      </c>
      <c r="AE8" s="295">
        <v>44462</v>
      </c>
      <c r="AF8" s="295">
        <v>378</v>
      </c>
      <c r="AG8" s="296">
        <v>0</v>
      </c>
      <c r="AH8" s="296">
        <v>0</v>
      </c>
      <c r="AI8" s="295">
        <v>8827</v>
      </c>
      <c r="AJ8" s="296">
        <v>0</v>
      </c>
      <c r="AK8" s="295">
        <v>168</v>
      </c>
      <c r="AL8" s="295">
        <v>252</v>
      </c>
      <c r="AM8" s="296">
        <v>0</v>
      </c>
      <c r="AN8" s="296">
        <v>0</v>
      </c>
      <c r="AO8" s="296">
        <v>0</v>
      </c>
      <c r="AP8" s="297">
        <v>54087</v>
      </c>
      <c r="AQ8" s="296">
        <v>0</v>
      </c>
      <c r="AR8" s="296">
        <v>0</v>
      </c>
      <c r="AS8" s="296">
        <v>0</v>
      </c>
      <c r="AT8" s="295">
        <v>9366</v>
      </c>
      <c r="AU8" s="295">
        <v>5570</v>
      </c>
      <c r="AV8" s="296">
        <v>0</v>
      </c>
      <c r="AW8" s="296">
        <v>0</v>
      </c>
      <c r="AX8" s="296">
        <v>0</v>
      </c>
      <c r="AY8" s="296">
        <v>0</v>
      </c>
      <c r="AZ8" s="296">
        <v>0</v>
      </c>
      <c r="BA8" s="296">
        <v>0</v>
      </c>
      <c r="BB8" s="296">
        <v>0</v>
      </c>
      <c r="BC8" s="297">
        <v>14936</v>
      </c>
      <c r="BD8" s="321">
        <v>0</v>
      </c>
      <c r="BE8" s="296">
        <v>0</v>
      </c>
      <c r="BF8" s="296">
        <v>0</v>
      </c>
      <c r="BG8" s="296">
        <v>0</v>
      </c>
      <c r="BH8" s="296">
        <v>0</v>
      </c>
      <c r="BI8" s="296">
        <v>0</v>
      </c>
      <c r="BJ8" s="296">
        <v>0</v>
      </c>
      <c r="BK8" s="296">
        <v>0</v>
      </c>
      <c r="BL8" s="296">
        <v>0</v>
      </c>
      <c r="BM8" s="296">
        <v>0</v>
      </c>
      <c r="BN8" s="295">
        <v>1408</v>
      </c>
      <c r="BO8" s="296">
        <v>0</v>
      </c>
      <c r="BP8" s="297">
        <v>1408</v>
      </c>
      <c r="BQ8" s="296">
        <v>0</v>
      </c>
      <c r="BR8" s="296">
        <v>0</v>
      </c>
      <c r="BS8" s="296">
        <v>0</v>
      </c>
      <c r="BT8" s="296">
        <v>0</v>
      </c>
      <c r="BU8" s="296">
        <v>0</v>
      </c>
      <c r="BV8" s="296">
        <v>0</v>
      </c>
      <c r="BW8" s="296">
        <v>0</v>
      </c>
      <c r="BX8" s="296">
        <v>0</v>
      </c>
      <c r="BY8" s="296">
        <v>0</v>
      </c>
      <c r="BZ8" s="296">
        <v>0</v>
      </c>
      <c r="CA8" s="296">
        <v>0</v>
      </c>
      <c r="CB8" s="296">
        <v>0</v>
      </c>
      <c r="CC8" s="298">
        <v>0</v>
      </c>
    </row>
    <row r="9" spans="1:81" x14ac:dyDescent="0.25">
      <c r="A9" s="3" t="s">
        <v>60</v>
      </c>
      <c r="B9" s="3" t="s">
        <v>171</v>
      </c>
      <c r="C9" s="3" t="s">
        <v>172</v>
      </c>
      <c r="D9" s="53">
        <v>59</v>
      </c>
      <c r="E9" s="53">
        <v>478</v>
      </c>
      <c r="F9" s="53">
        <v>2</v>
      </c>
      <c r="G9" s="53">
        <v>504</v>
      </c>
      <c r="H9" s="53">
        <v>30</v>
      </c>
      <c r="I9" s="53">
        <v>47</v>
      </c>
      <c r="J9" s="52">
        <v>0</v>
      </c>
      <c r="K9" s="53">
        <v>1</v>
      </c>
      <c r="L9" s="53">
        <v>1</v>
      </c>
      <c r="M9" s="52">
        <v>0</v>
      </c>
      <c r="N9" s="53">
        <v>8</v>
      </c>
      <c r="O9" s="52">
        <v>0</v>
      </c>
      <c r="P9" s="245">
        <v>1130</v>
      </c>
      <c r="Q9" s="53">
        <v>59</v>
      </c>
      <c r="R9" s="53">
        <v>239</v>
      </c>
      <c r="S9" s="52">
        <v>0</v>
      </c>
      <c r="T9" s="53">
        <v>378</v>
      </c>
      <c r="U9" s="52">
        <v>0</v>
      </c>
      <c r="V9" s="52">
        <v>0</v>
      </c>
      <c r="W9" s="52">
        <v>0</v>
      </c>
      <c r="X9" s="52">
        <v>0</v>
      </c>
      <c r="Y9" s="52">
        <v>0</v>
      </c>
      <c r="Z9" s="52">
        <v>0</v>
      </c>
      <c r="AA9" s="52">
        <v>0</v>
      </c>
      <c r="AB9" s="52">
        <v>0</v>
      </c>
      <c r="AC9" s="245">
        <v>676</v>
      </c>
      <c r="AD9" s="52">
        <v>0</v>
      </c>
      <c r="AE9" s="53">
        <v>239</v>
      </c>
      <c r="AF9" s="53">
        <v>2</v>
      </c>
      <c r="AG9" s="52">
        <v>0</v>
      </c>
      <c r="AH9" s="52">
        <v>0</v>
      </c>
      <c r="AI9" s="53">
        <v>47</v>
      </c>
      <c r="AJ9" s="52">
        <v>0</v>
      </c>
      <c r="AK9" s="53">
        <v>1</v>
      </c>
      <c r="AL9" s="53">
        <v>1</v>
      </c>
      <c r="AM9" s="52">
        <v>0</v>
      </c>
      <c r="AN9" s="52">
        <v>0</v>
      </c>
      <c r="AO9" s="52">
        <v>0</v>
      </c>
      <c r="AP9" s="245">
        <v>290</v>
      </c>
      <c r="AQ9" s="52">
        <v>0</v>
      </c>
      <c r="AR9" s="52">
        <v>0</v>
      </c>
      <c r="AS9" s="52">
        <v>0</v>
      </c>
      <c r="AT9" s="53">
        <v>126</v>
      </c>
      <c r="AU9" s="53">
        <v>30</v>
      </c>
      <c r="AV9" s="52">
        <v>0</v>
      </c>
      <c r="AW9" s="52">
        <v>0</v>
      </c>
      <c r="AX9" s="52">
        <v>0</v>
      </c>
      <c r="AY9" s="52">
        <v>0</v>
      </c>
      <c r="AZ9" s="52">
        <v>0</v>
      </c>
      <c r="BA9" s="52">
        <v>0</v>
      </c>
      <c r="BB9" s="52">
        <v>0</v>
      </c>
      <c r="BC9" s="245">
        <v>156</v>
      </c>
      <c r="BD9" s="322">
        <v>0</v>
      </c>
      <c r="BE9" s="52">
        <v>0</v>
      </c>
      <c r="BF9" s="52">
        <v>0</v>
      </c>
      <c r="BG9" s="52">
        <v>0</v>
      </c>
      <c r="BH9" s="52">
        <v>0</v>
      </c>
      <c r="BI9" s="52">
        <v>0</v>
      </c>
      <c r="BJ9" s="52">
        <v>0</v>
      </c>
      <c r="BK9" s="52">
        <v>0</v>
      </c>
      <c r="BL9" s="52">
        <v>0</v>
      </c>
      <c r="BM9" s="52">
        <v>0</v>
      </c>
      <c r="BN9" s="53">
        <v>8</v>
      </c>
      <c r="BO9" s="52">
        <v>0</v>
      </c>
      <c r="BP9" s="245">
        <v>8</v>
      </c>
      <c r="BQ9" s="52">
        <v>0</v>
      </c>
      <c r="BR9" s="52">
        <v>0</v>
      </c>
      <c r="BS9" s="52">
        <v>0</v>
      </c>
      <c r="BT9" s="52">
        <v>0</v>
      </c>
      <c r="BU9" s="52">
        <v>0</v>
      </c>
      <c r="BV9" s="52">
        <v>0</v>
      </c>
      <c r="BW9" s="52">
        <v>0</v>
      </c>
      <c r="BX9" s="52">
        <v>0</v>
      </c>
      <c r="BY9" s="52">
        <v>0</v>
      </c>
      <c r="BZ9" s="52">
        <v>0</v>
      </c>
      <c r="CA9" s="52">
        <v>0</v>
      </c>
      <c r="CB9" s="52">
        <v>0</v>
      </c>
      <c r="CC9" s="246">
        <v>0</v>
      </c>
    </row>
    <row r="10" spans="1:81" x14ac:dyDescent="0.25">
      <c r="A10" s="294" t="s">
        <v>60</v>
      </c>
      <c r="B10" s="294" t="s">
        <v>166</v>
      </c>
      <c r="C10" s="294" t="s">
        <v>167</v>
      </c>
      <c r="D10" s="295">
        <v>7610</v>
      </c>
      <c r="E10" s="295">
        <v>61685</v>
      </c>
      <c r="F10" s="295">
        <v>262</v>
      </c>
      <c r="G10" s="295">
        <v>64965</v>
      </c>
      <c r="H10" s="295">
        <v>3864</v>
      </c>
      <c r="I10" s="295">
        <v>6123</v>
      </c>
      <c r="J10" s="295">
        <v>15</v>
      </c>
      <c r="K10" s="295">
        <v>117</v>
      </c>
      <c r="L10" s="295">
        <v>175</v>
      </c>
      <c r="M10" s="296">
        <v>0</v>
      </c>
      <c r="N10" s="295">
        <v>977</v>
      </c>
      <c r="O10" s="296">
        <v>0</v>
      </c>
      <c r="P10" s="297">
        <v>145793</v>
      </c>
      <c r="Q10" s="295">
        <v>7610</v>
      </c>
      <c r="R10" s="295">
        <v>30842</v>
      </c>
      <c r="S10" s="296">
        <v>0</v>
      </c>
      <c r="T10" s="295">
        <v>58468</v>
      </c>
      <c r="U10" s="296">
        <v>0</v>
      </c>
      <c r="V10" s="296">
        <v>0</v>
      </c>
      <c r="W10" s="295">
        <v>15</v>
      </c>
      <c r="X10" s="296">
        <v>0</v>
      </c>
      <c r="Y10" s="296">
        <v>0</v>
      </c>
      <c r="Z10" s="296">
        <v>0</v>
      </c>
      <c r="AA10" s="296">
        <v>0</v>
      </c>
      <c r="AB10" s="296">
        <v>0</v>
      </c>
      <c r="AC10" s="297">
        <v>96935</v>
      </c>
      <c r="AD10" s="296">
        <v>0</v>
      </c>
      <c r="AE10" s="295">
        <v>30843</v>
      </c>
      <c r="AF10" s="295">
        <v>262</v>
      </c>
      <c r="AG10" s="296">
        <v>0</v>
      </c>
      <c r="AH10" s="296">
        <v>0</v>
      </c>
      <c r="AI10" s="295">
        <v>6123</v>
      </c>
      <c r="AJ10" s="296">
        <v>0</v>
      </c>
      <c r="AK10" s="295">
        <v>117</v>
      </c>
      <c r="AL10" s="295">
        <v>175</v>
      </c>
      <c r="AM10" s="296">
        <v>0</v>
      </c>
      <c r="AN10" s="296">
        <v>0</v>
      </c>
      <c r="AO10" s="296">
        <v>0</v>
      </c>
      <c r="AP10" s="297">
        <v>37520</v>
      </c>
      <c r="AQ10" s="296">
        <v>0</v>
      </c>
      <c r="AR10" s="296">
        <v>0</v>
      </c>
      <c r="AS10" s="296">
        <v>0</v>
      </c>
      <c r="AT10" s="295">
        <v>6497</v>
      </c>
      <c r="AU10" s="295">
        <v>3864</v>
      </c>
      <c r="AV10" s="296">
        <v>0</v>
      </c>
      <c r="AW10" s="296">
        <v>0</v>
      </c>
      <c r="AX10" s="296">
        <v>0</v>
      </c>
      <c r="AY10" s="296">
        <v>0</v>
      </c>
      <c r="AZ10" s="296">
        <v>0</v>
      </c>
      <c r="BA10" s="296">
        <v>0</v>
      </c>
      <c r="BB10" s="296">
        <v>0</v>
      </c>
      <c r="BC10" s="297">
        <v>10361</v>
      </c>
      <c r="BD10" s="321">
        <v>0</v>
      </c>
      <c r="BE10" s="296">
        <v>0</v>
      </c>
      <c r="BF10" s="296">
        <v>0</v>
      </c>
      <c r="BG10" s="296">
        <v>0</v>
      </c>
      <c r="BH10" s="296">
        <v>0</v>
      </c>
      <c r="BI10" s="296">
        <v>0</v>
      </c>
      <c r="BJ10" s="296">
        <v>0</v>
      </c>
      <c r="BK10" s="296">
        <v>0</v>
      </c>
      <c r="BL10" s="296">
        <v>0</v>
      </c>
      <c r="BM10" s="296">
        <v>0</v>
      </c>
      <c r="BN10" s="295">
        <v>977</v>
      </c>
      <c r="BO10" s="296">
        <v>0</v>
      </c>
      <c r="BP10" s="297">
        <v>977</v>
      </c>
      <c r="BQ10" s="296">
        <v>0</v>
      </c>
      <c r="BR10" s="296">
        <v>0</v>
      </c>
      <c r="BS10" s="296">
        <v>0</v>
      </c>
      <c r="BT10" s="296">
        <v>0</v>
      </c>
      <c r="BU10" s="296">
        <v>0</v>
      </c>
      <c r="BV10" s="296">
        <v>0</v>
      </c>
      <c r="BW10" s="296">
        <v>0</v>
      </c>
      <c r="BX10" s="296">
        <v>0</v>
      </c>
      <c r="BY10" s="296">
        <v>0</v>
      </c>
      <c r="BZ10" s="296">
        <v>0</v>
      </c>
      <c r="CA10" s="296">
        <v>0</v>
      </c>
      <c r="CB10" s="296">
        <v>0</v>
      </c>
      <c r="CC10" s="298">
        <v>0</v>
      </c>
    </row>
    <row r="11" spans="1:81" x14ac:dyDescent="0.25">
      <c r="A11" s="294" t="s">
        <v>63</v>
      </c>
      <c r="B11" s="294" t="s">
        <v>171</v>
      </c>
      <c r="C11" s="294" t="s">
        <v>172</v>
      </c>
      <c r="D11" s="295">
        <v>450</v>
      </c>
      <c r="E11" s="295">
        <v>3647</v>
      </c>
      <c r="F11" s="295">
        <v>16</v>
      </c>
      <c r="G11" s="295">
        <v>3840</v>
      </c>
      <c r="H11" s="295">
        <v>228</v>
      </c>
      <c r="I11" s="295">
        <v>362</v>
      </c>
      <c r="J11" s="295">
        <v>1</v>
      </c>
      <c r="K11" s="295">
        <v>7</v>
      </c>
      <c r="L11" s="295">
        <v>10</v>
      </c>
      <c r="M11" s="296">
        <v>0</v>
      </c>
      <c r="N11" s="295">
        <v>58</v>
      </c>
      <c r="O11" s="296">
        <v>0</v>
      </c>
      <c r="P11" s="297">
        <v>8619</v>
      </c>
      <c r="Q11" s="295">
        <v>450</v>
      </c>
      <c r="R11" s="295">
        <v>1823</v>
      </c>
      <c r="S11" s="296">
        <v>0</v>
      </c>
      <c r="T11" s="295">
        <v>3456</v>
      </c>
      <c r="U11" s="296">
        <v>0</v>
      </c>
      <c r="V11" s="296">
        <v>0</v>
      </c>
      <c r="W11" s="295">
        <v>1</v>
      </c>
      <c r="X11" s="296">
        <v>0</v>
      </c>
      <c r="Y11" s="296">
        <v>0</v>
      </c>
      <c r="Z11" s="296">
        <v>0</v>
      </c>
      <c r="AA11" s="296">
        <v>0</v>
      </c>
      <c r="AB11" s="296">
        <v>0</v>
      </c>
      <c r="AC11" s="297">
        <v>5730</v>
      </c>
      <c r="AD11" s="296">
        <v>0</v>
      </c>
      <c r="AE11" s="295">
        <v>1824</v>
      </c>
      <c r="AF11" s="295">
        <v>16</v>
      </c>
      <c r="AG11" s="296">
        <v>0</v>
      </c>
      <c r="AH11" s="296">
        <v>0</v>
      </c>
      <c r="AI11" s="295">
        <v>362</v>
      </c>
      <c r="AJ11" s="296">
        <v>0</v>
      </c>
      <c r="AK11" s="295">
        <v>7</v>
      </c>
      <c r="AL11" s="295">
        <v>10</v>
      </c>
      <c r="AM11" s="296">
        <v>0</v>
      </c>
      <c r="AN11" s="296">
        <v>0</v>
      </c>
      <c r="AO11" s="296">
        <v>0</v>
      </c>
      <c r="AP11" s="297">
        <v>2219</v>
      </c>
      <c r="AQ11" s="296">
        <v>0</v>
      </c>
      <c r="AR11" s="296">
        <v>0</v>
      </c>
      <c r="AS11" s="296">
        <v>0</v>
      </c>
      <c r="AT11" s="295">
        <v>384</v>
      </c>
      <c r="AU11" s="295">
        <v>228</v>
      </c>
      <c r="AV11" s="296">
        <v>0</v>
      </c>
      <c r="AW11" s="296">
        <v>0</v>
      </c>
      <c r="AX11" s="296">
        <v>0</v>
      </c>
      <c r="AY11" s="296">
        <v>0</v>
      </c>
      <c r="AZ11" s="296">
        <v>0</v>
      </c>
      <c r="BA11" s="296">
        <v>0</v>
      </c>
      <c r="BB11" s="296">
        <v>0</v>
      </c>
      <c r="BC11" s="297">
        <v>612</v>
      </c>
      <c r="BD11" s="321">
        <v>0</v>
      </c>
      <c r="BE11" s="296">
        <v>0</v>
      </c>
      <c r="BF11" s="296">
        <v>0</v>
      </c>
      <c r="BG11" s="296">
        <v>0</v>
      </c>
      <c r="BH11" s="296">
        <v>0</v>
      </c>
      <c r="BI11" s="296">
        <v>0</v>
      </c>
      <c r="BJ11" s="296">
        <v>0</v>
      </c>
      <c r="BK11" s="296">
        <v>0</v>
      </c>
      <c r="BL11" s="296">
        <v>0</v>
      </c>
      <c r="BM11" s="296">
        <v>0</v>
      </c>
      <c r="BN11" s="295">
        <v>58</v>
      </c>
      <c r="BO11" s="296">
        <v>0</v>
      </c>
      <c r="BP11" s="297">
        <v>58</v>
      </c>
      <c r="BQ11" s="296">
        <v>0</v>
      </c>
      <c r="BR11" s="296">
        <v>0</v>
      </c>
      <c r="BS11" s="296">
        <v>0</v>
      </c>
      <c r="BT11" s="296">
        <v>0</v>
      </c>
      <c r="BU11" s="296">
        <v>0</v>
      </c>
      <c r="BV11" s="296">
        <v>0</v>
      </c>
      <c r="BW11" s="296">
        <v>0</v>
      </c>
      <c r="BX11" s="296">
        <v>0</v>
      </c>
      <c r="BY11" s="296">
        <v>0</v>
      </c>
      <c r="BZ11" s="296">
        <v>0</v>
      </c>
      <c r="CA11" s="296">
        <v>0</v>
      </c>
      <c r="CB11" s="296">
        <v>0</v>
      </c>
      <c r="CC11" s="298">
        <v>0</v>
      </c>
    </row>
    <row r="12" spans="1:81" x14ac:dyDescent="0.25">
      <c r="A12" s="3" t="s">
        <v>63</v>
      </c>
      <c r="B12" s="3" t="s">
        <v>166</v>
      </c>
      <c r="C12" s="3" t="s">
        <v>172</v>
      </c>
      <c r="D12" s="53">
        <v>125</v>
      </c>
      <c r="E12" s="53">
        <v>1015</v>
      </c>
      <c r="F12" s="53">
        <v>4</v>
      </c>
      <c r="G12" s="53">
        <v>1068</v>
      </c>
      <c r="H12" s="53">
        <v>64</v>
      </c>
      <c r="I12" s="53">
        <v>101</v>
      </c>
      <c r="J12" s="52">
        <v>0</v>
      </c>
      <c r="K12" s="53">
        <v>2</v>
      </c>
      <c r="L12" s="53">
        <v>3</v>
      </c>
      <c r="M12" s="52">
        <v>0</v>
      </c>
      <c r="N12" s="53">
        <v>16</v>
      </c>
      <c r="O12" s="52">
        <v>0</v>
      </c>
      <c r="P12" s="245">
        <v>2398</v>
      </c>
      <c r="Q12" s="53">
        <v>125</v>
      </c>
      <c r="R12" s="53">
        <v>507</v>
      </c>
      <c r="S12" s="52">
        <v>0</v>
      </c>
      <c r="T12" s="53">
        <v>801</v>
      </c>
      <c r="U12" s="52">
        <v>0</v>
      </c>
      <c r="V12" s="52">
        <v>0</v>
      </c>
      <c r="W12" s="52">
        <v>0</v>
      </c>
      <c r="X12" s="52">
        <v>0</v>
      </c>
      <c r="Y12" s="52">
        <v>0</v>
      </c>
      <c r="Z12" s="52">
        <v>0</v>
      </c>
      <c r="AA12" s="52">
        <v>0</v>
      </c>
      <c r="AB12" s="52">
        <v>0</v>
      </c>
      <c r="AC12" s="245">
        <v>1433</v>
      </c>
      <c r="AD12" s="52">
        <v>0</v>
      </c>
      <c r="AE12" s="53">
        <v>508</v>
      </c>
      <c r="AF12" s="53">
        <v>4</v>
      </c>
      <c r="AG12" s="52">
        <v>0</v>
      </c>
      <c r="AH12" s="52">
        <v>0</v>
      </c>
      <c r="AI12" s="53">
        <v>101</v>
      </c>
      <c r="AJ12" s="52">
        <v>0</v>
      </c>
      <c r="AK12" s="53">
        <v>2</v>
      </c>
      <c r="AL12" s="53">
        <v>3</v>
      </c>
      <c r="AM12" s="52">
        <v>0</v>
      </c>
      <c r="AN12" s="52">
        <v>0</v>
      </c>
      <c r="AO12" s="52">
        <v>0</v>
      </c>
      <c r="AP12" s="245">
        <v>618</v>
      </c>
      <c r="AQ12" s="52">
        <v>0</v>
      </c>
      <c r="AR12" s="52">
        <v>0</v>
      </c>
      <c r="AS12" s="52">
        <v>0</v>
      </c>
      <c r="AT12" s="53">
        <v>267</v>
      </c>
      <c r="AU12" s="53">
        <v>64</v>
      </c>
      <c r="AV12" s="52">
        <v>0</v>
      </c>
      <c r="AW12" s="52">
        <v>0</v>
      </c>
      <c r="AX12" s="52">
        <v>0</v>
      </c>
      <c r="AY12" s="52">
        <v>0</v>
      </c>
      <c r="AZ12" s="52">
        <v>0</v>
      </c>
      <c r="BA12" s="52">
        <v>0</v>
      </c>
      <c r="BB12" s="52">
        <v>0</v>
      </c>
      <c r="BC12" s="245">
        <v>331</v>
      </c>
      <c r="BD12" s="322">
        <v>0</v>
      </c>
      <c r="BE12" s="52">
        <v>0</v>
      </c>
      <c r="BF12" s="52">
        <v>0</v>
      </c>
      <c r="BG12" s="52">
        <v>0</v>
      </c>
      <c r="BH12" s="52">
        <v>0</v>
      </c>
      <c r="BI12" s="52">
        <v>0</v>
      </c>
      <c r="BJ12" s="52">
        <v>0</v>
      </c>
      <c r="BK12" s="52">
        <v>0</v>
      </c>
      <c r="BL12" s="52">
        <v>0</v>
      </c>
      <c r="BM12" s="52">
        <v>0</v>
      </c>
      <c r="BN12" s="53">
        <v>16</v>
      </c>
      <c r="BO12" s="52">
        <v>0</v>
      </c>
      <c r="BP12" s="245">
        <v>16</v>
      </c>
      <c r="BQ12" s="52">
        <v>0</v>
      </c>
      <c r="BR12" s="52">
        <v>0</v>
      </c>
      <c r="BS12" s="52">
        <v>0</v>
      </c>
      <c r="BT12" s="52">
        <v>0</v>
      </c>
      <c r="BU12" s="52">
        <v>0</v>
      </c>
      <c r="BV12" s="52">
        <v>0</v>
      </c>
      <c r="BW12" s="52">
        <v>0</v>
      </c>
      <c r="BX12" s="52">
        <v>0</v>
      </c>
      <c r="BY12" s="52">
        <v>0</v>
      </c>
      <c r="BZ12" s="52">
        <v>0</v>
      </c>
      <c r="CA12" s="52">
        <v>0</v>
      </c>
      <c r="CB12" s="52">
        <v>0</v>
      </c>
      <c r="CC12" s="246">
        <v>0</v>
      </c>
    </row>
    <row r="13" spans="1:81" x14ac:dyDescent="0.25">
      <c r="A13" s="294" t="s">
        <v>63</v>
      </c>
      <c r="B13" s="294" t="s">
        <v>166</v>
      </c>
      <c r="C13" s="294" t="s">
        <v>167</v>
      </c>
      <c r="D13" s="295">
        <v>244</v>
      </c>
      <c r="E13" s="295">
        <v>1975</v>
      </c>
      <c r="F13" s="295">
        <v>8</v>
      </c>
      <c r="G13" s="295">
        <v>2081</v>
      </c>
      <c r="H13" s="295">
        <v>124</v>
      </c>
      <c r="I13" s="295">
        <v>196</v>
      </c>
      <c r="J13" s="296">
        <v>0</v>
      </c>
      <c r="K13" s="295">
        <v>4</v>
      </c>
      <c r="L13" s="295">
        <v>6</v>
      </c>
      <c r="M13" s="296">
        <v>0</v>
      </c>
      <c r="N13" s="295">
        <v>31</v>
      </c>
      <c r="O13" s="296">
        <v>0</v>
      </c>
      <c r="P13" s="297">
        <v>4669</v>
      </c>
      <c r="Q13" s="295">
        <v>244</v>
      </c>
      <c r="R13" s="295">
        <v>987</v>
      </c>
      <c r="S13" s="296">
        <v>0</v>
      </c>
      <c r="T13" s="295">
        <v>1872</v>
      </c>
      <c r="U13" s="296">
        <v>0</v>
      </c>
      <c r="V13" s="296">
        <v>0</v>
      </c>
      <c r="W13" s="296">
        <v>0</v>
      </c>
      <c r="X13" s="296">
        <v>0</v>
      </c>
      <c r="Y13" s="296">
        <v>0</v>
      </c>
      <c r="Z13" s="296">
        <v>0</v>
      </c>
      <c r="AA13" s="296">
        <v>0</v>
      </c>
      <c r="AB13" s="296">
        <v>0</v>
      </c>
      <c r="AC13" s="297">
        <v>3103</v>
      </c>
      <c r="AD13" s="296">
        <v>0</v>
      </c>
      <c r="AE13" s="295">
        <v>988</v>
      </c>
      <c r="AF13" s="295">
        <v>8</v>
      </c>
      <c r="AG13" s="296">
        <v>0</v>
      </c>
      <c r="AH13" s="296">
        <v>0</v>
      </c>
      <c r="AI13" s="295">
        <v>196</v>
      </c>
      <c r="AJ13" s="296">
        <v>0</v>
      </c>
      <c r="AK13" s="295">
        <v>4</v>
      </c>
      <c r="AL13" s="295">
        <v>6</v>
      </c>
      <c r="AM13" s="296">
        <v>0</v>
      </c>
      <c r="AN13" s="296">
        <v>0</v>
      </c>
      <c r="AO13" s="296">
        <v>0</v>
      </c>
      <c r="AP13" s="297">
        <v>1202</v>
      </c>
      <c r="AQ13" s="296">
        <v>0</v>
      </c>
      <c r="AR13" s="296">
        <v>0</v>
      </c>
      <c r="AS13" s="296">
        <v>0</v>
      </c>
      <c r="AT13" s="295">
        <v>209</v>
      </c>
      <c r="AU13" s="295">
        <v>124</v>
      </c>
      <c r="AV13" s="296">
        <v>0</v>
      </c>
      <c r="AW13" s="296">
        <v>0</v>
      </c>
      <c r="AX13" s="296">
        <v>0</v>
      </c>
      <c r="AY13" s="296">
        <v>0</v>
      </c>
      <c r="AZ13" s="296">
        <v>0</v>
      </c>
      <c r="BA13" s="296">
        <v>0</v>
      </c>
      <c r="BB13" s="296">
        <v>0</v>
      </c>
      <c r="BC13" s="297">
        <v>333</v>
      </c>
      <c r="BD13" s="321">
        <v>0</v>
      </c>
      <c r="BE13" s="296">
        <v>0</v>
      </c>
      <c r="BF13" s="296">
        <v>0</v>
      </c>
      <c r="BG13" s="296">
        <v>0</v>
      </c>
      <c r="BH13" s="296">
        <v>0</v>
      </c>
      <c r="BI13" s="296">
        <v>0</v>
      </c>
      <c r="BJ13" s="296">
        <v>0</v>
      </c>
      <c r="BK13" s="296">
        <v>0</v>
      </c>
      <c r="BL13" s="296">
        <v>0</v>
      </c>
      <c r="BM13" s="296">
        <v>0</v>
      </c>
      <c r="BN13" s="295">
        <v>31</v>
      </c>
      <c r="BO13" s="296">
        <v>0</v>
      </c>
      <c r="BP13" s="297">
        <v>31</v>
      </c>
      <c r="BQ13" s="296">
        <v>0</v>
      </c>
      <c r="BR13" s="296">
        <v>0</v>
      </c>
      <c r="BS13" s="296">
        <v>0</v>
      </c>
      <c r="BT13" s="296">
        <v>0</v>
      </c>
      <c r="BU13" s="296">
        <v>0</v>
      </c>
      <c r="BV13" s="296">
        <v>0</v>
      </c>
      <c r="BW13" s="296">
        <v>0</v>
      </c>
      <c r="BX13" s="296">
        <v>0</v>
      </c>
      <c r="BY13" s="296">
        <v>0</v>
      </c>
      <c r="BZ13" s="296">
        <v>0</v>
      </c>
      <c r="CA13" s="296">
        <v>0</v>
      </c>
      <c r="CB13" s="296">
        <v>0</v>
      </c>
      <c r="CC13" s="298">
        <v>0</v>
      </c>
    </row>
    <row r="14" spans="1:81" x14ac:dyDescent="0.25">
      <c r="A14" s="3" t="s">
        <v>63</v>
      </c>
      <c r="B14" s="3" t="s">
        <v>166</v>
      </c>
      <c r="C14" s="3" t="s">
        <v>167</v>
      </c>
      <c r="D14" s="53">
        <v>15</v>
      </c>
      <c r="E14" s="53">
        <v>123</v>
      </c>
      <c r="F14" s="53">
        <v>1</v>
      </c>
      <c r="G14" s="53">
        <v>129</v>
      </c>
      <c r="H14" s="53">
        <v>8</v>
      </c>
      <c r="I14" s="53">
        <v>12</v>
      </c>
      <c r="J14" s="52">
        <v>0</v>
      </c>
      <c r="K14" s="52">
        <v>0</v>
      </c>
      <c r="L14" s="52">
        <v>0</v>
      </c>
      <c r="M14" s="52">
        <v>0</v>
      </c>
      <c r="N14" s="53">
        <v>2</v>
      </c>
      <c r="O14" s="52">
        <v>0</v>
      </c>
      <c r="P14" s="245">
        <v>290</v>
      </c>
      <c r="Q14" s="53">
        <v>15</v>
      </c>
      <c r="R14" s="53">
        <v>61</v>
      </c>
      <c r="S14" s="52">
        <v>0</v>
      </c>
      <c r="T14" s="53">
        <v>96</v>
      </c>
      <c r="U14" s="52">
        <v>0</v>
      </c>
      <c r="V14" s="52">
        <v>0</v>
      </c>
      <c r="W14" s="52">
        <v>0</v>
      </c>
      <c r="X14" s="52">
        <v>0</v>
      </c>
      <c r="Y14" s="52">
        <v>0</v>
      </c>
      <c r="Z14" s="52">
        <v>0</v>
      </c>
      <c r="AA14" s="52">
        <v>0</v>
      </c>
      <c r="AB14" s="52">
        <v>0</v>
      </c>
      <c r="AC14" s="245">
        <v>172</v>
      </c>
      <c r="AD14" s="52">
        <v>0</v>
      </c>
      <c r="AE14" s="53">
        <v>62</v>
      </c>
      <c r="AF14" s="53">
        <v>1</v>
      </c>
      <c r="AG14" s="52">
        <v>0</v>
      </c>
      <c r="AH14" s="52">
        <v>0</v>
      </c>
      <c r="AI14" s="53">
        <v>12</v>
      </c>
      <c r="AJ14" s="52">
        <v>0</v>
      </c>
      <c r="AK14" s="52">
        <v>0</v>
      </c>
      <c r="AL14" s="52">
        <v>0</v>
      </c>
      <c r="AM14" s="52">
        <v>0</v>
      </c>
      <c r="AN14" s="52">
        <v>0</v>
      </c>
      <c r="AO14" s="52">
        <v>0</v>
      </c>
      <c r="AP14" s="245">
        <v>75</v>
      </c>
      <c r="AQ14" s="52">
        <v>0</v>
      </c>
      <c r="AR14" s="52">
        <v>0</v>
      </c>
      <c r="AS14" s="52">
        <v>0</v>
      </c>
      <c r="AT14" s="53">
        <v>33</v>
      </c>
      <c r="AU14" s="53">
        <v>8</v>
      </c>
      <c r="AV14" s="52">
        <v>0</v>
      </c>
      <c r="AW14" s="52">
        <v>0</v>
      </c>
      <c r="AX14" s="52">
        <v>0</v>
      </c>
      <c r="AY14" s="52">
        <v>0</v>
      </c>
      <c r="AZ14" s="52">
        <v>0</v>
      </c>
      <c r="BA14" s="52">
        <v>0</v>
      </c>
      <c r="BB14" s="52">
        <v>0</v>
      </c>
      <c r="BC14" s="245">
        <v>41</v>
      </c>
      <c r="BD14" s="322">
        <v>0</v>
      </c>
      <c r="BE14" s="52">
        <v>0</v>
      </c>
      <c r="BF14" s="52">
        <v>0</v>
      </c>
      <c r="BG14" s="52">
        <v>0</v>
      </c>
      <c r="BH14" s="52">
        <v>0</v>
      </c>
      <c r="BI14" s="52">
        <v>0</v>
      </c>
      <c r="BJ14" s="52">
        <v>0</v>
      </c>
      <c r="BK14" s="52">
        <v>0</v>
      </c>
      <c r="BL14" s="52">
        <v>0</v>
      </c>
      <c r="BM14" s="52">
        <v>0</v>
      </c>
      <c r="BN14" s="53">
        <v>2</v>
      </c>
      <c r="BO14" s="52">
        <v>0</v>
      </c>
      <c r="BP14" s="245">
        <v>2</v>
      </c>
      <c r="BQ14" s="52">
        <v>0</v>
      </c>
      <c r="BR14" s="52">
        <v>0</v>
      </c>
      <c r="BS14" s="52">
        <v>0</v>
      </c>
      <c r="BT14" s="52">
        <v>0</v>
      </c>
      <c r="BU14" s="52">
        <v>0</v>
      </c>
      <c r="BV14" s="52">
        <v>0</v>
      </c>
      <c r="BW14" s="52">
        <v>0</v>
      </c>
      <c r="BX14" s="52">
        <v>0</v>
      </c>
      <c r="BY14" s="52">
        <v>0</v>
      </c>
      <c r="BZ14" s="52">
        <v>0</v>
      </c>
      <c r="CA14" s="52">
        <v>0</v>
      </c>
      <c r="CB14" s="52">
        <v>0</v>
      </c>
      <c r="CC14" s="246">
        <v>0</v>
      </c>
    </row>
    <row r="15" spans="1:81" x14ac:dyDescent="0.25">
      <c r="A15" s="294" t="s">
        <v>72</v>
      </c>
      <c r="B15" s="294" t="s">
        <v>169</v>
      </c>
      <c r="C15" s="294" t="s">
        <v>170</v>
      </c>
      <c r="D15" s="295">
        <v>650</v>
      </c>
      <c r="E15" s="295">
        <v>5265</v>
      </c>
      <c r="F15" s="295">
        <v>22</v>
      </c>
      <c r="G15" s="295">
        <v>5544</v>
      </c>
      <c r="H15" s="295">
        <v>330</v>
      </c>
      <c r="I15" s="295">
        <v>523</v>
      </c>
      <c r="J15" s="295">
        <v>1</v>
      </c>
      <c r="K15" s="295">
        <v>10</v>
      </c>
      <c r="L15" s="295">
        <v>15</v>
      </c>
      <c r="M15" s="296">
        <v>0</v>
      </c>
      <c r="N15" s="295">
        <v>83</v>
      </c>
      <c r="O15" s="296">
        <v>0</v>
      </c>
      <c r="P15" s="297">
        <v>12443</v>
      </c>
      <c r="Q15" s="295">
        <v>650</v>
      </c>
      <c r="R15" s="295">
        <v>2632</v>
      </c>
      <c r="S15" s="296">
        <v>0</v>
      </c>
      <c r="T15" s="295">
        <v>4989</v>
      </c>
      <c r="U15" s="296">
        <v>0</v>
      </c>
      <c r="V15" s="296">
        <v>0</v>
      </c>
      <c r="W15" s="295">
        <v>1</v>
      </c>
      <c r="X15" s="296">
        <v>0</v>
      </c>
      <c r="Y15" s="296">
        <v>0</v>
      </c>
      <c r="Z15" s="296">
        <v>0</v>
      </c>
      <c r="AA15" s="296">
        <v>0</v>
      </c>
      <c r="AB15" s="296">
        <v>0</v>
      </c>
      <c r="AC15" s="297">
        <v>8272</v>
      </c>
      <c r="AD15" s="296">
        <v>0</v>
      </c>
      <c r="AE15" s="295">
        <v>2633</v>
      </c>
      <c r="AF15" s="295">
        <v>22</v>
      </c>
      <c r="AG15" s="296">
        <v>0</v>
      </c>
      <c r="AH15" s="296">
        <v>0</v>
      </c>
      <c r="AI15" s="295">
        <v>523</v>
      </c>
      <c r="AJ15" s="296">
        <v>0</v>
      </c>
      <c r="AK15" s="295">
        <v>10</v>
      </c>
      <c r="AL15" s="295">
        <v>15</v>
      </c>
      <c r="AM15" s="296">
        <v>0</v>
      </c>
      <c r="AN15" s="296">
        <v>0</v>
      </c>
      <c r="AO15" s="296">
        <v>0</v>
      </c>
      <c r="AP15" s="297">
        <v>3203</v>
      </c>
      <c r="AQ15" s="296">
        <v>0</v>
      </c>
      <c r="AR15" s="296">
        <v>0</v>
      </c>
      <c r="AS15" s="296">
        <v>0</v>
      </c>
      <c r="AT15" s="295">
        <v>555</v>
      </c>
      <c r="AU15" s="295">
        <v>330</v>
      </c>
      <c r="AV15" s="296">
        <v>0</v>
      </c>
      <c r="AW15" s="296">
        <v>0</v>
      </c>
      <c r="AX15" s="296">
        <v>0</v>
      </c>
      <c r="AY15" s="296">
        <v>0</v>
      </c>
      <c r="AZ15" s="296">
        <v>0</v>
      </c>
      <c r="BA15" s="296">
        <v>0</v>
      </c>
      <c r="BB15" s="296">
        <v>0</v>
      </c>
      <c r="BC15" s="297">
        <v>885</v>
      </c>
      <c r="BD15" s="321">
        <v>0</v>
      </c>
      <c r="BE15" s="296">
        <v>0</v>
      </c>
      <c r="BF15" s="296">
        <v>0</v>
      </c>
      <c r="BG15" s="296">
        <v>0</v>
      </c>
      <c r="BH15" s="296">
        <v>0</v>
      </c>
      <c r="BI15" s="296">
        <v>0</v>
      </c>
      <c r="BJ15" s="296">
        <v>0</v>
      </c>
      <c r="BK15" s="296">
        <v>0</v>
      </c>
      <c r="BL15" s="296">
        <v>0</v>
      </c>
      <c r="BM15" s="296">
        <v>0</v>
      </c>
      <c r="BN15" s="295">
        <v>83</v>
      </c>
      <c r="BO15" s="296">
        <v>0</v>
      </c>
      <c r="BP15" s="297">
        <v>83</v>
      </c>
      <c r="BQ15" s="296">
        <v>0</v>
      </c>
      <c r="BR15" s="296">
        <v>0</v>
      </c>
      <c r="BS15" s="296">
        <v>0</v>
      </c>
      <c r="BT15" s="296">
        <v>0</v>
      </c>
      <c r="BU15" s="296">
        <v>0</v>
      </c>
      <c r="BV15" s="296">
        <v>0</v>
      </c>
      <c r="BW15" s="296">
        <v>0</v>
      </c>
      <c r="BX15" s="296">
        <v>0</v>
      </c>
      <c r="BY15" s="296">
        <v>0</v>
      </c>
      <c r="BZ15" s="296">
        <v>0</v>
      </c>
      <c r="CA15" s="296">
        <v>0</v>
      </c>
      <c r="CB15" s="296">
        <v>0</v>
      </c>
      <c r="CC15" s="298">
        <v>0</v>
      </c>
    </row>
    <row r="16" spans="1:81" x14ac:dyDescent="0.25">
      <c r="A16" s="294" t="s">
        <v>72</v>
      </c>
      <c r="B16" s="294" t="s">
        <v>171</v>
      </c>
      <c r="C16" s="294" t="s">
        <v>172</v>
      </c>
      <c r="D16" s="295">
        <v>667</v>
      </c>
      <c r="E16" s="295">
        <v>5407</v>
      </c>
      <c r="F16" s="295">
        <v>23</v>
      </c>
      <c r="G16" s="295">
        <v>5695</v>
      </c>
      <c r="H16" s="295">
        <v>339</v>
      </c>
      <c r="I16" s="295">
        <v>537</v>
      </c>
      <c r="J16" s="295">
        <v>1</v>
      </c>
      <c r="K16" s="295">
        <v>10</v>
      </c>
      <c r="L16" s="295">
        <v>15</v>
      </c>
      <c r="M16" s="296">
        <v>0</v>
      </c>
      <c r="N16" s="295">
        <v>86</v>
      </c>
      <c r="O16" s="296">
        <v>0</v>
      </c>
      <c r="P16" s="297">
        <v>12780</v>
      </c>
      <c r="Q16" s="295">
        <v>667</v>
      </c>
      <c r="R16" s="295">
        <v>2703</v>
      </c>
      <c r="S16" s="296">
        <v>0</v>
      </c>
      <c r="T16" s="295">
        <v>5125</v>
      </c>
      <c r="U16" s="296">
        <v>0</v>
      </c>
      <c r="V16" s="296">
        <v>0</v>
      </c>
      <c r="W16" s="295">
        <v>1</v>
      </c>
      <c r="X16" s="296">
        <v>0</v>
      </c>
      <c r="Y16" s="296">
        <v>0</v>
      </c>
      <c r="Z16" s="296">
        <v>0</v>
      </c>
      <c r="AA16" s="296">
        <v>0</v>
      </c>
      <c r="AB16" s="296">
        <v>0</v>
      </c>
      <c r="AC16" s="297">
        <v>8496</v>
      </c>
      <c r="AD16" s="296">
        <v>0</v>
      </c>
      <c r="AE16" s="295">
        <v>2704</v>
      </c>
      <c r="AF16" s="295">
        <v>23</v>
      </c>
      <c r="AG16" s="296">
        <v>0</v>
      </c>
      <c r="AH16" s="296">
        <v>0</v>
      </c>
      <c r="AI16" s="295">
        <v>537</v>
      </c>
      <c r="AJ16" s="296">
        <v>0</v>
      </c>
      <c r="AK16" s="295">
        <v>10</v>
      </c>
      <c r="AL16" s="295">
        <v>15</v>
      </c>
      <c r="AM16" s="296">
        <v>0</v>
      </c>
      <c r="AN16" s="296">
        <v>0</v>
      </c>
      <c r="AO16" s="296">
        <v>0</v>
      </c>
      <c r="AP16" s="297">
        <v>3289</v>
      </c>
      <c r="AQ16" s="296">
        <v>0</v>
      </c>
      <c r="AR16" s="296">
        <v>0</v>
      </c>
      <c r="AS16" s="296">
        <v>0</v>
      </c>
      <c r="AT16" s="295">
        <v>570</v>
      </c>
      <c r="AU16" s="295">
        <v>339</v>
      </c>
      <c r="AV16" s="296">
        <v>0</v>
      </c>
      <c r="AW16" s="296">
        <v>0</v>
      </c>
      <c r="AX16" s="296">
        <v>0</v>
      </c>
      <c r="AY16" s="296">
        <v>0</v>
      </c>
      <c r="AZ16" s="296">
        <v>0</v>
      </c>
      <c r="BA16" s="296">
        <v>0</v>
      </c>
      <c r="BB16" s="296">
        <v>0</v>
      </c>
      <c r="BC16" s="297">
        <v>909</v>
      </c>
      <c r="BD16" s="321">
        <v>0</v>
      </c>
      <c r="BE16" s="296">
        <v>0</v>
      </c>
      <c r="BF16" s="296">
        <v>0</v>
      </c>
      <c r="BG16" s="296">
        <v>0</v>
      </c>
      <c r="BH16" s="296">
        <v>0</v>
      </c>
      <c r="BI16" s="296">
        <v>0</v>
      </c>
      <c r="BJ16" s="296">
        <v>0</v>
      </c>
      <c r="BK16" s="296">
        <v>0</v>
      </c>
      <c r="BL16" s="296">
        <v>0</v>
      </c>
      <c r="BM16" s="296">
        <v>0</v>
      </c>
      <c r="BN16" s="295">
        <v>86</v>
      </c>
      <c r="BO16" s="296">
        <v>0</v>
      </c>
      <c r="BP16" s="297">
        <v>86</v>
      </c>
      <c r="BQ16" s="296">
        <v>0</v>
      </c>
      <c r="BR16" s="296">
        <v>0</v>
      </c>
      <c r="BS16" s="296">
        <v>0</v>
      </c>
      <c r="BT16" s="296">
        <v>0</v>
      </c>
      <c r="BU16" s="296">
        <v>0</v>
      </c>
      <c r="BV16" s="296">
        <v>0</v>
      </c>
      <c r="BW16" s="296">
        <v>0</v>
      </c>
      <c r="BX16" s="296">
        <v>0</v>
      </c>
      <c r="BY16" s="296">
        <v>0</v>
      </c>
      <c r="BZ16" s="296">
        <v>0</v>
      </c>
      <c r="CA16" s="296">
        <v>0</v>
      </c>
      <c r="CB16" s="296">
        <v>0</v>
      </c>
      <c r="CC16" s="298">
        <v>0</v>
      </c>
    </row>
    <row r="17" spans="1:81" x14ac:dyDescent="0.25">
      <c r="A17" s="294" t="s">
        <v>72</v>
      </c>
      <c r="B17" s="294" t="s">
        <v>166</v>
      </c>
      <c r="C17" s="294" t="s">
        <v>167</v>
      </c>
      <c r="D17" s="295">
        <v>649</v>
      </c>
      <c r="E17" s="295">
        <v>5261</v>
      </c>
      <c r="F17" s="295">
        <v>22</v>
      </c>
      <c r="G17" s="295">
        <v>5541</v>
      </c>
      <c r="H17" s="295">
        <v>330</v>
      </c>
      <c r="I17" s="295">
        <v>522</v>
      </c>
      <c r="J17" s="295">
        <v>1</v>
      </c>
      <c r="K17" s="295">
        <v>10</v>
      </c>
      <c r="L17" s="295">
        <v>15</v>
      </c>
      <c r="M17" s="296">
        <v>0</v>
      </c>
      <c r="N17" s="295">
        <v>83</v>
      </c>
      <c r="O17" s="296">
        <v>0</v>
      </c>
      <c r="P17" s="297">
        <v>12434</v>
      </c>
      <c r="Q17" s="295">
        <v>649</v>
      </c>
      <c r="R17" s="295">
        <v>2630</v>
      </c>
      <c r="S17" s="296">
        <v>0</v>
      </c>
      <c r="T17" s="295">
        <v>4986</v>
      </c>
      <c r="U17" s="296">
        <v>0</v>
      </c>
      <c r="V17" s="296">
        <v>0</v>
      </c>
      <c r="W17" s="295">
        <v>1</v>
      </c>
      <c r="X17" s="296">
        <v>0</v>
      </c>
      <c r="Y17" s="296">
        <v>0</v>
      </c>
      <c r="Z17" s="296">
        <v>0</v>
      </c>
      <c r="AA17" s="296">
        <v>0</v>
      </c>
      <c r="AB17" s="296">
        <v>0</v>
      </c>
      <c r="AC17" s="297">
        <v>8266</v>
      </c>
      <c r="AD17" s="296">
        <v>0</v>
      </c>
      <c r="AE17" s="295">
        <v>2631</v>
      </c>
      <c r="AF17" s="295">
        <v>22</v>
      </c>
      <c r="AG17" s="296">
        <v>0</v>
      </c>
      <c r="AH17" s="296">
        <v>0</v>
      </c>
      <c r="AI17" s="295">
        <v>522</v>
      </c>
      <c r="AJ17" s="296">
        <v>0</v>
      </c>
      <c r="AK17" s="295">
        <v>10</v>
      </c>
      <c r="AL17" s="295">
        <v>15</v>
      </c>
      <c r="AM17" s="296">
        <v>0</v>
      </c>
      <c r="AN17" s="296">
        <v>0</v>
      </c>
      <c r="AO17" s="296">
        <v>0</v>
      </c>
      <c r="AP17" s="297">
        <v>3200</v>
      </c>
      <c r="AQ17" s="296">
        <v>0</v>
      </c>
      <c r="AR17" s="296">
        <v>0</v>
      </c>
      <c r="AS17" s="296">
        <v>0</v>
      </c>
      <c r="AT17" s="295">
        <v>555</v>
      </c>
      <c r="AU17" s="295">
        <v>330</v>
      </c>
      <c r="AV17" s="296">
        <v>0</v>
      </c>
      <c r="AW17" s="296">
        <v>0</v>
      </c>
      <c r="AX17" s="296">
        <v>0</v>
      </c>
      <c r="AY17" s="296">
        <v>0</v>
      </c>
      <c r="AZ17" s="296">
        <v>0</v>
      </c>
      <c r="BA17" s="296">
        <v>0</v>
      </c>
      <c r="BB17" s="296">
        <v>0</v>
      </c>
      <c r="BC17" s="297">
        <v>885</v>
      </c>
      <c r="BD17" s="321">
        <v>0</v>
      </c>
      <c r="BE17" s="296">
        <v>0</v>
      </c>
      <c r="BF17" s="296">
        <v>0</v>
      </c>
      <c r="BG17" s="296">
        <v>0</v>
      </c>
      <c r="BH17" s="296">
        <v>0</v>
      </c>
      <c r="BI17" s="296">
        <v>0</v>
      </c>
      <c r="BJ17" s="296">
        <v>0</v>
      </c>
      <c r="BK17" s="296">
        <v>0</v>
      </c>
      <c r="BL17" s="296">
        <v>0</v>
      </c>
      <c r="BM17" s="296">
        <v>0</v>
      </c>
      <c r="BN17" s="295">
        <v>83</v>
      </c>
      <c r="BO17" s="296">
        <v>0</v>
      </c>
      <c r="BP17" s="297">
        <v>83</v>
      </c>
      <c r="BQ17" s="296">
        <v>0</v>
      </c>
      <c r="BR17" s="296">
        <v>0</v>
      </c>
      <c r="BS17" s="296">
        <v>0</v>
      </c>
      <c r="BT17" s="296">
        <v>0</v>
      </c>
      <c r="BU17" s="296">
        <v>0</v>
      </c>
      <c r="BV17" s="296">
        <v>0</v>
      </c>
      <c r="BW17" s="296">
        <v>0</v>
      </c>
      <c r="BX17" s="296">
        <v>0</v>
      </c>
      <c r="BY17" s="296">
        <v>0</v>
      </c>
      <c r="BZ17" s="296">
        <v>0</v>
      </c>
      <c r="CA17" s="296">
        <v>0</v>
      </c>
      <c r="CB17" s="296">
        <v>0</v>
      </c>
      <c r="CC17" s="298">
        <v>0</v>
      </c>
    </row>
    <row r="18" spans="1:81" x14ac:dyDescent="0.25">
      <c r="A18" s="294" t="s">
        <v>80</v>
      </c>
      <c r="B18" s="294" t="s">
        <v>169</v>
      </c>
      <c r="C18" s="294" t="s">
        <v>170</v>
      </c>
      <c r="D18" s="295">
        <v>696</v>
      </c>
      <c r="E18" s="295">
        <v>5637</v>
      </c>
      <c r="F18" s="295">
        <v>24</v>
      </c>
      <c r="G18" s="295">
        <v>5937</v>
      </c>
      <c r="H18" s="295">
        <v>353</v>
      </c>
      <c r="I18" s="295">
        <v>560</v>
      </c>
      <c r="J18" s="295">
        <v>1</v>
      </c>
      <c r="K18" s="295">
        <v>11</v>
      </c>
      <c r="L18" s="295">
        <v>16</v>
      </c>
      <c r="M18" s="296">
        <v>0</v>
      </c>
      <c r="N18" s="295">
        <v>89</v>
      </c>
      <c r="O18" s="296">
        <v>0</v>
      </c>
      <c r="P18" s="297">
        <v>13324</v>
      </c>
      <c r="Q18" s="295">
        <v>696</v>
      </c>
      <c r="R18" s="295">
        <v>2818</v>
      </c>
      <c r="S18" s="296">
        <v>0</v>
      </c>
      <c r="T18" s="295">
        <v>5343</v>
      </c>
      <c r="U18" s="296">
        <v>0</v>
      </c>
      <c r="V18" s="296">
        <v>0</v>
      </c>
      <c r="W18" s="295">
        <v>1</v>
      </c>
      <c r="X18" s="296">
        <v>0</v>
      </c>
      <c r="Y18" s="296">
        <v>0</v>
      </c>
      <c r="Z18" s="296">
        <v>0</v>
      </c>
      <c r="AA18" s="296">
        <v>0</v>
      </c>
      <c r="AB18" s="296">
        <v>0</v>
      </c>
      <c r="AC18" s="297">
        <v>8858</v>
      </c>
      <c r="AD18" s="296">
        <v>0</v>
      </c>
      <c r="AE18" s="295">
        <v>2819</v>
      </c>
      <c r="AF18" s="295">
        <v>24</v>
      </c>
      <c r="AG18" s="296">
        <v>0</v>
      </c>
      <c r="AH18" s="296">
        <v>0</v>
      </c>
      <c r="AI18" s="295">
        <v>560</v>
      </c>
      <c r="AJ18" s="296">
        <v>0</v>
      </c>
      <c r="AK18" s="295">
        <v>11</v>
      </c>
      <c r="AL18" s="295">
        <v>16</v>
      </c>
      <c r="AM18" s="296">
        <v>0</v>
      </c>
      <c r="AN18" s="296">
        <v>0</v>
      </c>
      <c r="AO18" s="296">
        <v>0</v>
      </c>
      <c r="AP18" s="297">
        <v>3430</v>
      </c>
      <c r="AQ18" s="296">
        <v>0</v>
      </c>
      <c r="AR18" s="296">
        <v>0</v>
      </c>
      <c r="AS18" s="296">
        <v>0</v>
      </c>
      <c r="AT18" s="295">
        <v>594</v>
      </c>
      <c r="AU18" s="295">
        <v>353</v>
      </c>
      <c r="AV18" s="296">
        <v>0</v>
      </c>
      <c r="AW18" s="296">
        <v>0</v>
      </c>
      <c r="AX18" s="296">
        <v>0</v>
      </c>
      <c r="AY18" s="296">
        <v>0</v>
      </c>
      <c r="AZ18" s="296">
        <v>0</v>
      </c>
      <c r="BA18" s="296">
        <v>0</v>
      </c>
      <c r="BB18" s="296">
        <v>0</v>
      </c>
      <c r="BC18" s="297">
        <v>947</v>
      </c>
      <c r="BD18" s="321">
        <v>0</v>
      </c>
      <c r="BE18" s="296">
        <v>0</v>
      </c>
      <c r="BF18" s="296">
        <v>0</v>
      </c>
      <c r="BG18" s="296">
        <v>0</v>
      </c>
      <c r="BH18" s="296">
        <v>0</v>
      </c>
      <c r="BI18" s="296">
        <v>0</v>
      </c>
      <c r="BJ18" s="296">
        <v>0</v>
      </c>
      <c r="BK18" s="296">
        <v>0</v>
      </c>
      <c r="BL18" s="296">
        <v>0</v>
      </c>
      <c r="BM18" s="296">
        <v>0</v>
      </c>
      <c r="BN18" s="295">
        <v>89</v>
      </c>
      <c r="BO18" s="296">
        <v>0</v>
      </c>
      <c r="BP18" s="297">
        <v>89</v>
      </c>
      <c r="BQ18" s="296">
        <v>0</v>
      </c>
      <c r="BR18" s="296">
        <v>0</v>
      </c>
      <c r="BS18" s="296">
        <v>0</v>
      </c>
      <c r="BT18" s="296">
        <v>0</v>
      </c>
      <c r="BU18" s="296">
        <v>0</v>
      </c>
      <c r="BV18" s="296">
        <v>0</v>
      </c>
      <c r="BW18" s="296">
        <v>0</v>
      </c>
      <c r="BX18" s="296">
        <v>0</v>
      </c>
      <c r="BY18" s="296">
        <v>0</v>
      </c>
      <c r="BZ18" s="296">
        <v>0</v>
      </c>
      <c r="CA18" s="296">
        <v>0</v>
      </c>
      <c r="CB18" s="296">
        <v>0</v>
      </c>
      <c r="CC18" s="298">
        <v>0</v>
      </c>
    </row>
    <row r="19" spans="1:81" x14ac:dyDescent="0.25">
      <c r="A19" s="294" t="s">
        <v>80</v>
      </c>
      <c r="B19" s="294" t="s">
        <v>171</v>
      </c>
      <c r="C19" s="294" t="s">
        <v>170</v>
      </c>
      <c r="D19" s="295">
        <v>-113</v>
      </c>
      <c r="E19" s="295">
        <v>-919</v>
      </c>
      <c r="F19" s="295">
        <v>-4</v>
      </c>
      <c r="G19" s="295">
        <v>-966</v>
      </c>
      <c r="H19" s="295">
        <v>-58</v>
      </c>
      <c r="I19" s="295">
        <v>-91</v>
      </c>
      <c r="J19" s="296">
        <v>0</v>
      </c>
      <c r="K19" s="295">
        <v>-2</v>
      </c>
      <c r="L19" s="295">
        <v>-3</v>
      </c>
      <c r="M19" s="296">
        <v>0</v>
      </c>
      <c r="N19" s="295">
        <v>-15</v>
      </c>
      <c r="O19" s="296">
        <v>0</v>
      </c>
      <c r="P19" s="297">
        <v>-2171</v>
      </c>
      <c r="Q19" s="295">
        <v>-113</v>
      </c>
      <c r="R19" s="295">
        <v>-459</v>
      </c>
      <c r="S19" s="296">
        <v>0</v>
      </c>
      <c r="T19" s="295">
        <v>-869</v>
      </c>
      <c r="U19" s="296">
        <v>0</v>
      </c>
      <c r="V19" s="296">
        <v>0</v>
      </c>
      <c r="W19" s="296">
        <v>0</v>
      </c>
      <c r="X19" s="296">
        <v>0</v>
      </c>
      <c r="Y19" s="296">
        <v>0</v>
      </c>
      <c r="Z19" s="296">
        <v>0</v>
      </c>
      <c r="AA19" s="296">
        <v>0</v>
      </c>
      <c r="AB19" s="296">
        <v>0</v>
      </c>
      <c r="AC19" s="297">
        <v>-1441</v>
      </c>
      <c r="AD19" s="296">
        <v>0</v>
      </c>
      <c r="AE19" s="295">
        <v>-460</v>
      </c>
      <c r="AF19" s="295">
        <v>-4</v>
      </c>
      <c r="AG19" s="296">
        <v>0</v>
      </c>
      <c r="AH19" s="296">
        <v>0</v>
      </c>
      <c r="AI19" s="295">
        <v>-91</v>
      </c>
      <c r="AJ19" s="296">
        <v>0</v>
      </c>
      <c r="AK19" s="295">
        <v>-2</v>
      </c>
      <c r="AL19" s="295">
        <v>-3</v>
      </c>
      <c r="AM19" s="296">
        <v>0</v>
      </c>
      <c r="AN19" s="296">
        <v>0</v>
      </c>
      <c r="AO19" s="296">
        <v>0</v>
      </c>
      <c r="AP19" s="297">
        <v>-560</v>
      </c>
      <c r="AQ19" s="296">
        <v>0</v>
      </c>
      <c r="AR19" s="296">
        <v>0</v>
      </c>
      <c r="AS19" s="296">
        <v>0</v>
      </c>
      <c r="AT19" s="295">
        <v>-97</v>
      </c>
      <c r="AU19" s="295">
        <v>-58</v>
      </c>
      <c r="AV19" s="296">
        <v>0</v>
      </c>
      <c r="AW19" s="296">
        <v>0</v>
      </c>
      <c r="AX19" s="296">
        <v>0</v>
      </c>
      <c r="AY19" s="296">
        <v>0</v>
      </c>
      <c r="AZ19" s="296">
        <v>0</v>
      </c>
      <c r="BA19" s="296">
        <v>0</v>
      </c>
      <c r="BB19" s="296">
        <v>0</v>
      </c>
      <c r="BC19" s="297">
        <v>-155</v>
      </c>
      <c r="BD19" s="321">
        <v>0</v>
      </c>
      <c r="BE19" s="296">
        <v>0</v>
      </c>
      <c r="BF19" s="296">
        <v>0</v>
      </c>
      <c r="BG19" s="296">
        <v>0</v>
      </c>
      <c r="BH19" s="296">
        <v>0</v>
      </c>
      <c r="BI19" s="296">
        <v>0</v>
      </c>
      <c r="BJ19" s="296">
        <v>0</v>
      </c>
      <c r="BK19" s="296">
        <v>0</v>
      </c>
      <c r="BL19" s="296">
        <v>0</v>
      </c>
      <c r="BM19" s="296">
        <v>0</v>
      </c>
      <c r="BN19" s="295">
        <v>-15</v>
      </c>
      <c r="BO19" s="296">
        <v>0</v>
      </c>
      <c r="BP19" s="297">
        <v>-15</v>
      </c>
      <c r="BQ19" s="296">
        <v>0</v>
      </c>
      <c r="BR19" s="296">
        <v>0</v>
      </c>
      <c r="BS19" s="296">
        <v>0</v>
      </c>
      <c r="BT19" s="296">
        <v>0</v>
      </c>
      <c r="BU19" s="296">
        <v>0</v>
      </c>
      <c r="BV19" s="296">
        <v>0</v>
      </c>
      <c r="BW19" s="296">
        <v>0</v>
      </c>
      <c r="BX19" s="296">
        <v>0</v>
      </c>
      <c r="BY19" s="296">
        <v>0</v>
      </c>
      <c r="BZ19" s="296">
        <v>0</v>
      </c>
      <c r="CA19" s="296">
        <v>0</v>
      </c>
      <c r="CB19" s="296">
        <v>0</v>
      </c>
      <c r="CC19" s="298">
        <v>0</v>
      </c>
    </row>
    <row r="20" spans="1:81" x14ac:dyDescent="0.25">
      <c r="A20" s="294" t="s">
        <v>80</v>
      </c>
      <c r="B20" s="294" t="s">
        <v>171</v>
      </c>
      <c r="C20" s="294" t="s">
        <v>172</v>
      </c>
      <c r="D20" s="295">
        <v>589</v>
      </c>
      <c r="E20" s="295">
        <v>4771</v>
      </c>
      <c r="F20" s="295">
        <v>20</v>
      </c>
      <c r="G20" s="295">
        <v>5024</v>
      </c>
      <c r="H20" s="295">
        <v>299</v>
      </c>
      <c r="I20" s="295">
        <v>474</v>
      </c>
      <c r="J20" s="295">
        <v>1</v>
      </c>
      <c r="K20" s="295">
        <v>9</v>
      </c>
      <c r="L20" s="295">
        <v>14</v>
      </c>
      <c r="M20" s="296">
        <v>0</v>
      </c>
      <c r="N20" s="295">
        <v>76</v>
      </c>
      <c r="O20" s="296">
        <v>0</v>
      </c>
      <c r="P20" s="297">
        <v>11277</v>
      </c>
      <c r="Q20" s="295">
        <v>589</v>
      </c>
      <c r="R20" s="295">
        <v>2385</v>
      </c>
      <c r="S20" s="296">
        <v>0</v>
      </c>
      <c r="T20" s="295">
        <v>4521</v>
      </c>
      <c r="U20" s="296">
        <v>0</v>
      </c>
      <c r="V20" s="296">
        <v>0</v>
      </c>
      <c r="W20" s="295">
        <v>1</v>
      </c>
      <c r="X20" s="296">
        <v>0</v>
      </c>
      <c r="Y20" s="296">
        <v>0</v>
      </c>
      <c r="Z20" s="296">
        <v>0</v>
      </c>
      <c r="AA20" s="296">
        <v>0</v>
      </c>
      <c r="AB20" s="296">
        <v>0</v>
      </c>
      <c r="AC20" s="297">
        <v>7496</v>
      </c>
      <c r="AD20" s="296">
        <v>0</v>
      </c>
      <c r="AE20" s="295">
        <v>2386</v>
      </c>
      <c r="AF20" s="295">
        <v>20</v>
      </c>
      <c r="AG20" s="296">
        <v>0</v>
      </c>
      <c r="AH20" s="296">
        <v>0</v>
      </c>
      <c r="AI20" s="295">
        <v>474</v>
      </c>
      <c r="AJ20" s="296">
        <v>0</v>
      </c>
      <c r="AK20" s="295">
        <v>9</v>
      </c>
      <c r="AL20" s="295">
        <v>14</v>
      </c>
      <c r="AM20" s="296">
        <v>0</v>
      </c>
      <c r="AN20" s="296">
        <v>0</v>
      </c>
      <c r="AO20" s="296">
        <v>0</v>
      </c>
      <c r="AP20" s="297">
        <v>2903</v>
      </c>
      <c r="AQ20" s="296">
        <v>0</v>
      </c>
      <c r="AR20" s="296">
        <v>0</v>
      </c>
      <c r="AS20" s="296">
        <v>0</v>
      </c>
      <c r="AT20" s="295">
        <v>503</v>
      </c>
      <c r="AU20" s="295">
        <v>299</v>
      </c>
      <c r="AV20" s="296">
        <v>0</v>
      </c>
      <c r="AW20" s="296">
        <v>0</v>
      </c>
      <c r="AX20" s="296">
        <v>0</v>
      </c>
      <c r="AY20" s="296">
        <v>0</v>
      </c>
      <c r="AZ20" s="296">
        <v>0</v>
      </c>
      <c r="BA20" s="296">
        <v>0</v>
      </c>
      <c r="BB20" s="296">
        <v>0</v>
      </c>
      <c r="BC20" s="297">
        <v>802</v>
      </c>
      <c r="BD20" s="321">
        <v>0</v>
      </c>
      <c r="BE20" s="296">
        <v>0</v>
      </c>
      <c r="BF20" s="296">
        <v>0</v>
      </c>
      <c r="BG20" s="296">
        <v>0</v>
      </c>
      <c r="BH20" s="296">
        <v>0</v>
      </c>
      <c r="BI20" s="296">
        <v>0</v>
      </c>
      <c r="BJ20" s="296">
        <v>0</v>
      </c>
      <c r="BK20" s="296">
        <v>0</v>
      </c>
      <c r="BL20" s="296">
        <v>0</v>
      </c>
      <c r="BM20" s="296">
        <v>0</v>
      </c>
      <c r="BN20" s="295">
        <v>76</v>
      </c>
      <c r="BO20" s="296">
        <v>0</v>
      </c>
      <c r="BP20" s="297">
        <v>76</v>
      </c>
      <c r="BQ20" s="296">
        <v>0</v>
      </c>
      <c r="BR20" s="296">
        <v>0</v>
      </c>
      <c r="BS20" s="296">
        <v>0</v>
      </c>
      <c r="BT20" s="296">
        <v>0</v>
      </c>
      <c r="BU20" s="296">
        <v>0</v>
      </c>
      <c r="BV20" s="296">
        <v>0</v>
      </c>
      <c r="BW20" s="296">
        <v>0</v>
      </c>
      <c r="BX20" s="296">
        <v>0</v>
      </c>
      <c r="BY20" s="296">
        <v>0</v>
      </c>
      <c r="BZ20" s="296">
        <v>0</v>
      </c>
      <c r="CA20" s="296">
        <v>0</v>
      </c>
      <c r="CB20" s="296">
        <v>0</v>
      </c>
      <c r="CC20" s="298">
        <v>0</v>
      </c>
    </row>
    <row r="21" spans="1:81" x14ac:dyDescent="0.25">
      <c r="A21" s="294" t="s">
        <v>80</v>
      </c>
      <c r="B21" s="294" t="s">
        <v>166</v>
      </c>
      <c r="C21" s="294" t="s">
        <v>167</v>
      </c>
      <c r="D21" s="295">
        <v>856</v>
      </c>
      <c r="E21" s="295">
        <v>6941</v>
      </c>
      <c r="F21" s="295">
        <v>30</v>
      </c>
      <c r="G21" s="295">
        <v>7308</v>
      </c>
      <c r="H21" s="295">
        <v>435</v>
      </c>
      <c r="I21" s="295">
        <v>689</v>
      </c>
      <c r="J21" s="295">
        <v>2</v>
      </c>
      <c r="K21" s="295">
        <v>13</v>
      </c>
      <c r="L21" s="295">
        <v>20</v>
      </c>
      <c r="M21" s="296">
        <v>0</v>
      </c>
      <c r="N21" s="295">
        <v>110</v>
      </c>
      <c r="O21" s="296">
        <v>0</v>
      </c>
      <c r="P21" s="297">
        <v>16404</v>
      </c>
      <c r="Q21" s="295">
        <v>856</v>
      </c>
      <c r="R21" s="295">
        <v>3470</v>
      </c>
      <c r="S21" s="296">
        <v>0</v>
      </c>
      <c r="T21" s="295">
        <v>6577</v>
      </c>
      <c r="U21" s="296">
        <v>0</v>
      </c>
      <c r="V21" s="296">
        <v>0</v>
      </c>
      <c r="W21" s="295">
        <v>2</v>
      </c>
      <c r="X21" s="296">
        <v>0</v>
      </c>
      <c r="Y21" s="296">
        <v>0</v>
      </c>
      <c r="Z21" s="296">
        <v>0</v>
      </c>
      <c r="AA21" s="296">
        <v>0</v>
      </c>
      <c r="AB21" s="296">
        <v>0</v>
      </c>
      <c r="AC21" s="297">
        <v>10905</v>
      </c>
      <c r="AD21" s="296">
        <v>0</v>
      </c>
      <c r="AE21" s="295">
        <v>3471</v>
      </c>
      <c r="AF21" s="295">
        <v>30</v>
      </c>
      <c r="AG21" s="296">
        <v>0</v>
      </c>
      <c r="AH21" s="296">
        <v>0</v>
      </c>
      <c r="AI21" s="295">
        <v>689</v>
      </c>
      <c r="AJ21" s="296">
        <v>0</v>
      </c>
      <c r="AK21" s="295">
        <v>13</v>
      </c>
      <c r="AL21" s="295">
        <v>20</v>
      </c>
      <c r="AM21" s="296">
        <v>0</v>
      </c>
      <c r="AN21" s="296">
        <v>0</v>
      </c>
      <c r="AO21" s="296">
        <v>0</v>
      </c>
      <c r="AP21" s="297">
        <v>4223</v>
      </c>
      <c r="AQ21" s="296">
        <v>0</v>
      </c>
      <c r="AR21" s="296">
        <v>0</v>
      </c>
      <c r="AS21" s="296">
        <v>0</v>
      </c>
      <c r="AT21" s="295">
        <v>731</v>
      </c>
      <c r="AU21" s="295">
        <v>435</v>
      </c>
      <c r="AV21" s="296">
        <v>0</v>
      </c>
      <c r="AW21" s="296">
        <v>0</v>
      </c>
      <c r="AX21" s="296">
        <v>0</v>
      </c>
      <c r="AY21" s="296">
        <v>0</v>
      </c>
      <c r="AZ21" s="296">
        <v>0</v>
      </c>
      <c r="BA21" s="296">
        <v>0</v>
      </c>
      <c r="BB21" s="296">
        <v>0</v>
      </c>
      <c r="BC21" s="297">
        <v>1166</v>
      </c>
      <c r="BD21" s="321">
        <v>0</v>
      </c>
      <c r="BE21" s="296">
        <v>0</v>
      </c>
      <c r="BF21" s="296">
        <v>0</v>
      </c>
      <c r="BG21" s="296">
        <v>0</v>
      </c>
      <c r="BH21" s="296">
        <v>0</v>
      </c>
      <c r="BI21" s="296">
        <v>0</v>
      </c>
      <c r="BJ21" s="296">
        <v>0</v>
      </c>
      <c r="BK21" s="296">
        <v>0</v>
      </c>
      <c r="BL21" s="296">
        <v>0</v>
      </c>
      <c r="BM21" s="296">
        <v>0</v>
      </c>
      <c r="BN21" s="295">
        <v>110</v>
      </c>
      <c r="BO21" s="296">
        <v>0</v>
      </c>
      <c r="BP21" s="297">
        <v>110</v>
      </c>
      <c r="BQ21" s="296">
        <v>0</v>
      </c>
      <c r="BR21" s="296">
        <v>0</v>
      </c>
      <c r="BS21" s="296">
        <v>0</v>
      </c>
      <c r="BT21" s="296">
        <v>0</v>
      </c>
      <c r="BU21" s="296">
        <v>0</v>
      </c>
      <c r="BV21" s="296">
        <v>0</v>
      </c>
      <c r="BW21" s="296">
        <v>0</v>
      </c>
      <c r="BX21" s="296">
        <v>0</v>
      </c>
      <c r="BY21" s="296">
        <v>0</v>
      </c>
      <c r="BZ21" s="296">
        <v>0</v>
      </c>
      <c r="CA21" s="296">
        <v>0</v>
      </c>
      <c r="CB21" s="296">
        <v>0</v>
      </c>
      <c r="CC21" s="298">
        <v>0</v>
      </c>
    </row>
    <row r="22" spans="1:81" x14ac:dyDescent="0.25">
      <c r="A22" s="294" t="s">
        <v>83</v>
      </c>
      <c r="B22" s="294" t="s">
        <v>169</v>
      </c>
      <c r="C22" s="294" t="s">
        <v>170</v>
      </c>
      <c r="D22" s="295">
        <v>17090</v>
      </c>
      <c r="E22" s="295">
        <v>138523</v>
      </c>
      <c r="F22" s="295">
        <v>589</v>
      </c>
      <c r="G22" s="295">
        <v>145888</v>
      </c>
      <c r="H22" s="295">
        <v>8676</v>
      </c>
      <c r="I22" s="295">
        <v>13751</v>
      </c>
      <c r="J22" s="295">
        <v>33</v>
      </c>
      <c r="K22" s="295">
        <v>262</v>
      </c>
      <c r="L22" s="295">
        <v>393</v>
      </c>
      <c r="M22" s="296">
        <v>0</v>
      </c>
      <c r="N22" s="295">
        <v>2194</v>
      </c>
      <c r="O22" s="296">
        <v>0</v>
      </c>
      <c r="P22" s="297">
        <v>327399</v>
      </c>
      <c r="Q22" s="295">
        <v>17090</v>
      </c>
      <c r="R22" s="295">
        <v>69261</v>
      </c>
      <c r="S22" s="296">
        <v>0</v>
      </c>
      <c r="T22" s="295">
        <v>131299</v>
      </c>
      <c r="U22" s="296">
        <v>0</v>
      </c>
      <c r="V22" s="296">
        <v>0</v>
      </c>
      <c r="W22" s="295">
        <v>33</v>
      </c>
      <c r="X22" s="296">
        <v>0</v>
      </c>
      <c r="Y22" s="296">
        <v>0</v>
      </c>
      <c r="Z22" s="296">
        <v>0</v>
      </c>
      <c r="AA22" s="296">
        <v>0</v>
      </c>
      <c r="AB22" s="296">
        <v>0</v>
      </c>
      <c r="AC22" s="297">
        <v>217683</v>
      </c>
      <c r="AD22" s="296">
        <v>0</v>
      </c>
      <c r="AE22" s="295">
        <v>69262</v>
      </c>
      <c r="AF22" s="295">
        <v>589</v>
      </c>
      <c r="AG22" s="296">
        <v>0</v>
      </c>
      <c r="AH22" s="296">
        <v>0</v>
      </c>
      <c r="AI22" s="295">
        <v>13751</v>
      </c>
      <c r="AJ22" s="296">
        <v>0</v>
      </c>
      <c r="AK22" s="295">
        <v>262</v>
      </c>
      <c r="AL22" s="295">
        <v>393</v>
      </c>
      <c r="AM22" s="296">
        <v>0</v>
      </c>
      <c r="AN22" s="296">
        <v>0</v>
      </c>
      <c r="AO22" s="296">
        <v>0</v>
      </c>
      <c r="AP22" s="297">
        <v>84257</v>
      </c>
      <c r="AQ22" s="296">
        <v>0</v>
      </c>
      <c r="AR22" s="296">
        <v>0</v>
      </c>
      <c r="AS22" s="296">
        <v>0</v>
      </c>
      <c r="AT22" s="295">
        <v>14589</v>
      </c>
      <c r="AU22" s="295">
        <v>8676</v>
      </c>
      <c r="AV22" s="296">
        <v>0</v>
      </c>
      <c r="AW22" s="296">
        <v>0</v>
      </c>
      <c r="AX22" s="296">
        <v>0</v>
      </c>
      <c r="AY22" s="296">
        <v>0</v>
      </c>
      <c r="AZ22" s="296">
        <v>0</v>
      </c>
      <c r="BA22" s="296">
        <v>0</v>
      </c>
      <c r="BB22" s="296">
        <v>0</v>
      </c>
      <c r="BC22" s="297">
        <v>23265</v>
      </c>
      <c r="BD22" s="321">
        <v>0</v>
      </c>
      <c r="BE22" s="296">
        <v>0</v>
      </c>
      <c r="BF22" s="296">
        <v>0</v>
      </c>
      <c r="BG22" s="296">
        <v>0</v>
      </c>
      <c r="BH22" s="296">
        <v>0</v>
      </c>
      <c r="BI22" s="296">
        <v>0</v>
      </c>
      <c r="BJ22" s="296">
        <v>0</v>
      </c>
      <c r="BK22" s="296">
        <v>0</v>
      </c>
      <c r="BL22" s="296">
        <v>0</v>
      </c>
      <c r="BM22" s="296">
        <v>0</v>
      </c>
      <c r="BN22" s="295">
        <v>2194</v>
      </c>
      <c r="BO22" s="296">
        <v>0</v>
      </c>
      <c r="BP22" s="297">
        <v>2194</v>
      </c>
      <c r="BQ22" s="296">
        <v>0</v>
      </c>
      <c r="BR22" s="296">
        <v>0</v>
      </c>
      <c r="BS22" s="296">
        <v>0</v>
      </c>
      <c r="BT22" s="296">
        <v>0</v>
      </c>
      <c r="BU22" s="296">
        <v>0</v>
      </c>
      <c r="BV22" s="296">
        <v>0</v>
      </c>
      <c r="BW22" s="296">
        <v>0</v>
      </c>
      <c r="BX22" s="296">
        <v>0</v>
      </c>
      <c r="BY22" s="296">
        <v>0</v>
      </c>
      <c r="BZ22" s="296">
        <v>0</v>
      </c>
      <c r="CA22" s="296">
        <v>0</v>
      </c>
      <c r="CB22" s="296">
        <v>0</v>
      </c>
      <c r="CC22" s="298">
        <v>0</v>
      </c>
    </row>
    <row r="23" spans="1:81" x14ac:dyDescent="0.25">
      <c r="A23" s="3" t="s">
        <v>83</v>
      </c>
      <c r="B23" s="3" t="s">
        <v>169</v>
      </c>
      <c r="C23" s="3" t="s">
        <v>170</v>
      </c>
      <c r="D23" s="53">
        <v>600</v>
      </c>
      <c r="E23" s="53">
        <v>4861</v>
      </c>
      <c r="F23" s="53">
        <v>21</v>
      </c>
      <c r="G23" s="53">
        <v>5120</v>
      </c>
      <c r="H23" s="53">
        <v>304</v>
      </c>
      <c r="I23" s="53">
        <v>483</v>
      </c>
      <c r="J23" s="53">
        <v>1</v>
      </c>
      <c r="K23" s="53">
        <v>9</v>
      </c>
      <c r="L23" s="53">
        <v>14</v>
      </c>
      <c r="M23" s="52">
        <v>0</v>
      </c>
      <c r="N23" s="53">
        <v>77</v>
      </c>
      <c r="O23" s="52">
        <v>0</v>
      </c>
      <c r="P23" s="245">
        <v>11490</v>
      </c>
      <c r="Q23" s="53">
        <v>600</v>
      </c>
      <c r="R23" s="53">
        <v>2430</v>
      </c>
      <c r="S23" s="52">
        <v>0</v>
      </c>
      <c r="T23" s="53">
        <v>3840</v>
      </c>
      <c r="U23" s="52">
        <v>0</v>
      </c>
      <c r="V23" s="52">
        <v>0</v>
      </c>
      <c r="W23" s="53">
        <v>1</v>
      </c>
      <c r="X23" s="52">
        <v>0</v>
      </c>
      <c r="Y23" s="52">
        <v>0</v>
      </c>
      <c r="Z23" s="52">
        <v>0</v>
      </c>
      <c r="AA23" s="52">
        <v>0</v>
      </c>
      <c r="AB23" s="52">
        <v>0</v>
      </c>
      <c r="AC23" s="245">
        <v>6871</v>
      </c>
      <c r="AD23" s="52">
        <v>0</v>
      </c>
      <c r="AE23" s="53">
        <v>2431</v>
      </c>
      <c r="AF23" s="53">
        <v>21</v>
      </c>
      <c r="AG23" s="52">
        <v>0</v>
      </c>
      <c r="AH23" s="52">
        <v>0</v>
      </c>
      <c r="AI23" s="53">
        <v>483</v>
      </c>
      <c r="AJ23" s="52">
        <v>0</v>
      </c>
      <c r="AK23" s="53">
        <v>9</v>
      </c>
      <c r="AL23" s="53">
        <v>14</v>
      </c>
      <c r="AM23" s="52">
        <v>0</v>
      </c>
      <c r="AN23" s="52">
        <v>0</v>
      </c>
      <c r="AO23" s="52">
        <v>0</v>
      </c>
      <c r="AP23" s="245">
        <v>2958</v>
      </c>
      <c r="AQ23" s="52">
        <v>0</v>
      </c>
      <c r="AR23" s="52">
        <v>0</v>
      </c>
      <c r="AS23" s="52">
        <v>0</v>
      </c>
      <c r="AT23" s="53">
        <v>1280</v>
      </c>
      <c r="AU23" s="53">
        <v>304</v>
      </c>
      <c r="AV23" s="52">
        <v>0</v>
      </c>
      <c r="AW23" s="52">
        <v>0</v>
      </c>
      <c r="AX23" s="52">
        <v>0</v>
      </c>
      <c r="AY23" s="52">
        <v>0</v>
      </c>
      <c r="AZ23" s="52">
        <v>0</v>
      </c>
      <c r="BA23" s="52">
        <v>0</v>
      </c>
      <c r="BB23" s="52">
        <v>0</v>
      </c>
      <c r="BC23" s="245">
        <v>1584</v>
      </c>
      <c r="BD23" s="322">
        <v>0</v>
      </c>
      <c r="BE23" s="52">
        <v>0</v>
      </c>
      <c r="BF23" s="52">
        <v>0</v>
      </c>
      <c r="BG23" s="52">
        <v>0</v>
      </c>
      <c r="BH23" s="52">
        <v>0</v>
      </c>
      <c r="BI23" s="52">
        <v>0</v>
      </c>
      <c r="BJ23" s="52">
        <v>0</v>
      </c>
      <c r="BK23" s="52">
        <v>0</v>
      </c>
      <c r="BL23" s="52">
        <v>0</v>
      </c>
      <c r="BM23" s="52">
        <v>0</v>
      </c>
      <c r="BN23" s="53">
        <v>77</v>
      </c>
      <c r="BO23" s="52">
        <v>0</v>
      </c>
      <c r="BP23" s="245">
        <v>77</v>
      </c>
      <c r="BQ23" s="52">
        <v>0</v>
      </c>
      <c r="BR23" s="52">
        <v>0</v>
      </c>
      <c r="BS23" s="52">
        <v>0</v>
      </c>
      <c r="BT23" s="52">
        <v>0</v>
      </c>
      <c r="BU23" s="52">
        <v>0</v>
      </c>
      <c r="BV23" s="52">
        <v>0</v>
      </c>
      <c r="BW23" s="52">
        <v>0</v>
      </c>
      <c r="BX23" s="52">
        <v>0</v>
      </c>
      <c r="BY23" s="52">
        <v>0</v>
      </c>
      <c r="BZ23" s="52">
        <v>0</v>
      </c>
      <c r="CA23" s="52">
        <v>0</v>
      </c>
      <c r="CB23" s="52">
        <v>0</v>
      </c>
      <c r="CC23" s="246">
        <v>0</v>
      </c>
    </row>
    <row r="24" spans="1:81" x14ac:dyDescent="0.25">
      <c r="A24" s="294" t="s">
        <v>83</v>
      </c>
      <c r="B24" s="294" t="s">
        <v>171</v>
      </c>
      <c r="C24" s="294" t="s">
        <v>172</v>
      </c>
      <c r="D24" s="295">
        <v>16840</v>
      </c>
      <c r="E24" s="295">
        <v>136495</v>
      </c>
      <c r="F24" s="295">
        <v>581</v>
      </c>
      <c r="G24" s="295">
        <v>143754</v>
      </c>
      <c r="H24" s="295">
        <v>8549</v>
      </c>
      <c r="I24" s="295">
        <v>13549</v>
      </c>
      <c r="J24" s="295">
        <v>32</v>
      </c>
      <c r="K24" s="295">
        <v>258</v>
      </c>
      <c r="L24" s="295">
        <v>387</v>
      </c>
      <c r="M24" s="296">
        <v>0</v>
      </c>
      <c r="N24" s="295">
        <v>2161</v>
      </c>
      <c r="O24" s="296">
        <v>0</v>
      </c>
      <c r="P24" s="297">
        <v>322606</v>
      </c>
      <c r="Q24" s="295">
        <v>16840</v>
      </c>
      <c r="R24" s="295">
        <v>68247</v>
      </c>
      <c r="S24" s="296">
        <v>0</v>
      </c>
      <c r="T24" s="295">
        <v>129378</v>
      </c>
      <c r="U24" s="296">
        <v>0</v>
      </c>
      <c r="V24" s="296">
        <v>0</v>
      </c>
      <c r="W24" s="295">
        <v>32</v>
      </c>
      <c r="X24" s="296">
        <v>0</v>
      </c>
      <c r="Y24" s="296">
        <v>0</v>
      </c>
      <c r="Z24" s="296">
        <v>0</v>
      </c>
      <c r="AA24" s="296">
        <v>0</v>
      </c>
      <c r="AB24" s="296">
        <v>0</v>
      </c>
      <c r="AC24" s="297">
        <v>214497</v>
      </c>
      <c r="AD24" s="296">
        <v>0</v>
      </c>
      <c r="AE24" s="295">
        <v>68248</v>
      </c>
      <c r="AF24" s="295">
        <v>581</v>
      </c>
      <c r="AG24" s="296">
        <v>0</v>
      </c>
      <c r="AH24" s="296">
        <v>0</v>
      </c>
      <c r="AI24" s="295">
        <v>13549</v>
      </c>
      <c r="AJ24" s="296">
        <v>0</v>
      </c>
      <c r="AK24" s="295">
        <v>258</v>
      </c>
      <c r="AL24" s="295">
        <v>387</v>
      </c>
      <c r="AM24" s="296">
        <v>0</v>
      </c>
      <c r="AN24" s="296">
        <v>0</v>
      </c>
      <c r="AO24" s="296">
        <v>0</v>
      </c>
      <c r="AP24" s="297">
        <v>83023</v>
      </c>
      <c r="AQ24" s="296">
        <v>0</v>
      </c>
      <c r="AR24" s="296">
        <v>0</v>
      </c>
      <c r="AS24" s="296">
        <v>0</v>
      </c>
      <c r="AT24" s="295">
        <v>14376</v>
      </c>
      <c r="AU24" s="295">
        <v>8549</v>
      </c>
      <c r="AV24" s="296">
        <v>0</v>
      </c>
      <c r="AW24" s="296">
        <v>0</v>
      </c>
      <c r="AX24" s="296">
        <v>0</v>
      </c>
      <c r="AY24" s="296">
        <v>0</v>
      </c>
      <c r="AZ24" s="296">
        <v>0</v>
      </c>
      <c r="BA24" s="296">
        <v>0</v>
      </c>
      <c r="BB24" s="296">
        <v>0</v>
      </c>
      <c r="BC24" s="297">
        <v>22925</v>
      </c>
      <c r="BD24" s="321">
        <v>0</v>
      </c>
      <c r="BE24" s="296">
        <v>0</v>
      </c>
      <c r="BF24" s="296">
        <v>0</v>
      </c>
      <c r="BG24" s="296">
        <v>0</v>
      </c>
      <c r="BH24" s="296">
        <v>0</v>
      </c>
      <c r="BI24" s="296">
        <v>0</v>
      </c>
      <c r="BJ24" s="296">
        <v>0</v>
      </c>
      <c r="BK24" s="296">
        <v>0</v>
      </c>
      <c r="BL24" s="296">
        <v>0</v>
      </c>
      <c r="BM24" s="296">
        <v>0</v>
      </c>
      <c r="BN24" s="295">
        <v>2161</v>
      </c>
      <c r="BO24" s="296">
        <v>0</v>
      </c>
      <c r="BP24" s="297">
        <v>2161</v>
      </c>
      <c r="BQ24" s="296">
        <v>0</v>
      </c>
      <c r="BR24" s="296">
        <v>0</v>
      </c>
      <c r="BS24" s="296">
        <v>0</v>
      </c>
      <c r="BT24" s="296">
        <v>0</v>
      </c>
      <c r="BU24" s="296">
        <v>0</v>
      </c>
      <c r="BV24" s="296">
        <v>0</v>
      </c>
      <c r="BW24" s="296">
        <v>0</v>
      </c>
      <c r="BX24" s="296">
        <v>0</v>
      </c>
      <c r="BY24" s="296">
        <v>0</v>
      </c>
      <c r="BZ24" s="296">
        <v>0</v>
      </c>
      <c r="CA24" s="296">
        <v>0</v>
      </c>
      <c r="CB24" s="296">
        <v>0</v>
      </c>
      <c r="CC24" s="298">
        <v>0</v>
      </c>
    </row>
    <row r="25" spans="1:81" x14ac:dyDescent="0.25">
      <c r="A25" s="3" t="s">
        <v>83</v>
      </c>
      <c r="B25" s="3" t="s">
        <v>171</v>
      </c>
      <c r="C25" s="3" t="s">
        <v>172</v>
      </c>
      <c r="D25" s="53">
        <v>610</v>
      </c>
      <c r="E25" s="53">
        <v>4945</v>
      </c>
      <c r="F25" s="53">
        <v>21</v>
      </c>
      <c r="G25" s="53">
        <v>5209</v>
      </c>
      <c r="H25" s="53">
        <v>310</v>
      </c>
      <c r="I25" s="53">
        <v>491</v>
      </c>
      <c r="J25" s="53">
        <v>1</v>
      </c>
      <c r="K25" s="53">
        <v>9</v>
      </c>
      <c r="L25" s="53">
        <v>14</v>
      </c>
      <c r="M25" s="52">
        <v>0</v>
      </c>
      <c r="N25" s="53">
        <v>78</v>
      </c>
      <c r="O25" s="52">
        <v>0</v>
      </c>
      <c r="P25" s="245">
        <v>11688</v>
      </c>
      <c r="Q25" s="53">
        <v>610</v>
      </c>
      <c r="R25" s="53">
        <v>2472</v>
      </c>
      <c r="S25" s="52">
        <v>0</v>
      </c>
      <c r="T25" s="53">
        <v>3906</v>
      </c>
      <c r="U25" s="52">
        <v>0</v>
      </c>
      <c r="V25" s="52">
        <v>0</v>
      </c>
      <c r="W25" s="53">
        <v>1</v>
      </c>
      <c r="X25" s="52">
        <v>0</v>
      </c>
      <c r="Y25" s="52">
        <v>0</v>
      </c>
      <c r="Z25" s="52">
        <v>0</v>
      </c>
      <c r="AA25" s="52">
        <v>0</v>
      </c>
      <c r="AB25" s="52">
        <v>0</v>
      </c>
      <c r="AC25" s="245">
        <v>6989</v>
      </c>
      <c r="AD25" s="52">
        <v>0</v>
      </c>
      <c r="AE25" s="53">
        <v>2473</v>
      </c>
      <c r="AF25" s="53">
        <v>21</v>
      </c>
      <c r="AG25" s="52">
        <v>0</v>
      </c>
      <c r="AH25" s="52">
        <v>0</v>
      </c>
      <c r="AI25" s="53">
        <v>491</v>
      </c>
      <c r="AJ25" s="52">
        <v>0</v>
      </c>
      <c r="AK25" s="53">
        <v>9</v>
      </c>
      <c r="AL25" s="53">
        <v>14</v>
      </c>
      <c r="AM25" s="52">
        <v>0</v>
      </c>
      <c r="AN25" s="52">
        <v>0</v>
      </c>
      <c r="AO25" s="52">
        <v>0</v>
      </c>
      <c r="AP25" s="245">
        <v>3008</v>
      </c>
      <c r="AQ25" s="52">
        <v>0</v>
      </c>
      <c r="AR25" s="52">
        <v>0</v>
      </c>
      <c r="AS25" s="52">
        <v>0</v>
      </c>
      <c r="AT25" s="53">
        <v>1303</v>
      </c>
      <c r="AU25" s="53">
        <v>310</v>
      </c>
      <c r="AV25" s="52">
        <v>0</v>
      </c>
      <c r="AW25" s="52">
        <v>0</v>
      </c>
      <c r="AX25" s="52">
        <v>0</v>
      </c>
      <c r="AY25" s="52">
        <v>0</v>
      </c>
      <c r="AZ25" s="52">
        <v>0</v>
      </c>
      <c r="BA25" s="52">
        <v>0</v>
      </c>
      <c r="BB25" s="52">
        <v>0</v>
      </c>
      <c r="BC25" s="245">
        <v>1613</v>
      </c>
      <c r="BD25" s="322">
        <v>0</v>
      </c>
      <c r="BE25" s="52">
        <v>0</v>
      </c>
      <c r="BF25" s="52">
        <v>0</v>
      </c>
      <c r="BG25" s="52">
        <v>0</v>
      </c>
      <c r="BH25" s="52">
        <v>0</v>
      </c>
      <c r="BI25" s="52">
        <v>0</v>
      </c>
      <c r="BJ25" s="52">
        <v>0</v>
      </c>
      <c r="BK25" s="52">
        <v>0</v>
      </c>
      <c r="BL25" s="52">
        <v>0</v>
      </c>
      <c r="BM25" s="52">
        <v>0</v>
      </c>
      <c r="BN25" s="53">
        <v>78</v>
      </c>
      <c r="BO25" s="52">
        <v>0</v>
      </c>
      <c r="BP25" s="245">
        <v>78</v>
      </c>
      <c r="BQ25" s="52">
        <v>0</v>
      </c>
      <c r="BR25" s="52">
        <v>0</v>
      </c>
      <c r="BS25" s="52">
        <v>0</v>
      </c>
      <c r="BT25" s="52">
        <v>0</v>
      </c>
      <c r="BU25" s="52">
        <v>0</v>
      </c>
      <c r="BV25" s="52">
        <v>0</v>
      </c>
      <c r="BW25" s="52">
        <v>0</v>
      </c>
      <c r="BX25" s="52">
        <v>0</v>
      </c>
      <c r="BY25" s="52">
        <v>0</v>
      </c>
      <c r="BZ25" s="52">
        <v>0</v>
      </c>
      <c r="CA25" s="52">
        <v>0</v>
      </c>
      <c r="CB25" s="52">
        <v>0</v>
      </c>
      <c r="CC25" s="246">
        <v>0</v>
      </c>
    </row>
    <row r="26" spans="1:81" x14ac:dyDescent="0.25">
      <c r="A26" s="294" t="s">
        <v>83</v>
      </c>
      <c r="B26" s="294" t="s">
        <v>166</v>
      </c>
      <c r="C26" s="294" t="s">
        <v>167</v>
      </c>
      <c r="D26" s="295">
        <v>24781</v>
      </c>
      <c r="E26" s="295">
        <v>200856</v>
      </c>
      <c r="F26" s="295">
        <v>855</v>
      </c>
      <c r="G26" s="295">
        <v>211536</v>
      </c>
      <c r="H26" s="295">
        <v>12580</v>
      </c>
      <c r="I26" s="295">
        <v>19938</v>
      </c>
      <c r="J26" s="295">
        <v>47</v>
      </c>
      <c r="K26" s="295">
        <v>380</v>
      </c>
      <c r="L26" s="295">
        <v>570</v>
      </c>
      <c r="M26" s="296">
        <v>0</v>
      </c>
      <c r="N26" s="295">
        <v>3181</v>
      </c>
      <c r="O26" s="296">
        <v>0</v>
      </c>
      <c r="P26" s="297">
        <v>474724</v>
      </c>
      <c r="Q26" s="295">
        <v>24781</v>
      </c>
      <c r="R26" s="295">
        <v>100428</v>
      </c>
      <c r="S26" s="296">
        <v>0</v>
      </c>
      <c r="T26" s="295">
        <v>190382</v>
      </c>
      <c r="U26" s="296">
        <v>0</v>
      </c>
      <c r="V26" s="296">
        <v>0</v>
      </c>
      <c r="W26" s="295">
        <v>47</v>
      </c>
      <c r="X26" s="296">
        <v>0</v>
      </c>
      <c r="Y26" s="296">
        <v>0</v>
      </c>
      <c r="Z26" s="296">
        <v>0</v>
      </c>
      <c r="AA26" s="296">
        <v>0</v>
      </c>
      <c r="AB26" s="296">
        <v>0</v>
      </c>
      <c r="AC26" s="297">
        <v>315638</v>
      </c>
      <c r="AD26" s="296">
        <v>0</v>
      </c>
      <c r="AE26" s="295">
        <v>100428</v>
      </c>
      <c r="AF26" s="295">
        <v>855</v>
      </c>
      <c r="AG26" s="296">
        <v>0</v>
      </c>
      <c r="AH26" s="296">
        <v>0</v>
      </c>
      <c r="AI26" s="295">
        <v>19938</v>
      </c>
      <c r="AJ26" s="296">
        <v>0</v>
      </c>
      <c r="AK26" s="295">
        <v>380</v>
      </c>
      <c r="AL26" s="295">
        <v>570</v>
      </c>
      <c r="AM26" s="296">
        <v>0</v>
      </c>
      <c r="AN26" s="296">
        <v>0</v>
      </c>
      <c r="AO26" s="296">
        <v>0</v>
      </c>
      <c r="AP26" s="297">
        <v>122171</v>
      </c>
      <c r="AQ26" s="296">
        <v>0</v>
      </c>
      <c r="AR26" s="296">
        <v>0</v>
      </c>
      <c r="AS26" s="296">
        <v>0</v>
      </c>
      <c r="AT26" s="295">
        <v>21154</v>
      </c>
      <c r="AU26" s="295">
        <v>12580</v>
      </c>
      <c r="AV26" s="296">
        <v>0</v>
      </c>
      <c r="AW26" s="296">
        <v>0</v>
      </c>
      <c r="AX26" s="296">
        <v>0</v>
      </c>
      <c r="AY26" s="296">
        <v>0</v>
      </c>
      <c r="AZ26" s="296">
        <v>0</v>
      </c>
      <c r="BA26" s="296">
        <v>0</v>
      </c>
      <c r="BB26" s="296">
        <v>0</v>
      </c>
      <c r="BC26" s="297">
        <v>33734</v>
      </c>
      <c r="BD26" s="321">
        <v>0</v>
      </c>
      <c r="BE26" s="296">
        <v>0</v>
      </c>
      <c r="BF26" s="296">
        <v>0</v>
      </c>
      <c r="BG26" s="296">
        <v>0</v>
      </c>
      <c r="BH26" s="296">
        <v>0</v>
      </c>
      <c r="BI26" s="296">
        <v>0</v>
      </c>
      <c r="BJ26" s="296">
        <v>0</v>
      </c>
      <c r="BK26" s="296">
        <v>0</v>
      </c>
      <c r="BL26" s="296">
        <v>0</v>
      </c>
      <c r="BM26" s="296">
        <v>0</v>
      </c>
      <c r="BN26" s="295">
        <v>3181</v>
      </c>
      <c r="BO26" s="296">
        <v>0</v>
      </c>
      <c r="BP26" s="297">
        <v>3181</v>
      </c>
      <c r="BQ26" s="296">
        <v>0</v>
      </c>
      <c r="BR26" s="296">
        <v>0</v>
      </c>
      <c r="BS26" s="296">
        <v>0</v>
      </c>
      <c r="BT26" s="296">
        <v>0</v>
      </c>
      <c r="BU26" s="296">
        <v>0</v>
      </c>
      <c r="BV26" s="296">
        <v>0</v>
      </c>
      <c r="BW26" s="296">
        <v>0</v>
      </c>
      <c r="BX26" s="296">
        <v>0</v>
      </c>
      <c r="BY26" s="296">
        <v>0</v>
      </c>
      <c r="BZ26" s="296">
        <v>0</v>
      </c>
      <c r="CA26" s="296">
        <v>0</v>
      </c>
      <c r="CB26" s="296">
        <v>0</v>
      </c>
      <c r="CC26" s="298">
        <v>0</v>
      </c>
    </row>
    <row r="27" spans="1:81" x14ac:dyDescent="0.25">
      <c r="A27" s="3" t="s">
        <v>83</v>
      </c>
      <c r="B27" s="3" t="s">
        <v>166</v>
      </c>
      <c r="C27" s="3" t="s">
        <v>167</v>
      </c>
      <c r="D27" s="53">
        <v>920</v>
      </c>
      <c r="E27" s="53">
        <v>7460</v>
      </c>
      <c r="F27" s="53">
        <v>32</v>
      </c>
      <c r="G27" s="53">
        <v>7857</v>
      </c>
      <c r="H27" s="53">
        <v>467</v>
      </c>
      <c r="I27" s="53">
        <v>741</v>
      </c>
      <c r="J27" s="53">
        <v>2</v>
      </c>
      <c r="K27" s="53">
        <v>14</v>
      </c>
      <c r="L27" s="53">
        <v>21</v>
      </c>
      <c r="M27" s="52">
        <v>0</v>
      </c>
      <c r="N27" s="53">
        <v>118</v>
      </c>
      <c r="O27" s="52">
        <v>0</v>
      </c>
      <c r="P27" s="245">
        <v>17632</v>
      </c>
      <c r="Q27" s="53">
        <v>920</v>
      </c>
      <c r="R27" s="53">
        <v>3730</v>
      </c>
      <c r="S27" s="52">
        <v>0</v>
      </c>
      <c r="T27" s="53">
        <v>5892</v>
      </c>
      <c r="U27" s="52">
        <v>0</v>
      </c>
      <c r="V27" s="52">
        <v>0</v>
      </c>
      <c r="W27" s="53">
        <v>2</v>
      </c>
      <c r="X27" s="52">
        <v>0</v>
      </c>
      <c r="Y27" s="52">
        <v>0</v>
      </c>
      <c r="Z27" s="52">
        <v>0</v>
      </c>
      <c r="AA27" s="52">
        <v>0</v>
      </c>
      <c r="AB27" s="52">
        <v>0</v>
      </c>
      <c r="AC27" s="245">
        <v>10544</v>
      </c>
      <c r="AD27" s="52">
        <v>0</v>
      </c>
      <c r="AE27" s="53">
        <v>3730</v>
      </c>
      <c r="AF27" s="53">
        <v>32</v>
      </c>
      <c r="AG27" s="52">
        <v>0</v>
      </c>
      <c r="AH27" s="52">
        <v>0</v>
      </c>
      <c r="AI27" s="53">
        <v>741</v>
      </c>
      <c r="AJ27" s="52">
        <v>0</v>
      </c>
      <c r="AK27" s="53">
        <v>14</v>
      </c>
      <c r="AL27" s="53">
        <v>21</v>
      </c>
      <c r="AM27" s="52">
        <v>0</v>
      </c>
      <c r="AN27" s="52">
        <v>0</v>
      </c>
      <c r="AO27" s="52">
        <v>0</v>
      </c>
      <c r="AP27" s="245">
        <v>4538</v>
      </c>
      <c r="AQ27" s="52">
        <v>0</v>
      </c>
      <c r="AR27" s="52">
        <v>0</v>
      </c>
      <c r="AS27" s="52">
        <v>0</v>
      </c>
      <c r="AT27" s="53">
        <v>1965</v>
      </c>
      <c r="AU27" s="53">
        <v>467</v>
      </c>
      <c r="AV27" s="52">
        <v>0</v>
      </c>
      <c r="AW27" s="52">
        <v>0</v>
      </c>
      <c r="AX27" s="52">
        <v>0</v>
      </c>
      <c r="AY27" s="52">
        <v>0</v>
      </c>
      <c r="AZ27" s="52">
        <v>0</v>
      </c>
      <c r="BA27" s="52">
        <v>0</v>
      </c>
      <c r="BB27" s="52">
        <v>0</v>
      </c>
      <c r="BC27" s="245">
        <v>2432</v>
      </c>
      <c r="BD27" s="322">
        <v>0</v>
      </c>
      <c r="BE27" s="52">
        <v>0</v>
      </c>
      <c r="BF27" s="52">
        <v>0</v>
      </c>
      <c r="BG27" s="52">
        <v>0</v>
      </c>
      <c r="BH27" s="52">
        <v>0</v>
      </c>
      <c r="BI27" s="52">
        <v>0</v>
      </c>
      <c r="BJ27" s="52">
        <v>0</v>
      </c>
      <c r="BK27" s="52">
        <v>0</v>
      </c>
      <c r="BL27" s="52">
        <v>0</v>
      </c>
      <c r="BM27" s="52">
        <v>0</v>
      </c>
      <c r="BN27" s="53">
        <v>118</v>
      </c>
      <c r="BO27" s="52">
        <v>0</v>
      </c>
      <c r="BP27" s="245">
        <v>118</v>
      </c>
      <c r="BQ27" s="52">
        <v>0</v>
      </c>
      <c r="BR27" s="52">
        <v>0</v>
      </c>
      <c r="BS27" s="52">
        <v>0</v>
      </c>
      <c r="BT27" s="52">
        <v>0</v>
      </c>
      <c r="BU27" s="52">
        <v>0</v>
      </c>
      <c r="BV27" s="52">
        <v>0</v>
      </c>
      <c r="BW27" s="52">
        <v>0</v>
      </c>
      <c r="BX27" s="52">
        <v>0</v>
      </c>
      <c r="BY27" s="52">
        <v>0</v>
      </c>
      <c r="BZ27" s="52">
        <v>0</v>
      </c>
      <c r="CA27" s="52">
        <v>0</v>
      </c>
      <c r="CB27" s="52">
        <v>0</v>
      </c>
      <c r="CC27" s="246">
        <v>0</v>
      </c>
    </row>
    <row r="28" spans="1:81" x14ac:dyDescent="0.25">
      <c r="A28" s="294" t="s">
        <v>84</v>
      </c>
      <c r="B28" s="294" t="s">
        <v>169</v>
      </c>
      <c r="C28" s="294" t="s">
        <v>170</v>
      </c>
      <c r="D28" s="295">
        <v>1618</v>
      </c>
      <c r="E28" s="295">
        <v>13118</v>
      </c>
      <c r="F28" s="295">
        <v>56</v>
      </c>
      <c r="G28" s="295">
        <v>13816</v>
      </c>
      <c r="H28" s="295">
        <v>822</v>
      </c>
      <c r="I28" s="295">
        <v>1302</v>
      </c>
      <c r="J28" s="295">
        <v>3</v>
      </c>
      <c r="K28" s="295">
        <v>25</v>
      </c>
      <c r="L28" s="295">
        <v>37</v>
      </c>
      <c r="M28" s="296">
        <v>0</v>
      </c>
      <c r="N28" s="295">
        <v>208</v>
      </c>
      <c r="O28" s="296">
        <v>0</v>
      </c>
      <c r="P28" s="297">
        <v>31005</v>
      </c>
      <c r="Q28" s="295">
        <v>1618</v>
      </c>
      <c r="R28" s="295">
        <v>6559</v>
      </c>
      <c r="S28" s="296">
        <v>0</v>
      </c>
      <c r="T28" s="295">
        <v>12434</v>
      </c>
      <c r="U28" s="296">
        <v>0</v>
      </c>
      <c r="V28" s="296">
        <v>0</v>
      </c>
      <c r="W28" s="295">
        <v>3</v>
      </c>
      <c r="X28" s="296">
        <v>0</v>
      </c>
      <c r="Y28" s="296">
        <v>0</v>
      </c>
      <c r="Z28" s="296">
        <v>0</v>
      </c>
      <c r="AA28" s="296">
        <v>0</v>
      </c>
      <c r="AB28" s="296">
        <v>0</v>
      </c>
      <c r="AC28" s="297">
        <v>20614</v>
      </c>
      <c r="AD28" s="296">
        <v>0</v>
      </c>
      <c r="AE28" s="295">
        <v>6559</v>
      </c>
      <c r="AF28" s="295">
        <v>56</v>
      </c>
      <c r="AG28" s="296">
        <v>0</v>
      </c>
      <c r="AH28" s="296">
        <v>0</v>
      </c>
      <c r="AI28" s="295">
        <v>1302</v>
      </c>
      <c r="AJ28" s="296">
        <v>0</v>
      </c>
      <c r="AK28" s="295">
        <v>25</v>
      </c>
      <c r="AL28" s="295">
        <v>37</v>
      </c>
      <c r="AM28" s="296">
        <v>0</v>
      </c>
      <c r="AN28" s="296">
        <v>0</v>
      </c>
      <c r="AO28" s="296">
        <v>0</v>
      </c>
      <c r="AP28" s="297">
        <v>7979</v>
      </c>
      <c r="AQ28" s="296">
        <v>0</v>
      </c>
      <c r="AR28" s="296">
        <v>0</v>
      </c>
      <c r="AS28" s="296">
        <v>0</v>
      </c>
      <c r="AT28" s="295">
        <v>1382</v>
      </c>
      <c r="AU28" s="295">
        <v>822</v>
      </c>
      <c r="AV28" s="296">
        <v>0</v>
      </c>
      <c r="AW28" s="296">
        <v>0</v>
      </c>
      <c r="AX28" s="296">
        <v>0</v>
      </c>
      <c r="AY28" s="296">
        <v>0</v>
      </c>
      <c r="AZ28" s="296">
        <v>0</v>
      </c>
      <c r="BA28" s="296">
        <v>0</v>
      </c>
      <c r="BB28" s="296">
        <v>0</v>
      </c>
      <c r="BC28" s="297">
        <v>2204</v>
      </c>
      <c r="BD28" s="321">
        <v>0</v>
      </c>
      <c r="BE28" s="296">
        <v>0</v>
      </c>
      <c r="BF28" s="296">
        <v>0</v>
      </c>
      <c r="BG28" s="296">
        <v>0</v>
      </c>
      <c r="BH28" s="296">
        <v>0</v>
      </c>
      <c r="BI28" s="296">
        <v>0</v>
      </c>
      <c r="BJ28" s="296">
        <v>0</v>
      </c>
      <c r="BK28" s="296">
        <v>0</v>
      </c>
      <c r="BL28" s="296">
        <v>0</v>
      </c>
      <c r="BM28" s="296">
        <v>0</v>
      </c>
      <c r="BN28" s="295">
        <v>208</v>
      </c>
      <c r="BO28" s="296">
        <v>0</v>
      </c>
      <c r="BP28" s="297">
        <v>208</v>
      </c>
      <c r="BQ28" s="296">
        <v>0</v>
      </c>
      <c r="BR28" s="296">
        <v>0</v>
      </c>
      <c r="BS28" s="296">
        <v>0</v>
      </c>
      <c r="BT28" s="296">
        <v>0</v>
      </c>
      <c r="BU28" s="296">
        <v>0</v>
      </c>
      <c r="BV28" s="296">
        <v>0</v>
      </c>
      <c r="BW28" s="296">
        <v>0</v>
      </c>
      <c r="BX28" s="296">
        <v>0</v>
      </c>
      <c r="BY28" s="296">
        <v>0</v>
      </c>
      <c r="BZ28" s="296">
        <v>0</v>
      </c>
      <c r="CA28" s="296">
        <v>0</v>
      </c>
      <c r="CB28" s="296">
        <v>0</v>
      </c>
      <c r="CC28" s="298">
        <v>0</v>
      </c>
    </row>
    <row r="29" spans="1:81" x14ac:dyDescent="0.25">
      <c r="A29" s="294" t="s">
        <v>84</v>
      </c>
      <c r="B29" s="294" t="s">
        <v>171</v>
      </c>
      <c r="C29" s="294" t="s">
        <v>172</v>
      </c>
      <c r="D29" s="295">
        <v>2552</v>
      </c>
      <c r="E29" s="295">
        <v>20684</v>
      </c>
      <c r="F29" s="295">
        <v>88</v>
      </c>
      <c r="G29" s="295">
        <v>21783</v>
      </c>
      <c r="H29" s="295">
        <v>1296</v>
      </c>
      <c r="I29" s="295">
        <v>2053</v>
      </c>
      <c r="J29" s="295">
        <v>5</v>
      </c>
      <c r="K29" s="295">
        <v>39</v>
      </c>
      <c r="L29" s="295">
        <v>59</v>
      </c>
      <c r="M29" s="296">
        <v>0</v>
      </c>
      <c r="N29" s="295">
        <v>328</v>
      </c>
      <c r="O29" s="296">
        <v>0</v>
      </c>
      <c r="P29" s="297">
        <v>48887</v>
      </c>
      <c r="Q29" s="295">
        <v>2552</v>
      </c>
      <c r="R29" s="295">
        <v>10342</v>
      </c>
      <c r="S29" s="296">
        <v>0</v>
      </c>
      <c r="T29" s="295">
        <v>19604</v>
      </c>
      <c r="U29" s="296">
        <v>0</v>
      </c>
      <c r="V29" s="296">
        <v>0</v>
      </c>
      <c r="W29" s="295">
        <v>5</v>
      </c>
      <c r="X29" s="296">
        <v>0</v>
      </c>
      <c r="Y29" s="296">
        <v>0</v>
      </c>
      <c r="Z29" s="296">
        <v>0</v>
      </c>
      <c r="AA29" s="296">
        <v>0</v>
      </c>
      <c r="AB29" s="296">
        <v>0</v>
      </c>
      <c r="AC29" s="297">
        <v>32503</v>
      </c>
      <c r="AD29" s="296">
        <v>0</v>
      </c>
      <c r="AE29" s="295">
        <v>10342</v>
      </c>
      <c r="AF29" s="295">
        <v>88</v>
      </c>
      <c r="AG29" s="296">
        <v>0</v>
      </c>
      <c r="AH29" s="296">
        <v>0</v>
      </c>
      <c r="AI29" s="295">
        <v>2053</v>
      </c>
      <c r="AJ29" s="296">
        <v>0</v>
      </c>
      <c r="AK29" s="295">
        <v>39</v>
      </c>
      <c r="AL29" s="295">
        <v>59</v>
      </c>
      <c r="AM29" s="296">
        <v>0</v>
      </c>
      <c r="AN29" s="296">
        <v>0</v>
      </c>
      <c r="AO29" s="296">
        <v>0</v>
      </c>
      <c r="AP29" s="297">
        <v>12581</v>
      </c>
      <c r="AQ29" s="296">
        <v>0</v>
      </c>
      <c r="AR29" s="296">
        <v>0</v>
      </c>
      <c r="AS29" s="296">
        <v>0</v>
      </c>
      <c r="AT29" s="295">
        <v>2179</v>
      </c>
      <c r="AU29" s="295">
        <v>1296</v>
      </c>
      <c r="AV29" s="296">
        <v>0</v>
      </c>
      <c r="AW29" s="296">
        <v>0</v>
      </c>
      <c r="AX29" s="296">
        <v>0</v>
      </c>
      <c r="AY29" s="296">
        <v>0</v>
      </c>
      <c r="AZ29" s="296">
        <v>0</v>
      </c>
      <c r="BA29" s="296">
        <v>0</v>
      </c>
      <c r="BB29" s="296">
        <v>0</v>
      </c>
      <c r="BC29" s="297">
        <v>3475</v>
      </c>
      <c r="BD29" s="321">
        <v>0</v>
      </c>
      <c r="BE29" s="296">
        <v>0</v>
      </c>
      <c r="BF29" s="296">
        <v>0</v>
      </c>
      <c r="BG29" s="296">
        <v>0</v>
      </c>
      <c r="BH29" s="296">
        <v>0</v>
      </c>
      <c r="BI29" s="296">
        <v>0</v>
      </c>
      <c r="BJ29" s="296">
        <v>0</v>
      </c>
      <c r="BK29" s="296">
        <v>0</v>
      </c>
      <c r="BL29" s="296">
        <v>0</v>
      </c>
      <c r="BM29" s="296">
        <v>0</v>
      </c>
      <c r="BN29" s="295">
        <v>328</v>
      </c>
      <c r="BO29" s="296">
        <v>0</v>
      </c>
      <c r="BP29" s="297">
        <v>328</v>
      </c>
      <c r="BQ29" s="296">
        <v>0</v>
      </c>
      <c r="BR29" s="296">
        <v>0</v>
      </c>
      <c r="BS29" s="296">
        <v>0</v>
      </c>
      <c r="BT29" s="296">
        <v>0</v>
      </c>
      <c r="BU29" s="296">
        <v>0</v>
      </c>
      <c r="BV29" s="296">
        <v>0</v>
      </c>
      <c r="BW29" s="296">
        <v>0</v>
      </c>
      <c r="BX29" s="296">
        <v>0</v>
      </c>
      <c r="BY29" s="296">
        <v>0</v>
      </c>
      <c r="BZ29" s="296">
        <v>0</v>
      </c>
      <c r="CA29" s="296">
        <v>0</v>
      </c>
      <c r="CB29" s="296">
        <v>0</v>
      </c>
      <c r="CC29" s="298">
        <v>0</v>
      </c>
    </row>
    <row r="30" spans="1:81" x14ac:dyDescent="0.25">
      <c r="A30" s="3" t="s">
        <v>84</v>
      </c>
      <c r="B30" s="3" t="s">
        <v>171</v>
      </c>
      <c r="C30" s="3" t="s">
        <v>172</v>
      </c>
      <c r="D30" s="53">
        <v>17</v>
      </c>
      <c r="E30" s="53">
        <v>140</v>
      </c>
      <c r="F30" s="53">
        <v>1</v>
      </c>
      <c r="G30" s="53">
        <v>147</v>
      </c>
      <c r="H30" s="53">
        <v>9</v>
      </c>
      <c r="I30" s="53">
        <v>14</v>
      </c>
      <c r="J30" s="52">
        <v>0</v>
      </c>
      <c r="K30" s="52">
        <v>0</v>
      </c>
      <c r="L30" s="52">
        <v>0</v>
      </c>
      <c r="M30" s="52">
        <v>0</v>
      </c>
      <c r="N30" s="53">
        <v>2</v>
      </c>
      <c r="O30" s="52">
        <v>0</v>
      </c>
      <c r="P30" s="245">
        <v>330</v>
      </c>
      <c r="Q30" s="53">
        <v>17</v>
      </c>
      <c r="R30" s="53">
        <v>70</v>
      </c>
      <c r="S30" s="52">
        <v>0</v>
      </c>
      <c r="T30" s="53">
        <v>110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2">
        <v>0</v>
      </c>
      <c r="AB30" s="52">
        <v>0</v>
      </c>
      <c r="AC30" s="245">
        <v>197</v>
      </c>
      <c r="AD30" s="52">
        <v>0</v>
      </c>
      <c r="AE30" s="53">
        <v>70</v>
      </c>
      <c r="AF30" s="53">
        <v>1</v>
      </c>
      <c r="AG30" s="52">
        <v>0</v>
      </c>
      <c r="AH30" s="52">
        <v>0</v>
      </c>
      <c r="AI30" s="53">
        <v>14</v>
      </c>
      <c r="AJ30" s="52">
        <v>0</v>
      </c>
      <c r="AK30" s="52">
        <v>0</v>
      </c>
      <c r="AL30" s="52">
        <v>0</v>
      </c>
      <c r="AM30" s="52">
        <v>0</v>
      </c>
      <c r="AN30" s="52">
        <v>0</v>
      </c>
      <c r="AO30" s="52">
        <v>0</v>
      </c>
      <c r="AP30" s="245">
        <v>85</v>
      </c>
      <c r="AQ30" s="52">
        <v>0</v>
      </c>
      <c r="AR30" s="52">
        <v>0</v>
      </c>
      <c r="AS30" s="52">
        <v>0</v>
      </c>
      <c r="AT30" s="53">
        <v>37</v>
      </c>
      <c r="AU30" s="53">
        <v>9</v>
      </c>
      <c r="AV30" s="52">
        <v>0</v>
      </c>
      <c r="AW30" s="52">
        <v>0</v>
      </c>
      <c r="AX30" s="52">
        <v>0</v>
      </c>
      <c r="AY30" s="52">
        <v>0</v>
      </c>
      <c r="AZ30" s="52">
        <v>0</v>
      </c>
      <c r="BA30" s="52">
        <v>0</v>
      </c>
      <c r="BB30" s="52">
        <v>0</v>
      </c>
      <c r="BC30" s="245">
        <v>46</v>
      </c>
      <c r="BD30" s="322">
        <v>0</v>
      </c>
      <c r="BE30" s="52">
        <v>0</v>
      </c>
      <c r="BF30" s="52">
        <v>0</v>
      </c>
      <c r="BG30" s="52">
        <v>0</v>
      </c>
      <c r="BH30" s="52">
        <v>0</v>
      </c>
      <c r="BI30" s="52">
        <v>0</v>
      </c>
      <c r="BJ30" s="52">
        <v>0</v>
      </c>
      <c r="BK30" s="52">
        <v>0</v>
      </c>
      <c r="BL30" s="52">
        <v>0</v>
      </c>
      <c r="BM30" s="52">
        <v>0</v>
      </c>
      <c r="BN30" s="53">
        <v>2</v>
      </c>
      <c r="BO30" s="52">
        <v>0</v>
      </c>
      <c r="BP30" s="245">
        <v>2</v>
      </c>
      <c r="BQ30" s="52">
        <v>0</v>
      </c>
      <c r="BR30" s="52">
        <v>0</v>
      </c>
      <c r="BS30" s="52">
        <v>0</v>
      </c>
      <c r="BT30" s="52">
        <v>0</v>
      </c>
      <c r="BU30" s="52">
        <v>0</v>
      </c>
      <c r="BV30" s="52">
        <v>0</v>
      </c>
      <c r="BW30" s="52">
        <v>0</v>
      </c>
      <c r="BX30" s="52">
        <v>0</v>
      </c>
      <c r="BY30" s="52">
        <v>0</v>
      </c>
      <c r="BZ30" s="52">
        <v>0</v>
      </c>
      <c r="CA30" s="52">
        <v>0</v>
      </c>
      <c r="CB30" s="52">
        <v>0</v>
      </c>
      <c r="CC30" s="246">
        <v>0</v>
      </c>
    </row>
    <row r="31" spans="1:81" x14ac:dyDescent="0.25">
      <c r="A31" s="294" t="s">
        <v>84</v>
      </c>
      <c r="B31" s="294" t="s">
        <v>166</v>
      </c>
      <c r="C31" s="294" t="s">
        <v>167</v>
      </c>
      <c r="D31" s="295">
        <v>2363</v>
      </c>
      <c r="E31" s="295">
        <v>19151</v>
      </c>
      <c r="F31" s="295">
        <v>81</v>
      </c>
      <c r="G31" s="295">
        <v>20170</v>
      </c>
      <c r="H31" s="295">
        <v>1199</v>
      </c>
      <c r="I31" s="295">
        <v>1901</v>
      </c>
      <c r="J31" s="295">
        <v>5</v>
      </c>
      <c r="K31" s="295">
        <v>36</v>
      </c>
      <c r="L31" s="295">
        <v>54</v>
      </c>
      <c r="M31" s="296">
        <v>0</v>
      </c>
      <c r="N31" s="295">
        <v>303</v>
      </c>
      <c r="O31" s="296">
        <v>0</v>
      </c>
      <c r="P31" s="297">
        <v>45263</v>
      </c>
      <c r="Q31" s="295">
        <v>2363</v>
      </c>
      <c r="R31" s="295">
        <v>9575</v>
      </c>
      <c r="S31" s="296">
        <v>0</v>
      </c>
      <c r="T31" s="295">
        <v>18153</v>
      </c>
      <c r="U31" s="296">
        <v>0</v>
      </c>
      <c r="V31" s="296">
        <v>0</v>
      </c>
      <c r="W31" s="295">
        <v>5</v>
      </c>
      <c r="X31" s="296">
        <v>0</v>
      </c>
      <c r="Y31" s="296">
        <v>0</v>
      </c>
      <c r="Z31" s="296">
        <v>0</v>
      </c>
      <c r="AA31" s="296">
        <v>0</v>
      </c>
      <c r="AB31" s="296">
        <v>0</v>
      </c>
      <c r="AC31" s="297">
        <v>30096</v>
      </c>
      <c r="AD31" s="296">
        <v>0</v>
      </c>
      <c r="AE31" s="295">
        <v>9576</v>
      </c>
      <c r="AF31" s="295">
        <v>81</v>
      </c>
      <c r="AG31" s="296">
        <v>0</v>
      </c>
      <c r="AH31" s="296">
        <v>0</v>
      </c>
      <c r="AI31" s="295">
        <v>1901</v>
      </c>
      <c r="AJ31" s="296">
        <v>0</v>
      </c>
      <c r="AK31" s="295">
        <v>36</v>
      </c>
      <c r="AL31" s="295">
        <v>54</v>
      </c>
      <c r="AM31" s="296">
        <v>0</v>
      </c>
      <c r="AN31" s="296">
        <v>0</v>
      </c>
      <c r="AO31" s="296">
        <v>0</v>
      </c>
      <c r="AP31" s="297">
        <v>11648</v>
      </c>
      <c r="AQ31" s="296">
        <v>0</v>
      </c>
      <c r="AR31" s="296">
        <v>0</v>
      </c>
      <c r="AS31" s="296">
        <v>0</v>
      </c>
      <c r="AT31" s="295">
        <v>2017</v>
      </c>
      <c r="AU31" s="295">
        <v>1199</v>
      </c>
      <c r="AV31" s="296">
        <v>0</v>
      </c>
      <c r="AW31" s="296">
        <v>0</v>
      </c>
      <c r="AX31" s="296">
        <v>0</v>
      </c>
      <c r="AY31" s="296">
        <v>0</v>
      </c>
      <c r="AZ31" s="296">
        <v>0</v>
      </c>
      <c r="BA31" s="296">
        <v>0</v>
      </c>
      <c r="BB31" s="296">
        <v>0</v>
      </c>
      <c r="BC31" s="297">
        <v>3216</v>
      </c>
      <c r="BD31" s="321">
        <v>0</v>
      </c>
      <c r="BE31" s="296">
        <v>0</v>
      </c>
      <c r="BF31" s="296">
        <v>0</v>
      </c>
      <c r="BG31" s="296">
        <v>0</v>
      </c>
      <c r="BH31" s="296">
        <v>0</v>
      </c>
      <c r="BI31" s="296">
        <v>0</v>
      </c>
      <c r="BJ31" s="296">
        <v>0</v>
      </c>
      <c r="BK31" s="296">
        <v>0</v>
      </c>
      <c r="BL31" s="296">
        <v>0</v>
      </c>
      <c r="BM31" s="296">
        <v>0</v>
      </c>
      <c r="BN31" s="295">
        <v>303</v>
      </c>
      <c r="BO31" s="296">
        <v>0</v>
      </c>
      <c r="BP31" s="297">
        <v>303</v>
      </c>
      <c r="BQ31" s="296">
        <v>0</v>
      </c>
      <c r="BR31" s="296">
        <v>0</v>
      </c>
      <c r="BS31" s="296">
        <v>0</v>
      </c>
      <c r="BT31" s="296">
        <v>0</v>
      </c>
      <c r="BU31" s="296">
        <v>0</v>
      </c>
      <c r="BV31" s="296">
        <v>0</v>
      </c>
      <c r="BW31" s="296">
        <v>0</v>
      </c>
      <c r="BX31" s="296">
        <v>0</v>
      </c>
      <c r="BY31" s="296">
        <v>0</v>
      </c>
      <c r="BZ31" s="296">
        <v>0</v>
      </c>
      <c r="CA31" s="296">
        <v>0</v>
      </c>
      <c r="CB31" s="296">
        <v>0</v>
      </c>
      <c r="CC31" s="298">
        <v>0</v>
      </c>
    </row>
    <row r="32" spans="1:81" x14ac:dyDescent="0.25">
      <c r="A32" s="3" t="s">
        <v>84</v>
      </c>
      <c r="B32" s="3" t="s">
        <v>166</v>
      </c>
      <c r="C32" s="3" t="s">
        <v>167</v>
      </c>
      <c r="D32" s="53">
        <v>100</v>
      </c>
      <c r="E32" s="53">
        <v>813</v>
      </c>
      <c r="F32" s="53">
        <v>3</v>
      </c>
      <c r="G32" s="53">
        <v>856</v>
      </c>
      <c r="H32" s="53">
        <v>51</v>
      </c>
      <c r="I32" s="53">
        <v>81</v>
      </c>
      <c r="J32" s="52">
        <v>0</v>
      </c>
      <c r="K32" s="53">
        <v>2</v>
      </c>
      <c r="L32" s="53">
        <v>2</v>
      </c>
      <c r="M32" s="52">
        <v>0</v>
      </c>
      <c r="N32" s="53">
        <v>13</v>
      </c>
      <c r="O32" s="52">
        <v>0</v>
      </c>
      <c r="P32" s="245">
        <v>1921</v>
      </c>
      <c r="Q32" s="53">
        <v>100</v>
      </c>
      <c r="R32" s="53">
        <v>406</v>
      </c>
      <c r="S32" s="52">
        <v>0</v>
      </c>
      <c r="T32" s="53">
        <v>642</v>
      </c>
      <c r="U32" s="52">
        <v>0</v>
      </c>
      <c r="V32" s="52">
        <v>0</v>
      </c>
      <c r="W32" s="52">
        <v>0</v>
      </c>
      <c r="X32" s="52">
        <v>0</v>
      </c>
      <c r="Y32" s="52">
        <v>0</v>
      </c>
      <c r="Z32" s="52">
        <v>0</v>
      </c>
      <c r="AA32" s="52">
        <v>0</v>
      </c>
      <c r="AB32" s="52">
        <v>0</v>
      </c>
      <c r="AC32" s="245">
        <v>1148</v>
      </c>
      <c r="AD32" s="52">
        <v>0</v>
      </c>
      <c r="AE32" s="53">
        <v>407</v>
      </c>
      <c r="AF32" s="53">
        <v>3</v>
      </c>
      <c r="AG32" s="52">
        <v>0</v>
      </c>
      <c r="AH32" s="52">
        <v>0</v>
      </c>
      <c r="AI32" s="53">
        <v>81</v>
      </c>
      <c r="AJ32" s="52">
        <v>0</v>
      </c>
      <c r="AK32" s="53">
        <v>2</v>
      </c>
      <c r="AL32" s="53">
        <v>2</v>
      </c>
      <c r="AM32" s="52">
        <v>0</v>
      </c>
      <c r="AN32" s="52">
        <v>0</v>
      </c>
      <c r="AO32" s="52">
        <v>0</v>
      </c>
      <c r="AP32" s="245">
        <v>495</v>
      </c>
      <c r="AQ32" s="52">
        <v>0</v>
      </c>
      <c r="AR32" s="52">
        <v>0</v>
      </c>
      <c r="AS32" s="52">
        <v>0</v>
      </c>
      <c r="AT32" s="53">
        <v>214</v>
      </c>
      <c r="AU32" s="53">
        <v>51</v>
      </c>
      <c r="AV32" s="52">
        <v>0</v>
      </c>
      <c r="AW32" s="52">
        <v>0</v>
      </c>
      <c r="AX32" s="52">
        <v>0</v>
      </c>
      <c r="AY32" s="52">
        <v>0</v>
      </c>
      <c r="AZ32" s="52">
        <v>0</v>
      </c>
      <c r="BA32" s="52">
        <v>0</v>
      </c>
      <c r="BB32" s="52">
        <v>0</v>
      </c>
      <c r="BC32" s="245">
        <v>265</v>
      </c>
      <c r="BD32" s="322">
        <v>0</v>
      </c>
      <c r="BE32" s="52">
        <v>0</v>
      </c>
      <c r="BF32" s="52">
        <v>0</v>
      </c>
      <c r="BG32" s="52">
        <v>0</v>
      </c>
      <c r="BH32" s="52">
        <v>0</v>
      </c>
      <c r="BI32" s="52">
        <v>0</v>
      </c>
      <c r="BJ32" s="52">
        <v>0</v>
      </c>
      <c r="BK32" s="52">
        <v>0</v>
      </c>
      <c r="BL32" s="52">
        <v>0</v>
      </c>
      <c r="BM32" s="52">
        <v>0</v>
      </c>
      <c r="BN32" s="53">
        <v>13</v>
      </c>
      <c r="BO32" s="52">
        <v>0</v>
      </c>
      <c r="BP32" s="245">
        <v>13</v>
      </c>
      <c r="BQ32" s="52">
        <v>0</v>
      </c>
      <c r="BR32" s="52">
        <v>0</v>
      </c>
      <c r="BS32" s="52">
        <v>0</v>
      </c>
      <c r="BT32" s="52">
        <v>0</v>
      </c>
      <c r="BU32" s="52">
        <v>0</v>
      </c>
      <c r="BV32" s="52">
        <v>0</v>
      </c>
      <c r="BW32" s="52">
        <v>0</v>
      </c>
      <c r="BX32" s="52">
        <v>0</v>
      </c>
      <c r="BY32" s="52">
        <v>0</v>
      </c>
      <c r="BZ32" s="52">
        <v>0</v>
      </c>
      <c r="CA32" s="52">
        <v>0</v>
      </c>
      <c r="CB32" s="52">
        <v>0</v>
      </c>
      <c r="CC32" s="246">
        <v>0</v>
      </c>
    </row>
    <row r="33" spans="1:81" x14ac:dyDescent="0.25">
      <c r="A33" s="294" t="s">
        <v>86</v>
      </c>
      <c r="B33" s="294" t="s">
        <v>169</v>
      </c>
      <c r="C33" s="294" t="s">
        <v>170</v>
      </c>
      <c r="D33" s="295">
        <v>2783</v>
      </c>
      <c r="E33" s="295">
        <v>22558</v>
      </c>
      <c r="F33" s="295">
        <v>96</v>
      </c>
      <c r="G33" s="295">
        <v>23757</v>
      </c>
      <c r="H33" s="295">
        <v>1413</v>
      </c>
      <c r="I33" s="295">
        <v>2239</v>
      </c>
      <c r="J33" s="295">
        <v>5</v>
      </c>
      <c r="K33" s="295">
        <v>43</v>
      </c>
      <c r="L33" s="295">
        <v>64</v>
      </c>
      <c r="M33" s="296">
        <v>0</v>
      </c>
      <c r="N33" s="295">
        <v>357</v>
      </c>
      <c r="O33" s="296">
        <v>0</v>
      </c>
      <c r="P33" s="297">
        <v>53315</v>
      </c>
      <c r="Q33" s="295">
        <v>2783</v>
      </c>
      <c r="R33" s="295">
        <v>11279</v>
      </c>
      <c r="S33" s="296">
        <v>0</v>
      </c>
      <c r="T33" s="295">
        <v>21381</v>
      </c>
      <c r="U33" s="296">
        <v>0</v>
      </c>
      <c r="V33" s="296">
        <v>0</v>
      </c>
      <c r="W33" s="295">
        <v>5</v>
      </c>
      <c r="X33" s="296">
        <v>0</v>
      </c>
      <c r="Y33" s="296">
        <v>0</v>
      </c>
      <c r="Z33" s="296">
        <v>0</v>
      </c>
      <c r="AA33" s="296">
        <v>0</v>
      </c>
      <c r="AB33" s="296">
        <v>0</v>
      </c>
      <c r="AC33" s="297">
        <v>35448</v>
      </c>
      <c r="AD33" s="296">
        <v>0</v>
      </c>
      <c r="AE33" s="295">
        <v>11279</v>
      </c>
      <c r="AF33" s="295">
        <v>96</v>
      </c>
      <c r="AG33" s="296">
        <v>0</v>
      </c>
      <c r="AH33" s="296">
        <v>0</v>
      </c>
      <c r="AI33" s="295">
        <v>2239</v>
      </c>
      <c r="AJ33" s="296">
        <v>0</v>
      </c>
      <c r="AK33" s="295">
        <v>43</v>
      </c>
      <c r="AL33" s="295">
        <v>64</v>
      </c>
      <c r="AM33" s="296">
        <v>0</v>
      </c>
      <c r="AN33" s="296">
        <v>0</v>
      </c>
      <c r="AO33" s="296">
        <v>0</v>
      </c>
      <c r="AP33" s="297">
        <v>13721</v>
      </c>
      <c r="AQ33" s="296">
        <v>0</v>
      </c>
      <c r="AR33" s="296">
        <v>0</v>
      </c>
      <c r="AS33" s="296">
        <v>0</v>
      </c>
      <c r="AT33" s="295">
        <v>2376</v>
      </c>
      <c r="AU33" s="295">
        <v>1413</v>
      </c>
      <c r="AV33" s="296">
        <v>0</v>
      </c>
      <c r="AW33" s="296">
        <v>0</v>
      </c>
      <c r="AX33" s="296">
        <v>0</v>
      </c>
      <c r="AY33" s="296">
        <v>0</v>
      </c>
      <c r="AZ33" s="296">
        <v>0</v>
      </c>
      <c r="BA33" s="296">
        <v>0</v>
      </c>
      <c r="BB33" s="296">
        <v>0</v>
      </c>
      <c r="BC33" s="297">
        <v>3789</v>
      </c>
      <c r="BD33" s="321">
        <v>0</v>
      </c>
      <c r="BE33" s="296">
        <v>0</v>
      </c>
      <c r="BF33" s="296">
        <v>0</v>
      </c>
      <c r="BG33" s="296">
        <v>0</v>
      </c>
      <c r="BH33" s="296">
        <v>0</v>
      </c>
      <c r="BI33" s="296">
        <v>0</v>
      </c>
      <c r="BJ33" s="296">
        <v>0</v>
      </c>
      <c r="BK33" s="296">
        <v>0</v>
      </c>
      <c r="BL33" s="296">
        <v>0</v>
      </c>
      <c r="BM33" s="296">
        <v>0</v>
      </c>
      <c r="BN33" s="295">
        <v>357</v>
      </c>
      <c r="BO33" s="296">
        <v>0</v>
      </c>
      <c r="BP33" s="297">
        <v>357</v>
      </c>
      <c r="BQ33" s="296">
        <v>0</v>
      </c>
      <c r="BR33" s="296">
        <v>0</v>
      </c>
      <c r="BS33" s="296">
        <v>0</v>
      </c>
      <c r="BT33" s="296">
        <v>0</v>
      </c>
      <c r="BU33" s="296">
        <v>0</v>
      </c>
      <c r="BV33" s="296">
        <v>0</v>
      </c>
      <c r="BW33" s="296">
        <v>0</v>
      </c>
      <c r="BX33" s="296">
        <v>0</v>
      </c>
      <c r="BY33" s="296">
        <v>0</v>
      </c>
      <c r="BZ33" s="296">
        <v>0</v>
      </c>
      <c r="CA33" s="296">
        <v>0</v>
      </c>
      <c r="CB33" s="296">
        <v>0</v>
      </c>
      <c r="CC33" s="298">
        <v>0</v>
      </c>
    </row>
    <row r="34" spans="1:81" x14ac:dyDescent="0.25">
      <c r="A34" s="294" t="s">
        <v>86</v>
      </c>
      <c r="B34" s="294" t="s">
        <v>171</v>
      </c>
      <c r="C34" s="294" t="s">
        <v>172</v>
      </c>
      <c r="D34" s="295">
        <v>2803</v>
      </c>
      <c r="E34" s="295">
        <v>22720</v>
      </c>
      <c r="F34" s="295">
        <v>97</v>
      </c>
      <c r="G34" s="295">
        <v>23930</v>
      </c>
      <c r="H34" s="295">
        <v>1423</v>
      </c>
      <c r="I34" s="295">
        <v>2255</v>
      </c>
      <c r="J34" s="295">
        <v>5</v>
      </c>
      <c r="K34" s="295">
        <v>43</v>
      </c>
      <c r="L34" s="295">
        <v>64</v>
      </c>
      <c r="M34" s="296">
        <v>0</v>
      </c>
      <c r="N34" s="295">
        <v>360</v>
      </c>
      <c r="O34" s="296">
        <v>0</v>
      </c>
      <c r="P34" s="297">
        <v>53700</v>
      </c>
      <c r="Q34" s="295">
        <v>2803</v>
      </c>
      <c r="R34" s="295">
        <v>11360</v>
      </c>
      <c r="S34" s="296">
        <v>0</v>
      </c>
      <c r="T34" s="295">
        <v>21537</v>
      </c>
      <c r="U34" s="296">
        <v>0</v>
      </c>
      <c r="V34" s="296">
        <v>0</v>
      </c>
      <c r="W34" s="295">
        <v>5</v>
      </c>
      <c r="X34" s="296">
        <v>0</v>
      </c>
      <c r="Y34" s="296">
        <v>0</v>
      </c>
      <c r="Z34" s="296">
        <v>0</v>
      </c>
      <c r="AA34" s="296">
        <v>0</v>
      </c>
      <c r="AB34" s="296">
        <v>0</v>
      </c>
      <c r="AC34" s="297">
        <v>35705</v>
      </c>
      <c r="AD34" s="296">
        <v>0</v>
      </c>
      <c r="AE34" s="295">
        <v>11360</v>
      </c>
      <c r="AF34" s="295">
        <v>97</v>
      </c>
      <c r="AG34" s="296">
        <v>0</v>
      </c>
      <c r="AH34" s="296">
        <v>0</v>
      </c>
      <c r="AI34" s="295">
        <v>2255</v>
      </c>
      <c r="AJ34" s="296">
        <v>0</v>
      </c>
      <c r="AK34" s="295">
        <v>43</v>
      </c>
      <c r="AL34" s="295">
        <v>64</v>
      </c>
      <c r="AM34" s="296">
        <v>0</v>
      </c>
      <c r="AN34" s="296">
        <v>0</v>
      </c>
      <c r="AO34" s="296">
        <v>0</v>
      </c>
      <c r="AP34" s="297">
        <v>13819</v>
      </c>
      <c r="AQ34" s="296">
        <v>0</v>
      </c>
      <c r="AR34" s="296">
        <v>0</v>
      </c>
      <c r="AS34" s="296">
        <v>0</v>
      </c>
      <c r="AT34" s="295">
        <v>2393</v>
      </c>
      <c r="AU34" s="295">
        <v>1423</v>
      </c>
      <c r="AV34" s="296">
        <v>0</v>
      </c>
      <c r="AW34" s="296">
        <v>0</v>
      </c>
      <c r="AX34" s="296">
        <v>0</v>
      </c>
      <c r="AY34" s="296">
        <v>0</v>
      </c>
      <c r="AZ34" s="296">
        <v>0</v>
      </c>
      <c r="BA34" s="296">
        <v>0</v>
      </c>
      <c r="BB34" s="296">
        <v>0</v>
      </c>
      <c r="BC34" s="297">
        <v>3816</v>
      </c>
      <c r="BD34" s="321">
        <v>0</v>
      </c>
      <c r="BE34" s="296">
        <v>0</v>
      </c>
      <c r="BF34" s="296">
        <v>0</v>
      </c>
      <c r="BG34" s="296">
        <v>0</v>
      </c>
      <c r="BH34" s="296">
        <v>0</v>
      </c>
      <c r="BI34" s="296">
        <v>0</v>
      </c>
      <c r="BJ34" s="296">
        <v>0</v>
      </c>
      <c r="BK34" s="296">
        <v>0</v>
      </c>
      <c r="BL34" s="296">
        <v>0</v>
      </c>
      <c r="BM34" s="296">
        <v>0</v>
      </c>
      <c r="BN34" s="295">
        <v>360</v>
      </c>
      <c r="BO34" s="296">
        <v>0</v>
      </c>
      <c r="BP34" s="297">
        <v>360</v>
      </c>
      <c r="BQ34" s="296">
        <v>0</v>
      </c>
      <c r="BR34" s="296">
        <v>0</v>
      </c>
      <c r="BS34" s="296">
        <v>0</v>
      </c>
      <c r="BT34" s="296">
        <v>0</v>
      </c>
      <c r="BU34" s="296">
        <v>0</v>
      </c>
      <c r="BV34" s="296">
        <v>0</v>
      </c>
      <c r="BW34" s="296">
        <v>0</v>
      </c>
      <c r="BX34" s="296">
        <v>0</v>
      </c>
      <c r="BY34" s="296">
        <v>0</v>
      </c>
      <c r="BZ34" s="296">
        <v>0</v>
      </c>
      <c r="CA34" s="296">
        <v>0</v>
      </c>
      <c r="CB34" s="296">
        <v>0</v>
      </c>
      <c r="CC34" s="298">
        <v>0</v>
      </c>
    </row>
    <row r="35" spans="1:81" x14ac:dyDescent="0.25">
      <c r="A35" s="294" t="s">
        <v>86</v>
      </c>
      <c r="B35" s="294" t="s">
        <v>166</v>
      </c>
      <c r="C35" s="294" t="s">
        <v>167</v>
      </c>
      <c r="D35" s="295">
        <v>2953</v>
      </c>
      <c r="E35" s="295">
        <v>23939</v>
      </c>
      <c r="F35" s="295">
        <v>102</v>
      </c>
      <c r="G35" s="295">
        <v>25213</v>
      </c>
      <c r="H35" s="295">
        <v>1499</v>
      </c>
      <c r="I35" s="295">
        <v>2376</v>
      </c>
      <c r="J35" s="295">
        <v>6</v>
      </c>
      <c r="K35" s="295">
        <v>45</v>
      </c>
      <c r="L35" s="295">
        <v>68</v>
      </c>
      <c r="M35" s="296">
        <v>0</v>
      </c>
      <c r="N35" s="295">
        <v>379</v>
      </c>
      <c r="O35" s="296">
        <v>0</v>
      </c>
      <c r="P35" s="297">
        <v>56580</v>
      </c>
      <c r="Q35" s="295">
        <v>2953</v>
      </c>
      <c r="R35" s="295">
        <v>11969</v>
      </c>
      <c r="S35" s="296">
        <v>0</v>
      </c>
      <c r="T35" s="295">
        <v>22691</v>
      </c>
      <c r="U35" s="296">
        <v>0</v>
      </c>
      <c r="V35" s="296">
        <v>0</v>
      </c>
      <c r="W35" s="295">
        <v>6</v>
      </c>
      <c r="X35" s="296">
        <v>0</v>
      </c>
      <c r="Y35" s="296">
        <v>0</v>
      </c>
      <c r="Z35" s="296">
        <v>0</v>
      </c>
      <c r="AA35" s="296">
        <v>0</v>
      </c>
      <c r="AB35" s="296">
        <v>0</v>
      </c>
      <c r="AC35" s="297">
        <v>37619</v>
      </c>
      <c r="AD35" s="296">
        <v>0</v>
      </c>
      <c r="AE35" s="295">
        <v>11970</v>
      </c>
      <c r="AF35" s="295">
        <v>102</v>
      </c>
      <c r="AG35" s="296">
        <v>0</v>
      </c>
      <c r="AH35" s="296">
        <v>0</v>
      </c>
      <c r="AI35" s="295">
        <v>2376</v>
      </c>
      <c r="AJ35" s="296">
        <v>0</v>
      </c>
      <c r="AK35" s="295">
        <v>45</v>
      </c>
      <c r="AL35" s="295">
        <v>68</v>
      </c>
      <c r="AM35" s="296">
        <v>0</v>
      </c>
      <c r="AN35" s="296">
        <v>0</v>
      </c>
      <c r="AO35" s="296">
        <v>0</v>
      </c>
      <c r="AP35" s="297">
        <v>14561</v>
      </c>
      <c r="AQ35" s="296">
        <v>0</v>
      </c>
      <c r="AR35" s="296">
        <v>0</v>
      </c>
      <c r="AS35" s="296">
        <v>0</v>
      </c>
      <c r="AT35" s="295">
        <v>2522</v>
      </c>
      <c r="AU35" s="295">
        <v>1499</v>
      </c>
      <c r="AV35" s="296">
        <v>0</v>
      </c>
      <c r="AW35" s="296">
        <v>0</v>
      </c>
      <c r="AX35" s="296">
        <v>0</v>
      </c>
      <c r="AY35" s="296">
        <v>0</v>
      </c>
      <c r="AZ35" s="296">
        <v>0</v>
      </c>
      <c r="BA35" s="296">
        <v>0</v>
      </c>
      <c r="BB35" s="296">
        <v>0</v>
      </c>
      <c r="BC35" s="297">
        <v>4021</v>
      </c>
      <c r="BD35" s="321">
        <v>0</v>
      </c>
      <c r="BE35" s="296">
        <v>0</v>
      </c>
      <c r="BF35" s="296">
        <v>0</v>
      </c>
      <c r="BG35" s="296">
        <v>0</v>
      </c>
      <c r="BH35" s="296">
        <v>0</v>
      </c>
      <c r="BI35" s="296">
        <v>0</v>
      </c>
      <c r="BJ35" s="296">
        <v>0</v>
      </c>
      <c r="BK35" s="296">
        <v>0</v>
      </c>
      <c r="BL35" s="296">
        <v>0</v>
      </c>
      <c r="BM35" s="296">
        <v>0</v>
      </c>
      <c r="BN35" s="295">
        <v>379</v>
      </c>
      <c r="BO35" s="296">
        <v>0</v>
      </c>
      <c r="BP35" s="297">
        <v>379</v>
      </c>
      <c r="BQ35" s="296">
        <v>0</v>
      </c>
      <c r="BR35" s="296">
        <v>0</v>
      </c>
      <c r="BS35" s="296">
        <v>0</v>
      </c>
      <c r="BT35" s="296">
        <v>0</v>
      </c>
      <c r="BU35" s="296">
        <v>0</v>
      </c>
      <c r="BV35" s="296">
        <v>0</v>
      </c>
      <c r="BW35" s="296">
        <v>0</v>
      </c>
      <c r="BX35" s="296">
        <v>0</v>
      </c>
      <c r="BY35" s="296">
        <v>0</v>
      </c>
      <c r="BZ35" s="296">
        <v>0</v>
      </c>
      <c r="CA35" s="296">
        <v>0</v>
      </c>
      <c r="CB35" s="296">
        <v>0</v>
      </c>
      <c r="CC35" s="298">
        <v>0</v>
      </c>
    </row>
    <row r="36" spans="1:81" x14ac:dyDescent="0.25">
      <c r="A36" s="3" t="s">
        <v>86</v>
      </c>
      <c r="B36" s="3" t="s">
        <v>169</v>
      </c>
      <c r="C36" s="3" t="s">
        <v>170</v>
      </c>
      <c r="D36" s="53">
        <v>1171</v>
      </c>
      <c r="E36" s="53">
        <v>9489</v>
      </c>
      <c r="F36" s="53">
        <v>40</v>
      </c>
      <c r="G36" s="53">
        <v>9994</v>
      </c>
      <c r="H36" s="53">
        <v>594</v>
      </c>
      <c r="I36" s="53">
        <v>942</v>
      </c>
      <c r="J36" s="53">
        <v>2</v>
      </c>
      <c r="K36" s="53">
        <v>18</v>
      </c>
      <c r="L36" s="53">
        <v>27</v>
      </c>
      <c r="M36" s="52">
        <v>0</v>
      </c>
      <c r="N36" s="53">
        <v>150</v>
      </c>
      <c r="O36" s="52">
        <v>0</v>
      </c>
      <c r="P36" s="245">
        <v>22427</v>
      </c>
      <c r="Q36" s="53">
        <v>1171</v>
      </c>
      <c r="R36" s="53">
        <v>4744</v>
      </c>
      <c r="S36" s="52">
        <v>0</v>
      </c>
      <c r="T36" s="53">
        <v>7495</v>
      </c>
      <c r="U36" s="52">
        <v>0</v>
      </c>
      <c r="V36" s="52">
        <v>0</v>
      </c>
      <c r="W36" s="53">
        <v>2</v>
      </c>
      <c r="X36" s="52">
        <v>0</v>
      </c>
      <c r="Y36" s="52">
        <v>0</v>
      </c>
      <c r="Z36" s="52">
        <v>0</v>
      </c>
      <c r="AA36" s="52">
        <v>0</v>
      </c>
      <c r="AB36" s="52">
        <v>0</v>
      </c>
      <c r="AC36" s="245">
        <v>13412</v>
      </c>
      <c r="AD36" s="52">
        <v>0</v>
      </c>
      <c r="AE36" s="53">
        <v>4745</v>
      </c>
      <c r="AF36" s="53">
        <v>40</v>
      </c>
      <c r="AG36" s="52">
        <v>0</v>
      </c>
      <c r="AH36" s="52">
        <v>0</v>
      </c>
      <c r="AI36" s="53">
        <v>942</v>
      </c>
      <c r="AJ36" s="52">
        <v>0</v>
      </c>
      <c r="AK36" s="53">
        <v>18</v>
      </c>
      <c r="AL36" s="53">
        <v>27</v>
      </c>
      <c r="AM36" s="52">
        <v>0</v>
      </c>
      <c r="AN36" s="52">
        <v>0</v>
      </c>
      <c r="AO36" s="52">
        <v>0</v>
      </c>
      <c r="AP36" s="245">
        <v>5772</v>
      </c>
      <c r="AQ36" s="52">
        <v>0</v>
      </c>
      <c r="AR36" s="52">
        <v>0</v>
      </c>
      <c r="AS36" s="52">
        <v>0</v>
      </c>
      <c r="AT36" s="53">
        <v>2499</v>
      </c>
      <c r="AU36" s="53">
        <v>594</v>
      </c>
      <c r="AV36" s="52">
        <v>0</v>
      </c>
      <c r="AW36" s="52">
        <v>0</v>
      </c>
      <c r="AX36" s="52">
        <v>0</v>
      </c>
      <c r="AY36" s="52">
        <v>0</v>
      </c>
      <c r="AZ36" s="52">
        <v>0</v>
      </c>
      <c r="BA36" s="52">
        <v>0</v>
      </c>
      <c r="BB36" s="52">
        <v>0</v>
      </c>
      <c r="BC36" s="245">
        <v>3093</v>
      </c>
      <c r="BD36" s="322">
        <v>0</v>
      </c>
      <c r="BE36" s="52">
        <v>0</v>
      </c>
      <c r="BF36" s="52">
        <v>0</v>
      </c>
      <c r="BG36" s="52">
        <v>0</v>
      </c>
      <c r="BH36" s="52">
        <v>0</v>
      </c>
      <c r="BI36" s="52">
        <v>0</v>
      </c>
      <c r="BJ36" s="52">
        <v>0</v>
      </c>
      <c r="BK36" s="52">
        <v>0</v>
      </c>
      <c r="BL36" s="52">
        <v>0</v>
      </c>
      <c r="BM36" s="52">
        <v>0</v>
      </c>
      <c r="BN36" s="53">
        <v>150</v>
      </c>
      <c r="BO36" s="52">
        <v>0</v>
      </c>
      <c r="BP36" s="245">
        <v>150</v>
      </c>
      <c r="BQ36" s="52">
        <v>0</v>
      </c>
      <c r="BR36" s="52">
        <v>0</v>
      </c>
      <c r="BS36" s="52">
        <v>0</v>
      </c>
      <c r="BT36" s="52">
        <v>0</v>
      </c>
      <c r="BU36" s="52">
        <v>0</v>
      </c>
      <c r="BV36" s="52">
        <v>0</v>
      </c>
      <c r="BW36" s="52">
        <v>0</v>
      </c>
      <c r="BX36" s="52">
        <v>0</v>
      </c>
      <c r="BY36" s="52">
        <v>0</v>
      </c>
      <c r="BZ36" s="52">
        <v>0</v>
      </c>
      <c r="CA36" s="52">
        <v>0</v>
      </c>
      <c r="CB36" s="52">
        <v>0</v>
      </c>
      <c r="CC36" s="246">
        <v>0</v>
      </c>
    </row>
    <row r="37" spans="1:81" x14ac:dyDescent="0.25">
      <c r="A37" s="3" t="s">
        <v>86</v>
      </c>
      <c r="B37" s="3" t="s">
        <v>171</v>
      </c>
      <c r="C37" s="3" t="s">
        <v>172</v>
      </c>
      <c r="D37" s="53">
        <v>1174</v>
      </c>
      <c r="E37" s="53">
        <v>9513</v>
      </c>
      <c r="F37" s="53">
        <v>40</v>
      </c>
      <c r="G37" s="53">
        <v>10019</v>
      </c>
      <c r="H37" s="53">
        <v>596</v>
      </c>
      <c r="I37" s="53">
        <v>944</v>
      </c>
      <c r="J37" s="53">
        <v>2</v>
      </c>
      <c r="K37" s="53">
        <v>18</v>
      </c>
      <c r="L37" s="53">
        <v>27</v>
      </c>
      <c r="M37" s="52">
        <v>0</v>
      </c>
      <c r="N37" s="53">
        <v>151</v>
      </c>
      <c r="O37" s="52">
        <v>0</v>
      </c>
      <c r="P37" s="245">
        <v>22484</v>
      </c>
      <c r="Q37" s="53">
        <v>1174</v>
      </c>
      <c r="R37" s="53">
        <v>4756</v>
      </c>
      <c r="S37" s="52">
        <v>0</v>
      </c>
      <c r="T37" s="53">
        <v>7514</v>
      </c>
      <c r="U37" s="52">
        <v>0</v>
      </c>
      <c r="V37" s="52">
        <v>0</v>
      </c>
      <c r="W37" s="53">
        <v>2</v>
      </c>
      <c r="X37" s="52">
        <v>0</v>
      </c>
      <c r="Y37" s="52">
        <v>0</v>
      </c>
      <c r="Z37" s="52">
        <v>0</v>
      </c>
      <c r="AA37" s="52">
        <v>0</v>
      </c>
      <c r="AB37" s="52">
        <v>0</v>
      </c>
      <c r="AC37" s="245">
        <v>13446</v>
      </c>
      <c r="AD37" s="52">
        <v>0</v>
      </c>
      <c r="AE37" s="53">
        <v>4757</v>
      </c>
      <c r="AF37" s="53">
        <v>40</v>
      </c>
      <c r="AG37" s="52">
        <v>0</v>
      </c>
      <c r="AH37" s="52">
        <v>0</v>
      </c>
      <c r="AI37" s="53">
        <v>944</v>
      </c>
      <c r="AJ37" s="52">
        <v>0</v>
      </c>
      <c r="AK37" s="53">
        <v>18</v>
      </c>
      <c r="AL37" s="53">
        <v>27</v>
      </c>
      <c r="AM37" s="52">
        <v>0</v>
      </c>
      <c r="AN37" s="52">
        <v>0</v>
      </c>
      <c r="AO37" s="52">
        <v>0</v>
      </c>
      <c r="AP37" s="245">
        <v>5786</v>
      </c>
      <c r="AQ37" s="52">
        <v>0</v>
      </c>
      <c r="AR37" s="52">
        <v>0</v>
      </c>
      <c r="AS37" s="52">
        <v>0</v>
      </c>
      <c r="AT37" s="53">
        <v>2505</v>
      </c>
      <c r="AU37" s="53">
        <v>596</v>
      </c>
      <c r="AV37" s="52">
        <v>0</v>
      </c>
      <c r="AW37" s="52">
        <v>0</v>
      </c>
      <c r="AX37" s="52">
        <v>0</v>
      </c>
      <c r="AY37" s="52">
        <v>0</v>
      </c>
      <c r="AZ37" s="52">
        <v>0</v>
      </c>
      <c r="BA37" s="52">
        <v>0</v>
      </c>
      <c r="BB37" s="52">
        <v>0</v>
      </c>
      <c r="BC37" s="245">
        <v>3101</v>
      </c>
      <c r="BD37" s="322">
        <v>0</v>
      </c>
      <c r="BE37" s="52">
        <v>0</v>
      </c>
      <c r="BF37" s="52">
        <v>0</v>
      </c>
      <c r="BG37" s="52">
        <v>0</v>
      </c>
      <c r="BH37" s="52">
        <v>0</v>
      </c>
      <c r="BI37" s="52">
        <v>0</v>
      </c>
      <c r="BJ37" s="52">
        <v>0</v>
      </c>
      <c r="BK37" s="52">
        <v>0</v>
      </c>
      <c r="BL37" s="52">
        <v>0</v>
      </c>
      <c r="BM37" s="52">
        <v>0</v>
      </c>
      <c r="BN37" s="53">
        <v>151</v>
      </c>
      <c r="BO37" s="52">
        <v>0</v>
      </c>
      <c r="BP37" s="245">
        <v>151</v>
      </c>
      <c r="BQ37" s="52">
        <v>0</v>
      </c>
      <c r="BR37" s="52">
        <v>0</v>
      </c>
      <c r="BS37" s="52">
        <v>0</v>
      </c>
      <c r="BT37" s="52">
        <v>0</v>
      </c>
      <c r="BU37" s="52">
        <v>0</v>
      </c>
      <c r="BV37" s="52">
        <v>0</v>
      </c>
      <c r="BW37" s="52">
        <v>0</v>
      </c>
      <c r="BX37" s="52">
        <v>0</v>
      </c>
      <c r="BY37" s="52">
        <v>0</v>
      </c>
      <c r="BZ37" s="52">
        <v>0</v>
      </c>
      <c r="CA37" s="52">
        <v>0</v>
      </c>
      <c r="CB37" s="52">
        <v>0</v>
      </c>
      <c r="CC37" s="246">
        <v>0</v>
      </c>
    </row>
    <row r="38" spans="1:81" x14ac:dyDescent="0.25">
      <c r="A38" s="3" t="s">
        <v>86</v>
      </c>
      <c r="B38" s="3" t="s">
        <v>166</v>
      </c>
      <c r="C38" s="3" t="s">
        <v>167</v>
      </c>
      <c r="D38" s="53">
        <v>1160</v>
      </c>
      <c r="E38" s="53">
        <v>9402</v>
      </c>
      <c r="F38" s="53">
        <v>40</v>
      </c>
      <c r="G38" s="53">
        <v>9901</v>
      </c>
      <c r="H38" s="53">
        <v>589</v>
      </c>
      <c r="I38" s="53">
        <v>933</v>
      </c>
      <c r="J38" s="53">
        <v>2</v>
      </c>
      <c r="K38" s="53">
        <v>18</v>
      </c>
      <c r="L38" s="53">
        <v>27</v>
      </c>
      <c r="M38" s="52">
        <v>0</v>
      </c>
      <c r="N38" s="53">
        <v>149</v>
      </c>
      <c r="O38" s="52">
        <v>0</v>
      </c>
      <c r="P38" s="245">
        <v>22221</v>
      </c>
      <c r="Q38" s="53">
        <v>1160</v>
      </c>
      <c r="R38" s="53">
        <v>4701</v>
      </c>
      <c r="S38" s="52">
        <v>0</v>
      </c>
      <c r="T38" s="53">
        <v>7425</v>
      </c>
      <c r="U38" s="52">
        <v>0</v>
      </c>
      <c r="V38" s="52">
        <v>0</v>
      </c>
      <c r="W38" s="53">
        <v>2</v>
      </c>
      <c r="X38" s="52">
        <v>0</v>
      </c>
      <c r="Y38" s="52">
        <v>0</v>
      </c>
      <c r="Z38" s="52">
        <v>0</v>
      </c>
      <c r="AA38" s="52">
        <v>0</v>
      </c>
      <c r="AB38" s="52">
        <v>0</v>
      </c>
      <c r="AC38" s="245">
        <v>13288</v>
      </c>
      <c r="AD38" s="52">
        <v>0</v>
      </c>
      <c r="AE38" s="53">
        <v>4701</v>
      </c>
      <c r="AF38" s="53">
        <v>40</v>
      </c>
      <c r="AG38" s="52">
        <v>0</v>
      </c>
      <c r="AH38" s="52">
        <v>0</v>
      </c>
      <c r="AI38" s="53">
        <v>933</v>
      </c>
      <c r="AJ38" s="52">
        <v>0</v>
      </c>
      <c r="AK38" s="53">
        <v>18</v>
      </c>
      <c r="AL38" s="53">
        <v>27</v>
      </c>
      <c r="AM38" s="52">
        <v>0</v>
      </c>
      <c r="AN38" s="52">
        <v>0</v>
      </c>
      <c r="AO38" s="52">
        <v>0</v>
      </c>
      <c r="AP38" s="245">
        <v>5719</v>
      </c>
      <c r="AQ38" s="52">
        <v>0</v>
      </c>
      <c r="AR38" s="52">
        <v>0</v>
      </c>
      <c r="AS38" s="52">
        <v>0</v>
      </c>
      <c r="AT38" s="53">
        <v>2476</v>
      </c>
      <c r="AU38" s="53">
        <v>589</v>
      </c>
      <c r="AV38" s="52">
        <v>0</v>
      </c>
      <c r="AW38" s="52">
        <v>0</v>
      </c>
      <c r="AX38" s="52">
        <v>0</v>
      </c>
      <c r="AY38" s="52">
        <v>0</v>
      </c>
      <c r="AZ38" s="52">
        <v>0</v>
      </c>
      <c r="BA38" s="52">
        <v>0</v>
      </c>
      <c r="BB38" s="52">
        <v>0</v>
      </c>
      <c r="BC38" s="245">
        <v>3065</v>
      </c>
      <c r="BD38" s="322">
        <v>0</v>
      </c>
      <c r="BE38" s="52">
        <v>0</v>
      </c>
      <c r="BF38" s="52">
        <v>0</v>
      </c>
      <c r="BG38" s="52">
        <v>0</v>
      </c>
      <c r="BH38" s="52">
        <v>0</v>
      </c>
      <c r="BI38" s="52">
        <v>0</v>
      </c>
      <c r="BJ38" s="52">
        <v>0</v>
      </c>
      <c r="BK38" s="52">
        <v>0</v>
      </c>
      <c r="BL38" s="52">
        <v>0</v>
      </c>
      <c r="BM38" s="52">
        <v>0</v>
      </c>
      <c r="BN38" s="53">
        <v>149</v>
      </c>
      <c r="BO38" s="52">
        <v>0</v>
      </c>
      <c r="BP38" s="245">
        <v>149</v>
      </c>
      <c r="BQ38" s="52">
        <v>0</v>
      </c>
      <c r="BR38" s="52">
        <v>0</v>
      </c>
      <c r="BS38" s="52">
        <v>0</v>
      </c>
      <c r="BT38" s="52">
        <v>0</v>
      </c>
      <c r="BU38" s="52">
        <v>0</v>
      </c>
      <c r="BV38" s="52">
        <v>0</v>
      </c>
      <c r="BW38" s="52">
        <v>0</v>
      </c>
      <c r="BX38" s="52">
        <v>0</v>
      </c>
      <c r="BY38" s="52">
        <v>0</v>
      </c>
      <c r="BZ38" s="52">
        <v>0</v>
      </c>
      <c r="CA38" s="52">
        <v>0</v>
      </c>
      <c r="CB38" s="52">
        <v>0</v>
      </c>
      <c r="CC38" s="246">
        <v>0</v>
      </c>
    </row>
    <row r="39" spans="1:81" x14ac:dyDescent="0.25">
      <c r="A39" s="294" t="s">
        <v>87</v>
      </c>
      <c r="B39" s="294" t="s">
        <v>169</v>
      </c>
      <c r="C39" s="294" t="s">
        <v>170</v>
      </c>
      <c r="D39" s="295">
        <v>4293</v>
      </c>
      <c r="E39" s="295">
        <v>34794</v>
      </c>
      <c r="F39" s="295">
        <v>148</v>
      </c>
      <c r="G39" s="295">
        <v>36645</v>
      </c>
      <c r="H39" s="295">
        <v>2179</v>
      </c>
      <c r="I39" s="295">
        <v>3454</v>
      </c>
      <c r="J39" s="295">
        <v>8</v>
      </c>
      <c r="K39" s="295">
        <v>66</v>
      </c>
      <c r="L39" s="295">
        <v>99</v>
      </c>
      <c r="M39" s="296">
        <v>0</v>
      </c>
      <c r="N39" s="295">
        <v>551</v>
      </c>
      <c r="O39" s="296">
        <v>0</v>
      </c>
      <c r="P39" s="297">
        <v>82237</v>
      </c>
      <c r="Q39" s="295">
        <v>4293</v>
      </c>
      <c r="R39" s="295">
        <v>17397</v>
      </c>
      <c r="S39" s="296">
        <v>0</v>
      </c>
      <c r="T39" s="295">
        <v>32980</v>
      </c>
      <c r="U39" s="296">
        <v>0</v>
      </c>
      <c r="V39" s="296">
        <v>0</v>
      </c>
      <c r="W39" s="295">
        <v>8</v>
      </c>
      <c r="X39" s="296">
        <v>0</v>
      </c>
      <c r="Y39" s="296">
        <v>0</v>
      </c>
      <c r="Z39" s="296">
        <v>0</v>
      </c>
      <c r="AA39" s="296">
        <v>0</v>
      </c>
      <c r="AB39" s="296">
        <v>0</v>
      </c>
      <c r="AC39" s="297">
        <v>54678</v>
      </c>
      <c r="AD39" s="296">
        <v>0</v>
      </c>
      <c r="AE39" s="295">
        <v>17397</v>
      </c>
      <c r="AF39" s="295">
        <v>148</v>
      </c>
      <c r="AG39" s="296">
        <v>0</v>
      </c>
      <c r="AH39" s="296">
        <v>0</v>
      </c>
      <c r="AI39" s="295">
        <v>3454</v>
      </c>
      <c r="AJ39" s="296">
        <v>0</v>
      </c>
      <c r="AK39" s="295">
        <v>66</v>
      </c>
      <c r="AL39" s="295">
        <v>99</v>
      </c>
      <c r="AM39" s="296">
        <v>0</v>
      </c>
      <c r="AN39" s="296">
        <v>0</v>
      </c>
      <c r="AO39" s="296">
        <v>0</v>
      </c>
      <c r="AP39" s="297">
        <v>21164</v>
      </c>
      <c r="AQ39" s="296">
        <v>0</v>
      </c>
      <c r="AR39" s="296">
        <v>0</v>
      </c>
      <c r="AS39" s="296">
        <v>0</v>
      </c>
      <c r="AT39" s="295">
        <v>3665</v>
      </c>
      <c r="AU39" s="295">
        <v>2179</v>
      </c>
      <c r="AV39" s="296">
        <v>0</v>
      </c>
      <c r="AW39" s="296">
        <v>0</v>
      </c>
      <c r="AX39" s="296">
        <v>0</v>
      </c>
      <c r="AY39" s="296">
        <v>0</v>
      </c>
      <c r="AZ39" s="296">
        <v>0</v>
      </c>
      <c r="BA39" s="296">
        <v>0</v>
      </c>
      <c r="BB39" s="296">
        <v>0</v>
      </c>
      <c r="BC39" s="297">
        <v>5844</v>
      </c>
      <c r="BD39" s="321">
        <v>0</v>
      </c>
      <c r="BE39" s="296">
        <v>0</v>
      </c>
      <c r="BF39" s="296">
        <v>0</v>
      </c>
      <c r="BG39" s="296">
        <v>0</v>
      </c>
      <c r="BH39" s="296">
        <v>0</v>
      </c>
      <c r="BI39" s="296">
        <v>0</v>
      </c>
      <c r="BJ39" s="296">
        <v>0</v>
      </c>
      <c r="BK39" s="296">
        <v>0</v>
      </c>
      <c r="BL39" s="296">
        <v>0</v>
      </c>
      <c r="BM39" s="296">
        <v>0</v>
      </c>
      <c r="BN39" s="295">
        <v>551</v>
      </c>
      <c r="BO39" s="296">
        <v>0</v>
      </c>
      <c r="BP39" s="297">
        <v>551</v>
      </c>
      <c r="BQ39" s="296">
        <v>0</v>
      </c>
      <c r="BR39" s="296">
        <v>0</v>
      </c>
      <c r="BS39" s="296">
        <v>0</v>
      </c>
      <c r="BT39" s="296">
        <v>0</v>
      </c>
      <c r="BU39" s="296">
        <v>0</v>
      </c>
      <c r="BV39" s="296">
        <v>0</v>
      </c>
      <c r="BW39" s="296">
        <v>0</v>
      </c>
      <c r="BX39" s="296">
        <v>0</v>
      </c>
      <c r="BY39" s="296">
        <v>0</v>
      </c>
      <c r="BZ39" s="296">
        <v>0</v>
      </c>
      <c r="CA39" s="296">
        <v>0</v>
      </c>
      <c r="CB39" s="296">
        <v>0</v>
      </c>
      <c r="CC39" s="298">
        <v>0</v>
      </c>
    </row>
    <row r="40" spans="1:81" x14ac:dyDescent="0.25">
      <c r="A40" s="294" t="s">
        <v>87</v>
      </c>
      <c r="B40" s="294" t="s">
        <v>171</v>
      </c>
      <c r="C40" s="294" t="s">
        <v>172</v>
      </c>
      <c r="D40" s="295">
        <v>4323</v>
      </c>
      <c r="E40" s="295">
        <v>35039</v>
      </c>
      <c r="F40" s="295">
        <v>149</v>
      </c>
      <c r="G40" s="295">
        <v>36903</v>
      </c>
      <c r="H40" s="295">
        <v>2195</v>
      </c>
      <c r="I40" s="295">
        <v>3478</v>
      </c>
      <c r="J40" s="295">
        <v>8</v>
      </c>
      <c r="K40" s="295">
        <v>66</v>
      </c>
      <c r="L40" s="295">
        <v>99</v>
      </c>
      <c r="M40" s="296">
        <v>0</v>
      </c>
      <c r="N40" s="295">
        <v>555</v>
      </c>
      <c r="O40" s="296">
        <v>0</v>
      </c>
      <c r="P40" s="297">
        <v>82815</v>
      </c>
      <c r="Q40" s="295">
        <v>4323</v>
      </c>
      <c r="R40" s="295">
        <v>17519</v>
      </c>
      <c r="S40" s="296">
        <v>0</v>
      </c>
      <c r="T40" s="295">
        <v>33212</v>
      </c>
      <c r="U40" s="296">
        <v>0</v>
      </c>
      <c r="V40" s="296">
        <v>0</v>
      </c>
      <c r="W40" s="295">
        <v>8</v>
      </c>
      <c r="X40" s="296">
        <v>0</v>
      </c>
      <c r="Y40" s="296">
        <v>0</v>
      </c>
      <c r="Z40" s="296">
        <v>0</v>
      </c>
      <c r="AA40" s="296">
        <v>0</v>
      </c>
      <c r="AB40" s="296">
        <v>0</v>
      </c>
      <c r="AC40" s="297">
        <v>55062</v>
      </c>
      <c r="AD40" s="296">
        <v>0</v>
      </c>
      <c r="AE40" s="295">
        <v>17520</v>
      </c>
      <c r="AF40" s="295">
        <v>149</v>
      </c>
      <c r="AG40" s="296">
        <v>0</v>
      </c>
      <c r="AH40" s="296">
        <v>0</v>
      </c>
      <c r="AI40" s="295">
        <v>3478</v>
      </c>
      <c r="AJ40" s="296">
        <v>0</v>
      </c>
      <c r="AK40" s="295">
        <v>66</v>
      </c>
      <c r="AL40" s="295">
        <v>99</v>
      </c>
      <c r="AM40" s="296">
        <v>0</v>
      </c>
      <c r="AN40" s="296">
        <v>0</v>
      </c>
      <c r="AO40" s="296">
        <v>0</v>
      </c>
      <c r="AP40" s="297">
        <v>21312</v>
      </c>
      <c r="AQ40" s="296">
        <v>0</v>
      </c>
      <c r="AR40" s="296">
        <v>0</v>
      </c>
      <c r="AS40" s="296">
        <v>0</v>
      </c>
      <c r="AT40" s="295">
        <v>3691</v>
      </c>
      <c r="AU40" s="295">
        <v>2195</v>
      </c>
      <c r="AV40" s="296">
        <v>0</v>
      </c>
      <c r="AW40" s="296">
        <v>0</v>
      </c>
      <c r="AX40" s="296">
        <v>0</v>
      </c>
      <c r="AY40" s="296">
        <v>0</v>
      </c>
      <c r="AZ40" s="296">
        <v>0</v>
      </c>
      <c r="BA40" s="296">
        <v>0</v>
      </c>
      <c r="BB40" s="296">
        <v>0</v>
      </c>
      <c r="BC40" s="297">
        <v>5886</v>
      </c>
      <c r="BD40" s="321">
        <v>0</v>
      </c>
      <c r="BE40" s="296">
        <v>0</v>
      </c>
      <c r="BF40" s="296">
        <v>0</v>
      </c>
      <c r="BG40" s="296">
        <v>0</v>
      </c>
      <c r="BH40" s="296">
        <v>0</v>
      </c>
      <c r="BI40" s="296">
        <v>0</v>
      </c>
      <c r="BJ40" s="296">
        <v>0</v>
      </c>
      <c r="BK40" s="296">
        <v>0</v>
      </c>
      <c r="BL40" s="296">
        <v>0</v>
      </c>
      <c r="BM40" s="296">
        <v>0</v>
      </c>
      <c r="BN40" s="295">
        <v>555</v>
      </c>
      <c r="BO40" s="296">
        <v>0</v>
      </c>
      <c r="BP40" s="297">
        <v>555</v>
      </c>
      <c r="BQ40" s="296">
        <v>0</v>
      </c>
      <c r="BR40" s="296">
        <v>0</v>
      </c>
      <c r="BS40" s="296">
        <v>0</v>
      </c>
      <c r="BT40" s="296">
        <v>0</v>
      </c>
      <c r="BU40" s="296">
        <v>0</v>
      </c>
      <c r="BV40" s="296">
        <v>0</v>
      </c>
      <c r="BW40" s="296">
        <v>0</v>
      </c>
      <c r="BX40" s="296">
        <v>0</v>
      </c>
      <c r="BY40" s="296">
        <v>0</v>
      </c>
      <c r="BZ40" s="296">
        <v>0</v>
      </c>
      <c r="CA40" s="296">
        <v>0</v>
      </c>
      <c r="CB40" s="296">
        <v>0</v>
      </c>
      <c r="CC40" s="298">
        <v>0</v>
      </c>
    </row>
    <row r="41" spans="1:81" x14ac:dyDescent="0.25">
      <c r="A41" s="294" t="s">
        <v>87</v>
      </c>
      <c r="B41" s="294" t="s">
        <v>166</v>
      </c>
      <c r="C41" s="294" t="s">
        <v>172</v>
      </c>
      <c r="D41" s="295">
        <v>-23</v>
      </c>
      <c r="E41" s="295">
        <v>-190</v>
      </c>
      <c r="F41" s="295">
        <v>-1</v>
      </c>
      <c r="G41" s="295">
        <v>-201</v>
      </c>
      <c r="H41" s="295">
        <v>-12</v>
      </c>
      <c r="I41" s="295">
        <v>-19</v>
      </c>
      <c r="J41" s="296">
        <v>0</v>
      </c>
      <c r="K41" s="296">
        <v>0</v>
      </c>
      <c r="L41" s="295">
        <v>-1</v>
      </c>
      <c r="M41" s="296">
        <v>0</v>
      </c>
      <c r="N41" s="295">
        <v>-3</v>
      </c>
      <c r="O41" s="296">
        <v>0</v>
      </c>
      <c r="P41" s="297">
        <v>-450</v>
      </c>
      <c r="Q41" s="295">
        <v>-23</v>
      </c>
      <c r="R41" s="295">
        <v>-95</v>
      </c>
      <c r="S41" s="296">
        <v>0</v>
      </c>
      <c r="T41" s="295">
        <v>-180</v>
      </c>
      <c r="U41" s="296">
        <v>0</v>
      </c>
      <c r="V41" s="296">
        <v>0</v>
      </c>
      <c r="W41" s="296">
        <v>0</v>
      </c>
      <c r="X41" s="296">
        <v>0</v>
      </c>
      <c r="Y41" s="296">
        <v>0</v>
      </c>
      <c r="Z41" s="296">
        <v>0</v>
      </c>
      <c r="AA41" s="296">
        <v>0</v>
      </c>
      <c r="AB41" s="296">
        <v>0</v>
      </c>
      <c r="AC41" s="297">
        <v>-298</v>
      </c>
      <c r="AD41" s="296">
        <v>0</v>
      </c>
      <c r="AE41" s="295">
        <v>-95</v>
      </c>
      <c r="AF41" s="295">
        <v>-1</v>
      </c>
      <c r="AG41" s="296">
        <v>0</v>
      </c>
      <c r="AH41" s="296">
        <v>0</v>
      </c>
      <c r="AI41" s="295">
        <v>-19</v>
      </c>
      <c r="AJ41" s="296">
        <v>0</v>
      </c>
      <c r="AK41" s="296">
        <v>0</v>
      </c>
      <c r="AL41" s="295">
        <v>-1</v>
      </c>
      <c r="AM41" s="296">
        <v>0</v>
      </c>
      <c r="AN41" s="296">
        <v>0</v>
      </c>
      <c r="AO41" s="296">
        <v>0</v>
      </c>
      <c r="AP41" s="297">
        <v>-116</v>
      </c>
      <c r="AQ41" s="296">
        <v>0</v>
      </c>
      <c r="AR41" s="296">
        <v>0</v>
      </c>
      <c r="AS41" s="296">
        <v>0</v>
      </c>
      <c r="AT41" s="295">
        <v>-21</v>
      </c>
      <c r="AU41" s="295">
        <v>-12</v>
      </c>
      <c r="AV41" s="296">
        <v>0</v>
      </c>
      <c r="AW41" s="296">
        <v>0</v>
      </c>
      <c r="AX41" s="296">
        <v>0</v>
      </c>
      <c r="AY41" s="296">
        <v>0</v>
      </c>
      <c r="AZ41" s="296">
        <v>0</v>
      </c>
      <c r="BA41" s="296">
        <v>0</v>
      </c>
      <c r="BB41" s="296">
        <v>0</v>
      </c>
      <c r="BC41" s="297">
        <v>-33</v>
      </c>
      <c r="BD41" s="321">
        <v>0</v>
      </c>
      <c r="BE41" s="296">
        <v>0</v>
      </c>
      <c r="BF41" s="296">
        <v>0</v>
      </c>
      <c r="BG41" s="296">
        <v>0</v>
      </c>
      <c r="BH41" s="296">
        <v>0</v>
      </c>
      <c r="BI41" s="296">
        <v>0</v>
      </c>
      <c r="BJ41" s="296">
        <v>0</v>
      </c>
      <c r="BK41" s="296">
        <v>0</v>
      </c>
      <c r="BL41" s="296">
        <v>0</v>
      </c>
      <c r="BM41" s="296">
        <v>0</v>
      </c>
      <c r="BN41" s="295">
        <v>-3</v>
      </c>
      <c r="BO41" s="296">
        <v>0</v>
      </c>
      <c r="BP41" s="297">
        <v>-3</v>
      </c>
      <c r="BQ41" s="296">
        <v>0</v>
      </c>
      <c r="BR41" s="296">
        <v>0</v>
      </c>
      <c r="BS41" s="296">
        <v>0</v>
      </c>
      <c r="BT41" s="296">
        <v>0</v>
      </c>
      <c r="BU41" s="296">
        <v>0</v>
      </c>
      <c r="BV41" s="296">
        <v>0</v>
      </c>
      <c r="BW41" s="296">
        <v>0</v>
      </c>
      <c r="BX41" s="296">
        <v>0</v>
      </c>
      <c r="BY41" s="296">
        <v>0</v>
      </c>
      <c r="BZ41" s="296">
        <v>0</v>
      </c>
      <c r="CA41" s="296">
        <v>0</v>
      </c>
      <c r="CB41" s="296">
        <v>0</v>
      </c>
      <c r="CC41" s="298">
        <v>0</v>
      </c>
    </row>
    <row r="42" spans="1:81" x14ac:dyDescent="0.25">
      <c r="A42" s="294" t="s">
        <v>87</v>
      </c>
      <c r="B42" s="294" t="s">
        <v>166</v>
      </c>
      <c r="C42" s="294" t="s">
        <v>167</v>
      </c>
      <c r="D42" s="295">
        <v>6420</v>
      </c>
      <c r="E42" s="295">
        <v>52037</v>
      </c>
      <c r="F42" s="295">
        <v>221</v>
      </c>
      <c r="G42" s="295">
        <v>54806</v>
      </c>
      <c r="H42" s="295">
        <v>3259</v>
      </c>
      <c r="I42" s="295">
        <v>5166</v>
      </c>
      <c r="J42" s="295">
        <v>12</v>
      </c>
      <c r="K42" s="295">
        <v>98</v>
      </c>
      <c r="L42" s="295">
        <v>148</v>
      </c>
      <c r="M42" s="296">
        <v>0</v>
      </c>
      <c r="N42" s="295">
        <v>824</v>
      </c>
      <c r="O42" s="296">
        <v>0</v>
      </c>
      <c r="P42" s="297">
        <v>122991</v>
      </c>
      <c r="Q42" s="295">
        <v>6420</v>
      </c>
      <c r="R42" s="295">
        <v>26018</v>
      </c>
      <c r="S42" s="296">
        <v>0</v>
      </c>
      <c r="T42" s="295">
        <v>49325</v>
      </c>
      <c r="U42" s="296">
        <v>0</v>
      </c>
      <c r="V42" s="296">
        <v>0</v>
      </c>
      <c r="W42" s="295">
        <v>12</v>
      </c>
      <c r="X42" s="296">
        <v>0</v>
      </c>
      <c r="Y42" s="296">
        <v>0</v>
      </c>
      <c r="Z42" s="296">
        <v>0</v>
      </c>
      <c r="AA42" s="296">
        <v>0</v>
      </c>
      <c r="AB42" s="296">
        <v>0</v>
      </c>
      <c r="AC42" s="297">
        <v>81775</v>
      </c>
      <c r="AD42" s="296">
        <v>0</v>
      </c>
      <c r="AE42" s="295">
        <v>26019</v>
      </c>
      <c r="AF42" s="295">
        <v>221</v>
      </c>
      <c r="AG42" s="296">
        <v>0</v>
      </c>
      <c r="AH42" s="296">
        <v>0</v>
      </c>
      <c r="AI42" s="295">
        <v>5166</v>
      </c>
      <c r="AJ42" s="296">
        <v>0</v>
      </c>
      <c r="AK42" s="295">
        <v>98</v>
      </c>
      <c r="AL42" s="295">
        <v>148</v>
      </c>
      <c r="AM42" s="296">
        <v>0</v>
      </c>
      <c r="AN42" s="296">
        <v>0</v>
      </c>
      <c r="AO42" s="296">
        <v>0</v>
      </c>
      <c r="AP42" s="297">
        <v>31652</v>
      </c>
      <c r="AQ42" s="296">
        <v>0</v>
      </c>
      <c r="AR42" s="296">
        <v>0</v>
      </c>
      <c r="AS42" s="296">
        <v>0</v>
      </c>
      <c r="AT42" s="295">
        <v>5481</v>
      </c>
      <c r="AU42" s="295">
        <v>3259</v>
      </c>
      <c r="AV42" s="296">
        <v>0</v>
      </c>
      <c r="AW42" s="296">
        <v>0</v>
      </c>
      <c r="AX42" s="296">
        <v>0</v>
      </c>
      <c r="AY42" s="296">
        <v>0</v>
      </c>
      <c r="AZ42" s="296">
        <v>0</v>
      </c>
      <c r="BA42" s="296">
        <v>0</v>
      </c>
      <c r="BB42" s="296">
        <v>0</v>
      </c>
      <c r="BC42" s="297">
        <v>8740</v>
      </c>
      <c r="BD42" s="321">
        <v>0</v>
      </c>
      <c r="BE42" s="296">
        <v>0</v>
      </c>
      <c r="BF42" s="296">
        <v>0</v>
      </c>
      <c r="BG42" s="296">
        <v>0</v>
      </c>
      <c r="BH42" s="296">
        <v>0</v>
      </c>
      <c r="BI42" s="296">
        <v>0</v>
      </c>
      <c r="BJ42" s="296">
        <v>0</v>
      </c>
      <c r="BK42" s="296">
        <v>0</v>
      </c>
      <c r="BL42" s="296">
        <v>0</v>
      </c>
      <c r="BM42" s="296">
        <v>0</v>
      </c>
      <c r="BN42" s="295">
        <v>824</v>
      </c>
      <c r="BO42" s="296">
        <v>0</v>
      </c>
      <c r="BP42" s="297">
        <v>824</v>
      </c>
      <c r="BQ42" s="296">
        <v>0</v>
      </c>
      <c r="BR42" s="296">
        <v>0</v>
      </c>
      <c r="BS42" s="296">
        <v>0</v>
      </c>
      <c r="BT42" s="296">
        <v>0</v>
      </c>
      <c r="BU42" s="296">
        <v>0</v>
      </c>
      <c r="BV42" s="296">
        <v>0</v>
      </c>
      <c r="BW42" s="296">
        <v>0</v>
      </c>
      <c r="BX42" s="296">
        <v>0</v>
      </c>
      <c r="BY42" s="296">
        <v>0</v>
      </c>
      <c r="BZ42" s="296">
        <v>0</v>
      </c>
      <c r="CA42" s="296">
        <v>0</v>
      </c>
      <c r="CB42" s="296">
        <v>0</v>
      </c>
      <c r="CC42" s="298">
        <v>0</v>
      </c>
    </row>
    <row r="43" spans="1:81" x14ac:dyDescent="0.25">
      <c r="A43" s="3" t="s">
        <v>87</v>
      </c>
      <c r="B43" s="3" t="s">
        <v>169</v>
      </c>
      <c r="C43" s="3" t="s">
        <v>170</v>
      </c>
      <c r="D43" s="53">
        <v>2294</v>
      </c>
      <c r="E43" s="53">
        <v>18597</v>
      </c>
      <c r="F43" s="53">
        <v>79</v>
      </c>
      <c r="G43" s="53">
        <v>19586</v>
      </c>
      <c r="H43" s="53">
        <v>1165</v>
      </c>
      <c r="I43" s="53">
        <v>1846</v>
      </c>
      <c r="J43" s="53">
        <v>4</v>
      </c>
      <c r="K43" s="53">
        <v>35</v>
      </c>
      <c r="L43" s="53">
        <v>53</v>
      </c>
      <c r="M43" s="52">
        <v>0</v>
      </c>
      <c r="N43" s="53">
        <v>294</v>
      </c>
      <c r="O43" s="52">
        <v>0</v>
      </c>
      <c r="P43" s="245">
        <v>43953</v>
      </c>
      <c r="Q43" s="53">
        <v>2294</v>
      </c>
      <c r="R43" s="53">
        <v>9298</v>
      </c>
      <c r="S43" s="52">
        <v>0</v>
      </c>
      <c r="T43" s="53">
        <v>14689</v>
      </c>
      <c r="U43" s="52">
        <v>0</v>
      </c>
      <c r="V43" s="52">
        <v>0</v>
      </c>
      <c r="W43" s="53">
        <v>4</v>
      </c>
      <c r="X43" s="52">
        <v>0</v>
      </c>
      <c r="Y43" s="52">
        <v>0</v>
      </c>
      <c r="Z43" s="52">
        <v>0</v>
      </c>
      <c r="AA43" s="52">
        <v>0</v>
      </c>
      <c r="AB43" s="52">
        <v>0</v>
      </c>
      <c r="AC43" s="245">
        <v>26285</v>
      </c>
      <c r="AD43" s="52">
        <v>0</v>
      </c>
      <c r="AE43" s="53">
        <v>9299</v>
      </c>
      <c r="AF43" s="53">
        <v>79</v>
      </c>
      <c r="AG43" s="52">
        <v>0</v>
      </c>
      <c r="AH43" s="52">
        <v>0</v>
      </c>
      <c r="AI43" s="53">
        <v>1846</v>
      </c>
      <c r="AJ43" s="52">
        <v>0</v>
      </c>
      <c r="AK43" s="53">
        <v>35</v>
      </c>
      <c r="AL43" s="53">
        <v>53</v>
      </c>
      <c r="AM43" s="52">
        <v>0</v>
      </c>
      <c r="AN43" s="52">
        <v>0</v>
      </c>
      <c r="AO43" s="52">
        <v>0</v>
      </c>
      <c r="AP43" s="245">
        <v>11312</v>
      </c>
      <c r="AQ43" s="52">
        <v>0</v>
      </c>
      <c r="AR43" s="52">
        <v>0</v>
      </c>
      <c r="AS43" s="52">
        <v>0</v>
      </c>
      <c r="AT43" s="53">
        <v>4897</v>
      </c>
      <c r="AU43" s="53">
        <v>1165</v>
      </c>
      <c r="AV43" s="52">
        <v>0</v>
      </c>
      <c r="AW43" s="52">
        <v>0</v>
      </c>
      <c r="AX43" s="52">
        <v>0</v>
      </c>
      <c r="AY43" s="52">
        <v>0</v>
      </c>
      <c r="AZ43" s="52">
        <v>0</v>
      </c>
      <c r="BA43" s="52">
        <v>0</v>
      </c>
      <c r="BB43" s="52">
        <v>0</v>
      </c>
      <c r="BC43" s="245">
        <v>6062</v>
      </c>
      <c r="BD43" s="322">
        <v>0</v>
      </c>
      <c r="BE43" s="52">
        <v>0</v>
      </c>
      <c r="BF43" s="52">
        <v>0</v>
      </c>
      <c r="BG43" s="52">
        <v>0</v>
      </c>
      <c r="BH43" s="52">
        <v>0</v>
      </c>
      <c r="BI43" s="52">
        <v>0</v>
      </c>
      <c r="BJ43" s="52">
        <v>0</v>
      </c>
      <c r="BK43" s="52">
        <v>0</v>
      </c>
      <c r="BL43" s="52">
        <v>0</v>
      </c>
      <c r="BM43" s="52">
        <v>0</v>
      </c>
      <c r="BN43" s="53">
        <v>294</v>
      </c>
      <c r="BO43" s="52">
        <v>0</v>
      </c>
      <c r="BP43" s="245">
        <v>294</v>
      </c>
      <c r="BQ43" s="52">
        <v>0</v>
      </c>
      <c r="BR43" s="52">
        <v>0</v>
      </c>
      <c r="BS43" s="52">
        <v>0</v>
      </c>
      <c r="BT43" s="52">
        <v>0</v>
      </c>
      <c r="BU43" s="52">
        <v>0</v>
      </c>
      <c r="BV43" s="52">
        <v>0</v>
      </c>
      <c r="BW43" s="52">
        <v>0</v>
      </c>
      <c r="BX43" s="52">
        <v>0</v>
      </c>
      <c r="BY43" s="52">
        <v>0</v>
      </c>
      <c r="BZ43" s="52">
        <v>0</v>
      </c>
      <c r="CA43" s="52">
        <v>0</v>
      </c>
      <c r="CB43" s="52">
        <v>0</v>
      </c>
      <c r="CC43" s="246">
        <v>0</v>
      </c>
    </row>
    <row r="44" spans="1:81" x14ac:dyDescent="0.25">
      <c r="A44" s="3" t="s">
        <v>87</v>
      </c>
      <c r="B44" s="3" t="s">
        <v>171</v>
      </c>
      <c r="C44" s="3" t="s">
        <v>172</v>
      </c>
      <c r="D44" s="53">
        <v>2436</v>
      </c>
      <c r="E44" s="53">
        <v>19741</v>
      </c>
      <c r="F44" s="53">
        <v>84</v>
      </c>
      <c r="G44" s="53">
        <v>20790</v>
      </c>
      <c r="H44" s="53">
        <v>1236</v>
      </c>
      <c r="I44" s="53">
        <v>1960</v>
      </c>
      <c r="J44" s="53">
        <v>5</v>
      </c>
      <c r="K44" s="53">
        <v>37</v>
      </c>
      <c r="L44" s="53">
        <v>56</v>
      </c>
      <c r="M44" s="52">
        <v>0</v>
      </c>
      <c r="N44" s="53">
        <v>313</v>
      </c>
      <c r="O44" s="52">
        <v>0</v>
      </c>
      <c r="P44" s="245">
        <v>46658</v>
      </c>
      <c r="Q44" s="53">
        <v>2436</v>
      </c>
      <c r="R44" s="53">
        <v>9870</v>
      </c>
      <c r="S44" s="52">
        <v>0</v>
      </c>
      <c r="T44" s="53">
        <v>15592</v>
      </c>
      <c r="U44" s="52">
        <v>0</v>
      </c>
      <c r="V44" s="52">
        <v>0</v>
      </c>
      <c r="W44" s="53">
        <v>5</v>
      </c>
      <c r="X44" s="52">
        <v>0</v>
      </c>
      <c r="Y44" s="52">
        <v>0</v>
      </c>
      <c r="Z44" s="52">
        <v>0</v>
      </c>
      <c r="AA44" s="52">
        <v>0</v>
      </c>
      <c r="AB44" s="52">
        <v>0</v>
      </c>
      <c r="AC44" s="245">
        <v>27903</v>
      </c>
      <c r="AD44" s="52">
        <v>0</v>
      </c>
      <c r="AE44" s="53">
        <v>9871</v>
      </c>
      <c r="AF44" s="53">
        <v>84</v>
      </c>
      <c r="AG44" s="52">
        <v>0</v>
      </c>
      <c r="AH44" s="52">
        <v>0</v>
      </c>
      <c r="AI44" s="53">
        <v>1960</v>
      </c>
      <c r="AJ44" s="52">
        <v>0</v>
      </c>
      <c r="AK44" s="53">
        <v>37</v>
      </c>
      <c r="AL44" s="53">
        <v>56</v>
      </c>
      <c r="AM44" s="52">
        <v>0</v>
      </c>
      <c r="AN44" s="52">
        <v>0</v>
      </c>
      <c r="AO44" s="52">
        <v>0</v>
      </c>
      <c r="AP44" s="245">
        <v>12008</v>
      </c>
      <c r="AQ44" s="52">
        <v>0</v>
      </c>
      <c r="AR44" s="52">
        <v>0</v>
      </c>
      <c r="AS44" s="52">
        <v>0</v>
      </c>
      <c r="AT44" s="53">
        <v>5198</v>
      </c>
      <c r="AU44" s="53">
        <v>1236</v>
      </c>
      <c r="AV44" s="52">
        <v>0</v>
      </c>
      <c r="AW44" s="52">
        <v>0</v>
      </c>
      <c r="AX44" s="52">
        <v>0</v>
      </c>
      <c r="AY44" s="52">
        <v>0</v>
      </c>
      <c r="AZ44" s="52">
        <v>0</v>
      </c>
      <c r="BA44" s="52">
        <v>0</v>
      </c>
      <c r="BB44" s="52">
        <v>0</v>
      </c>
      <c r="BC44" s="245">
        <v>6434</v>
      </c>
      <c r="BD44" s="322">
        <v>0</v>
      </c>
      <c r="BE44" s="52">
        <v>0</v>
      </c>
      <c r="BF44" s="52">
        <v>0</v>
      </c>
      <c r="BG44" s="52">
        <v>0</v>
      </c>
      <c r="BH44" s="52">
        <v>0</v>
      </c>
      <c r="BI44" s="52">
        <v>0</v>
      </c>
      <c r="BJ44" s="52">
        <v>0</v>
      </c>
      <c r="BK44" s="52">
        <v>0</v>
      </c>
      <c r="BL44" s="52">
        <v>0</v>
      </c>
      <c r="BM44" s="52">
        <v>0</v>
      </c>
      <c r="BN44" s="53">
        <v>313</v>
      </c>
      <c r="BO44" s="52">
        <v>0</v>
      </c>
      <c r="BP44" s="245">
        <v>313</v>
      </c>
      <c r="BQ44" s="52">
        <v>0</v>
      </c>
      <c r="BR44" s="52">
        <v>0</v>
      </c>
      <c r="BS44" s="52">
        <v>0</v>
      </c>
      <c r="BT44" s="52">
        <v>0</v>
      </c>
      <c r="BU44" s="52">
        <v>0</v>
      </c>
      <c r="BV44" s="52">
        <v>0</v>
      </c>
      <c r="BW44" s="52">
        <v>0</v>
      </c>
      <c r="BX44" s="52">
        <v>0</v>
      </c>
      <c r="BY44" s="52">
        <v>0</v>
      </c>
      <c r="BZ44" s="52">
        <v>0</v>
      </c>
      <c r="CA44" s="52">
        <v>0</v>
      </c>
      <c r="CB44" s="52">
        <v>0</v>
      </c>
      <c r="CC44" s="246">
        <v>0</v>
      </c>
    </row>
    <row r="45" spans="1:81" x14ac:dyDescent="0.25">
      <c r="A45" s="3" t="s">
        <v>87</v>
      </c>
      <c r="B45" s="3" t="s">
        <v>166</v>
      </c>
      <c r="C45" s="3" t="s">
        <v>167</v>
      </c>
      <c r="D45" s="53">
        <v>3585</v>
      </c>
      <c r="E45" s="53">
        <v>29056</v>
      </c>
      <c r="F45" s="53">
        <v>124</v>
      </c>
      <c r="G45" s="53">
        <v>30600</v>
      </c>
      <c r="H45" s="53">
        <v>1820</v>
      </c>
      <c r="I45" s="53">
        <v>2884</v>
      </c>
      <c r="J45" s="53">
        <v>7</v>
      </c>
      <c r="K45" s="53">
        <v>55</v>
      </c>
      <c r="L45" s="53">
        <v>82</v>
      </c>
      <c r="M45" s="52">
        <v>0</v>
      </c>
      <c r="N45" s="53">
        <v>460</v>
      </c>
      <c r="O45" s="52">
        <v>0</v>
      </c>
      <c r="P45" s="245">
        <v>68673</v>
      </c>
      <c r="Q45" s="53">
        <v>3585</v>
      </c>
      <c r="R45" s="53">
        <v>14528</v>
      </c>
      <c r="S45" s="52">
        <v>0</v>
      </c>
      <c r="T45" s="53">
        <v>22950</v>
      </c>
      <c r="U45" s="52">
        <v>0</v>
      </c>
      <c r="V45" s="52">
        <v>0</v>
      </c>
      <c r="W45" s="53">
        <v>7</v>
      </c>
      <c r="X45" s="52">
        <v>0</v>
      </c>
      <c r="Y45" s="52">
        <v>0</v>
      </c>
      <c r="Z45" s="52">
        <v>0</v>
      </c>
      <c r="AA45" s="52">
        <v>0</v>
      </c>
      <c r="AB45" s="52">
        <v>0</v>
      </c>
      <c r="AC45" s="245">
        <v>41070</v>
      </c>
      <c r="AD45" s="52">
        <v>0</v>
      </c>
      <c r="AE45" s="53">
        <v>14528</v>
      </c>
      <c r="AF45" s="53">
        <v>124</v>
      </c>
      <c r="AG45" s="52">
        <v>0</v>
      </c>
      <c r="AH45" s="52">
        <v>0</v>
      </c>
      <c r="AI45" s="53">
        <v>2884</v>
      </c>
      <c r="AJ45" s="52">
        <v>0</v>
      </c>
      <c r="AK45" s="53">
        <v>55</v>
      </c>
      <c r="AL45" s="53">
        <v>82</v>
      </c>
      <c r="AM45" s="52">
        <v>0</v>
      </c>
      <c r="AN45" s="52">
        <v>0</v>
      </c>
      <c r="AO45" s="52">
        <v>0</v>
      </c>
      <c r="AP45" s="245">
        <v>17673</v>
      </c>
      <c r="AQ45" s="52">
        <v>0</v>
      </c>
      <c r="AR45" s="52">
        <v>0</v>
      </c>
      <c r="AS45" s="52">
        <v>0</v>
      </c>
      <c r="AT45" s="53">
        <v>7650</v>
      </c>
      <c r="AU45" s="53">
        <v>1820</v>
      </c>
      <c r="AV45" s="52">
        <v>0</v>
      </c>
      <c r="AW45" s="52">
        <v>0</v>
      </c>
      <c r="AX45" s="52">
        <v>0</v>
      </c>
      <c r="AY45" s="52">
        <v>0</v>
      </c>
      <c r="AZ45" s="52">
        <v>0</v>
      </c>
      <c r="BA45" s="52">
        <v>0</v>
      </c>
      <c r="BB45" s="52">
        <v>0</v>
      </c>
      <c r="BC45" s="245">
        <v>9470</v>
      </c>
      <c r="BD45" s="322">
        <v>0</v>
      </c>
      <c r="BE45" s="52">
        <v>0</v>
      </c>
      <c r="BF45" s="52">
        <v>0</v>
      </c>
      <c r="BG45" s="52">
        <v>0</v>
      </c>
      <c r="BH45" s="52">
        <v>0</v>
      </c>
      <c r="BI45" s="52">
        <v>0</v>
      </c>
      <c r="BJ45" s="52">
        <v>0</v>
      </c>
      <c r="BK45" s="52">
        <v>0</v>
      </c>
      <c r="BL45" s="52">
        <v>0</v>
      </c>
      <c r="BM45" s="52">
        <v>0</v>
      </c>
      <c r="BN45" s="53">
        <v>460</v>
      </c>
      <c r="BO45" s="52">
        <v>0</v>
      </c>
      <c r="BP45" s="245">
        <v>460</v>
      </c>
      <c r="BQ45" s="52">
        <v>0</v>
      </c>
      <c r="BR45" s="52">
        <v>0</v>
      </c>
      <c r="BS45" s="52">
        <v>0</v>
      </c>
      <c r="BT45" s="52">
        <v>0</v>
      </c>
      <c r="BU45" s="52">
        <v>0</v>
      </c>
      <c r="BV45" s="52">
        <v>0</v>
      </c>
      <c r="BW45" s="52">
        <v>0</v>
      </c>
      <c r="BX45" s="52">
        <v>0</v>
      </c>
      <c r="BY45" s="52">
        <v>0</v>
      </c>
      <c r="BZ45" s="52">
        <v>0</v>
      </c>
      <c r="CA45" s="52">
        <v>0</v>
      </c>
      <c r="CB45" s="52">
        <v>0</v>
      </c>
      <c r="CC45" s="246">
        <v>0</v>
      </c>
    </row>
    <row r="46" spans="1:81" x14ac:dyDescent="0.25">
      <c r="A46" s="294" t="s">
        <v>89</v>
      </c>
      <c r="B46" s="294" t="s">
        <v>169</v>
      </c>
      <c r="C46" s="294" t="s">
        <v>170</v>
      </c>
      <c r="D46" s="295">
        <v>103397</v>
      </c>
      <c r="E46" s="295">
        <v>838073</v>
      </c>
      <c r="F46" s="295">
        <v>3565</v>
      </c>
      <c r="G46" s="295">
        <v>882642</v>
      </c>
      <c r="H46" s="295">
        <v>52491</v>
      </c>
      <c r="I46" s="295">
        <v>83193</v>
      </c>
      <c r="J46" s="295">
        <v>198</v>
      </c>
      <c r="K46" s="295">
        <v>1585</v>
      </c>
      <c r="L46" s="295">
        <v>2377</v>
      </c>
      <c r="M46" s="296">
        <v>0</v>
      </c>
      <c r="N46" s="295">
        <v>13271</v>
      </c>
      <c r="O46" s="296">
        <v>0</v>
      </c>
      <c r="P46" s="297">
        <v>1980792</v>
      </c>
      <c r="Q46" s="295">
        <v>103397</v>
      </c>
      <c r="R46" s="295">
        <v>419036</v>
      </c>
      <c r="S46" s="296">
        <v>0</v>
      </c>
      <c r="T46" s="295">
        <v>794377</v>
      </c>
      <c r="U46" s="296">
        <v>0</v>
      </c>
      <c r="V46" s="296">
        <v>0</v>
      </c>
      <c r="W46" s="295">
        <v>198</v>
      </c>
      <c r="X46" s="296">
        <v>0</v>
      </c>
      <c r="Y46" s="296">
        <v>0</v>
      </c>
      <c r="Z46" s="296">
        <v>0</v>
      </c>
      <c r="AA46" s="296">
        <v>0</v>
      </c>
      <c r="AB46" s="296">
        <v>0</v>
      </c>
      <c r="AC46" s="297">
        <v>1317008</v>
      </c>
      <c r="AD46" s="296">
        <v>0</v>
      </c>
      <c r="AE46" s="295">
        <v>419037</v>
      </c>
      <c r="AF46" s="295">
        <v>3565</v>
      </c>
      <c r="AG46" s="296">
        <v>0</v>
      </c>
      <c r="AH46" s="296">
        <v>0</v>
      </c>
      <c r="AI46" s="295">
        <v>83193</v>
      </c>
      <c r="AJ46" s="296">
        <v>0</v>
      </c>
      <c r="AK46" s="295">
        <v>1585</v>
      </c>
      <c r="AL46" s="295">
        <v>2377</v>
      </c>
      <c r="AM46" s="296">
        <v>0</v>
      </c>
      <c r="AN46" s="296">
        <v>0</v>
      </c>
      <c r="AO46" s="296">
        <v>0</v>
      </c>
      <c r="AP46" s="297">
        <v>509757</v>
      </c>
      <c r="AQ46" s="296">
        <v>0</v>
      </c>
      <c r="AR46" s="296">
        <v>0</v>
      </c>
      <c r="AS46" s="296">
        <v>0</v>
      </c>
      <c r="AT46" s="295">
        <v>88265</v>
      </c>
      <c r="AU46" s="295">
        <v>52491</v>
      </c>
      <c r="AV46" s="296">
        <v>0</v>
      </c>
      <c r="AW46" s="296">
        <v>0</v>
      </c>
      <c r="AX46" s="296">
        <v>0</v>
      </c>
      <c r="AY46" s="296">
        <v>0</v>
      </c>
      <c r="AZ46" s="296">
        <v>0</v>
      </c>
      <c r="BA46" s="296">
        <v>0</v>
      </c>
      <c r="BB46" s="296">
        <v>0</v>
      </c>
      <c r="BC46" s="297">
        <v>140756</v>
      </c>
      <c r="BD46" s="321">
        <v>0</v>
      </c>
      <c r="BE46" s="296">
        <v>0</v>
      </c>
      <c r="BF46" s="296">
        <v>0</v>
      </c>
      <c r="BG46" s="296">
        <v>0</v>
      </c>
      <c r="BH46" s="296">
        <v>0</v>
      </c>
      <c r="BI46" s="296">
        <v>0</v>
      </c>
      <c r="BJ46" s="296">
        <v>0</v>
      </c>
      <c r="BK46" s="296">
        <v>0</v>
      </c>
      <c r="BL46" s="296">
        <v>0</v>
      </c>
      <c r="BM46" s="296">
        <v>0</v>
      </c>
      <c r="BN46" s="295">
        <v>13271</v>
      </c>
      <c r="BO46" s="296">
        <v>0</v>
      </c>
      <c r="BP46" s="297">
        <v>13271</v>
      </c>
      <c r="BQ46" s="296">
        <v>0</v>
      </c>
      <c r="BR46" s="296">
        <v>0</v>
      </c>
      <c r="BS46" s="296">
        <v>0</v>
      </c>
      <c r="BT46" s="296">
        <v>0</v>
      </c>
      <c r="BU46" s="296">
        <v>0</v>
      </c>
      <c r="BV46" s="296">
        <v>0</v>
      </c>
      <c r="BW46" s="296">
        <v>0</v>
      </c>
      <c r="BX46" s="296">
        <v>0</v>
      </c>
      <c r="BY46" s="296">
        <v>0</v>
      </c>
      <c r="BZ46" s="296">
        <v>0</v>
      </c>
      <c r="CA46" s="296">
        <v>0</v>
      </c>
      <c r="CB46" s="296">
        <v>0</v>
      </c>
      <c r="CC46" s="298">
        <v>0</v>
      </c>
    </row>
    <row r="47" spans="1:81" x14ac:dyDescent="0.25">
      <c r="A47" s="3" t="s">
        <v>89</v>
      </c>
      <c r="B47" s="3" t="s">
        <v>169</v>
      </c>
      <c r="C47" s="3" t="s">
        <v>170</v>
      </c>
      <c r="D47" s="53">
        <v>153267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245">
        <v>153267</v>
      </c>
      <c r="Q47" s="53">
        <v>153267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  <c r="W47" s="52">
        <v>0</v>
      </c>
      <c r="X47" s="52">
        <v>0</v>
      </c>
      <c r="Y47" s="52">
        <v>0</v>
      </c>
      <c r="Z47" s="52">
        <v>0</v>
      </c>
      <c r="AA47" s="52">
        <v>0</v>
      </c>
      <c r="AB47" s="52">
        <v>0</v>
      </c>
      <c r="AC47" s="245">
        <v>153267</v>
      </c>
      <c r="AD47" s="52">
        <v>0</v>
      </c>
      <c r="AE47" s="52">
        <v>0</v>
      </c>
      <c r="AF47" s="52">
        <v>0</v>
      </c>
      <c r="AG47" s="52">
        <v>0</v>
      </c>
      <c r="AH47" s="52">
        <v>0</v>
      </c>
      <c r="AI47" s="52">
        <v>0</v>
      </c>
      <c r="AJ47" s="52">
        <v>0</v>
      </c>
      <c r="AK47" s="52">
        <v>0</v>
      </c>
      <c r="AL47" s="52">
        <v>0</v>
      </c>
      <c r="AM47" s="52">
        <v>0</v>
      </c>
      <c r="AN47" s="52">
        <v>0</v>
      </c>
      <c r="AO47" s="52">
        <v>0</v>
      </c>
      <c r="AP47" s="246">
        <v>0</v>
      </c>
      <c r="AQ47" s="52">
        <v>0</v>
      </c>
      <c r="AR47" s="52">
        <v>0</v>
      </c>
      <c r="AS47" s="52">
        <v>0</v>
      </c>
      <c r="AT47" s="52">
        <v>0</v>
      </c>
      <c r="AU47" s="52">
        <v>0</v>
      </c>
      <c r="AV47" s="52">
        <v>0</v>
      </c>
      <c r="AW47" s="52">
        <v>0</v>
      </c>
      <c r="AX47" s="52">
        <v>0</v>
      </c>
      <c r="AY47" s="52">
        <v>0</v>
      </c>
      <c r="AZ47" s="52">
        <v>0</v>
      </c>
      <c r="BA47" s="52">
        <v>0</v>
      </c>
      <c r="BB47" s="52">
        <v>0</v>
      </c>
      <c r="BC47" s="246">
        <v>0</v>
      </c>
      <c r="BD47" s="322">
        <v>0</v>
      </c>
      <c r="BE47" s="52">
        <v>0</v>
      </c>
      <c r="BF47" s="52">
        <v>0</v>
      </c>
      <c r="BG47" s="52">
        <v>0</v>
      </c>
      <c r="BH47" s="52">
        <v>0</v>
      </c>
      <c r="BI47" s="52">
        <v>0</v>
      </c>
      <c r="BJ47" s="52">
        <v>0</v>
      </c>
      <c r="BK47" s="52">
        <v>0</v>
      </c>
      <c r="BL47" s="52">
        <v>0</v>
      </c>
      <c r="BM47" s="52">
        <v>0</v>
      </c>
      <c r="BN47" s="52">
        <v>0</v>
      </c>
      <c r="BO47" s="52">
        <v>0</v>
      </c>
      <c r="BP47" s="246">
        <v>0</v>
      </c>
      <c r="BQ47" s="52">
        <v>0</v>
      </c>
      <c r="BR47" s="52">
        <v>0</v>
      </c>
      <c r="BS47" s="52">
        <v>0</v>
      </c>
      <c r="BT47" s="52">
        <v>0</v>
      </c>
      <c r="BU47" s="52">
        <v>0</v>
      </c>
      <c r="BV47" s="52">
        <v>0</v>
      </c>
      <c r="BW47" s="52">
        <v>0</v>
      </c>
      <c r="BX47" s="52">
        <v>0</v>
      </c>
      <c r="BY47" s="52">
        <v>0</v>
      </c>
      <c r="BZ47" s="52">
        <v>0</v>
      </c>
      <c r="CA47" s="52">
        <v>0</v>
      </c>
      <c r="CB47" s="52">
        <v>0</v>
      </c>
      <c r="CC47" s="246">
        <v>0</v>
      </c>
    </row>
    <row r="48" spans="1:81" x14ac:dyDescent="0.25">
      <c r="A48" s="3" t="s">
        <v>89</v>
      </c>
      <c r="B48" s="3" t="s">
        <v>171</v>
      </c>
      <c r="C48" s="3" t="s">
        <v>172</v>
      </c>
      <c r="D48" s="52">
        <v>0</v>
      </c>
      <c r="E48" s="52">
        <v>0</v>
      </c>
      <c r="F48" s="52">
        <v>0</v>
      </c>
      <c r="G48" s="53">
        <v>125874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245">
        <v>125874</v>
      </c>
      <c r="Q48" s="52">
        <v>0</v>
      </c>
      <c r="R48" s="52">
        <v>0</v>
      </c>
      <c r="S48" s="52">
        <v>0</v>
      </c>
      <c r="T48" s="53">
        <v>94405</v>
      </c>
      <c r="U48" s="52">
        <v>0</v>
      </c>
      <c r="V48" s="52">
        <v>0</v>
      </c>
      <c r="W48" s="52">
        <v>0</v>
      </c>
      <c r="X48" s="52">
        <v>0</v>
      </c>
      <c r="Y48" s="52">
        <v>0</v>
      </c>
      <c r="Z48" s="52">
        <v>0</v>
      </c>
      <c r="AA48" s="52">
        <v>0</v>
      </c>
      <c r="AB48" s="52">
        <v>0</v>
      </c>
      <c r="AC48" s="245">
        <v>94405</v>
      </c>
      <c r="AD48" s="52">
        <v>0</v>
      </c>
      <c r="AE48" s="52">
        <v>0</v>
      </c>
      <c r="AF48" s="52">
        <v>0</v>
      </c>
      <c r="AG48" s="52">
        <v>0</v>
      </c>
      <c r="AH48" s="52">
        <v>0</v>
      </c>
      <c r="AI48" s="52">
        <v>0</v>
      </c>
      <c r="AJ48" s="52">
        <v>0</v>
      </c>
      <c r="AK48" s="52">
        <v>0</v>
      </c>
      <c r="AL48" s="52">
        <v>0</v>
      </c>
      <c r="AM48" s="52">
        <v>0</v>
      </c>
      <c r="AN48" s="52">
        <v>0</v>
      </c>
      <c r="AO48" s="52">
        <v>0</v>
      </c>
      <c r="AP48" s="246">
        <v>0</v>
      </c>
      <c r="AQ48" s="52">
        <v>0</v>
      </c>
      <c r="AR48" s="52">
        <v>0</v>
      </c>
      <c r="AS48" s="52">
        <v>0</v>
      </c>
      <c r="AT48" s="53">
        <v>31469</v>
      </c>
      <c r="AU48" s="52">
        <v>0</v>
      </c>
      <c r="AV48" s="52">
        <v>0</v>
      </c>
      <c r="AW48" s="52">
        <v>0</v>
      </c>
      <c r="AX48" s="52">
        <v>0</v>
      </c>
      <c r="AY48" s="52">
        <v>0</v>
      </c>
      <c r="AZ48" s="52">
        <v>0</v>
      </c>
      <c r="BA48" s="52">
        <v>0</v>
      </c>
      <c r="BB48" s="52">
        <v>0</v>
      </c>
      <c r="BC48" s="245">
        <v>31469</v>
      </c>
      <c r="BD48" s="322">
        <v>0</v>
      </c>
      <c r="BE48" s="52">
        <v>0</v>
      </c>
      <c r="BF48" s="52">
        <v>0</v>
      </c>
      <c r="BG48" s="52">
        <v>0</v>
      </c>
      <c r="BH48" s="52">
        <v>0</v>
      </c>
      <c r="BI48" s="52">
        <v>0</v>
      </c>
      <c r="BJ48" s="52">
        <v>0</v>
      </c>
      <c r="BK48" s="52">
        <v>0</v>
      </c>
      <c r="BL48" s="52">
        <v>0</v>
      </c>
      <c r="BM48" s="52">
        <v>0</v>
      </c>
      <c r="BN48" s="52">
        <v>0</v>
      </c>
      <c r="BO48" s="52">
        <v>0</v>
      </c>
      <c r="BP48" s="246">
        <v>0</v>
      </c>
      <c r="BQ48" s="52">
        <v>0</v>
      </c>
      <c r="BR48" s="52">
        <v>0</v>
      </c>
      <c r="BS48" s="52">
        <v>0</v>
      </c>
      <c r="BT48" s="52">
        <v>0</v>
      </c>
      <c r="BU48" s="52">
        <v>0</v>
      </c>
      <c r="BV48" s="52">
        <v>0</v>
      </c>
      <c r="BW48" s="52">
        <v>0</v>
      </c>
      <c r="BX48" s="52">
        <v>0</v>
      </c>
      <c r="BY48" s="52">
        <v>0</v>
      </c>
      <c r="BZ48" s="52">
        <v>0</v>
      </c>
      <c r="CA48" s="52">
        <v>0</v>
      </c>
      <c r="CB48" s="52">
        <v>0</v>
      </c>
      <c r="CC48" s="246">
        <v>0</v>
      </c>
    </row>
    <row r="49" spans="1:81" x14ac:dyDescent="0.25">
      <c r="A49" s="3" t="s">
        <v>89</v>
      </c>
      <c r="B49" s="3" t="s">
        <v>171</v>
      </c>
      <c r="C49" s="3" t="s">
        <v>172</v>
      </c>
      <c r="D49" s="53">
        <v>145307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245">
        <v>145307</v>
      </c>
      <c r="Q49" s="53">
        <v>145307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  <c r="W49" s="52">
        <v>0</v>
      </c>
      <c r="X49" s="52">
        <v>0</v>
      </c>
      <c r="Y49" s="52">
        <v>0</v>
      </c>
      <c r="Z49" s="52">
        <v>0</v>
      </c>
      <c r="AA49" s="52">
        <v>0</v>
      </c>
      <c r="AB49" s="52">
        <v>0</v>
      </c>
      <c r="AC49" s="245">
        <v>145307</v>
      </c>
      <c r="AD49" s="52">
        <v>0</v>
      </c>
      <c r="AE49" s="52">
        <v>0</v>
      </c>
      <c r="AF49" s="52">
        <v>0</v>
      </c>
      <c r="AG49" s="52">
        <v>0</v>
      </c>
      <c r="AH49" s="52">
        <v>0</v>
      </c>
      <c r="AI49" s="52">
        <v>0</v>
      </c>
      <c r="AJ49" s="52">
        <v>0</v>
      </c>
      <c r="AK49" s="52">
        <v>0</v>
      </c>
      <c r="AL49" s="52">
        <v>0</v>
      </c>
      <c r="AM49" s="52">
        <v>0</v>
      </c>
      <c r="AN49" s="52">
        <v>0</v>
      </c>
      <c r="AO49" s="52">
        <v>0</v>
      </c>
      <c r="AP49" s="246">
        <v>0</v>
      </c>
      <c r="AQ49" s="52">
        <v>0</v>
      </c>
      <c r="AR49" s="52">
        <v>0</v>
      </c>
      <c r="AS49" s="52">
        <v>0</v>
      </c>
      <c r="AT49" s="52">
        <v>0</v>
      </c>
      <c r="AU49" s="52">
        <v>0</v>
      </c>
      <c r="AV49" s="52">
        <v>0</v>
      </c>
      <c r="AW49" s="52">
        <v>0</v>
      </c>
      <c r="AX49" s="52">
        <v>0</v>
      </c>
      <c r="AY49" s="52">
        <v>0</v>
      </c>
      <c r="AZ49" s="52">
        <v>0</v>
      </c>
      <c r="BA49" s="52">
        <v>0</v>
      </c>
      <c r="BB49" s="52">
        <v>0</v>
      </c>
      <c r="BC49" s="246">
        <v>0</v>
      </c>
      <c r="BD49" s="322">
        <v>0</v>
      </c>
      <c r="BE49" s="52">
        <v>0</v>
      </c>
      <c r="BF49" s="52">
        <v>0</v>
      </c>
      <c r="BG49" s="52">
        <v>0</v>
      </c>
      <c r="BH49" s="52">
        <v>0</v>
      </c>
      <c r="BI49" s="52">
        <v>0</v>
      </c>
      <c r="BJ49" s="52">
        <v>0</v>
      </c>
      <c r="BK49" s="52">
        <v>0</v>
      </c>
      <c r="BL49" s="52">
        <v>0</v>
      </c>
      <c r="BM49" s="52">
        <v>0</v>
      </c>
      <c r="BN49" s="52">
        <v>0</v>
      </c>
      <c r="BO49" s="52">
        <v>0</v>
      </c>
      <c r="BP49" s="246">
        <v>0</v>
      </c>
      <c r="BQ49" s="52">
        <v>0</v>
      </c>
      <c r="BR49" s="52">
        <v>0</v>
      </c>
      <c r="BS49" s="52">
        <v>0</v>
      </c>
      <c r="BT49" s="52">
        <v>0</v>
      </c>
      <c r="BU49" s="52">
        <v>0</v>
      </c>
      <c r="BV49" s="52">
        <v>0</v>
      </c>
      <c r="BW49" s="52">
        <v>0</v>
      </c>
      <c r="BX49" s="52">
        <v>0</v>
      </c>
      <c r="BY49" s="52">
        <v>0</v>
      </c>
      <c r="BZ49" s="52">
        <v>0</v>
      </c>
      <c r="CA49" s="52">
        <v>0</v>
      </c>
      <c r="CB49" s="52">
        <v>0</v>
      </c>
      <c r="CC49" s="246">
        <v>0</v>
      </c>
    </row>
    <row r="50" spans="1:81" x14ac:dyDescent="0.25">
      <c r="A50" s="294" t="s">
        <v>89</v>
      </c>
      <c r="B50" s="294" t="s">
        <v>171</v>
      </c>
      <c r="C50" s="294" t="s">
        <v>172</v>
      </c>
      <c r="D50" s="295">
        <v>141110</v>
      </c>
      <c r="E50" s="295">
        <v>1143752</v>
      </c>
      <c r="F50" s="295">
        <v>4866</v>
      </c>
      <c r="G50" s="295">
        <v>1204575</v>
      </c>
      <c r="H50" s="295">
        <v>71637</v>
      </c>
      <c r="I50" s="295">
        <v>113537</v>
      </c>
      <c r="J50" s="295">
        <v>270</v>
      </c>
      <c r="K50" s="295">
        <v>2163</v>
      </c>
      <c r="L50" s="295">
        <v>3244</v>
      </c>
      <c r="M50" s="296">
        <v>0</v>
      </c>
      <c r="N50" s="295">
        <v>18112</v>
      </c>
      <c r="O50" s="296">
        <v>0</v>
      </c>
      <c r="P50" s="297">
        <v>2703266</v>
      </c>
      <c r="Q50" s="295">
        <v>141110</v>
      </c>
      <c r="R50" s="295">
        <v>571876</v>
      </c>
      <c r="S50" s="296">
        <v>0</v>
      </c>
      <c r="T50" s="295">
        <v>1084117</v>
      </c>
      <c r="U50" s="296">
        <v>0</v>
      </c>
      <c r="V50" s="296">
        <v>0</v>
      </c>
      <c r="W50" s="295">
        <v>270</v>
      </c>
      <c r="X50" s="296">
        <v>0</v>
      </c>
      <c r="Y50" s="296">
        <v>0</v>
      </c>
      <c r="Z50" s="296">
        <v>0</v>
      </c>
      <c r="AA50" s="296">
        <v>0</v>
      </c>
      <c r="AB50" s="296">
        <v>0</v>
      </c>
      <c r="AC50" s="297">
        <v>1797373</v>
      </c>
      <c r="AD50" s="296">
        <v>0</v>
      </c>
      <c r="AE50" s="295">
        <v>571876</v>
      </c>
      <c r="AF50" s="295">
        <v>4866</v>
      </c>
      <c r="AG50" s="296">
        <v>0</v>
      </c>
      <c r="AH50" s="296">
        <v>0</v>
      </c>
      <c r="AI50" s="295">
        <v>113537</v>
      </c>
      <c r="AJ50" s="296">
        <v>0</v>
      </c>
      <c r="AK50" s="295">
        <v>2163</v>
      </c>
      <c r="AL50" s="295">
        <v>3244</v>
      </c>
      <c r="AM50" s="296">
        <v>0</v>
      </c>
      <c r="AN50" s="296">
        <v>0</v>
      </c>
      <c r="AO50" s="296">
        <v>0</v>
      </c>
      <c r="AP50" s="297">
        <v>695686</v>
      </c>
      <c r="AQ50" s="296">
        <v>0</v>
      </c>
      <c r="AR50" s="296">
        <v>0</v>
      </c>
      <c r="AS50" s="296">
        <v>0</v>
      </c>
      <c r="AT50" s="295">
        <v>120458</v>
      </c>
      <c r="AU50" s="295">
        <v>71637</v>
      </c>
      <c r="AV50" s="296">
        <v>0</v>
      </c>
      <c r="AW50" s="296">
        <v>0</v>
      </c>
      <c r="AX50" s="296">
        <v>0</v>
      </c>
      <c r="AY50" s="296">
        <v>0</v>
      </c>
      <c r="AZ50" s="296">
        <v>0</v>
      </c>
      <c r="BA50" s="296">
        <v>0</v>
      </c>
      <c r="BB50" s="296">
        <v>0</v>
      </c>
      <c r="BC50" s="297">
        <v>192095</v>
      </c>
      <c r="BD50" s="321">
        <v>0</v>
      </c>
      <c r="BE50" s="296">
        <v>0</v>
      </c>
      <c r="BF50" s="296">
        <v>0</v>
      </c>
      <c r="BG50" s="296">
        <v>0</v>
      </c>
      <c r="BH50" s="296">
        <v>0</v>
      </c>
      <c r="BI50" s="296">
        <v>0</v>
      </c>
      <c r="BJ50" s="296">
        <v>0</v>
      </c>
      <c r="BK50" s="296">
        <v>0</v>
      </c>
      <c r="BL50" s="296">
        <v>0</v>
      </c>
      <c r="BM50" s="296">
        <v>0</v>
      </c>
      <c r="BN50" s="295">
        <v>18112</v>
      </c>
      <c r="BO50" s="296">
        <v>0</v>
      </c>
      <c r="BP50" s="297">
        <v>18112</v>
      </c>
      <c r="BQ50" s="296">
        <v>0</v>
      </c>
      <c r="BR50" s="296">
        <v>0</v>
      </c>
      <c r="BS50" s="296">
        <v>0</v>
      </c>
      <c r="BT50" s="296">
        <v>0</v>
      </c>
      <c r="BU50" s="296">
        <v>0</v>
      </c>
      <c r="BV50" s="296">
        <v>0</v>
      </c>
      <c r="BW50" s="296">
        <v>0</v>
      </c>
      <c r="BX50" s="296">
        <v>0</v>
      </c>
      <c r="BY50" s="296">
        <v>0</v>
      </c>
      <c r="BZ50" s="296">
        <v>0</v>
      </c>
      <c r="CA50" s="296">
        <v>0</v>
      </c>
      <c r="CB50" s="296">
        <v>0</v>
      </c>
      <c r="CC50" s="298">
        <v>0</v>
      </c>
    </row>
    <row r="51" spans="1:81" x14ac:dyDescent="0.25">
      <c r="A51" s="3" t="s">
        <v>89</v>
      </c>
      <c r="B51" s="3" t="s">
        <v>171</v>
      </c>
      <c r="C51" s="3" t="s">
        <v>172</v>
      </c>
      <c r="D51" s="52">
        <v>0</v>
      </c>
      <c r="E51" s="52">
        <v>0</v>
      </c>
      <c r="F51" s="52">
        <v>0</v>
      </c>
      <c r="G51" s="53">
        <v>193822</v>
      </c>
      <c r="H51" s="53">
        <v>6662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3">
        <v>30037</v>
      </c>
      <c r="P51" s="245">
        <v>230521</v>
      </c>
      <c r="Q51" s="52">
        <v>0</v>
      </c>
      <c r="R51" s="52">
        <v>0</v>
      </c>
      <c r="S51" s="52">
        <v>0</v>
      </c>
      <c r="T51" s="53">
        <v>145366</v>
      </c>
      <c r="U51" s="52">
        <v>0</v>
      </c>
      <c r="V51" s="52">
        <v>0</v>
      </c>
      <c r="W51" s="52">
        <v>0</v>
      </c>
      <c r="X51" s="52">
        <v>0</v>
      </c>
      <c r="Y51" s="52">
        <v>0</v>
      </c>
      <c r="Z51" s="52">
        <v>0</v>
      </c>
      <c r="AA51" s="52">
        <v>0</v>
      </c>
      <c r="AB51" s="52">
        <v>0</v>
      </c>
      <c r="AC51" s="245">
        <v>145366</v>
      </c>
      <c r="AD51" s="52">
        <v>0</v>
      </c>
      <c r="AE51" s="52">
        <v>0</v>
      </c>
      <c r="AF51" s="52">
        <v>0</v>
      </c>
      <c r="AG51" s="52">
        <v>0</v>
      </c>
      <c r="AH51" s="52">
        <v>0</v>
      </c>
      <c r="AI51" s="52">
        <v>0</v>
      </c>
      <c r="AJ51" s="52">
        <v>0</v>
      </c>
      <c r="AK51" s="52">
        <v>0</v>
      </c>
      <c r="AL51" s="52">
        <v>0</v>
      </c>
      <c r="AM51" s="52">
        <v>0</v>
      </c>
      <c r="AN51" s="52">
        <v>0</v>
      </c>
      <c r="AO51" s="52">
        <v>0</v>
      </c>
      <c r="AP51" s="246">
        <v>0</v>
      </c>
      <c r="AQ51" s="52">
        <v>0</v>
      </c>
      <c r="AR51" s="52">
        <v>0</v>
      </c>
      <c r="AS51" s="52">
        <v>0</v>
      </c>
      <c r="AT51" s="53">
        <v>48456</v>
      </c>
      <c r="AU51" s="53">
        <v>6662</v>
      </c>
      <c r="AV51" s="52">
        <v>0</v>
      </c>
      <c r="AW51" s="52">
        <v>0</v>
      </c>
      <c r="AX51" s="52">
        <v>0</v>
      </c>
      <c r="AY51" s="52">
        <v>0</v>
      </c>
      <c r="AZ51" s="52">
        <v>0</v>
      </c>
      <c r="BA51" s="52">
        <v>0</v>
      </c>
      <c r="BB51" s="52">
        <v>0</v>
      </c>
      <c r="BC51" s="245">
        <v>55118</v>
      </c>
      <c r="BD51" s="322">
        <v>0</v>
      </c>
      <c r="BE51" s="52">
        <v>0</v>
      </c>
      <c r="BF51" s="52">
        <v>0</v>
      </c>
      <c r="BG51" s="52">
        <v>0</v>
      </c>
      <c r="BH51" s="52">
        <v>0</v>
      </c>
      <c r="BI51" s="52">
        <v>0</v>
      </c>
      <c r="BJ51" s="52">
        <v>0</v>
      </c>
      <c r="BK51" s="52">
        <v>0</v>
      </c>
      <c r="BL51" s="52">
        <v>0</v>
      </c>
      <c r="BM51" s="52">
        <v>0</v>
      </c>
      <c r="BN51" s="52">
        <v>0</v>
      </c>
      <c r="BO51" s="52">
        <v>0</v>
      </c>
      <c r="BP51" s="246">
        <v>0</v>
      </c>
      <c r="BQ51" s="52">
        <v>0</v>
      </c>
      <c r="BR51" s="52">
        <v>0</v>
      </c>
      <c r="BS51" s="52">
        <v>0</v>
      </c>
      <c r="BT51" s="52">
        <v>0</v>
      </c>
      <c r="BU51" s="52">
        <v>0</v>
      </c>
      <c r="BV51" s="52">
        <v>0</v>
      </c>
      <c r="BW51" s="52">
        <v>0</v>
      </c>
      <c r="BX51" s="52">
        <v>0</v>
      </c>
      <c r="BY51" s="52">
        <v>0</v>
      </c>
      <c r="BZ51" s="52">
        <v>0</v>
      </c>
      <c r="CA51" s="52">
        <v>0</v>
      </c>
      <c r="CB51" s="53">
        <v>30037</v>
      </c>
      <c r="CC51" s="245">
        <v>30037</v>
      </c>
    </row>
    <row r="52" spans="1:81" x14ac:dyDescent="0.25">
      <c r="A52" s="3" t="s">
        <v>89</v>
      </c>
      <c r="B52" s="3" t="s">
        <v>166</v>
      </c>
      <c r="C52" s="3" t="s">
        <v>167</v>
      </c>
      <c r="D52" s="53">
        <v>145307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245">
        <v>145307</v>
      </c>
      <c r="Q52" s="53">
        <v>145307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  <c r="W52" s="52">
        <v>0</v>
      </c>
      <c r="X52" s="52">
        <v>0</v>
      </c>
      <c r="Y52" s="52">
        <v>0</v>
      </c>
      <c r="Z52" s="52">
        <v>0</v>
      </c>
      <c r="AA52" s="52">
        <v>0</v>
      </c>
      <c r="AB52" s="52">
        <v>0</v>
      </c>
      <c r="AC52" s="245">
        <v>145307</v>
      </c>
      <c r="AD52" s="52">
        <v>0</v>
      </c>
      <c r="AE52" s="52">
        <v>0</v>
      </c>
      <c r="AF52" s="52">
        <v>0</v>
      </c>
      <c r="AG52" s="52">
        <v>0</v>
      </c>
      <c r="AH52" s="52">
        <v>0</v>
      </c>
      <c r="AI52" s="52">
        <v>0</v>
      </c>
      <c r="AJ52" s="52">
        <v>0</v>
      </c>
      <c r="AK52" s="52">
        <v>0</v>
      </c>
      <c r="AL52" s="52">
        <v>0</v>
      </c>
      <c r="AM52" s="52">
        <v>0</v>
      </c>
      <c r="AN52" s="52">
        <v>0</v>
      </c>
      <c r="AO52" s="52">
        <v>0</v>
      </c>
      <c r="AP52" s="246">
        <v>0</v>
      </c>
      <c r="AQ52" s="52">
        <v>0</v>
      </c>
      <c r="AR52" s="52">
        <v>0</v>
      </c>
      <c r="AS52" s="52">
        <v>0</v>
      </c>
      <c r="AT52" s="52">
        <v>0</v>
      </c>
      <c r="AU52" s="52">
        <v>0</v>
      </c>
      <c r="AV52" s="52">
        <v>0</v>
      </c>
      <c r="AW52" s="52">
        <v>0</v>
      </c>
      <c r="AX52" s="52">
        <v>0</v>
      </c>
      <c r="AY52" s="52">
        <v>0</v>
      </c>
      <c r="AZ52" s="52">
        <v>0</v>
      </c>
      <c r="BA52" s="52">
        <v>0</v>
      </c>
      <c r="BB52" s="52">
        <v>0</v>
      </c>
      <c r="BC52" s="246">
        <v>0</v>
      </c>
      <c r="BD52" s="322">
        <v>0</v>
      </c>
      <c r="BE52" s="52">
        <v>0</v>
      </c>
      <c r="BF52" s="52">
        <v>0</v>
      </c>
      <c r="BG52" s="52">
        <v>0</v>
      </c>
      <c r="BH52" s="52">
        <v>0</v>
      </c>
      <c r="BI52" s="52">
        <v>0</v>
      </c>
      <c r="BJ52" s="52">
        <v>0</v>
      </c>
      <c r="BK52" s="52">
        <v>0</v>
      </c>
      <c r="BL52" s="52">
        <v>0</v>
      </c>
      <c r="BM52" s="52">
        <v>0</v>
      </c>
      <c r="BN52" s="52">
        <v>0</v>
      </c>
      <c r="BO52" s="52">
        <v>0</v>
      </c>
      <c r="BP52" s="246">
        <v>0</v>
      </c>
      <c r="BQ52" s="52">
        <v>0</v>
      </c>
      <c r="BR52" s="52">
        <v>0</v>
      </c>
      <c r="BS52" s="52">
        <v>0</v>
      </c>
      <c r="BT52" s="52">
        <v>0</v>
      </c>
      <c r="BU52" s="52">
        <v>0</v>
      </c>
      <c r="BV52" s="52">
        <v>0</v>
      </c>
      <c r="BW52" s="52">
        <v>0</v>
      </c>
      <c r="BX52" s="52">
        <v>0</v>
      </c>
      <c r="BY52" s="52">
        <v>0</v>
      </c>
      <c r="BZ52" s="52">
        <v>0</v>
      </c>
      <c r="CA52" s="52">
        <v>0</v>
      </c>
      <c r="CB52" s="52">
        <v>0</v>
      </c>
      <c r="CC52" s="246">
        <v>0</v>
      </c>
    </row>
    <row r="53" spans="1:81" x14ac:dyDescent="0.25">
      <c r="A53" s="3" t="s">
        <v>89</v>
      </c>
      <c r="B53" s="3" t="s">
        <v>166</v>
      </c>
      <c r="C53" s="3" t="s">
        <v>167</v>
      </c>
      <c r="D53" s="52">
        <v>0</v>
      </c>
      <c r="E53" s="52">
        <v>0</v>
      </c>
      <c r="F53" s="52">
        <v>0</v>
      </c>
      <c r="G53" s="53">
        <v>117808</v>
      </c>
      <c r="H53" s="53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3">
        <v>0</v>
      </c>
      <c r="P53" s="245">
        <v>117808</v>
      </c>
      <c r="Q53" s="52">
        <v>0</v>
      </c>
      <c r="R53" s="52">
        <v>0</v>
      </c>
      <c r="S53" s="52">
        <v>0</v>
      </c>
      <c r="T53" s="53">
        <v>88356</v>
      </c>
      <c r="U53" s="52">
        <v>0</v>
      </c>
      <c r="V53" s="52">
        <v>0</v>
      </c>
      <c r="W53" s="52">
        <v>0</v>
      </c>
      <c r="X53" s="52">
        <v>0</v>
      </c>
      <c r="Y53" s="52">
        <v>0</v>
      </c>
      <c r="Z53" s="52">
        <v>0</v>
      </c>
      <c r="AA53" s="52">
        <v>0</v>
      </c>
      <c r="AB53" s="52">
        <v>0</v>
      </c>
      <c r="AC53" s="245">
        <v>88356</v>
      </c>
      <c r="AD53" s="52">
        <v>0</v>
      </c>
      <c r="AE53" s="52">
        <v>0</v>
      </c>
      <c r="AF53" s="52">
        <v>0</v>
      </c>
      <c r="AG53" s="52">
        <v>0</v>
      </c>
      <c r="AH53" s="52">
        <v>0</v>
      </c>
      <c r="AI53" s="52">
        <v>0</v>
      </c>
      <c r="AJ53" s="52">
        <v>0</v>
      </c>
      <c r="AK53" s="52">
        <v>0</v>
      </c>
      <c r="AL53" s="52">
        <v>0</v>
      </c>
      <c r="AM53" s="52">
        <v>0</v>
      </c>
      <c r="AN53" s="52">
        <v>0</v>
      </c>
      <c r="AO53" s="52">
        <v>0</v>
      </c>
      <c r="AP53" s="246">
        <v>0</v>
      </c>
      <c r="AQ53" s="52">
        <v>0</v>
      </c>
      <c r="AR53" s="52">
        <v>0</v>
      </c>
      <c r="AS53" s="52">
        <v>0</v>
      </c>
      <c r="AT53" s="53">
        <v>29452</v>
      </c>
      <c r="AU53" s="53">
        <v>0</v>
      </c>
      <c r="AV53" s="52">
        <v>0</v>
      </c>
      <c r="AW53" s="52">
        <v>0</v>
      </c>
      <c r="AX53" s="52">
        <v>0</v>
      </c>
      <c r="AY53" s="52">
        <v>0</v>
      </c>
      <c r="AZ53" s="52">
        <v>0</v>
      </c>
      <c r="BA53" s="52">
        <v>0</v>
      </c>
      <c r="BB53" s="52">
        <v>0</v>
      </c>
      <c r="BC53" s="245">
        <v>29452</v>
      </c>
      <c r="BD53" s="322">
        <v>0</v>
      </c>
      <c r="BE53" s="52">
        <v>0</v>
      </c>
      <c r="BF53" s="52">
        <v>0</v>
      </c>
      <c r="BG53" s="52">
        <v>0</v>
      </c>
      <c r="BH53" s="52">
        <v>0</v>
      </c>
      <c r="BI53" s="52">
        <v>0</v>
      </c>
      <c r="BJ53" s="52">
        <v>0</v>
      </c>
      <c r="BK53" s="52">
        <v>0</v>
      </c>
      <c r="BL53" s="52">
        <v>0</v>
      </c>
      <c r="BM53" s="52">
        <v>0</v>
      </c>
      <c r="BN53" s="52">
        <v>0</v>
      </c>
      <c r="BO53" s="52">
        <v>0</v>
      </c>
      <c r="BP53" s="246">
        <v>0</v>
      </c>
      <c r="BQ53" s="52">
        <v>0</v>
      </c>
      <c r="BR53" s="52">
        <v>0</v>
      </c>
      <c r="BS53" s="52">
        <v>0</v>
      </c>
      <c r="BT53" s="52">
        <v>0</v>
      </c>
      <c r="BU53" s="52">
        <v>0</v>
      </c>
      <c r="BV53" s="52">
        <v>0</v>
      </c>
      <c r="BW53" s="52">
        <v>0</v>
      </c>
      <c r="BX53" s="52">
        <v>0</v>
      </c>
      <c r="BY53" s="52">
        <v>0</v>
      </c>
      <c r="BZ53" s="52">
        <v>0</v>
      </c>
      <c r="CA53" s="52">
        <v>0</v>
      </c>
      <c r="CB53" s="53">
        <v>0</v>
      </c>
      <c r="CC53" s="245">
        <v>0</v>
      </c>
    </row>
    <row r="54" spans="1:81" x14ac:dyDescent="0.25">
      <c r="A54" s="3" t="s">
        <v>89</v>
      </c>
      <c r="B54" s="3" t="s">
        <v>166</v>
      </c>
      <c r="C54" s="3" t="s">
        <v>167</v>
      </c>
      <c r="D54" s="52">
        <v>0</v>
      </c>
      <c r="E54" s="52">
        <v>0</v>
      </c>
      <c r="F54" s="52">
        <v>0</v>
      </c>
      <c r="G54" s="53">
        <v>153302</v>
      </c>
      <c r="H54" s="53">
        <v>5269</v>
      </c>
      <c r="I54" s="52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3">
        <v>23757</v>
      </c>
      <c r="P54" s="245">
        <v>182328</v>
      </c>
      <c r="Q54" s="52">
        <v>0</v>
      </c>
      <c r="R54" s="52">
        <v>0</v>
      </c>
      <c r="S54" s="52">
        <v>0</v>
      </c>
      <c r="T54" s="53">
        <v>114976</v>
      </c>
      <c r="U54" s="52">
        <v>0</v>
      </c>
      <c r="V54" s="52">
        <v>0</v>
      </c>
      <c r="W54" s="52">
        <v>0</v>
      </c>
      <c r="X54" s="52">
        <v>0</v>
      </c>
      <c r="Y54" s="52">
        <v>0</v>
      </c>
      <c r="Z54" s="52">
        <v>0</v>
      </c>
      <c r="AA54" s="52">
        <v>0</v>
      </c>
      <c r="AB54" s="52">
        <v>0</v>
      </c>
      <c r="AC54" s="245">
        <v>114976</v>
      </c>
      <c r="AD54" s="52">
        <v>0</v>
      </c>
      <c r="AE54" s="52">
        <v>0</v>
      </c>
      <c r="AF54" s="52">
        <v>0</v>
      </c>
      <c r="AG54" s="52">
        <v>0</v>
      </c>
      <c r="AH54" s="52">
        <v>0</v>
      </c>
      <c r="AI54" s="52">
        <v>0</v>
      </c>
      <c r="AJ54" s="52">
        <v>0</v>
      </c>
      <c r="AK54" s="52">
        <v>0</v>
      </c>
      <c r="AL54" s="52">
        <v>0</v>
      </c>
      <c r="AM54" s="52">
        <v>0</v>
      </c>
      <c r="AN54" s="52">
        <v>0</v>
      </c>
      <c r="AO54" s="52">
        <v>0</v>
      </c>
      <c r="AP54" s="246">
        <v>0</v>
      </c>
      <c r="AQ54" s="52">
        <v>0</v>
      </c>
      <c r="AR54" s="52">
        <v>0</v>
      </c>
      <c r="AS54" s="52">
        <v>0</v>
      </c>
      <c r="AT54" s="53">
        <v>38326</v>
      </c>
      <c r="AU54" s="53">
        <v>5269</v>
      </c>
      <c r="AV54" s="52">
        <v>0</v>
      </c>
      <c r="AW54" s="52">
        <v>0</v>
      </c>
      <c r="AX54" s="52">
        <v>0</v>
      </c>
      <c r="AY54" s="52">
        <v>0</v>
      </c>
      <c r="AZ54" s="52">
        <v>0</v>
      </c>
      <c r="BA54" s="52">
        <v>0</v>
      </c>
      <c r="BB54" s="52">
        <v>0</v>
      </c>
      <c r="BC54" s="245">
        <v>43595</v>
      </c>
      <c r="BD54" s="322">
        <v>0</v>
      </c>
      <c r="BE54" s="52">
        <v>0</v>
      </c>
      <c r="BF54" s="52">
        <v>0</v>
      </c>
      <c r="BG54" s="52">
        <v>0</v>
      </c>
      <c r="BH54" s="52">
        <v>0</v>
      </c>
      <c r="BI54" s="52">
        <v>0</v>
      </c>
      <c r="BJ54" s="52">
        <v>0</v>
      </c>
      <c r="BK54" s="52">
        <v>0</v>
      </c>
      <c r="BL54" s="52">
        <v>0</v>
      </c>
      <c r="BM54" s="52">
        <v>0</v>
      </c>
      <c r="BN54" s="52">
        <v>0</v>
      </c>
      <c r="BO54" s="52">
        <v>0</v>
      </c>
      <c r="BP54" s="246">
        <v>0</v>
      </c>
      <c r="BQ54" s="52">
        <v>0</v>
      </c>
      <c r="BR54" s="52">
        <v>0</v>
      </c>
      <c r="BS54" s="52">
        <v>0</v>
      </c>
      <c r="BT54" s="52">
        <v>0</v>
      </c>
      <c r="BU54" s="52">
        <v>0</v>
      </c>
      <c r="BV54" s="52">
        <v>0</v>
      </c>
      <c r="BW54" s="52">
        <v>0</v>
      </c>
      <c r="BX54" s="52">
        <v>0</v>
      </c>
      <c r="BY54" s="52">
        <v>0</v>
      </c>
      <c r="BZ54" s="52">
        <v>0</v>
      </c>
      <c r="CA54" s="52">
        <v>0</v>
      </c>
      <c r="CB54" s="53">
        <v>23757</v>
      </c>
      <c r="CC54" s="245">
        <v>23757</v>
      </c>
    </row>
    <row r="55" spans="1:81" x14ac:dyDescent="0.25">
      <c r="A55" s="294" t="s">
        <v>89</v>
      </c>
      <c r="B55" s="294" t="s">
        <v>166</v>
      </c>
      <c r="C55" s="294" t="s">
        <v>167</v>
      </c>
      <c r="D55" s="295">
        <v>111074</v>
      </c>
      <c r="E55" s="295">
        <v>900292</v>
      </c>
      <c r="F55" s="295">
        <v>3830</v>
      </c>
      <c r="G55" s="295">
        <v>948169</v>
      </c>
      <c r="H55" s="295">
        <v>56388</v>
      </c>
      <c r="I55" s="295">
        <v>89370</v>
      </c>
      <c r="J55" s="295">
        <v>213</v>
      </c>
      <c r="K55" s="295">
        <v>1702</v>
      </c>
      <c r="L55" s="295">
        <v>2553</v>
      </c>
      <c r="M55" s="296">
        <v>0</v>
      </c>
      <c r="N55" s="295">
        <v>14257</v>
      </c>
      <c r="O55" s="296">
        <v>0</v>
      </c>
      <c r="P55" s="297">
        <v>2127848</v>
      </c>
      <c r="Q55" s="295">
        <v>111074</v>
      </c>
      <c r="R55" s="295">
        <v>450146</v>
      </c>
      <c r="S55" s="296">
        <v>0</v>
      </c>
      <c r="T55" s="295">
        <v>853352</v>
      </c>
      <c r="U55" s="296">
        <v>0</v>
      </c>
      <c r="V55" s="296">
        <v>0</v>
      </c>
      <c r="W55" s="295">
        <v>213</v>
      </c>
      <c r="X55" s="296">
        <v>0</v>
      </c>
      <c r="Y55" s="296">
        <v>0</v>
      </c>
      <c r="Z55" s="296">
        <v>0</v>
      </c>
      <c r="AA55" s="296">
        <v>0</v>
      </c>
      <c r="AB55" s="296">
        <v>0</v>
      </c>
      <c r="AC55" s="297">
        <v>1414785</v>
      </c>
      <c r="AD55" s="296">
        <v>0</v>
      </c>
      <c r="AE55" s="295">
        <v>450146</v>
      </c>
      <c r="AF55" s="295">
        <v>3830</v>
      </c>
      <c r="AG55" s="296">
        <v>0</v>
      </c>
      <c r="AH55" s="296">
        <v>0</v>
      </c>
      <c r="AI55" s="295">
        <v>89370</v>
      </c>
      <c r="AJ55" s="296">
        <v>0</v>
      </c>
      <c r="AK55" s="295">
        <v>1702</v>
      </c>
      <c r="AL55" s="295">
        <v>2553</v>
      </c>
      <c r="AM55" s="296">
        <v>0</v>
      </c>
      <c r="AN55" s="296">
        <v>0</v>
      </c>
      <c r="AO55" s="296">
        <v>0</v>
      </c>
      <c r="AP55" s="297">
        <v>547601</v>
      </c>
      <c r="AQ55" s="296">
        <v>0</v>
      </c>
      <c r="AR55" s="296">
        <v>0</v>
      </c>
      <c r="AS55" s="296">
        <v>0</v>
      </c>
      <c r="AT55" s="295">
        <v>94817</v>
      </c>
      <c r="AU55" s="295">
        <v>56388</v>
      </c>
      <c r="AV55" s="296">
        <v>0</v>
      </c>
      <c r="AW55" s="296">
        <v>0</v>
      </c>
      <c r="AX55" s="296">
        <v>0</v>
      </c>
      <c r="AY55" s="296">
        <v>0</v>
      </c>
      <c r="AZ55" s="296">
        <v>0</v>
      </c>
      <c r="BA55" s="296">
        <v>0</v>
      </c>
      <c r="BB55" s="296">
        <v>0</v>
      </c>
      <c r="BC55" s="297">
        <v>151205</v>
      </c>
      <c r="BD55" s="347">
        <v>0</v>
      </c>
      <c r="BE55" s="347">
        <v>0</v>
      </c>
      <c r="BF55" s="347">
        <v>0</v>
      </c>
      <c r="BG55" s="347">
        <v>0</v>
      </c>
      <c r="BH55" s="347">
        <v>0</v>
      </c>
      <c r="BI55" s="347">
        <v>0</v>
      </c>
      <c r="BJ55" s="347">
        <v>0</v>
      </c>
      <c r="BK55" s="347">
        <v>0</v>
      </c>
      <c r="BL55" s="347">
        <v>0</v>
      </c>
      <c r="BM55" s="347">
        <v>0</v>
      </c>
      <c r="BN55" s="348">
        <v>14257</v>
      </c>
      <c r="BO55" s="347">
        <v>0</v>
      </c>
      <c r="BP55" s="349">
        <v>14257</v>
      </c>
      <c r="BQ55" s="296">
        <v>0</v>
      </c>
      <c r="BR55" s="296">
        <v>0</v>
      </c>
      <c r="BS55" s="296">
        <v>0</v>
      </c>
      <c r="BT55" s="296">
        <v>0</v>
      </c>
      <c r="BU55" s="296">
        <v>0</v>
      </c>
      <c r="BV55" s="296">
        <v>0</v>
      </c>
      <c r="BW55" s="296">
        <v>0</v>
      </c>
      <c r="BX55" s="296">
        <v>0</v>
      </c>
      <c r="BY55" s="296">
        <v>0</v>
      </c>
      <c r="BZ55" s="296">
        <v>0</v>
      </c>
      <c r="CA55" s="296">
        <v>0</v>
      </c>
      <c r="CB55" s="296">
        <v>0</v>
      </c>
      <c r="CC55" s="298">
        <v>0</v>
      </c>
    </row>
    <row r="56" spans="1:81" x14ac:dyDescent="0.25">
      <c r="A56" s="3" t="s">
        <v>89</v>
      </c>
      <c r="B56" s="3" t="s">
        <v>166</v>
      </c>
      <c r="C56" s="3" t="s">
        <v>167</v>
      </c>
      <c r="D56" s="53">
        <v>10023</v>
      </c>
      <c r="E56" s="53">
        <v>81241</v>
      </c>
      <c r="F56" s="53">
        <v>346</v>
      </c>
      <c r="G56" s="53">
        <v>85562</v>
      </c>
      <c r="H56" s="53">
        <v>5088</v>
      </c>
      <c r="I56" s="53">
        <v>8065</v>
      </c>
      <c r="J56" s="53">
        <v>19</v>
      </c>
      <c r="K56" s="53">
        <v>154</v>
      </c>
      <c r="L56" s="53">
        <v>230</v>
      </c>
      <c r="M56" s="52">
        <v>0</v>
      </c>
      <c r="N56" s="53">
        <v>1286</v>
      </c>
      <c r="O56" s="52">
        <v>0</v>
      </c>
      <c r="P56" s="245">
        <v>192014</v>
      </c>
      <c r="Q56" s="53">
        <v>10023</v>
      </c>
      <c r="R56" s="53">
        <v>40620</v>
      </c>
      <c r="S56" s="52">
        <v>0</v>
      </c>
      <c r="T56" s="53">
        <v>77005</v>
      </c>
      <c r="U56" s="52">
        <v>0</v>
      </c>
      <c r="V56" s="52">
        <v>0</v>
      </c>
      <c r="W56" s="53">
        <v>19</v>
      </c>
      <c r="X56" s="52">
        <v>0</v>
      </c>
      <c r="Y56" s="52">
        <v>0</v>
      </c>
      <c r="Z56" s="52">
        <v>0</v>
      </c>
      <c r="AA56" s="52">
        <v>0</v>
      </c>
      <c r="AB56" s="52">
        <v>0</v>
      </c>
      <c r="AC56" s="245">
        <v>127667</v>
      </c>
      <c r="AD56" s="345">
        <v>-501</v>
      </c>
      <c r="AE56" s="344">
        <f>40621-4063</f>
        <v>36558</v>
      </c>
      <c r="AF56" s="344">
        <f>346-17</f>
        <v>329</v>
      </c>
      <c r="AG56" s="345">
        <v>-4278</v>
      </c>
      <c r="AH56" s="345">
        <v>-254</v>
      </c>
      <c r="AI56" s="344">
        <f>8065-403</f>
        <v>7662</v>
      </c>
      <c r="AJ56" s="345">
        <v>-1</v>
      </c>
      <c r="AK56" s="344">
        <f>154-8</f>
        <v>146</v>
      </c>
      <c r="AL56" s="344">
        <f>230-12</f>
        <v>218</v>
      </c>
      <c r="AM56" s="52">
        <v>0</v>
      </c>
      <c r="AN56" s="52">
        <v>0</v>
      </c>
      <c r="AO56" s="52">
        <v>0</v>
      </c>
      <c r="AP56" s="346">
        <v>39879</v>
      </c>
      <c r="AQ56" s="52">
        <v>0</v>
      </c>
      <c r="AR56" s="52">
        <v>0</v>
      </c>
      <c r="AS56" s="52">
        <v>0</v>
      </c>
      <c r="AT56" s="53">
        <v>8557</v>
      </c>
      <c r="AU56" s="53">
        <v>5088</v>
      </c>
      <c r="AV56" s="52">
        <v>0</v>
      </c>
      <c r="AW56" s="52">
        <v>0</v>
      </c>
      <c r="AX56" s="52">
        <v>0</v>
      </c>
      <c r="AY56" s="52">
        <v>0</v>
      </c>
      <c r="AZ56" s="52">
        <v>0</v>
      </c>
      <c r="BA56" s="52">
        <v>0</v>
      </c>
      <c r="BB56" s="52">
        <v>0</v>
      </c>
      <c r="BC56" s="245">
        <v>13645</v>
      </c>
      <c r="BD56" s="345">
        <v>501</v>
      </c>
      <c r="BE56" s="345">
        <v>4063</v>
      </c>
      <c r="BF56" s="345">
        <v>17</v>
      </c>
      <c r="BG56" s="345">
        <v>4278</v>
      </c>
      <c r="BH56" s="345">
        <v>254</v>
      </c>
      <c r="BI56" s="345">
        <v>403</v>
      </c>
      <c r="BJ56" s="345">
        <v>1</v>
      </c>
      <c r="BK56" s="345">
        <v>8</v>
      </c>
      <c r="BL56" s="345">
        <v>12</v>
      </c>
      <c r="BM56" s="345">
        <v>0</v>
      </c>
      <c r="BN56" s="344">
        <v>1286</v>
      </c>
      <c r="BO56" s="345">
        <v>0</v>
      </c>
      <c r="BP56" s="346">
        <v>10823</v>
      </c>
      <c r="BQ56" s="52">
        <v>0</v>
      </c>
      <c r="BR56" s="52">
        <v>0</v>
      </c>
      <c r="BS56" s="52">
        <v>0</v>
      </c>
      <c r="BT56" s="52">
        <v>0</v>
      </c>
      <c r="BU56" s="52">
        <v>0</v>
      </c>
      <c r="BV56" s="52">
        <v>0</v>
      </c>
      <c r="BW56" s="52">
        <v>0</v>
      </c>
      <c r="BX56" s="52">
        <v>0</v>
      </c>
      <c r="BY56" s="52">
        <v>0</v>
      </c>
      <c r="BZ56" s="52">
        <v>0</v>
      </c>
      <c r="CA56" s="52">
        <v>0</v>
      </c>
      <c r="CB56" s="52">
        <v>0</v>
      </c>
      <c r="CC56" s="246">
        <v>0</v>
      </c>
    </row>
    <row r="57" spans="1:81" x14ac:dyDescent="0.25">
      <c r="A57" s="3" t="s">
        <v>89</v>
      </c>
      <c r="B57" s="3" t="s">
        <v>169</v>
      </c>
      <c r="C57" s="3" t="s">
        <v>170</v>
      </c>
      <c r="D57" s="53">
        <v>257044</v>
      </c>
      <c r="E57" s="53">
        <v>2083436</v>
      </c>
      <c r="F57" s="53">
        <v>8864</v>
      </c>
      <c r="G57" s="53">
        <v>2194231</v>
      </c>
      <c r="H57" s="53">
        <v>130492</v>
      </c>
      <c r="I57" s="53">
        <v>206817</v>
      </c>
      <c r="J57" s="53">
        <v>492</v>
      </c>
      <c r="K57" s="53">
        <v>3939</v>
      </c>
      <c r="L57" s="53">
        <v>5909</v>
      </c>
      <c r="M57" s="52">
        <v>0</v>
      </c>
      <c r="N57" s="53">
        <v>32992</v>
      </c>
      <c r="O57" s="52">
        <v>0</v>
      </c>
      <c r="P57" s="245">
        <v>4924216</v>
      </c>
      <c r="Q57" s="53">
        <v>257044</v>
      </c>
      <c r="R57" s="53">
        <v>1041718</v>
      </c>
      <c r="S57" s="52">
        <v>0</v>
      </c>
      <c r="T57" s="53">
        <v>1645673</v>
      </c>
      <c r="U57" s="52">
        <v>0</v>
      </c>
      <c r="V57" s="52">
        <v>0</v>
      </c>
      <c r="W57" s="53">
        <v>492</v>
      </c>
      <c r="X57" s="52">
        <v>0</v>
      </c>
      <c r="Y57" s="52">
        <v>0</v>
      </c>
      <c r="Z57" s="52">
        <v>0</v>
      </c>
      <c r="AA57" s="52">
        <v>0</v>
      </c>
      <c r="AB57" s="52">
        <v>0</v>
      </c>
      <c r="AC57" s="245">
        <v>2944927</v>
      </c>
      <c r="AD57" s="52">
        <v>0</v>
      </c>
      <c r="AE57" s="53">
        <v>1041718</v>
      </c>
      <c r="AF57" s="53">
        <v>8864</v>
      </c>
      <c r="AG57" s="52">
        <v>0</v>
      </c>
      <c r="AH57" s="52">
        <v>0</v>
      </c>
      <c r="AI57" s="53">
        <v>206817</v>
      </c>
      <c r="AJ57" s="52">
        <v>0</v>
      </c>
      <c r="AK57" s="53">
        <v>3939</v>
      </c>
      <c r="AL57" s="53">
        <v>5909</v>
      </c>
      <c r="AM57" s="52">
        <v>0</v>
      </c>
      <c r="AN57" s="52">
        <v>0</v>
      </c>
      <c r="AO57" s="52">
        <v>0</v>
      </c>
      <c r="AP57" s="245">
        <v>1267247</v>
      </c>
      <c r="AQ57" s="52">
        <v>0</v>
      </c>
      <c r="AR57" s="52">
        <v>0</v>
      </c>
      <c r="AS57" s="52">
        <v>0</v>
      </c>
      <c r="AT57" s="53">
        <v>548558</v>
      </c>
      <c r="AU57" s="53">
        <v>130492</v>
      </c>
      <c r="AV57" s="52">
        <v>0</v>
      </c>
      <c r="AW57" s="52">
        <v>0</v>
      </c>
      <c r="AX57" s="52">
        <v>0</v>
      </c>
      <c r="AY57" s="52">
        <v>0</v>
      </c>
      <c r="AZ57" s="52">
        <v>0</v>
      </c>
      <c r="BA57" s="52">
        <v>0</v>
      </c>
      <c r="BB57" s="52">
        <v>0</v>
      </c>
      <c r="BC57" s="245">
        <v>679050</v>
      </c>
      <c r="BD57" s="322">
        <v>0</v>
      </c>
      <c r="BE57" s="52">
        <v>0</v>
      </c>
      <c r="BF57" s="52">
        <v>0</v>
      </c>
      <c r="BG57" s="52">
        <v>0</v>
      </c>
      <c r="BH57" s="52">
        <v>0</v>
      </c>
      <c r="BI57" s="52">
        <v>0</v>
      </c>
      <c r="BJ57" s="52">
        <v>0</v>
      </c>
      <c r="BK57" s="52">
        <v>0</v>
      </c>
      <c r="BL57" s="52">
        <v>0</v>
      </c>
      <c r="BM57" s="52">
        <v>0</v>
      </c>
      <c r="BN57" s="53">
        <v>32992</v>
      </c>
      <c r="BO57" s="52">
        <v>0</v>
      </c>
      <c r="BP57" s="245">
        <v>32992</v>
      </c>
      <c r="BQ57" s="52">
        <v>0</v>
      </c>
      <c r="BR57" s="52">
        <v>0</v>
      </c>
      <c r="BS57" s="52">
        <v>0</v>
      </c>
      <c r="BT57" s="52">
        <v>0</v>
      </c>
      <c r="BU57" s="52">
        <v>0</v>
      </c>
      <c r="BV57" s="52">
        <v>0</v>
      </c>
      <c r="BW57" s="52">
        <v>0</v>
      </c>
      <c r="BX57" s="52">
        <v>0</v>
      </c>
      <c r="BY57" s="52">
        <v>0</v>
      </c>
      <c r="BZ57" s="52">
        <v>0</v>
      </c>
      <c r="CA57" s="52">
        <v>0</v>
      </c>
      <c r="CB57" s="52">
        <v>0</v>
      </c>
      <c r="CC57" s="246">
        <v>0</v>
      </c>
    </row>
    <row r="58" spans="1:81" x14ac:dyDescent="0.25">
      <c r="A58" s="3" t="s">
        <v>89</v>
      </c>
      <c r="B58" s="3" t="s">
        <v>171</v>
      </c>
      <c r="C58" s="3" t="s">
        <v>172</v>
      </c>
      <c r="D58" s="53">
        <v>3179</v>
      </c>
      <c r="E58" s="53">
        <v>25765</v>
      </c>
      <c r="F58" s="53">
        <v>110</v>
      </c>
      <c r="G58" s="53">
        <v>27133</v>
      </c>
      <c r="H58" s="53">
        <v>1614</v>
      </c>
      <c r="I58" s="53">
        <v>2558</v>
      </c>
      <c r="J58" s="53">
        <v>6</v>
      </c>
      <c r="K58" s="53">
        <v>49</v>
      </c>
      <c r="L58" s="53">
        <v>73</v>
      </c>
      <c r="M58" s="52">
        <v>0</v>
      </c>
      <c r="N58" s="53">
        <v>408</v>
      </c>
      <c r="O58" s="52">
        <v>0</v>
      </c>
      <c r="P58" s="245">
        <v>60895</v>
      </c>
      <c r="Q58" s="53">
        <v>3179</v>
      </c>
      <c r="R58" s="53">
        <v>12882</v>
      </c>
      <c r="S58" s="52">
        <v>0</v>
      </c>
      <c r="T58" s="53">
        <v>20349</v>
      </c>
      <c r="U58" s="52">
        <v>0</v>
      </c>
      <c r="V58" s="52">
        <v>0</v>
      </c>
      <c r="W58" s="53">
        <v>6</v>
      </c>
      <c r="X58" s="52">
        <v>0</v>
      </c>
      <c r="Y58" s="52">
        <v>0</v>
      </c>
      <c r="Z58" s="52">
        <v>0</v>
      </c>
      <c r="AA58" s="52">
        <v>0</v>
      </c>
      <c r="AB58" s="52">
        <v>0</v>
      </c>
      <c r="AC58" s="245">
        <v>36416</v>
      </c>
      <c r="AD58" s="52">
        <v>0</v>
      </c>
      <c r="AE58" s="53">
        <v>12883</v>
      </c>
      <c r="AF58" s="53">
        <v>110</v>
      </c>
      <c r="AG58" s="52">
        <v>0</v>
      </c>
      <c r="AH58" s="52">
        <v>0</v>
      </c>
      <c r="AI58" s="53">
        <v>2558</v>
      </c>
      <c r="AJ58" s="52">
        <v>0</v>
      </c>
      <c r="AK58" s="53">
        <v>49</v>
      </c>
      <c r="AL58" s="53">
        <v>73</v>
      </c>
      <c r="AM58" s="52">
        <v>0</v>
      </c>
      <c r="AN58" s="52">
        <v>0</v>
      </c>
      <c r="AO58" s="52">
        <v>0</v>
      </c>
      <c r="AP58" s="245">
        <v>15673</v>
      </c>
      <c r="AQ58" s="52">
        <v>0</v>
      </c>
      <c r="AR58" s="52">
        <v>0</v>
      </c>
      <c r="AS58" s="52">
        <v>0</v>
      </c>
      <c r="AT58" s="53">
        <v>6784</v>
      </c>
      <c r="AU58" s="53">
        <v>1614</v>
      </c>
      <c r="AV58" s="52">
        <v>0</v>
      </c>
      <c r="AW58" s="52">
        <v>0</v>
      </c>
      <c r="AX58" s="52">
        <v>0</v>
      </c>
      <c r="AY58" s="52">
        <v>0</v>
      </c>
      <c r="AZ58" s="52">
        <v>0</v>
      </c>
      <c r="BA58" s="52">
        <v>0</v>
      </c>
      <c r="BB58" s="52">
        <v>0</v>
      </c>
      <c r="BC58" s="245">
        <v>8398</v>
      </c>
      <c r="BD58" s="322">
        <v>0</v>
      </c>
      <c r="BE58" s="52">
        <v>0</v>
      </c>
      <c r="BF58" s="52">
        <v>0</v>
      </c>
      <c r="BG58" s="52">
        <v>0</v>
      </c>
      <c r="BH58" s="52">
        <v>0</v>
      </c>
      <c r="BI58" s="52">
        <v>0</v>
      </c>
      <c r="BJ58" s="52">
        <v>0</v>
      </c>
      <c r="BK58" s="52">
        <v>0</v>
      </c>
      <c r="BL58" s="52">
        <v>0</v>
      </c>
      <c r="BM58" s="52">
        <v>0</v>
      </c>
      <c r="BN58" s="53">
        <v>408</v>
      </c>
      <c r="BO58" s="52">
        <v>0</v>
      </c>
      <c r="BP58" s="245">
        <v>408</v>
      </c>
      <c r="BQ58" s="52">
        <v>0</v>
      </c>
      <c r="BR58" s="52">
        <v>0</v>
      </c>
      <c r="BS58" s="52">
        <v>0</v>
      </c>
      <c r="BT58" s="52">
        <v>0</v>
      </c>
      <c r="BU58" s="52">
        <v>0</v>
      </c>
      <c r="BV58" s="52">
        <v>0</v>
      </c>
      <c r="BW58" s="52">
        <v>0</v>
      </c>
      <c r="BX58" s="52">
        <v>0</v>
      </c>
      <c r="BY58" s="52">
        <v>0</v>
      </c>
      <c r="BZ58" s="52">
        <v>0</v>
      </c>
      <c r="CA58" s="52">
        <v>0</v>
      </c>
      <c r="CB58" s="52">
        <v>0</v>
      </c>
      <c r="CC58" s="246">
        <v>0</v>
      </c>
    </row>
    <row r="59" spans="1:81" x14ac:dyDescent="0.25">
      <c r="A59" s="3" t="s">
        <v>89</v>
      </c>
      <c r="B59" s="3" t="s">
        <v>166</v>
      </c>
      <c r="C59" s="3" t="s">
        <v>167</v>
      </c>
      <c r="D59" s="53">
        <v>6566</v>
      </c>
      <c r="E59" s="53">
        <v>53216</v>
      </c>
      <c r="F59" s="53">
        <v>226</v>
      </c>
      <c r="G59" s="53">
        <v>56044</v>
      </c>
      <c r="H59" s="53">
        <v>3333</v>
      </c>
      <c r="I59" s="53">
        <v>5283</v>
      </c>
      <c r="J59" s="53">
        <v>13</v>
      </c>
      <c r="K59" s="53">
        <v>101</v>
      </c>
      <c r="L59" s="53">
        <v>151</v>
      </c>
      <c r="M59" s="52">
        <v>0</v>
      </c>
      <c r="N59" s="53">
        <v>843</v>
      </c>
      <c r="O59" s="52">
        <v>0</v>
      </c>
      <c r="P59" s="245">
        <v>125776</v>
      </c>
      <c r="Q59" s="53">
        <v>6566</v>
      </c>
      <c r="R59" s="53">
        <v>26608</v>
      </c>
      <c r="S59" s="52">
        <v>0</v>
      </c>
      <c r="T59" s="53">
        <v>42033</v>
      </c>
      <c r="U59" s="52">
        <v>0</v>
      </c>
      <c r="V59" s="52">
        <v>0</v>
      </c>
      <c r="W59" s="53">
        <v>13</v>
      </c>
      <c r="X59" s="52">
        <v>0</v>
      </c>
      <c r="Y59" s="52">
        <v>0</v>
      </c>
      <c r="Z59" s="52">
        <v>0</v>
      </c>
      <c r="AA59" s="52">
        <v>0</v>
      </c>
      <c r="AB59" s="52">
        <v>0</v>
      </c>
      <c r="AC59" s="245">
        <v>75220</v>
      </c>
      <c r="AD59" s="52">
        <v>0</v>
      </c>
      <c r="AE59" s="53">
        <v>26608</v>
      </c>
      <c r="AF59" s="53">
        <v>226</v>
      </c>
      <c r="AG59" s="52">
        <v>0</v>
      </c>
      <c r="AH59" s="52">
        <v>0</v>
      </c>
      <c r="AI59" s="53">
        <v>5283</v>
      </c>
      <c r="AJ59" s="52">
        <v>0</v>
      </c>
      <c r="AK59" s="53">
        <v>101</v>
      </c>
      <c r="AL59" s="53">
        <v>151</v>
      </c>
      <c r="AM59" s="52">
        <v>0</v>
      </c>
      <c r="AN59" s="52">
        <v>0</v>
      </c>
      <c r="AO59" s="52">
        <v>0</v>
      </c>
      <c r="AP59" s="245">
        <v>32369</v>
      </c>
      <c r="AQ59" s="52">
        <v>0</v>
      </c>
      <c r="AR59" s="52">
        <v>0</v>
      </c>
      <c r="AS59" s="52">
        <v>0</v>
      </c>
      <c r="AT59" s="53">
        <v>14011</v>
      </c>
      <c r="AU59" s="53">
        <v>3333</v>
      </c>
      <c r="AV59" s="52">
        <v>0</v>
      </c>
      <c r="AW59" s="52">
        <v>0</v>
      </c>
      <c r="AX59" s="52">
        <v>0</v>
      </c>
      <c r="AY59" s="52">
        <v>0</v>
      </c>
      <c r="AZ59" s="52">
        <v>0</v>
      </c>
      <c r="BA59" s="52">
        <v>0</v>
      </c>
      <c r="BB59" s="52">
        <v>0</v>
      </c>
      <c r="BC59" s="245">
        <v>17344</v>
      </c>
      <c r="BD59" s="322">
        <v>0</v>
      </c>
      <c r="BE59" s="52">
        <v>0</v>
      </c>
      <c r="BF59" s="52">
        <v>0</v>
      </c>
      <c r="BG59" s="52">
        <v>0</v>
      </c>
      <c r="BH59" s="52">
        <v>0</v>
      </c>
      <c r="BI59" s="52">
        <v>0</v>
      </c>
      <c r="BJ59" s="52">
        <v>0</v>
      </c>
      <c r="BK59" s="52">
        <v>0</v>
      </c>
      <c r="BL59" s="52">
        <v>0</v>
      </c>
      <c r="BM59" s="52">
        <v>0</v>
      </c>
      <c r="BN59" s="53">
        <v>843</v>
      </c>
      <c r="BO59" s="52">
        <v>0</v>
      </c>
      <c r="BP59" s="245">
        <v>843</v>
      </c>
      <c r="BQ59" s="52">
        <v>0</v>
      </c>
      <c r="BR59" s="52">
        <v>0</v>
      </c>
      <c r="BS59" s="52">
        <v>0</v>
      </c>
      <c r="BT59" s="52">
        <v>0</v>
      </c>
      <c r="BU59" s="52">
        <v>0</v>
      </c>
      <c r="BV59" s="52">
        <v>0</v>
      </c>
      <c r="BW59" s="52">
        <v>0</v>
      </c>
      <c r="BX59" s="52">
        <v>0</v>
      </c>
      <c r="BY59" s="52">
        <v>0</v>
      </c>
      <c r="BZ59" s="52">
        <v>0</v>
      </c>
      <c r="CA59" s="52">
        <v>0</v>
      </c>
      <c r="CB59" s="52">
        <v>0</v>
      </c>
      <c r="CC59" s="246">
        <v>0</v>
      </c>
    </row>
    <row r="60" spans="1:81" x14ac:dyDescent="0.25">
      <c r="A60" s="3" t="s">
        <v>89</v>
      </c>
      <c r="B60" s="3" t="s">
        <v>169</v>
      </c>
      <c r="C60" s="3" t="s">
        <v>170</v>
      </c>
      <c r="D60" s="53">
        <v>5790</v>
      </c>
      <c r="E60" s="53">
        <v>46929</v>
      </c>
      <c r="F60" s="53">
        <v>200</v>
      </c>
      <c r="G60" s="53">
        <v>49424</v>
      </c>
      <c r="H60" s="53">
        <v>2939</v>
      </c>
      <c r="I60" s="53">
        <v>4659</v>
      </c>
      <c r="J60" s="53">
        <v>11</v>
      </c>
      <c r="K60" s="53">
        <v>89</v>
      </c>
      <c r="L60" s="53">
        <v>133</v>
      </c>
      <c r="M60" s="52">
        <v>0</v>
      </c>
      <c r="N60" s="53">
        <v>743</v>
      </c>
      <c r="O60" s="52">
        <v>0</v>
      </c>
      <c r="P60" s="245">
        <v>110917</v>
      </c>
      <c r="Q60" s="53">
        <v>5790</v>
      </c>
      <c r="R60" s="53">
        <v>23464</v>
      </c>
      <c r="S60" s="52">
        <v>0</v>
      </c>
      <c r="T60" s="53">
        <v>24712</v>
      </c>
      <c r="U60" s="52">
        <v>0</v>
      </c>
      <c r="V60" s="52">
        <v>0</v>
      </c>
      <c r="W60" s="53">
        <v>11</v>
      </c>
      <c r="X60" s="52">
        <v>0</v>
      </c>
      <c r="Y60" s="52">
        <v>0</v>
      </c>
      <c r="Z60" s="52">
        <v>0</v>
      </c>
      <c r="AA60" s="52">
        <v>0</v>
      </c>
      <c r="AB60" s="52">
        <v>0</v>
      </c>
      <c r="AC60" s="245">
        <v>53977</v>
      </c>
      <c r="AD60" s="52">
        <v>0</v>
      </c>
      <c r="AE60" s="53">
        <v>23465</v>
      </c>
      <c r="AF60" s="53">
        <v>200</v>
      </c>
      <c r="AG60" s="52">
        <v>0</v>
      </c>
      <c r="AH60" s="52">
        <v>0</v>
      </c>
      <c r="AI60" s="53">
        <v>4659</v>
      </c>
      <c r="AJ60" s="52">
        <v>0</v>
      </c>
      <c r="AK60" s="53">
        <v>89</v>
      </c>
      <c r="AL60" s="53">
        <v>133</v>
      </c>
      <c r="AM60" s="52">
        <v>0</v>
      </c>
      <c r="AN60" s="52">
        <v>0</v>
      </c>
      <c r="AO60" s="52">
        <v>0</v>
      </c>
      <c r="AP60" s="245">
        <v>28546</v>
      </c>
      <c r="AQ60" s="52">
        <v>0</v>
      </c>
      <c r="AR60" s="52">
        <v>0</v>
      </c>
      <c r="AS60" s="52">
        <v>0</v>
      </c>
      <c r="AT60" s="53">
        <v>24712</v>
      </c>
      <c r="AU60" s="53">
        <v>2939</v>
      </c>
      <c r="AV60" s="52">
        <v>0</v>
      </c>
      <c r="AW60" s="52">
        <v>0</v>
      </c>
      <c r="AX60" s="52">
        <v>0</v>
      </c>
      <c r="AY60" s="52">
        <v>0</v>
      </c>
      <c r="AZ60" s="52">
        <v>0</v>
      </c>
      <c r="BA60" s="52">
        <v>0</v>
      </c>
      <c r="BB60" s="52">
        <v>0</v>
      </c>
      <c r="BC60" s="245">
        <v>27651</v>
      </c>
      <c r="BD60" s="322">
        <v>0</v>
      </c>
      <c r="BE60" s="52">
        <v>0</v>
      </c>
      <c r="BF60" s="52">
        <v>0</v>
      </c>
      <c r="BG60" s="52">
        <v>0</v>
      </c>
      <c r="BH60" s="52">
        <v>0</v>
      </c>
      <c r="BI60" s="52">
        <v>0</v>
      </c>
      <c r="BJ60" s="52">
        <v>0</v>
      </c>
      <c r="BK60" s="52">
        <v>0</v>
      </c>
      <c r="BL60" s="52">
        <v>0</v>
      </c>
      <c r="BM60" s="52">
        <v>0</v>
      </c>
      <c r="BN60" s="53">
        <v>743</v>
      </c>
      <c r="BO60" s="52">
        <v>0</v>
      </c>
      <c r="BP60" s="245">
        <v>743</v>
      </c>
      <c r="BQ60" s="52">
        <v>0</v>
      </c>
      <c r="BR60" s="52">
        <v>0</v>
      </c>
      <c r="BS60" s="52">
        <v>0</v>
      </c>
      <c r="BT60" s="52">
        <v>0</v>
      </c>
      <c r="BU60" s="52">
        <v>0</v>
      </c>
      <c r="BV60" s="52">
        <v>0</v>
      </c>
      <c r="BW60" s="52">
        <v>0</v>
      </c>
      <c r="BX60" s="52">
        <v>0</v>
      </c>
      <c r="BY60" s="52">
        <v>0</v>
      </c>
      <c r="BZ60" s="52">
        <v>0</v>
      </c>
      <c r="CA60" s="52">
        <v>0</v>
      </c>
      <c r="CB60" s="52">
        <v>0</v>
      </c>
      <c r="CC60" s="246">
        <v>0</v>
      </c>
    </row>
    <row r="61" spans="1:81" x14ac:dyDescent="0.25">
      <c r="A61" s="3" t="s">
        <v>89</v>
      </c>
      <c r="B61" s="3" t="s">
        <v>171</v>
      </c>
      <c r="C61" s="3" t="s">
        <v>172</v>
      </c>
      <c r="D61" s="53">
        <v>4832</v>
      </c>
      <c r="E61" s="53">
        <v>39166</v>
      </c>
      <c r="F61" s="53">
        <v>167</v>
      </c>
      <c r="G61" s="53">
        <v>41249</v>
      </c>
      <c r="H61" s="53">
        <v>2453</v>
      </c>
      <c r="I61" s="53">
        <v>3888</v>
      </c>
      <c r="J61" s="53">
        <v>9</v>
      </c>
      <c r="K61" s="53">
        <v>74</v>
      </c>
      <c r="L61" s="53">
        <v>111</v>
      </c>
      <c r="M61" s="52">
        <v>0</v>
      </c>
      <c r="N61" s="53">
        <v>620</v>
      </c>
      <c r="O61" s="52">
        <v>0</v>
      </c>
      <c r="P61" s="245">
        <v>92569</v>
      </c>
      <c r="Q61" s="53">
        <v>4832</v>
      </c>
      <c r="R61" s="53">
        <v>19583</v>
      </c>
      <c r="S61" s="52">
        <v>0</v>
      </c>
      <c r="T61" s="53">
        <v>20624</v>
      </c>
      <c r="U61" s="52">
        <v>0</v>
      </c>
      <c r="V61" s="52">
        <v>0</v>
      </c>
      <c r="W61" s="53">
        <v>9</v>
      </c>
      <c r="X61" s="52">
        <v>0</v>
      </c>
      <c r="Y61" s="52">
        <v>0</v>
      </c>
      <c r="Z61" s="52">
        <v>0</v>
      </c>
      <c r="AA61" s="52">
        <v>0</v>
      </c>
      <c r="AB61" s="52">
        <v>0</v>
      </c>
      <c r="AC61" s="245">
        <v>45048</v>
      </c>
      <c r="AD61" s="52">
        <v>0</v>
      </c>
      <c r="AE61" s="53">
        <v>19583</v>
      </c>
      <c r="AF61" s="53">
        <v>167</v>
      </c>
      <c r="AG61" s="52">
        <v>0</v>
      </c>
      <c r="AH61" s="52">
        <v>0</v>
      </c>
      <c r="AI61" s="53">
        <v>3888</v>
      </c>
      <c r="AJ61" s="52">
        <v>0</v>
      </c>
      <c r="AK61" s="53">
        <v>74</v>
      </c>
      <c r="AL61" s="53">
        <v>111</v>
      </c>
      <c r="AM61" s="52">
        <v>0</v>
      </c>
      <c r="AN61" s="52">
        <v>0</v>
      </c>
      <c r="AO61" s="52">
        <v>0</v>
      </c>
      <c r="AP61" s="245">
        <v>23823</v>
      </c>
      <c r="AQ61" s="52">
        <v>0</v>
      </c>
      <c r="AR61" s="52">
        <v>0</v>
      </c>
      <c r="AS61" s="52">
        <v>0</v>
      </c>
      <c r="AT61" s="53">
        <v>20625</v>
      </c>
      <c r="AU61" s="53">
        <v>2453</v>
      </c>
      <c r="AV61" s="52">
        <v>0</v>
      </c>
      <c r="AW61" s="52">
        <v>0</v>
      </c>
      <c r="AX61" s="52">
        <v>0</v>
      </c>
      <c r="AY61" s="52">
        <v>0</v>
      </c>
      <c r="AZ61" s="52">
        <v>0</v>
      </c>
      <c r="BA61" s="52">
        <v>0</v>
      </c>
      <c r="BB61" s="52">
        <v>0</v>
      </c>
      <c r="BC61" s="245">
        <v>23078</v>
      </c>
      <c r="BD61" s="322">
        <v>0</v>
      </c>
      <c r="BE61" s="52">
        <v>0</v>
      </c>
      <c r="BF61" s="52">
        <v>0</v>
      </c>
      <c r="BG61" s="52">
        <v>0</v>
      </c>
      <c r="BH61" s="52">
        <v>0</v>
      </c>
      <c r="BI61" s="52">
        <v>0</v>
      </c>
      <c r="BJ61" s="52">
        <v>0</v>
      </c>
      <c r="BK61" s="52">
        <v>0</v>
      </c>
      <c r="BL61" s="52">
        <v>0</v>
      </c>
      <c r="BM61" s="52">
        <v>0</v>
      </c>
      <c r="BN61" s="53">
        <v>620</v>
      </c>
      <c r="BO61" s="52">
        <v>0</v>
      </c>
      <c r="BP61" s="245">
        <v>620</v>
      </c>
      <c r="BQ61" s="52">
        <v>0</v>
      </c>
      <c r="BR61" s="52">
        <v>0</v>
      </c>
      <c r="BS61" s="52">
        <v>0</v>
      </c>
      <c r="BT61" s="52">
        <v>0</v>
      </c>
      <c r="BU61" s="52">
        <v>0</v>
      </c>
      <c r="BV61" s="52">
        <v>0</v>
      </c>
      <c r="BW61" s="52">
        <v>0</v>
      </c>
      <c r="BX61" s="52">
        <v>0</v>
      </c>
      <c r="BY61" s="52">
        <v>0</v>
      </c>
      <c r="BZ61" s="52">
        <v>0</v>
      </c>
      <c r="CA61" s="52">
        <v>0</v>
      </c>
      <c r="CB61" s="52">
        <v>0</v>
      </c>
      <c r="CC61" s="246">
        <v>0</v>
      </c>
    </row>
    <row r="62" spans="1:81" x14ac:dyDescent="0.25">
      <c r="A62" s="3" t="s">
        <v>89</v>
      </c>
      <c r="B62" s="3" t="s">
        <v>166</v>
      </c>
      <c r="C62" s="3" t="s">
        <v>167</v>
      </c>
      <c r="D62" s="53">
        <v>4419</v>
      </c>
      <c r="E62" s="53">
        <v>35815</v>
      </c>
      <c r="F62" s="53">
        <v>152</v>
      </c>
      <c r="G62" s="53">
        <v>37721</v>
      </c>
      <c r="H62" s="53">
        <v>2243</v>
      </c>
      <c r="I62" s="53">
        <v>3555</v>
      </c>
      <c r="J62" s="53">
        <v>8</v>
      </c>
      <c r="K62" s="53">
        <v>68</v>
      </c>
      <c r="L62" s="53">
        <v>102</v>
      </c>
      <c r="M62" s="52">
        <v>0</v>
      </c>
      <c r="N62" s="53">
        <v>567</v>
      </c>
      <c r="O62" s="52">
        <v>0</v>
      </c>
      <c r="P62" s="245">
        <v>84650</v>
      </c>
      <c r="Q62" s="53">
        <v>4419</v>
      </c>
      <c r="R62" s="53">
        <v>17907</v>
      </c>
      <c r="S62" s="52">
        <v>0</v>
      </c>
      <c r="T62" s="53">
        <v>18860</v>
      </c>
      <c r="U62" s="52">
        <v>0</v>
      </c>
      <c r="V62" s="52">
        <v>0</v>
      </c>
      <c r="W62" s="53">
        <v>8</v>
      </c>
      <c r="X62" s="52">
        <v>0</v>
      </c>
      <c r="Y62" s="52">
        <v>0</v>
      </c>
      <c r="Z62" s="52">
        <v>0</v>
      </c>
      <c r="AA62" s="52">
        <v>0</v>
      </c>
      <c r="AB62" s="52">
        <v>0</v>
      </c>
      <c r="AC62" s="245">
        <v>41194</v>
      </c>
      <c r="AD62" s="52">
        <v>0</v>
      </c>
      <c r="AE62" s="53">
        <v>17908</v>
      </c>
      <c r="AF62" s="53">
        <v>152</v>
      </c>
      <c r="AG62" s="52">
        <v>0</v>
      </c>
      <c r="AH62" s="52">
        <v>0</v>
      </c>
      <c r="AI62" s="53">
        <v>3555</v>
      </c>
      <c r="AJ62" s="52">
        <v>0</v>
      </c>
      <c r="AK62" s="53">
        <v>68</v>
      </c>
      <c r="AL62" s="53">
        <v>102</v>
      </c>
      <c r="AM62" s="52">
        <v>0</v>
      </c>
      <c r="AN62" s="52">
        <v>0</v>
      </c>
      <c r="AO62" s="52">
        <v>0</v>
      </c>
      <c r="AP62" s="245">
        <v>21785</v>
      </c>
      <c r="AQ62" s="52">
        <v>0</v>
      </c>
      <c r="AR62" s="52">
        <v>0</v>
      </c>
      <c r="AS62" s="52">
        <v>0</v>
      </c>
      <c r="AT62" s="53">
        <v>18861</v>
      </c>
      <c r="AU62" s="53">
        <v>2243</v>
      </c>
      <c r="AV62" s="52">
        <v>0</v>
      </c>
      <c r="AW62" s="52">
        <v>0</v>
      </c>
      <c r="AX62" s="52">
        <v>0</v>
      </c>
      <c r="AY62" s="52">
        <v>0</v>
      </c>
      <c r="AZ62" s="52">
        <v>0</v>
      </c>
      <c r="BA62" s="52">
        <v>0</v>
      </c>
      <c r="BB62" s="52">
        <v>0</v>
      </c>
      <c r="BC62" s="245">
        <v>21104</v>
      </c>
      <c r="BD62" s="322">
        <v>0</v>
      </c>
      <c r="BE62" s="52">
        <v>0</v>
      </c>
      <c r="BF62" s="52">
        <v>0</v>
      </c>
      <c r="BG62" s="52">
        <v>0</v>
      </c>
      <c r="BH62" s="52">
        <v>0</v>
      </c>
      <c r="BI62" s="52">
        <v>0</v>
      </c>
      <c r="BJ62" s="52">
        <v>0</v>
      </c>
      <c r="BK62" s="52">
        <v>0</v>
      </c>
      <c r="BL62" s="52">
        <v>0</v>
      </c>
      <c r="BM62" s="52">
        <v>0</v>
      </c>
      <c r="BN62" s="53">
        <v>567</v>
      </c>
      <c r="BO62" s="52">
        <v>0</v>
      </c>
      <c r="BP62" s="245">
        <v>567</v>
      </c>
      <c r="BQ62" s="52">
        <v>0</v>
      </c>
      <c r="BR62" s="52">
        <v>0</v>
      </c>
      <c r="BS62" s="52">
        <v>0</v>
      </c>
      <c r="BT62" s="52">
        <v>0</v>
      </c>
      <c r="BU62" s="52">
        <v>0</v>
      </c>
      <c r="BV62" s="52">
        <v>0</v>
      </c>
      <c r="BW62" s="52">
        <v>0</v>
      </c>
      <c r="BX62" s="52">
        <v>0</v>
      </c>
      <c r="BY62" s="52">
        <v>0</v>
      </c>
      <c r="BZ62" s="52">
        <v>0</v>
      </c>
      <c r="CA62" s="52">
        <v>0</v>
      </c>
      <c r="CB62" s="52">
        <v>0</v>
      </c>
      <c r="CC62" s="246">
        <v>0</v>
      </c>
    </row>
    <row r="63" spans="1:81" x14ac:dyDescent="0.25">
      <c r="A63" s="294" t="s">
        <v>90</v>
      </c>
      <c r="B63" s="294" t="s">
        <v>169</v>
      </c>
      <c r="C63" s="294" t="s">
        <v>170</v>
      </c>
      <c r="D63" s="295">
        <v>2847</v>
      </c>
      <c r="E63" s="295">
        <v>23079</v>
      </c>
      <c r="F63" s="295">
        <v>98</v>
      </c>
      <c r="G63" s="295">
        <v>24308</v>
      </c>
      <c r="H63" s="295">
        <v>1446</v>
      </c>
      <c r="I63" s="295">
        <v>2291</v>
      </c>
      <c r="J63" s="295">
        <v>5</v>
      </c>
      <c r="K63" s="295">
        <v>44</v>
      </c>
      <c r="L63" s="295">
        <v>65</v>
      </c>
      <c r="M63" s="296">
        <v>0</v>
      </c>
      <c r="N63" s="295">
        <v>365</v>
      </c>
      <c r="O63" s="296">
        <v>0</v>
      </c>
      <c r="P63" s="297">
        <v>54548</v>
      </c>
      <c r="Q63" s="295">
        <v>2847</v>
      </c>
      <c r="R63" s="295">
        <v>11539</v>
      </c>
      <c r="S63" s="296">
        <v>0</v>
      </c>
      <c r="T63" s="295">
        <v>21877</v>
      </c>
      <c r="U63" s="296">
        <v>0</v>
      </c>
      <c r="V63" s="296">
        <v>0</v>
      </c>
      <c r="W63" s="295">
        <v>5</v>
      </c>
      <c r="X63" s="296">
        <v>0</v>
      </c>
      <c r="Y63" s="296">
        <v>0</v>
      </c>
      <c r="Z63" s="296">
        <v>0</v>
      </c>
      <c r="AA63" s="296">
        <v>0</v>
      </c>
      <c r="AB63" s="296">
        <v>0</v>
      </c>
      <c r="AC63" s="297">
        <v>36268</v>
      </c>
      <c r="AD63" s="296">
        <v>0</v>
      </c>
      <c r="AE63" s="295">
        <v>11540</v>
      </c>
      <c r="AF63" s="295">
        <v>98</v>
      </c>
      <c r="AG63" s="296">
        <v>0</v>
      </c>
      <c r="AH63" s="296">
        <v>0</v>
      </c>
      <c r="AI63" s="295">
        <v>2291</v>
      </c>
      <c r="AJ63" s="296">
        <v>0</v>
      </c>
      <c r="AK63" s="295">
        <v>44</v>
      </c>
      <c r="AL63" s="295">
        <v>65</v>
      </c>
      <c r="AM63" s="296">
        <v>0</v>
      </c>
      <c r="AN63" s="296">
        <v>0</v>
      </c>
      <c r="AO63" s="296">
        <v>0</v>
      </c>
      <c r="AP63" s="297">
        <v>14038</v>
      </c>
      <c r="AQ63" s="296">
        <v>0</v>
      </c>
      <c r="AR63" s="296">
        <v>0</v>
      </c>
      <c r="AS63" s="296">
        <v>0</v>
      </c>
      <c r="AT63" s="295">
        <v>2431</v>
      </c>
      <c r="AU63" s="295">
        <v>1446</v>
      </c>
      <c r="AV63" s="296">
        <v>0</v>
      </c>
      <c r="AW63" s="296">
        <v>0</v>
      </c>
      <c r="AX63" s="296">
        <v>0</v>
      </c>
      <c r="AY63" s="296">
        <v>0</v>
      </c>
      <c r="AZ63" s="296">
        <v>0</v>
      </c>
      <c r="BA63" s="296">
        <v>0</v>
      </c>
      <c r="BB63" s="296">
        <v>0</v>
      </c>
      <c r="BC63" s="297">
        <v>3877</v>
      </c>
      <c r="BD63" s="321">
        <v>0</v>
      </c>
      <c r="BE63" s="296">
        <v>0</v>
      </c>
      <c r="BF63" s="296">
        <v>0</v>
      </c>
      <c r="BG63" s="296">
        <v>0</v>
      </c>
      <c r="BH63" s="296">
        <v>0</v>
      </c>
      <c r="BI63" s="296">
        <v>0</v>
      </c>
      <c r="BJ63" s="296">
        <v>0</v>
      </c>
      <c r="BK63" s="296">
        <v>0</v>
      </c>
      <c r="BL63" s="296">
        <v>0</v>
      </c>
      <c r="BM63" s="296">
        <v>0</v>
      </c>
      <c r="BN63" s="295">
        <v>365</v>
      </c>
      <c r="BO63" s="296">
        <v>0</v>
      </c>
      <c r="BP63" s="297">
        <v>365</v>
      </c>
      <c r="BQ63" s="296">
        <v>0</v>
      </c>
      <c r="BR63" s="296">
        <v>0</v>
      </c>
      <c r="BS63" s="296">
        <v>0</v>
      </c>
      <c r="BT63" s="296">
        <v>0</v>
      </c>
      <c r="BU63" s="296">
        <v>0</v>
      </c>
      <c r="BV63" s="296">
        <v>0</v>
      </c>
      <c r="BW63" s="296">
        <v>0</v>
      </c>
      <c r="BX63" s="296">
        <v>0</v>
      </c>
      <c r="BY63" s="296">
        <v>0</v>
      </c>
      <c r="BZ63" s="296">
        <v>0</v>
      </c>
      <c r="CA63" s="296">
        <v>0</v>
      </c>
      <c r="CB63" s="296">
        <v>0</v>
      </c>
      <c r="CC63" s="298">
        <v>0</v>
      </c>
    </row>
    <row r="64" spans="1:81" x14ac:dyDescent="0.25">
      <c r="A64" s="294" t="s">
        <v>90</v>
      </c>
      <c r="B64" s="294" t="s">
        <v>171</v>
      </c>
      <c r="C64" s="294" t="s">
        <v>172</v>
      </c>
      <c r="D64" s="295">
        <v>9736</v>
      </c>
      <c r="E64" s="295">
        <v>78916</v>
      </c>
      <c r="F64" s="295">
        <v>336</v>
      </c>
      <c r="G64" s="295">
        <v>83111</v>
      </c>
      <c r="H64" s="295">
        <v>4943</v>
      </c>
      <c r="I64" s="295">
        <v>7834</v>
      </c>
      <c r="J64" s="295">
        <v>19</v>
      </c>
      <c r="K64" s="295">
        <v>149</v>
      </c>
      <c r="L64" s="295">
        <v>224</v>
      </c>
      <c r="M64" s="296">
        <v>0</v>
      </c>
      <c r="N64" s="295">
        <v>1250</v>
      </c>
      <c r="O64" s="296">
        <v>0</v>
      </c>
      <c r="P64" s="297">
        <v>186518</v>
      </c>
      <c r="Q64" s="295">
        <v>9736</v>
      </c>
      <c r="R64" s="295">
        <v>39458</v>
      </c>
      <c r="S64" s="296">
        <v>0</v>
      </c>
      <c r="T64" s="295">
        <v>74799</v>
      </c>
      <c r="U64" s="296">
        <v>0</v>
      </c>
      <c r="V64" s="296">
        <v>0</v>
      </c>
      <c r="W64" s="295">
        <v>19</v>
      </c>
      <c r="X64" s="296">
        <v>0</v>
      </c>
      <c r="Y64" s="296">
        <v>0</v>
      </c>
      <c r="Z64" s="296">
        <v>0</v>
      </c>
      <c r="AA64" s="296">
        <v>0</v>
      </c>
      <c r="AB64" s="296">
        <v>0</v>
      </c>
      <c r="AC64" s="297">
        <v>124012</v>
      </c>
      <c r="AD64" s="296">
        <v>0</v>
      </c>
      <c r="AE64" s="295">
        <v>39458</v>
      </c>
      <c r="AF64" s="295">
        <v>336</v>
      </c>
      <c r="AG64" s="296">
        <v>0</v>
      </c>
      <c r="AH64" s="296">
        <v>0</v>
      </c>
      <c r="AI64" s="295">
        <v>7834</v>
      </c>
      <c r="AJ64" s="296">
        <v>0</v>
      </c>
      <c r="AK64" s="295">
        <v>149</v>
      </c>
      <c r="AL64" s="295">
        <v>224</v>
      </c>
      <c r="AM64" s="296">
        <v>0</v>
      </c>
      <c r="AN64" s="296">
        <v>0</v>
      </c>
      <c r="AO64" s="296">
        <v>0</v>
      </c>
      <c r="AP64" s="297">
        <v>48001</v>
      </c>
      <c r="AQ64" s="296">
        <v>0</v>
      </c>
      <c r="AR64" s="296">
        <v>0</v>
      </c>
      <c r="AS64" s="296">
        <v>0</v>
      </c>
      <c r="AT64" s="295">
        <v>8312</v>
      </c>
      <c r="AU64" s="295">
        <v>4943</v>
      </c>
      <c r="AV64" s="296">
        <v>0</v>
      </c>
      <c r="AW64" s="296">
        <v>0</v>
      </c>
      <c r="AX64" s="296">
        <v>0</v>
      </c>
      <c r="AY64" s="296">
        <v>0</v>
      </c>
      <c r="AZ64" s="296">
        <v>0</v>
      </c>
      <c r="BA64" s="296">
        <v>0</v>
      </c>
      <c r="BB64" s="296">
        <v>0</v>
      </c>
      <c r="BC64" s="297">
        <v>13255</v>
      </c>
      <c r="BD64" s="321">
        <v>0</v>
      </c>
      <c r="BE64" s="296">
        <v>0</v>
      </c>
      <c r="BF64" s="296">
        <v>0</v>
      </c>
      <c r="BG64" s="296">
        <v>0</v>
      </c>
      <c r="BH64" s="296">
        <v>0</v>
      </c>
      <c r="BI64" s="296">
        <v>0</v>
      </c>
      <c r="BJ64" s="296">
        <v>0</v>
      </c>
      <c r="BK64" s="296">
        <v>0</v>
      </c>
      <c r="BL64" s="296">
        <v>0</v>
      </c>
      <c r="BM64" s="296">
        <v>0</v>
      </c>
      <c r="BN64" s="295">
        <v>1250</v>
      </c>
      <c r="BO64" s="296">
        <v>0</v>
      </c>
      <c r="BP64" s="297">
        <v>1250</v>
      </c>
      <c r="BQ64" s="296">
        <v>0</v>
      </c>
      <c r="BR64" s="296">
        <v>0</v>
      </c>
      <c r="BS64" s="296">
        <v>0</v>
      </c>
      <c r="BT64" s="296">
        <v>0</v>
      </c>
      <c r="BU64" s="296">
        <v>0</v>
      </c>
      <c r="BV64" s="296">
        <v>0</v>
      </c>
      <c r="BW64" s="296">
        <v>0</v>
      </c>
      <c r="BX64" s="296">
        <v>0</v>
      </c>
      <c r="BY64" s="296">
        <v>0</v>
      </c>
      <c r="BZ64" s="296">
        <v>0</v>
      </c>
      <c r="CA64" s="296">
        <v>0</v>
      </c>
      <c r="CB64" s="296">
        <v>0</v>
      </c>
      <c r="CC64" s="298">
        <v>0</v>
      </c>
    </row>
    <row r="65" spans="1:81" x14ac:dyDescent="0.25">
      <c r="A65" s="294" t="s">
        <v>90</v>
      </c>
      <c r="B65" s="294" t="s">
        <v>166</v>
      </c>
      <c r="C65" s="294" t="s">
        <v>167</v>
      </c>
      <c r="D65" s="295">
        <v>11526</v>
      </c>
      <c r="E65" s="295">
        <v>93426</v>
      </c>
      <c r="F65" s="295">
        <v>397</v>
      </c>
      <c r="G65" s="295">
        <v>98395</v>
      </c>
      <c r="H65" s="295">
        <v>5852</v>
      </c>
      <c r="I65" s="295">
        <v>9274</v>
      </c>
      <c r="J65" s="295">
        <v>22</v>
      </c>
      <c r="K65" s="295">
        <v>177</v>
      </c>
      <c r="L65" s="295">
        <v>265</v>
      </c>
      <c r="M65" s="296">
        <v>0</v>
      </c>
      <c r="N65" s="295">
        <v>1479</v>
      </c>
      <c r="O65" s="296">
        <v>0</v>
      </c>
      <c r="P65" s="297">
        <v>220813</v>
      </c>
      <c r="Q65" s="295">
        <v>11526</v>
      </c>
      <c r="R65" s="295">
        <v>46713</v>
      </c>
      <c r="S65" s="296">
        <v>0</v>
      </c>
      <c r="T65" s="295">
        <v>88555</v>
      </c>
      <c r="U65" s="296">
        <v>0</v>
      </c>
      <c r="V65" s="296">
        <v>0</v>
      </c>
      <c r="W65" s="295">
        <v>22</v>
      </c>
      <c r="X65" s="296">
        <v>0</v>
      </c>
      <c r="Y65" s="296">
        <v>0</v>
      </c>
      <c r="Z65" s="296">
        <v>0</v>
      </c>
      <c r="AA65" s="296">
        <v>0</v>
      </c>
      <c r="AB65" s="296">
        <v>0</v>
      </c>
      <c r="AC65" s="297">
        <v>146816</v>
      </c>
      <c r="AD65" s="296">
        <v>0</v>
      </c>
      <c r="AE65" s="295">
        <v>46713</v>
      </c>
      <c r="AF65" s="295">
        <v>397</v>
      </c>
      <c r="AG65" s="296">
        <v>0</v>
      </c>
      <c r="AH65" s="296">
        <v>0</v>
      </c>
      <c r="AI65" s="295">
        <v>9274</v>
      </c>
      <c r="AJ65" s="296">
        <v>0</v>
      </c>
      <c r="AK65" s="295">
        <v>177</v>
      </c>
      <c r="AL65" s="295">
        <v>265</v>
      </c>
      <c r="AM65" s="296">
        <v>0</v>
      </c>
      <c r="AN65" s="296">
        <v>0</v>
      </c>
      <c r="AO65" s="296">
        <v>0</v>
      </c>
      <c r="AP65" s="297">
        <v>56826</v>
      </c>
      <c r="AQ65" s="296">
        <v>0</v>
      </c>
      <c r="AR65" s="296">
        <v>0</v>
      </c>
      <c r="AS65" s="296">
        <v>0</v>
      </c>
      <c r="AT65" s="295">
        <v>9840</v>
      </c>
      <c r="AU65" s="295">
        <v>5852</v>
      </c>
      <c r="AV65" s="296">
        <v>0</v>
      </c>
      <c r="AW65" s="296">
        <v>0</v>
      </c>
      <c r="AX65" s="296">
        <v>0</v>
      </c>
      <c r="AY65" s="296">
        <v>0</v>
      </c>
      <c r="AZ65" s="296">
        <v>0</v>
      </c>
      <c r="BA65" s="296">
        <v>0</v>
      </c>
      <c r="BB65" s="296">
        <v>0</v>
      </c>
      <c r="BC65" s="297">
        <v>15692</v>
      </c>
      <c r="BD65" s="321">
        <v>0</v>
      </c>
      <c r="BE65" s="296">
        <v>0</v>
      </c>
      <c r="BF65" s="296">
        <v>0</v>
      </c>
      <c r="BG65" s="296">
        <v>0</v>
      </c>
      <c r="BH65" s="296">
        <v>0</v>
      </c>
      <c r="BI65" s="296">
        <v>0</v>
      </c>
      <c r="BJ65" s="296">
        <v>0</v>
      </c>
      <c r="BK65" s="296">
        <v>0</v>
      </c>
      <c r="BL65" s="296">
        <v>0</v>
      </c>
      <c r="BM65" s="296">
        <v>0</v>
      </c>
      <c r="BN65" s="295">
        <v>1479</v>
      </c>
      <c r="BO65" s="296">
        <v>0</v>
      </c>
      <c r="BP65" s="297">
        <v>1479</v>
      </c>
      <c r="BQ65" s="296">
        <v>0</v>
      </c>
      <c r="BR65" s="296">
        <v>0</v>
      </c>
      <c r="BS65" s="296">
        <v>0</v>
      </c>
      <c r="BT65" s="296">
        <v>0</v>
      </c>
      <c r="BU65" s="296">
        <v>0</v>
      </c>
      <c r="BV65" s="296">
        <v>0</v>
      </c>
      <c r="BW65" s="296">
        <v>0</v>
      </c>
      <c r="BX65" s="296">
        <v>0</v>
      </c>
      <c r="BY65" s="296">
        <v>0</v>
      </c>
      <c r="BZ65" s="296">
        <v>0</v>
      </c>
      <c r="CA65" s="296">
        <v>0</v>
      </c>
      <c r="CB65" s="296">
        <v>0</v>
      </c>
      <c r="CC65" s="298">
        <v>0</v>
      </c>
    </row>
    <row r="66" spans="1:81" x14ac:dyDescent="0.25">
      <c r="A66" s="294" t="s">
        <v>91</v>
      </c>
      <c r="B66" s="294" t="s">
        <v>169</v>
      </c>
      <c r="C66" s="294" t="s">
        <v>170</v>
      </c>
      <c r="D66" s="295">
        <v>5694</v>
      </c>
      <c r="E66" s="295">
        <v>46156</v>
      </c>
      <c r="F66" s="295">
        <v>196</v>
      </c>
      <c r="G66" s="295">
        <v>48610</v>
      </c>
      <c r="H66" s="295">
        <v>2891</v>
      </c>
      <c r="I66" s="295">
        <v>4582</v>
      </c>
      <c r="J66" s="295">
        <v>11</v>
      </c>
      <c r="K66" s="295">
        <v>87</v>
      </c>
      <c r="L66" s="295">
        <v>131</v>
      </c>
      <c r="M66" s="296">
        <v>0</v>
      </c>
      <c r="N66" s="295">
        <v>731</v>
      </c>
      <c r="O66" s="296">
        <v>0</v>
      </c>
      <c r="P66" s="297">
        <v>109089</v>
      </c>
      <c r="Q66" s="295">
        <v>5694</v>
      </c>
      <c r="R66" s="295">
        <v>23078</v>
      </c>
      <c r="S66" s="296">
        <v>0</v>
      </c>
      <c r="T66" s="295">
        <v>43749</v>
      </c>
      <c r="U66" s="296">
        <v>0</v>
      </c>
      <c r="V66" s="296">
        <v>0</v>
      </c>
      <c r="W66" s="295">
        <v>11</v>
      </c>
      <c r="X66" s="296">
        <v>0</v>
      </c>
      <c r="Y66" s="296">
        <v>0</v>
      </c>
      <c r="Z66" s="296">
        <v>0</v>
      </c>
      <c r="AA66" s="296">
        <v>0</v>
      </c>
      <c r="AB66" s="296">
        <v>0</v>
      </c>
      <c r="AC66" s="297">
        <v>72532</v>
      </c>
      <c r="AD66" s="296">
        <v>0</v>
      </c>
      <c r="AE66" s="295">
        <v>23078</v>
      </c>
      <c r="AF66" s="295">
        <v>196</v>
      </c>
      <c r="AG66" s="296">
        <v>0</v>
      </c>
      <c r="AH66" s="296">
        <v>0</v>
      </c>
      <c r="AI66" s="295">
        <v>4582</v>
      </c>
      <c r="AJ66" s="296">
        <v>0</v>
      </c>
      <c r="AK66" s="295">
        <v>87</v>
      </c>
      <c r="AL66" s="295">
        <v>131</v>
      </c>
      <c r="AM66" s="296">
        <v>0</v>
      </c>
      <c r="AN66" s="296">
        <v>0</v>
      </c>
      <c r="AO66" s="296">
        <v>0</v>
      </c>
      <c r="AP66" s="297">
        <v>28074</v>
      </c>
      <c r="AQ66" s="296">
        <v>0</v>
      </c>
      <c r="AR66" s="296">
        <v>0</v>
      </c>
      <c r="AS66" s="296">
        <v>0</v>
      </c>
      <c r="AT66" s="295">
        <v>4861</v>
      </c>
      <c r="AU66" s="295">
        <v>2891</v>
      </c>
      <c r="AV66" s="296">
        <v>0</v>
      </c>
      <c r="AW66" s="296">
        <v>0</v>
      </c>
      <c r="AX66" s="296">
        <v>0</v>
      </c>
      <c r="AY66" s="296">
        <v>0</v>
      </c>
      <c r="AZ66" s="296">
        <v>0</v>
      </c>
      <c r="BA66" s="296">
        <v>0</v>
      </c>
      <c r="BB66" s="296">
        <v>0</v>
      </c>
      <c r="BC66" s="297">
        <v>7752</v>
      </c>
      <c r="BD66" s="321">
        <v>0</v>
      </c>
      <c r="BE66" s="296">
        <v>0</v>
      </c>
      <c r="BF66" s="296">
        <v>0</v>
      </c>
      <c r="BG66" s="296">
        <v>0</v>
      </c>
      <c r="BH66" s="296">
        <v>0</v>
      </c>
      <c r="BI66" s="296">
        <v>0</v>
      </c>
      <c r="BJ66" s="296">
        <v>0</v>
      </c>
      <c r="BK66" s="296">
        <v>0</v>
      </c>
      <c r="BL66" s="296">
        <v>0</v>
      </c>
      <c r="BM66" s="296">
        <v>0</v>
      </c>
      <c r="BN66" s="295">
        <v>731</v>
      </c>
      <c r="BO66" s="296">
        <v>0</v>
      </c>
      <c r="BP66" s="297">
        <v>731</v>
      </c>
      <c r="BQ66" s="296">
        <v>0</v>
      </c>
      <c r="BR66" s="296">
        <v>0</v>
      </c>
      <c r="BS66" s="296">
        <v>0</v>
      </c>
      <c r="BT66" s="296">
        <v>0</v>
      </c>
      <c r="BU66" s="296">
        <v>0</v>
      </c>
      <c r="BV66" s="296">
        <v>0</v>
      </c>
      <c r="BW66" s="296">
        <v>0</v>
      </c>
      <c r="BX66" s="296">
        <v>0</v>
      </c>
      <c r="BY66" s="296">
        <v>0</v>
      </c>
      <c r="BZ66" s="296">
        <v>0</v>
      </c>
      <c r="CA66" s="296">
        <v>0</v>
      </c>
      <c r="CB66" s="296">
        <v>0</v>
      </c>
      <c r="CC66" s="298">
        <v>0</v>
      </c>
    </row>
    <row r="67" spans="1:81" x14ac:dyDescent="0.25">
      <c r="A67" s="294" t="s">
        <v>91</v>
      </c>
      <c r="B67" s="294" t="s">
        <v>171</v>
      </c>
      <c r="C67" s="294" t="s">
        <v>172</v>
      </c>
      <c r="D67" s="295">
        <v>7373</v>
      </c>
      <c r="E67" s="295">
        <v>59761</v>
      </c>
      <c r="F67" s="295">
        <v>254</v>
      </c>
      <c r="G67" s="295">
        <v>62940</v>
      </c>
      <c r="H67" s="295">
        <v>3743</v>
      </c>
      <c r="I67" s="295">
        <v>5932</v>
      </c>
      <c r="J67" s="295">
        <v>14</v>
      </c>
      <c r="K67" s="295">
        <v>113</v>
      </c>
      <c r="L67" s="295">
        <v>169</v>
      </c>
      <c r="M67" s="296">
        <v>0</v>
      </c>
      <c r="N67" s="295">
        <v>946</v>
      </c>
      <c r="O67" s="296">
        <v>0</v>
      </c>
      <c r="P67" s="297">
        <v>141245</v>
      </c>
      <c r="Q67" s="295">
        <v>7373</v>
      </c>
      <c r="R67" s="295">
        <v>29880</v>
      </c>
      <c r="S67" s="296">
        <v>0</v>
      </c>
      <c r="T67" s="295">
        <v>56646</v>
      </c>
      <c r="U67" s="296">
        <v>0</v>
      </c>
      <c r="V67" s="296">
        <v>0</v>
      </c>
      <c r="W67" s="295">
        <v>14</v>
      </c>
      <c r="X67" s="296">
        <v>0</v>
      </c>
      <c r="Y67" s="296">
        <v>0</v>
      </c>
      <c r="Z67" s="296">
        <v>0</v>
      </c>
      <c r="AA67" s="296">
        <v>0</v>
      </c>
      <c r="AB67" s="296">
        <v>0</v>
      </c>
      <c r="AC67" s="297">
        <v>93913</v>
      </c>
      <c r="AD67" s="296">
        <v>0</v>
      </c>
      <c r="AE67" s="295">
        <v>29881</v>
      </c>
      <c r="AF67" s="295">
        <v>254</v>
      </c>
      <c r="AG67" s="296">
        <v>0</v>
      </c>
      <c r="AH67" s="296">
        <v>0</v>
      </c>
      <c r="AI67" s="295">
        <v>5932</v>
      </c>
      <c r="AJ67" s="296">
        <v>0</v>
      </c>
      <c r="AK67" s="295">
        <v>113</v>
      </c>
      <c r="AL67" s="295">
        <v>169</v>
      </c>
      <c r="AM67" s="296">
        <v>0</v>
      </c>
      <c r="AN67" s="296">
        <v>0</v>
      </c>
      <c r="AO67" s="296">
        <v>0</v>
      </c>
      <c r="AP67" s="297">
        <v>36349</v>
      </c>
      <c r="AQ67" s="296">
        <v>0</v>
      </c>
      <c r="AR67" s="296">
        <v>0</v>
      </c>
      <c r="AS67" s="296">
        <v>0</v>
      </c>
      <c r="AT67" s="295">
        <v>6294</v>
      </c>
      <c r="AU67" s="295">
        <v>3743</v>
      </c>
      <c r="AV67" s="296">
        <v>0</v>
      </c>
      <c r="AW67" s="296">
        <v>0</v>
      </c>
      <c r="AX67" s="296">
        <v>0</v>
      </c>
      <c r="AY67" s="296">
        <v>0</v>
      </c>
      <c r="AZ67" s="296">
        <v>0</v>
      </c>
      <c r="BA67" s="296">
        <v>0</v>
      </c>
      <c r="BB67" s="296">
        <v>0</v>
      </c>
      <c r="BC67" s="297">
        <v>10037</v>
      </c>
      <c r="BD67" s="321">
        <v>0</v>
      </c>
      <c r="BE67" s="296">
        <v>0</v>
      </c>
      <c r="BF67" s="296">
        <v>0</v>
      </c>
      <c r="BG67" s="296">
        <v>0</v>
      </c>
      <c r="BH67" s="296">
        <v>0</v>
      </c>
      <c r="BI67" s="296">
        <v>0</v>
      </c>
      <c r="BJ67" s="296">
        <v>0</v>
      </c>
      <c r="BK67" s="296">
        <v>0</v>
      </c>
      <c r="BL67" s="296">
        <v>0</v>
      </c>
      <c r="BM67" s="296">
        <v>0</v>
      </c>
      <c r="BN67" s="295">
        <v>946</v>
      </c>
      <c r="BO67" s="296">
        <v>0</v>
      </c>
      <c r="BP67" s="297">
        <v>946</v>
      </c>
      <c r="BQ67" s="296">
        <v>0</v>
      </c>
      <c r="BR67" s="296">
        <v>0</v>
      </c>
      <c r="BS67" s="296">
        <v>0</v>
      </c>
      <c r="BT67" s="296">
        <v>0</v>
      </c>
      <c r="BU67" s="296">
        <v>0</v>
      </c>
      <c r="BV67" s="296">
        <v>0</v>
      </c>
      <c r="BW67" s="296">
        <v>0</v>
      </c>
      <c r="BX67" s="296">
        <v>0</v>
      </c>
      <c r="BY67" s="296">
        <v>0</v>
      </c>
      <c r="BZ67" s="296">
        <v>0</v>
      </c>
      <c r="CA67" s="296">
        <v>0</v>
      </c>
      <c r="CB67" s="296">
        <v>0</v>
      </c>
      <c r="CC67" s="298">
        <v>0</v>
      </c>
    </row>
    <row r="68" spans="1:81" x14ac:dyDescent="0.25">
      <c r="A68" s="294" t="s">
        <v>91</v>
      </c>
      <c r="B68" s="294" t="s">
        <v>166</v>
      </c>
      <c r="C68" s="294" t="s">
        <v>167</v>
      </c>
      <c r="D68" s="295">
        <v>4922</v>
      </c>
      <c r="E68" s="295">
        <v>39895</v>
      </c>
      <c r="F68" s="295">
        <v>170</v>
      </c>
      <c r="G68" s="295">
        <v>42018</v>
      </c>
      <c r="H68" s="295">
        <v>2499</v>
      </c>
      <c r="I68" s="295">
        <v>3960</v>
      </c>
      <c r="J68" s="295">
        <v>9</v>
      </c>
      <c r="K68" s="295">
        <v>75</v>
      </c>
      <c r="L68" s="295">
        <v>113</v>
      </c>
      <c r="M68" s="296">
        <v>0</v>
      </c>
      <c r="N68" s="295">
        <v>632</v>
      </c>
      <c r="O68" s="296">
        <v>0</v>
      </c>
      <c r="P68" s="297">
        <v>94293</v>
      </c>
      <c r="Q68" s="295">
        <v>4922</v>
      </c>
      <c r="R68" s="295">
        <v>19947</v>
      </c>
      <c r="S68" s="296">
        <v>0</v>
      </c>
      <c r="T68" s="295">
        <v>37816</v>
      </c>
      <c r="U68" s="296">
        <v>0</v>
      </c>
      <c r="V68" s="296">
        <v>0</v>
      </c>
      <c r="W68" s="295">
        <v>9</v>
      </c>
      <c r="X68" s="296">
        <v>0</v>
      </c>
      <c r="Y68" s="296">
        <v>0</v>
      </c>
      <c r="Z68" s="296">
        <v>0</v>
      </c>
      <c r="AA68" s="296">
        <v>0</v>
      </c>
      <c r="AB68" s="296">
        <v>0</v>
      </c>
      <c r="AC68" s="297">
        <v>62694</v>
      </c>
      <c r="AD68" s="296">
        <v>0</v>
      </c>
      <c r="AE68" s="295">
        <v>19948</v>
      </c>
      <c r="AF68" s="295">
        <v>170</v>
      </c>
      <c r="AG68" s="296">
        <v>0</v>
      </c>
      <c r="AH68" s="296">
        <v>0</v>
      </c>
      <c r="AI68" s="295">
        <v>3960</v>
      </c>
      <c r="AJ68" s="296">
        <v>0</v>
      </c>
      <c r="AK68" s="295">
        <v>75</v>
      </c>
      <c r="AL68" s="295">
        <v>113</v>
      </c>
      <c r="AM68" s="296">
        <v>0</v>
      </c>
      <c r="AN68" s="296">
        <v>0</v>
      </c>
      <c r="AO68" s="296">
        <v>0</v>
      </c>
      <c r="AP68" s="297">
        <v>24266</v>
      </c>
      <c r="AQ68" s="296">
        <v>0</v>
      </c>
      <c r="AR68" s="296">
        <v>0</v>
      </c>
      <c r="AS68" s="296">
        <v>0</v>
      </c>
      <c r="AT68" s="295">
        <v>4202</v>
      </c>
      <c r="AU68" s="295">
        <v>2499</v>
      </c>
      <c r="AV68" s="296">
        <v>0</v>
      </c>
      <c r="AW68" s="296">
        <v>0</v>
      </c>
      <c r="AX68" s="296">
        <v>0</v>
      </c>
      <c r="AY68" s="296">
        <v>0</v>
      </c>
      <c r="AZ68" s="296">
        <v>0</v>
      </c>
      <c r="BA68" s="296">
        <v>0</v>
      </c>
      <c r="BB68" s="296">
        <v>0</v>
      </c>
      <c r="BC68" s="297">
        <v>6701</v>
      </c>
      <c r="BD68" s="321">
        <v>0</v>
      </c>
      <c r="BE68" s="296">
        <v>0</v>
      </c>
      <c r="BF68" s="296">
        <v>0</v>
      </c>
      <c r="BG68" s="296">
        <v>0</v>
      </c>
      <c r="BH68" s="296">
        <v>0</v>
      </c>
      <c r="BI68" s="296">
        <v>0</v>
      </c>
      <c r="BJ68" s="296">
        <v>0</v>
      </c>
      <c r="BK68" s="296">
        <v>0</v>
      </c>
      <c r="BL68" s="296">
        <v>0</v>
      </c>
      <c r="BM68" s="296">
        <v>0</v>
      </c>
      <c r="BN68" s="295">
        <v>632</v>
      </c>
      <c r="BO68" s="296">
        <v>0</v>
      </c>
      <c r="BP68" s="297">
        <v>632</v>
      </c>
      <c r="BQ68" s="296">
        <v>0</v>
      </c>
      <c r="BR68" s="296">
        <v>0</v>
      </c>
      <c r="BS68" s="296">
        <v>0</v>
      </c>
      <c r="BT68" s="296">
        <v>0</v>
      </c>
      <c r="BU68" s="296">
        <v>0</v>
      </c>
      <c r="BV68" s="296">
        <v>0</v>
      </c>
      <c r="BW68" s="296">
        <v>0</v>
      </c>
      <c r="BX68" s="296">
        <v>0</v>
      </c>
      <c r="BY68" s="296">
        <v>0</v>
      </c>
      <c r="BZ68" s="296">
        <v>0</v>
      </c>
      <c r="CA68" s="296">
        <v>0</v>
      </c>
      <c r="CB68" s="296">
        <v>0</v>
      </c>
      <c r="CC68" s="298">
        <v>0</v>
      </c>
    </row>
    <row r="69" spans="1:81" x14ac:dyDescent="0.25">
      <c r="A69" s="294" t="s">
        <v>93</v>
      </c>
      <c r="B69" s="294" t="s">
        <v>171</v>
      </c>
      <c r="C69" s="294" t="s">
        <v>172</v>
      </c>
      <c r="D69" s="295">
        <v>171</v>
      </c>
      <c r="E69" s="295">
        <v>1386</v>
      </c>
      <c r="F69" s="295">
        <v>6</v>
      </c>
      <c r="G69" s="295">
        <v>1458</v>
      </c>
      <c r="H69" s="295">
        <v>87</v>
      </c>
      <c r="I69" s="295">
        <v>138</v>
      </c>
      <c r="J69" s="296">
        <v>0</v>
      </c>
      <c r="K69" s="295">
        <v>3</v>
      </c>
      <c r="L69" s="295">
        <v>4</v>
      </c>
      <c r="M69" s="296">
        <v>0</v>
      </c>
      <c r="N69" s="295">
        <v>22</v>
      </c>
      <c r="O69" s="296">
        <v>0</v>
      </c>
      <c r="P69" s="297">
        <v>3275</v>
      </c>
      <c r="Q69" s="295">
        <v>171</v>
      </c>
      <c r="R69" s="295">
        <v>693</v>
      </c>
      <c r="S69" s="296">
        <v>0</v>
      </c>
      <c r="T69" s="295">
        <v>1312</v>
      </c>
      <c r="U69" s="296">
        <v>0</v>
      </c>
      <c r="V69" s="296">
        <v>0</v>
      </c>
      <c r="W69" s="296">
        <v>0</v>
      </c>
      <c r="X69" s="296">
        <v>0</v>
      </c>
      <c r="Y69" s="296">
        <v>0</v>
      </c>
      <c r="Z69" s="296">
        <v>0</v>
      </c>
      <c r="AA69" s="296">
        <v>0</v>
      </c>
      <c r="AB69" s="296">
        <v>0</v>
      </c>
      <c r="AC69" s="297">
        <v>2176</v>
      </c>
      <c r="AD69" s="296">
        <v>0</v>
      </c>
      <c r="AE69" s="295">
        <v>693</v>
      </c>
      <c r="AF69" s="295">
        <v>6</v>
      </c>
      <c r="AG69" s="296">
        <v>0</v>
      </c>
      <c r="AH69" s="296">
        <v>0</v>
      </c>
      <c r="AI69" s="295">
        <v>138</v>
      </c>
      <c r="AJ69" s="296">
        <v>0</v>
      </c>
      <c r="AK69" s="295">
        <v>3</v>
      </c>
      <c r="AL69" s="295">
        <v>4</v>
      </c>
      <c r="AM69" s="296">
        <v>0</v>
      </c>
      <c r="AN69" s="296">
        <v>0</v>
      </c>
      <c r="AO69" s="296">
        <v>0</v>
      </c>
      <c r="AP69" s="297">
        <v>844</v>
      </c>
      <c r="AQ69" s="296">
        <v>0</v>
      </c>
      <c r="AR69" s="296">
        <v>0</v>
      </c>
      <c r="AS69" s="296">
        <v>0</v>
      </c>
      <c r="AT69" s="295">
        <v>146</v>
      </c>
      <c r="AU69" s="295">
        <v>87</v>
      </c>
      <c r="AV69" s="296">
        <v>0</v>
      </c>
      <c r="AW69" s="296">
        <v>0</v>
      </c>
      <c r="AX69" s="296">
        <v>0</v>
      </c>
      <c r="AY69" s="296">
        <v>0</v>
      </c>
      <c r="AZ69" s="296">
        <v>0</v>
      </c>
      <c r="BA69" s="296">
        <v>0</v>
      </c>
      <c r="BB69" s="296">
        <v>0</v>
      </c>
      <c r="BC69" s="297">
        <v>233</v>
      </c>
      <c r="BD69" s="321">
        <v>0</v>
      </c>
      <c r="BE69" s="296">
        <v>0</v>
      </c>
      <c r="BF69" s="296">
        <v>0</v>
      </c>
      <c r="BG69" s="296">
        <v>0</v>
      </c>
      <c r="BH69" s="296">
        <v>0</v>
      </c>
      <c r="BI69" s="296">
        <v>0</v>
      </c>
      <c r="BJ69" s="296">
        <v>0</v>
      </c>
      <c r="BK69" s="296">
        <v>0</v>
      </c>
      <c r="BL69" s="296">
        <v>0</v>
      </c>
      <c r="BM69" s="296">
        <v>0</v>
      </c>
      <c r="BN69" s="295">
        <v>22</v>
      </c>
      <c r="BO69" s="296">
        <v>0</v>
      </c>
      <c r="BP69" s="297">
        <v>22</v>
      </c>
      <c r="BQ69" s="296">
        <v>0</v>
      </c>
      <c r="BR69" s="296">
        <v>0</v>
      </c>
      <c r="BS69" s="296">
        <v>0</v>
      </c>
      <c r="BT69" s="296">
        <v>0</v>
      </c>
      <c r="BU69" s="296">
        <v>0</v>
      </c>
      <c r="BV69" s="296">
        <v>0</v>
      </c>
      <c r="BW69" s="296">
        <v>0</v>
      </c>
      <c r="BX69" s="296">
        <v>0</v>
      </c>
      <c r="BY69" s="296">
        <v>0</v>
      </c>
      <c r="BZ69" s="296">
        <v>0</v>
      </c>
      <c r="CA69" s="296">
        <v>0</v>
      </c>
      <c r="CB69" s="296">
        <v>0</v>
      </c>
      <c r="CC69" s="298">
        <v>0</v>
      </c>
    </row>
    <row r="70" spans="1:81" x14ac:dyDescent="0.25">
      <c r="A70" s="294" t="s">
        <v>93</v>
      </c>
      <c r="B70" s="294" t="s">
        <v>166</v>
      </c>
      <c r="C70" s="294" t="s">
        <v>167</v>
      </c>
      <c r="D70" s="295">
        <v>380</v>
      </c>
      <c r="E70" s="295">
        <v>3079</v>
      </c>
      <c r="F70" s="295">
        <v>13</v>
      </c>
      <c r="G70" s="295">
        <v>3242</v>
      </c>
      <c r="H70" s="295">
        <v>193</v>
      </c>
      <c r="I70" s="295">
        <v>306</v>
      </c>
      <c r="J70" s="295">
        <v>1</v>
      </c>
      <c r="K70" s="295">
        <v>6</v>
      </c>
      <c r="L70" s="295">
        <v>9</v>
      </c>
      <c r="M70" s="296">
        <v>0</v>
      </c>
      <c r="N70" s="295">
        <v>49</v>
      </c>
      <c r="O70" s="296">
        <v>0</v>
      </c>
      <c r="P70" s="297">
        <v>7278</v>
      </c>
      <c r="Q70" s="295">
        <v>380</v>
      </c>
      <c r="R70" s="295">
        <v>1539</v>
      </c>
      <c r="S70" s="296">
        <v>0</v>
      </c>
      <c r="T70" s="295">
        <v>2917</v>
      </c>
      <c r="U70" s="296">
        <v>0</v>
      </c>
      <c r="V70" s="296">
        <v>0</v>
      </c>
      <c r="W70" s="295">
        <v>1</v>
      </c>
      <c r="X70" s="296">
        <v>0</v>
      </c>
      <c r="Y70" s="296">
        <v>0</v>
      </c>
      <c r="Z70" s="296">
        <v>0</v>
      </c>
      <c r="AA70" s="296">
        <v>0</v>
      </c>
      <c r="AB70" s="296">
        <v>0</v>
      </c>
      <c r="AC70" s="297">
        <v>4837</v>
      </c>
      <c r="AD70" s="296">
        <v>0</v>
      </c>
      <c r="AE70" s="295">
        <v>1540</v>
      </c>
      <c r="AF70" s="295">
        <v>13</v>
      </c>
      <c r="AG70" s="296">
        <v>0</v>
      </c>
      <c r="AH70" s="296">
        <v>0</v>
      </c>
      <c r="AI70" s="295">
        <v>306</v>
      </c>
      <c r="AJ70" s="296">
        <v>0</v>
      </c>
      <c r="AK70" s="295">
        <v>6</v>
      </c>
      <c r="AL70" s="295">
        <v>9</v>
      </c>
      <c r="AM70" s="296">
        <v>0</v>
      </c>
      <c r="AN70" s="296">
        <v>0</v>
      </c>
      <c r="AO70" s="296">
        <v>0</v>
      </c>
      <c r="AP70" s="297">
        <v>1874</v>
      </c>
      <c r="AQ70" s="296">
        <v>0</v>
      </c>
      <c r="AR70" s="296">
        <v>0</v>
      </c>
      <c r="AS70" s="296">
        <v>0</v>
      </c>
      <c r="AT70" s="295">
        <v>325</v>
      </c>
      <c r="AU70" s="295">
        <v>193</v>
      </c>
      <c r="AV70" s="296">
        <v>0</v>
      </c>
      <c r="AW70" s="296">
        <v>0</v>
      </c>
      <c r="AX70" s="296">
        <v>0</v>
      </c>
      <c r="AY70" s="296">
        <v>0</v>
      </c>
      <c r="AZ70" s="296">
        <v>0</v>
      </c>
      <c r="BA70" s="296">
        <v>0</v>
      </c>
      <c r="BB70" s="296">
        <v>0</v>
      </c>
      <c r="BC70" s="297">
        <v>518</v>
      </c>
      <c r="BD70" s="321">
        <v>0</v>
      </c>
      <c r="BE70" s="296">
        <v>0</v>
      </c>
      <c r="BF70" s="296">
        <v>0</v>
      </c>
      <c r="BG70" s="296">
        <v>0</v>
      </c>
      <c r="BH70" s="296">
        <v>0</v>
      </c>
      <c r="BI70" s="296">
        <v>0</v>
      </c>
      <c r="BJ70" s="296">
        <v>0</v>
      </c>
      <c r="BK70" s="296">
        <v>0</v>
      </c>
      <c r="BL70" s="296">
        <v>0</v>
      </c>
      <c r="BM70" s="296">
        <v>0</v>
      </c>
      <c r="BN70" s="295">
        <v>49</v>
      </c>
      <c r="BO70" s="296">
        <v>0</v>
      </c>
      <c r="BP70" s="297">
        <v>49</v>
      </c>
      <c r="BQ70" s="296">
        <v>0</v>
      </c>
      <c r="BR70" s="296">
        <v>0</v>
      </c>
      <c r="BS70" s="296">
        <v>0</v>
      </c>
      <c r="BT70" s="296">
        <v>0</v>
      </c>
      <c r="BU70" s="296">
        <v>0</v>
      </c>
      <c r="BV70" s="296">
        <v>0</v>
      </c>
      <c r="BW70" s="296">
        <v>0</v>
      </c>
      <c r="BX70" s="296">
        <v>0</v>
      </c>
      <c r="BY70" s="296">
        <v>0</v>
      </c>
      <c r="BZ70" s="296">
        <v>0</v>
      </c>
      <c r="CA70" s="296">
        <v>0</v>
      </c>
      <c r="CB70" s="296">
        <v>0</v>
      </c>
      <c r="CC70" s="298">
        <v>0</v>
      </c>
    </row>
    <row r="71" spans="1:81" x14ac:dyDescent="0.25">
      <c r="A71" s="294" t="s">
        <v>94</v>
      </c>
      <c r="B71" s="294" t="s">
        <v>169</v>
      </c>
      <c r="C71" s="294" t="s">
        <v>170</v>
      </c>
      <c r="D71" s="295">
        <v>4894</v>
      </c>
      <c r="E71" s="295">
        <v>39665</v>
      </c>
      <c r="F71" s="295">
        <v>169</v>
      </c>
      <c r="G71" s="295">
        <v>41776</v>
      </c>
      <c r="H71" s="295">
        <v>2484</v>
      </c>
      <c r="I71" s="295">
        <v>3937</v>
      </c>
      <c r="J71" s="295">
        <v>9</v>
      </c>
      <c r="K71" s="295">
        <v>75</v>
      </c>
      <c r="L71" s="295">
        <v>112</v>
      </c>
      <c r="M71" s="296">
        <v>0</v>
      </c>
      <c r="N71" s="295">
        <v>628</v>
      </c>
      <c r="O71" s="296">
        <v>0</v>
      </c>
      <c r="P71" s="297">
        <v>93749</v>
      </c>
      <c r="Q71" s="295">
        <v>4894</v>
      </c>
      <c r="R71" s="295">
        <v>19832</v>
      </c>
      <c r="S71" s="296">
        <v>0</v>
      </c>
      <c r="T71" s="295">
        <v>37598</v>
      </c>
      <c r="U71" s="296">
        <v>0</v>
      </c>
      <c r="V71" s="296">
        <v>0</v>
      </c>
      <c r="W71" s="295">
        <v>9</v>
      </c>
      <c r="X71" s="296">
        <v>0</v>
      </c>
      <c r="Y71" s="296">
        <v>0</v>
      </c>
      <c r="Z71" s="296">
        <v>0</v>
      </c>
      <c r="AA71" s="296">
        <v>0</v>
      </c>
      <c r="AB71" s="296">
        <v>0</v>
      </c>
      <c r="AC71" s="297">
        <v>62333</v>
      </c>
      <c r="AD71" s="296">
        <v>0</v>
      </c>
      <c r="AE71" s="295">
        <v>19833</v>
      </c>
      <c r="AF71" s="295">
        <v>169</v>
      </c>
      <c r="AG71" s="296">
        <v>0</v>
      </c>
      <c r="AH71" s="296">
        <v>0</v>
      </c>
      <c r="AI71" s="295">
        <v>3937</v>
      </c>
      <c r="AJ71" s="296">
        <v>0</v>
      </c>
      <c r="AK71" s="295">
        <v>75</v>
      </c>
      <c r="AL71" s="295">
        <v>112</v>
      </c>
      <c r="AM71" s="296">
        <v>0</v>
      </c>
      <c r="AN71" s="296">
        <v>0</v>
      </c>
      <c r="AO71" s="296">
        <v>0</v>
      </c>
      <c r="AP71" s="297">
        <v>24126</v>
      </c>
      <c r="AQ71" s="296">
        <v>0</v>
      </c>
      <c r="AR71" s="296">
        <v>0</v>
      </c>
      <c r="AS71" s="296">
        <v>0</v>
      </c>
      <c r="AT71" s="295">
        <v>4178</v>
      </c>
      <c r="AU71" s="295">
        <v>2484</v>
      </c>
      <c r="AV71" s="296">
        <v>0</v>
      </c>
      <c r="AW71" s="296">
        <v>0</v>
      </c>
      <c r="AX71" s="296">
        <v>0</v>
      </c>
      <c r="AY71" s="296">
        <v>0</v>
      </c>
      <c r="AZ71" s="296">
        <v>0</v>
      </c>
      <c r="BA71" s="296">
        <v>0</v>
      </c>
      <c r="BB71" s="296">
        <v>0</v>
      </c>
      <c r="BC71" s="297">
        <v>6662</v>
      </c>
      <c r="BD71" s="321">
        <v>0</v>
      </c>
      <c r="BE71" s="296">
        <v>0</v>
      </c>
      <c r="BF71" s="296">
        <v>0</v>
      </c>
      <c r="BG71" s="296">
        <v>0</v>
      </c>
      <c r="BH71" s="296">
        <v>0</v>
      </c>
      <c r="BI71" s="296">
        <v>0</v>
      </c>
      <c r="BJ71" s="296">
        <v>0</v>
      </c>
      <c r="BK71" s="296">
        <v>0</v>
      </c>
      <c r="BL71" s="296">
        <v>0</v>
      </c>
      <c r="BM71" s="296">
        <v>0</v>
      </c>
      <c r="BN71" s="295">
        <v>628</v>
      </c>
      <c r="BO71" s="296">
        <v>0</v>
      </c>
      <c r="BP71" s="297">
        <v>628</v>
      </c>
      <c r="BQ71" s="296">
        <v>0</v>
      </c>
      <c r="BR71" s="296">
        <v>0</v>
      </c>
      <c r="BS71" s="296">
        <v>0</v>
      </c>
      <c r="BT71" s="296">
        <v>0</v>
      </c>
      <c r="BU71" s="296">
        <v>0</v>
      </c>
      <c r="BV71" s="296">
        <v>0</v>
      </c>
      <c r="BW71" s="296">
        <v>0</v>
      </c>
      <c r="BX71" s="296">
        <v>0</v>
      </c>
      <c r="BY71" s="296">
        <v>0</v>
      </c>
      <c r="BZ71" s="296">
        <v>0</v>
      </c>
      <c r="CA71" s="296">
        <v>0</v>
      </c>
      <c r="CB71" s="296">
        <v>0</v>
      </c>
      <c r="CC71" s="298">
        <v>0</v>
      </c>
    </row>
    <row r="72" spans="1:81" x14ac:dyDescent="0.25">
      <c r="A72" s="294" t="s">
        <v>94</v>
      </c>
      <c r="B72" s="294" t="s">
        <v>171</v>
      </c>
      <c r="C72" s="294" t="s">
        <v>172</v>
      </c>
      <c r="D72" s="295">
        <v>3272</v>
      </c>
      <c r="E72" s="295">
        <v>26520</v>
      </c>
      <c r="F72" s="295">
        <v>113</v>
      </c>
      <c r="G72" s="295">
        <v>27930</v>
      </c>
      <c r="H72" s="295">
        <v>1661</v>
      </c>
      <c r="I72" s="295">
        <v>2633</v>
      </c>
      <c r="J72" s="295">
        <v>6</v>
      </c>
      <c r="K72" s="295">
        <v>50</v>
      </c>
      <c r="L72" s="295">
        <v>75</v>
      </c>
      <c r="M72" s="296">
        <v>0</v>
      </c>
      <c r="N72" s="295">
        <v>420</v>
      </c>
      <c r="O72" s="296">
        <v>0</v>
      </c>
      <c r="P72" s="297">
        <v>62680</v>
      </c>
      <c r="Q72" s="295">
        <v>3272</v>
      </c>
      <c r="R72" s="295">
        <v>13260</v>
      </c>
      <c r="S72" s="296">
        <v>0</v>
      </c>
      <c r="T72" s="295">
        <v>25137</v>
      </c>
      <c r="U72" s="296">
        <v>0</v>
      </c>
      <c r="V72" s="296">
        <v>0</v>
      </c>
      <c r="W72" s="295">
        <v>6</v>
      </c>
      <c r="X72" s="296">
        <v>0</v>
      </c>
      <c r="Y72" s="296">
        <v>0</v>
      </c>
      <c r="Z72" s="296">
        <v>0</v>
      </c>
      <c r="AA72" s="296">
        <v>0</v>
      </c>
      <c r="AB72" s="296">
        <v>0</v>
      </c>
      <c r="AC72" s="297">
        <v>41675</v>
      </c>
      <c r="AD72" s="296">
        <v>0</v>
      </c>
      <c r="AE72" s="295">
        <v>13260</v>
      </c>
      <c r="AF72" s="295">
        <v>113</v>
      </c>
      <c r="AG72" s="296">
        <v>0</v>
      </c>
      <c r="AH72" s="296">
        <v>0</v>
      </c>
      <c r="AI72" s="295">
        <v>2633</v>
      </c>
      <c r="AJ72" s="296">
        <v>0</v>
      </c>
      <c r="AK72" s="295">
        <v>50</v>
      </c>
      <c r="AL72" s="295">
        <v>75</v>
      </c>
      <c r="AM72" s="296">
        <v>0</v>
      </c>
      <c r="AN72" s="296">
        <v>0</v>
      </c>
      <c r="AO72" s="296">
        <v>0</v>
      </c>
      <c r="AP72" s="297">
        <v>16131</v>
      </c>
      <c r="AQ72" s="296">
        <v>0</v>
      </c>
      <c r="AR72" s="296">
        <v>0</v>
      </c>
      <c r="AS72" s="296">
        <v>0</v>
      </c>
      <c r="AT72" s="295">
        <v>2793</v>
      </c>
      <c r="AU72" s="295">
        <v>1661</v>
      </c>
      <c r="AV72" s="296">
        <v>0</v>
      </c>
      <c r="AW72" s="296">
        <v>0</v>
      </c>
      <c r="AX72" s="296">
        <v>0</v>
      </c>
      <c r="AY72" s="296">
        <v>0</v>
      </c>
      <c r="AZ72" s="296">
        <v>0</v>
      </c>
      <c r="BA72" s="296">
        <v>0</v>
      </c>
      <c r="BB72" s="296">
        <v>0</v>
      </c>
      <c r="BC72" s="297">
        <v>4454</v>
      </c>
      <c r="BD72" s="321">
        <v>0</v>
      </c>
      <c r="BE72" s="296">
        <v>0</v>
      </c>
      <c r="BF72" s="296">
        <v>0</v>
      </c>
      <c r="BG72" s="296">
        <v>0</v>
      </c>
      <c r="BH72" s="296">
        <v>0</v>
      </c>
      <c r="BI72" s="296">
        <v>0</v>
      </c>
      <c r="BJ72" s="296">
        <v>0</v>
      </c>
      <c r="BK72" s="296">
        <v>0</v>
      </c>
      <c r="BL72" s="296">
        <v>0</v>
      </c>
      <c r="BM72" s="296">
        <v>0</v>
      </c>
      <c r="BN72" s="295">
        <v>420</v>
      </c>
      <c r="BO72" s="296">
        <v>0</v>
      </c>
      <c r="BP72" s="297">
        <v>420</v>
      </c>
      <c r="BQ72" s="296">
        <v>0</v>
      </c>
      <c r="BR72" s="296">
        <v>0</v>
      </c>
      <c r="BS72" s="296">
        <v>0</v>
      </c>
      <c r="BT72" s="296">
        <v>0</v>
      </c>
      <c r="BU72" s="296">
        <v>0</v>
      </c>
      <c r="BV72" s="296">
        <v>0</v>
      </c>
      <c r="BW72" s="296">
        <v>0</v>
      </c>
      <c r="BX72" s="296">
        <v>0</v>
      </c>
      <c r="BY72" s="296">
        <v>0</v>
      </c>
      <c r="BZ72" s="296">
        <v>0</v>
      </c>
      <c r="CA72" s="296">
        <v>0</v>
      </c>
      <c r="CB72" s="296">
        <v>0</v>
      </c>
      <c r="CC72" s="298">
        <v>0</v>
      </c>
    </row>
    <row r="73" spans="1:81" x14ac:dyDescent="0.25">
      <c r="A73" s="294" t="s">
        <v>94</v>
      </c>
      <c r="B73" s="294" t="s">
        <v>166</v>
      </c>
      <c r="C73" s="294" t="s">
        <v>167</v>
      </c>
      <c r="D73" s="295">
        <v>3321</v>
      </c>
      <c r="E73" s="295">
        <v>26921</v>
      </c>
      <c r="F73" s="295">
        <v>115</v>
      </c>
      <c r="G73" s="295">
        <v>28353</v>
      </c>
      <c r="H73" s="295">
        <v>1686</v>
      </c>
      <c r="I73" s="295">
        <v>2672</v>
      </c>
      <c r="J73" s="295">
        <v>6</v>
      </c>
      <c r="K73" s="295">
        <v>51</v>
      </c>
      <c r="L73" s="295">
        <v>76</v>
      </c>
      <c r="M73" s="296">
        <v>0</v>
      </c>
      <c r="N73" s="295">
        <v>426</v>
      </c>
      <c r="O73" s="296">
        <v>0</v>
      </c>
      <c r="P73" s="297">
        <v>63627</v>
      </c>
      <c r="Q73" s="295">
        <v>3321</v>
      </c>
      <c r="R73" s="295">
        <v>13460</v>
      </c>
      <c r="S73" s="296">
        <v>0</v>
      </c>
      <c r="T73" s="295">
        <v>25517</v>
      </c>
      <c r="U73" s="296">
        <v>0</v>
      </c>
      <c r="V73" s="296">
        <v>0</v>
      </c>
      <c r="W73" s="295">
        <v>6</v>
      </c>
      <c r="X73" s="296">
        <v>0</v>
      </c>
      <c r="Y73" s="296">
        <v>0</v>
      </c>
      <c r="Z73" s="296">
        <v>0</v>
      </c>
      <c r="AA73" s="296">
        <v>0</v>
      </c>
      <c r="AB73" s="296">
        <v>0</v>
      </c>
      <c r="AC73" s="297">
        <v>42304</v>
      </c>
      <c r="AD73" s="296">
        <v>0</v>
      </c>
      <c r="AE73" s="295">
        <v>13461</v>
      </c>
      <c r="AF73" s="295">
        <v>115</v>
      </c>
      <c r="AG73" s="296">
        <v>0</v>
      </c>
      <c r="AH73" s="296">
        <v>0</v>
      </c>
      <c r="AI73" s="295">
        <v>2672</v>
      </c>
      <c r="AJ73" s="296">
        <v>0</v>
      </c>
      <c r="AK73" s="295">
        <v>51</v>
      </c>
      <c r="AL73" s="295">
        <v>76</v>
      </c>
      <c r="AM73" s="296">
        <v>0</v>
      </c>
      <c r="AN73" s="296">
        <v>0</v>
      </c>
      <c r="AO73" s="296">
        <v>0</v>
      </c>
      <c r="AP73" s="297">
        <v>16375</v>
      </c>
      <c r="AQ73" s="296">
        <v>0</v>
      </c>
      <c r="AR73" s="296">
        <v>0</v>
      </c>
      <c r="AS73" s="296">
        <v>0</v>
      </c>
      <c r="AT73" s="295">
        <v>2836</v>
      </c>
      <c r="AU73" s="295">
        <v>1686</v>
      </c>
      <c r="AV73" s="296">
        <v>0</v>
      </c>
      <c r="AW73" s="296">
        <v>0</v>
      </c>
      <c r="AX73" s="296">
        <v>0</v>
      </c>
      <c r="AY73" s="296">
        <v>0</v>
      </c>
      <c r="AZ73" s="296">
        <v>0</v>
      </c>
      <c r="BA73" s="296">
        <v>0</v>
      </c>
      <c r="BB73" s="296">
        <v>0</v>
      </c>
      <c r="BC73" s="297">
        <v>4522</v>
      </c>
      <c r="BD73" s="321">
        <v>0</v>
      </c>
      <c r="BE73" s="296">
        <v>0</v>
      </c>
      <c r="BF73" s="296">
        <v>0</v>
      </c>
      <c r="BG73" s="296">
        <v>0</v>
      </c>
      <c r="BH73" s="296">
        <v>0</v>
      </c>
      <c r="BI73" s="296">
        <v>0</v>
      </c>
      <c r="BJ73" s="296">
        <v>0</v>
      </c>
      <c r="BK73" s="296">
        <v>0</v>
      </c>
      <c r="BL73" s="296">
        <v>0</v>
      </c>
      <c r="BM73" s="296">
        <v>0</v>
      </c>
      <c r="BN73" s="295">
        <v>426</v>
      </c>
      <c r="BO73" s="296">
        <v>0</v>
      </c>
      <c r="BP73" s="297">
        <v>426</v>
      </c>
      <c r="BQ73" s="296">
        <v>0</v>
      </c>
      <c r="BR73" s="296">
        <v>0</v>
      </c>
      <c r="BS73" s="296">
        <v>0</v>
      </c>
      <c r="BT73" s="296">
        <v>0</v>
      </c>
      <c r="BU73" s="296">
        <v>0</v>
      </c>
      <c r="BV73" s="296">
        <v>0</v>
      </c>
      <c r="BW73" s="296">
        <v>0</v>
      </c>
      <c r="BX73" s="296">
        <v>0</v>
      </c>
      <c r="BY73" s="296">
        <v>0</v>
      </c>
      <c r="BZ73" s="296">
        <v>0</v>
      </c>
      <c r="CA73" s="296">
        <v>0</v>
      </c>
      <c r="CB73" s="296">
        <v>0</v>
      </c>
      <c r="CC73" s="298">
        <v>0</v>
      </c>
    </row>
    <row r="74" spans="1:81" x14ac:dyDescent="0.25">
      <c r="A74" s="294" t="s">
        <v>95</v>
      </c>
      <c r="B74" s="294" t="s">
        <v>169</v>
      </c>
      <c r="C74" s="294" t="s">
        <v>170</v>
      </c>
      <c r="D74" s="295">
        <v>4895</v>
      </c>
      <c r="E74" s="295">
        <v>39677</v>
      </c>
      <c r="F74" s="295">
        <v>169</v>
      </c>
      <c r="G74" s="295">
        <v>41788</v>
      </c>
      <c r="H74" s="295">
        <v>2485</v>
      </c>
      <c r="I74" s="295">
        <v>3939</v>
      </c>
      <c r="J74" s="295">
        <v>9</v>
      </c>
      <c r="K74" s="295">
        <v>75</v>
      </c>
      <c r="L74" s="295">
        <v>113</v>
      </c>
      <c r="M74" s="296">
        <v>0</v>
      </c>
      <c r="N74" s="295">
        <v>628</v>
      </c>
      <c r="O74" s="296">
        <v>0</v>
      </c>
      <c r="P74" s="297">
        <v>93778</v>
      </c>
      <c r="Q74" s="295">
        <v>4895</v>
      </c>
      <c r="R74" s="295">
        <v>19838</v>
      </c>
      <c r="S74" s="296">
        <v>0</v>
      </c>
      <c r="T74" s="295">
        <v>37609</v>
      </c>
      <c r="U74" s="296">
        <v>0</v>
      </c>
      <c r="V74" s="296">
        <v>0</v>
      </c>
      <c r="W74" s="295">
        <v>9</v>
      </c>
      <c r="X74" s="296">
        <v>0</v>
      </c>
      <c r="Y74" s="296">
        <v>0</v>
      </c>
      <c r="Z74" s="296">
        <v>0</v>
      </c>
      <c r="AA74" s="296">
        <v>0</v>
      </c>
      <c r="AB74" s="296">
        <v>0</v>
      </c>
      <c r="AC74" s="297">
        <v>62351</v>
      </c>
      <c r="AD74" s="296">
        <v>0</v>
      </c>
      <c r="AE74" s="295">
        <v>19839</v>
      </c>
      <c r="AF74" s="295">
        <v>169</v>
      </c>
      <c r="AG74" s="296">
        <v>0</v>
      </c>
      <c r="AH74" s="296">
        <v>0</v>
      </c>
      <c r="AI74" s="295">
        <v>3939</v>
      </c>
      <c r="AJ74" s="296">
        <v>0</v>
      </c>
      <c r="AK74" s="295">
        <v>75</v>
      </c>
      <c r="AL74" s="295">
        <v>113</v>
      </c>
      <c r="AM74" s="296">
        <v>0</v>
      </c>
      <c r="AN74" s="296">
        <v>0</v>
      </c>
      <c r="AO74" s="296">
        <v>0</v>
      </c>
      <c r="AP74" s="297">
        <v>24135</v>
      </c>
      <c r="AQ74" s="296">
        <v>0</v>
      </c>
      <c r="AR74" s="296">
        <v>0</v>
      </c>
      <c r="AS74" s="296">
        <v>0</v>
      </c>
      <c r="AT74" s="295">
        <v>4179</v>
      </c>
      <c r="AU74" s="295">
        <v>2485</v>
      </c>
      <c r="AV74" s="296">
        <v>0</v>
      </c>
      <c r="AW74" s="296">
        <v>0</v>
      </c>
      <c r="AX74" s="296">
        <v>0</v>
      </c>
      <c r="AY74" s="296">
        <v>0</v>
      </c>
      <c r="AZ74" s="296">
        <v>0</v>
      </c>
      <c r="BA74" s="296">
        <v>0</v>
      </c>
      <c r="BB74" s="296">
        <v>0</v>
      </c>
      <c r="BC74" s="297">
        <v>6664</v>
      </c>
      <c r="BD74" s="321">
        <v>0</v>
      </c>
      <c r="BE74" s="296">
        <v>0</v>
      </c>
      <c r="BF74" s="296">
        <v>0</v>
      </c>
      <c r="BG74" s="296">
        <v>0</v>
      </c>
      <c r="BH74" s="296">
        <v>0</v>
      </c>
      <c r="BI74" s="296">
        <v>0</v>
      </c>
      <c r="BJ74" s="296">
        <v>0</v>
      </c>
      <c r="BK74" s="296">
        <v>0</v>
      </c>
      <c r="BL74" s="296">
        <v>0</v>
      </c>
      <c r="BM74" s="296">
        <v>0</v>
      </c>
      <c r="BN74" s="295">
        <v>628</v>
      </c>
      <c r="BO74" s="296">
        <v>0</v>
      </c>
      <c r="BP74" s="297">
        <v>628</v>
      </c>
      <c r="BQ74" s="296">
        <v>0</v>
      </c>
      <c r="BR74" s="296">
        <v>0</v>
      </c>
      <c r="BS74" s="296">
        <v>0</v>
      </c>
      <c r="BT74" s="296">
        <v>0</v>
      </c>
      <c r="BU74" s="296">
        <v>0</v>
      </c>
      <c r="BV74" s="296">
        <v>0</v>
      </c>
      <c r="BW74" s="296">
        <v>0</v>
      </c>
      <c r="BX74" s="296">
        <v>0</v>
      </c>
      <c r="BY74" s="296">
        <v>0</v>
      </c>
      <c r="BZ74" s="296">
        <v>0</v>
      </c>
      <c r="CA74" s="296">
        <v>0</v>
      </c>
      <c r="CB74" s="296">
        <v>0</v>
      </c>
      <c r="CC74" s="298">
        <v>0</v>
      </c>
    </row>
    <row r="75" spans="1:81" x14ac:dyDescent="0.25">
      <c r="A75" s="294" t="s">
        <v>95</v>
      </c>
      <c r="B75" s="294" t="s">
        <v>171</v>
      </c>
      <c r="C75" s="294" t="s">
        <v>172</v>
      </c>
      <c r="D75" s="295">
        <v>5983</v>
      </c>
      <c r="E75" s="295">
        <v>48497</v>
      </c>
      <c r="F75" s="295">
        <v>206</v>
      </c>
      <c r="G75" s="295">
        <v>51076</v>
      </c>
      <c r="H75" s="295">
        <v>3037</v>
      </c>
      <c r="I75" s="295">
        <v>4814</v>
      </c>
      <c r="J75" s="295">
        <v>11</v>
      </c>
      <c r="K75" s="295">
        <v>92</v>
      </c>
      <c r="L75" s="295">
        <v>138</v>
      </c>
      <c r="M75" s="296">
        <v>0</v>
      </c>
      <c r="N75" s="295">
        <v>768</v>
      </c>
      <c r="O75" s="296">
        <v>0</v>
      </c>
      <c r="P75" s="297">
        <v>114622</v>
      </c>
      <c r="Q75" s="295">
        <v>5983</v>
      </c>
      <c r="R75" s="295">
        <v>24248</v>
      </c>
      <c r="S75" s="296">
        <v>0</v>
      </c>
      <c r="T75" s="295">
        <v>45968</v>
      </c>
      <c r="U75" s="296">
        <v>0</v>
      </c>
      <c r="V75" s="296">
        <v>0</v>
      </c>
      <c r="W75" s="295">
        <v>11</v>
      </c>
      <c r="X75" s="296">
        <v>0</v>
      </c>
      <c r="Y75" s="296">
        <v>0</v>
      </c>
      <c r="Z75" s="296">
        <v>0</v>
      </c>
      <c r="AA75" s="296">
        <v>0</v>
      </c>
      <c r="AB75" s="296">
        <v>0</v>
      </c>
      <c r="AC75" s="297">
        <v>76210</v>
      </c>
      <c r="AD75" s="296">
        <v>0</v>
      </c>
      <c r="AE75" s="295">
        <v>24249</v>
      </c>
      <c r="AF75" s="295">
        <v>206</v>
      </c>
      <c r="AG75" s="296">
        <v>0</v>
      </c>
      <c r="AH75" s="296">
        <v>0</v>
      </c>
      <c r="AI75" s="295">
        <v>4814</v>
      </c>
      <c r="AJ75" s="296">
        <v>0</v>
      </c>
      <c r="AK75" s="295">
        <v>92</v>
      </c>
      <c r="AL75" s="295">
        <v>138</v>
      </c>
      <c r="AM75" s="296">
        <v>0</v>
      </c>
      <c r="AN75" s="296">
        <v>0</v>
      </c>
      <c r="AO75" s="296">
        <v>0</v>
      </c>
      <c r="AP75" s="297">
        <v>29499</v>
      </c>
      <c r="AQ75" s="296">
        <v>0</v>
      </c>
      <c r="AR75" s="296">
        <v>0</v>
      </c>
      <c r="AS75" s="296">
        <v>0</v>
      </c>
      <c r="AT75" s="295">
        <v>5108</v>
      </c>
      <c r="AU75" s="295">
        <v>3037</v>
      </c>
      <c r="AV75" s="296">
        <v>0</v>
      </c>
      <c r="AW75" s="296">
        <v>0</v>
      </c>
      <c r="AX75" s="296">
        <v>0</v>
      </c>
      <c r="AY75" s="296">
        <v>0</v>
      </c>
      <c r="AZ75" s="296">
        <v>0</v>
      </c>
      <c r="BA75" s="296">
        <v>0</v>
      </c>
      <c r="BB75" s="296">
        <v>0</v>
      </c>
      <c r="BC75" s="297">
        <v>8145</v>
      </c>
      <c r="BD75" s="321">
        <v>0</v>
      </c>
      <c r="BE75" s="296">
        <v>0</v>
      </c>
      <c r="BF75" s="296">
        <v>0</v>
      </c>
      <c r="BG75" s="296">
        <v>0</v>
      </c>
      <c r="BH75" s="296">
        <v>0</v>
      </c>
      <c r="BI75" s="296">
        <v>0</v>
      </c>
      <c r="BJ75" s="296">
        <v>0</v>
      </c>
      <c r="BK75" s="296">
        <v>0</v>
      </c>
      <c r="BL75" s="296">
        <v>0</v>
      </c>
      <c r="BM75" s="296">
        <v>0</v>
      </c>
      <c r="BN75" s="295">
        <v>768</v>
      </c>
      <c r="BO75" s="296">
        <v>0</v>
      </c>
      <c r="BP75" s="297">
        <v>768</v>
      </c>
      <c r="BQ75" s="296">
        <v>0</v>
      </c>
      <c r="BR75" s="296">
        <v>0</v>
      </c>
      <c r="BS75" s="296">
        <v>0</v>
      </c>
      <c r="BT75" s="296">
        <v>0</v>
      </c>
      <c r="BU75" s="296">
        <v>0</v>
      </c>
      <c r="BV75" s="296">
        <v>0</v>
      </c>
      <c r="BW75" s="296">
        <v>0</v>
      </c>
      <c r="BX75" s="296">
        <v>0</v>
      </c>
      <c r="BY75" s="296">
        <v>0</v>
      </c>
      <c r="BZ75" s="296">
        <v>0</v>
      </c>
      <c r="CA75" s="296">
        <v>0</v>
      </c>
      <c r="CB75" s="296">
        <v>0</v>
      </c>
      <c r="CC75" s="298">
        <v>0</v>
      </c>
    </row>
    <row r="76" spans="1:81" x14ac:dyDescent="0.25">
      <c r="A76" s="294" t="s">
        <v>95</v>
      </c>
      <c r="B76" s="294" t="s">
        <v>166</v>
      </c>
      <c r="C76" s="294" t="s">
        <v>167</v>
      </c>
      <c r="D76" s="295">
        <v>4874</v>
      </c>
      <c r="E76" s="295">
        <v>39504</v>
      </c>
      <c r="F76" s="295">
        <v>168</v>
      </c>
      <c r="G76" s="295">
        <v>41604</v>
      </c>
      <c r="H76" s="295">
        <v>2474</v>
      </c>
      <c r="I76" s="295">
        <v>3921</v>
      </c>
      <c r="J76" s="295">
        <v>9</v>
      </c>
      <c r="K76" s="295">
        <v>75</v>
      </c>
      <c r="L76" s="295">
        <v>112</v>
      </c>
      <c r="M76" s="296">
        <v>0</v>
      </c>
      <c r="N76" s="295">
        <v>626</v>
      </c>
      <c r="O76" s="296">
        <v>0</v>
      </c>
      <c r="P76" s="297">
        <v>93367</v>
      </c>
      <c r="Q76" s="295">
        <v>4874</v>
      </c>
      <c r="R76" s="295">
        <v>19752</v>
      </c>
      <c r="S76" s="296">
        <v>0</v>
      </c>
      <c r="T76" s="295">
        <v>37443</v>
      </c>
      <c r="U76" s="296">
        <v>0</v>
      </c>
      <c r="V76" s="296">
        <v>0</v>
      </c>
      <c r="W76" s="295">
        <v>9</v>
      </c>
      <c r="X76" s="296">
        <v>0</v>
      </c>
      <c r="Y76" s="296">
        <v>0</v>
      </c>
      <c r="Z76" s="296">
        <v>0</v>
      </c>
      <c r="AA76" s="296">
        <v>0</v>
      </c>
      <c r="AB76" s="296">
        <v>0</v>
      </c>
      <c r="AC76" s="297">
        <v>62078</v>
      </c>
      <c r="AD76" s="296">
        <v>0</v>
      </c>
      <c r="AE76" s="295">
        <v>19752</v>
      </c>
      <c r="AF76" s="295">
        <v>168</v>
      </c>
      <c r="AG76" s="296">
        <v>0</v>
      </c>
      <c r="AH76" s="296">
        <v>0</v>
      </c>
      <c r="AI76" s="295">
        <v>3921</v>
      </c>
      <c r="AJ76" s="296">
        <v>0</v>
      </c>
      <c r="AK76" s="295">
        <v>75</v>
      </c>
      <c r="AL76" s="295">
        <v>112</v>
      </c>
      <c r="AM76" s="296">
        <v>0</v>
      </c>
      <c r="AN76" s="296">
        <v>0</v>
      </c>
      <c r="AO76" s="296">
        <v>0</v>
      </c>
      <c r="AP76" s="297">
        <v>24028</v>
      </c>
      <c r="AQ76" s="296">
        <v>0</v>
      </c>
      <c r="AR76" s="296">
        <v>0</v>
      </c>
      <c r="AS76" s="296">
        <v>0</v>
      </c>
      <c r="AT76" s="295">
        <v>4161</v>
      </c>
      <c r="AU76" s="295">
        <v>2474</v>
      </c>
      <c r="AV76" s="296">
        <v>0</v>
      </c>
      <c r="AW76" s="296">
        <v>0</v>
      </c>
      <c r="AX76" s="296">
        <v>0</v>
      </c>
      <c r="AY76" s="296">
        <v>0</v>
      </c>
      <c r="AZ76" s="296">
        <v>0</v>
      </c>
      <c r="BA76" s="296">
        <v>0</v>
      </c>
      <c r="BB76" s="296">
        <v>0</v>
      </c>
      <c r="BC76" s="297">
        <v>6635</v>
      </c>
      <c r="BD76" s="321">
        <v>0</v>
      </c>
      <c r="BE76" s="296">
        <v>0</v>
      </c>
      <c r="BF76" s="296">
        <v>0</v>
      </c>
      <c r="BG76" s="296">
        <v>0</v>
      </c>
      <c r="BH76" s="296">
        <v>0</v>
      </c>
      <c r="BI76" s="296">
        <v>0</v>
      </c>
      <c r="BJ76" s="296">
        <v>0</v>
      </c>
      <c r="BK76" s="296">
        <v>0</v>
      </c>
      <c r="BL76" s="296">
        <v>0</v>
      </c>
      <c r="BM76" s="296">
        <v>0</v>
      </c>
      <c r="BN76" s="295">
        <v>626</v>
      </c>
      <c r="BO76" s="296">
        <v>0</v>
      </c>
      <c r="BP76" s="297">
        <v>626</v>
      </c>
      <c r="BQ76" s="296">
        <v>0</v>
      </c>
      <c r="BR76" s="296">
        <v>0</v>
      </c>
      <c r="BS76" s="296">
        <v>0</v>
      </c>
      <c r="BT76" s="296">
        <v>0</v>
      </c>
      <c r="BU76" s="296">
        <v>0</v>
      </c>
      <c r="BV76" s="296">
        <v>0</v>
      </c>
      <c r="BW76" s="296">
        <v>0</v>
      </c>
      <c r="BX76" s="296">
        <v>0</v>
      </c>
      <c r="BY76" s="296">
        <v>0</v>
      </c>
      <c r="BZ76" s="296">
        <v>0</v>
      </c>
      <c r="CA76" s="296">
        <v>0</v>
      </c>
      <c r="CB76" s="296">
        <v>0</v>
      </c>
      <c r="CC76" s="298">
        <v>0</v>
      </c>
    </row>
    <row r="77" spans="1:81" x14ac:dyDescent="0.25">
      <c r="A77" s="3" t="s">
        <v>95</v>
      </c>
      <c r="B77" s="3" t="s">
        <v>169</v>
      </c>
      <c r="C77" s="3" t="s">
        <v>170</v>
      </c>
      <c r="D77" s="53">
        <v>73</v>
      </c>
      <c r="E77" s="53">
        <v>595</v>
      </c>
      <c r="F77" s="53">
        <v>3</v>
      </c>
      <c r="G77" s="53">
        <v>628</v>
      </c>
      <c r="H77" s="53">
        <v>37</v>
      </c>
      <c r="I77" s="53">
        <v>59</v>
      </c>
      <c r="J77" s="52">
        <v>0</v>
      </c>
      <c r="K77" s="53">
        <v>1</v>
      </c>
      <c r="L77" s="53">
        <v>2</v>
      </c>
      <c r="M77" s="52">
        <v>0</v>
      </c>
      <c r="N77" s="53">
        <v>9</v>
      </c>
      <c r="O77" s="52">
        <v>0</v>
      </c>
      <c r="P77" s="245">
        <v>1407</v>
      </c>
      <c r="Q77" s="53">
        <v>73</v>
      </c>
      <c r="R77" s="53">
        <v>297</v>
      </c>
      <c r="S77" s="52">
        <v>0</v>
      </c>
      <c r="T77" s="53">
        <v>471</v>
      </c>
      <c r="U77" s="52">
        <v>0</v>
      </c>
      <c r="V77" s="52">
        <v>0</v>
      </c>
      <c r="W77" s="52">
        <v>0</v>
      </c>
      <c r="X77" s="52">
        <v>0</v>
      </c>
      <c r="Y77" s="52">
        <v>0</v>
      </c>
      <c r="Z77" s="52">
        <v>0</v>
      </c>
      <c r="AA77" s="52">
        <v>0</v>
      </c>
      <c r="AB77" s="52">
        <v>0</v>
      </c>
      <c r="AC77" s="245">
        <v>841</v>
      </c>
      <c r="AD77" s="52">
        <v>0</v>
      </c>
      <c r="AE77" s="53">
        <v>298</v>
      </c>
      <c r="AF77" s="53">
        <v>3</v>
      </c>
      <c r="AG77" s="52">
        <v>0</v>
      </c>
      <c r="AH77" s="52">
        <v>0</v>
      </c>
      <c r="AI77" s="53">
        <v>59</v>
      </c>
      <c r="AJ77" s="52">
        <v>0</v>
      </c>
      <c r="AK77" s="53">
        <v>1</v>
      </c>
      <c r="AL77" s="53">
        <v>2</v>
      </c>
      <c r="AM77" s="52">
        <v>0</v>
      </c>
      <c r="AN77" s="52">
        <v>0</v>
      </c>
      <c r="AO77" s="52">
        <v>0</v>
      </c>
      <c r="AP77" s="245">
        <v>363</v>
      </c>
      <c r="AQ77" s="52">
        <v>0</v>
      </c>
      <c r="AR77" s="52">
        <v>0</v>
      </c>
      <c r="AS77" s="52">
        <v>0</v>
      </c>
      <c r="AT77" s="53">
        <v>157</v>
      </c>
      <c r="AU77" s="53">
        <v>37</v>
      </c>
      <c r="AV77" s="52">
        <v>0</v>
      </c>
      <c r="AW77" s="52">
        <v>0</v>
      </c>
      <c r="AX77" s="52">
        <v>0</v>
      </c>
      <c r="AY77" s="52">
        <v>0</v>
      </c>
      <c r="AZ77" s="52">
        <v>0</v>
      </c>
      <c r="BA77" s="52">
        <v>0</v>
      </c>
      <c r="BB77" s="52">
        <v>0</v>
      </c>
      <c r="BC77" s="245">
        <v>194</v>
      </c>
      <c r="BD77" s="322">
        <v>0</v>
      </c>
      <c r="BE77" s="52">
        <v>0</v>
      </c>
      <c r="BF77" s="52">
        <v>0</v>
      </c>
      <c r="BG77" s="52">
        <v>0</v>
      </c>
      <c r="BH77" s="52">
        <v>0</v>
      </c>
      <c r="BI77" s="52">
        <v>0</v>
      </c>
      <c r="BJ77" s="52">
        <v>0</v>
      </c>
      <c r="BK77" s="52">
        <v>0</v>
      </c>
      <c r="BL77" s="52">
        <v>0</v>
      </c>
      <c r="BM77" s="52">
        <v>0</v>
      </c>
      <c r="BN77" s="53">
        <v>9</v>
      </c>
      <c r="BO77" s="52">
        <v>0</v>
      </c>
      <c r="BP77" s="245">
        <v>9</v>
      </c>
      <c r="BQ77" s="52">
        <v>0</v>
      </c>
      <c r="BR77" s="52">
        <v>0</v>
      </c>
      <c r="BS77" s="52">
        <v>0</v>
      </c>
      <c r="BT77" s="52">
        <v>0</v>
      </c>
      <c r="BU77" s="52">
        <v>0</v>
      </c>
      <c r="BV77" s="52">
        <v>0</v>
      </c>
      <c r="BW77" s="52">
        <v>0</v>
      </c>
      <c r="BX77" s="52">
        <v>0</v>
      </c>
      <c r="BY77" s="52">
        <v>0</v>
      </c>
      <c r="BZ77" s="52">
        <v>0</v>
      </c>
      <c r="CA77" s="52">
        <v>0</v>
      </c>
      <c r="CB77" s="52">
        <v>0</v>
      </c>
      <c r="CC77" s="246">
        <v>0</v>
      </c>
    </row>
    <row r="78" spans="1:81" x14ac:dyDescent="0.25">
      <c r="A78" s="3" t="s">
        <v>95</v>
      </c>
      <c r="B78" s="3" t="s">
        <v>171</v>
      </c>
      <c r="C78" s="3" t="s">
        <v>172</v>
      </c>
      <c r="D78" s="53">
        <v>37</v>
      </c>
      <c r="E78" s="53">
        <v>304</v>
      </c>
      <c r="F78" s="53">
        <v>1</v>
      </c>
      <c r="G78" s="53">
        <v>320</v>
      </c>
      <c r="H78" s="53">
        <v>19</v>
      </c>
      <c r="I78" s="53">
        <v>30</v>
      </c>
      <c r="J78" s="52">
        <v>0</v>
      </c>
      <c r="K78" s="53">
        <v>1</v>
      </c>
      <c r="L78" s="53">
        <v>1</v>
      </c>
      <c r="M78" s="52">
        <v>0</v>
      </c>
      <c r="N78" s="53">
        <v>5</v>
      </c>
      <c r="O78" s="52">
        <v>0</v>
      </c>
      <c r="P78" s="245">
        <v>718</v>
      </c>
      <c r="Q78" s="53">
        <v>37</v>
      </c>
      <c r="R78" s="53">
        <v>152</v>
      </c>
      <c r="S78" s="52">
        <v>0</v>
      </c>
      <c r="T78" s="53">
        <v>240</v>
      </c>
      <c r="U78" s="52">
        <v>0</v>
      </c>
      <c r="V78" s="52">
        <v>0</v>
      </c>
      <c r="W78" s="52">
        <v>0</v>
      </c>
      <c r="X78" s="52">
        <v>0</v>
      </c>
      <c r="Y78" s="52">
        <v>0</v>
      </c>
      <c r="Z78" s="52">
        <v>0</v>
      </c>
      <c r="AA78" s="52">
        <v>0</v>
      </c>
      <c r="AB78" s="52">
        <v>0</v>
      </c>
      <c r="AC78" s="245">
        <v>429</v>
      </c>
      <c r="AD78" s="52">
        <v>0</v>
      </c>
      <c r="AE78" s="53">
        <v>152</v>
      </c>
      <c r="AF78" s="53">
        <v>1</v>
      </c>
      <c r="AG78" s="52">
        <v>0</v>
      </c>
      <c r="AH78" s="52">
        <v>0</v>
      </c>
      <c r="AI78" s="53">
        <v>30</v>
      </c>
      <c r="AJ78" s="52">
        <v>0</v>
      </c>
      <c r="AK78" s="53">
        <v>1</v>
      </c>
      <c r="AL78" s="53">
        <v>1</v>
      </c>
      <c r="AM78" s="52">
        <v>0</v>
      </c>
      <c r="AN78" s="52">
        <v>0</v>
      </c>
      <c r="AO78" s="52">
        <v>0</v>
      </c>
      <c r="AP78" s="245">
        <v>185</v>
      </c>
      <c r="AQ78" s="52">
        <v>0</v>
      </c>
      <c r="AR78" s="52">
        <v>0</v>
      </c>
      <c r="AS78" s="52">
        <v>0</v>
      </c>
      <c r="AT78" s="53">
        <v>80</v>
      </c>
      <c r="AU78" s="53">
        <v>19</v>
      </c>
      <c r="AV78" s="52">
        <v>0</v>
      </c>
      <c r="AW78" s="52">
        <v>0</v>
      </c>
      <c r="AX78" s="52">
        <v>0</v>
      </c>
      <c r="AY78" s="52">
        <v>0</v>
      </c>
      <c r="AZ78" s="52">
        <v>0</v>
      </c>
      <c r="BA78" s="52">
        <v>0</v>
      </c>
      <c r="BB78" s="52">
        <v>0</v>
      </c>
      <c r="BC78" s="245">
        <v>99</v>
      </c>
      <c r="BD78" s="322">
        <v>0</v>
      </c>
      <c r="BE78" s="52">
        <v>0</v>
      </c>
      <c r="BF78" s="52">
        <v>0</v>
      </c>
      <c r="BG78" s="52">
        <v>0</v>
      </c>
      <c r="BH78" s="52">
        <v>0</v>
      </c>
      <c r="BI78" s="52">
        <v>0</v>
      </c>
      <c r="BJ78" s="52">
        <v>0</v>
      </c>
      <c r="BK78" s="52">
        <v>0</v>
      </c>
      <c r="BL78" s="52">
        <v>0</v>
      </c>
      <c r="BM78" s="52">
        <v>0</v>
      </c>
      <c r="BN78" s="53">
        <v>5</v>
      </c>
      <c r="BO78" s="52">
        <v>0</v>
      </c>
      <c r="BP78" s="245">
        <v>5</v>
      </c>
      <c r="BQ78" s="52">
        <v>0</v>
      </c>
      <c r="BR78" s="52">
        <v>0</v>
      </c>
      <c r="BS78" s="52">
        <v>0</v>
      </c>
      <c r="BT78" s="52">
        <v>0</v>
      </c>
      <c r="BU78" s="52">
        <v>0</v>
      </c>
      <c r="BV78" s="52">
        <v>0</v>
      </c>
      <c r="BW78" s="52">
        <v>0</v>
      </c>
      <c r="BX78" s="52">
        <v>0</v>
      </c>
      <c r="BY78" s="52">
        <v>0</v>
      </c>
      <c r="BZ78" s="52">
        <v>0</v>
      </c>
      <c r="CA78" s="52">
        <v>0</v>
      </c>
      <c r="CB78" s="52">
        <v>0</v>
      </c>
      <c r="CC78" s="246">
        <v>0</v>
      </c>
    </row>
    <row r="79" spans="1:81" x14ac:dyDescent="0.25">
      <c r="A79" s="294" t="s">
        <v>96</v>
      </c>
      <c r="B79" s="294" t="s">
        <v>169</v>
      </c>
      <c r="C79" s="294" t="s">
        <v>170</v>
      </c>
      <c r="D79" s="295">
        <v>6529</v>
      </c>
      <c r="E79" s="295">
        <v>52923</v>
      </c>
      <c r="F79" s="295">
        <v>225</v>
      </c>
      <c r="G79" s="295">
        <v>55738</v>
      </c>
      <c r="H79" s="295">
        <v>3315</v>
      </c>
      <c r="I79" s="295">
        <v>5254</v>
      </c>
      <c r="J79" s="295">
        <v>13</v>
      </c>
      <c r="K79" s="295">
        <v>100</v>
      </c>
      <c r="L79" s="295">
        <v>150</v>
      </c>
      <c r="M79" s="296">
        <v>0</v>
      </c>
      <c r="N79" s="295">
        <v>838</v>
      </c>
      <c r="O79" s="296">
        <v>0</v>
      </c>
      <c r="P79" s="297">
        <v>125085</v>
      </c>
      <c r="Q79" s="295">
        <v>6529</v>
      </c>
      <c r="R79" s="295">
        <v>26461</v>
      </c>
      <c r="S79" s="296">
        <v>0</v>
      </c>
      <c r="T79" s="295">
        <v>50164</v>
      </c>
      <c r="U79" s="296">
        <v>0</v>
      </c>
      <c r="V79" s="296">
        <v>0</v>
      </c>
      <c r="W79" s="295">
        <v>13</v>
      </c>
      <c r="X79" s="296">
        <v>0</v>
      </c>
      <c r="Y79" s="296">
        <v>0</v>
      </c>
      <c r="Z79" s="296">
        <v>0</v>
      </c>
      <c r="AA79" s="296">
        <v>0</v>
      </c>
      <c r="AB79" s="296">
        <v>0</v>
      </c>
      <c r="AC79" s="297">
        <v>83167</v>
      </c>
      <c r="AD79" s="296">
        <v>0</v>
      </c>
      <c r="AE79" s="295">
        <v>26462</v>
      </c>
      <c r="AF79" s="295">
        <v>225</v>
      </c>
      <c r="AG79" s="296">
        <v>0</v>
      </c>
      <c r="AH79" s="296">
        <v>0</v>
      </c>
      <c r="AI79" s="295">
        <v>5254</v>
      </c>
      <c r="AJ79" s="296">
        <v>0</v>
      </c>
      <c r="AK79" s="295">
        <v>100</v>
      </c>
      <c r="AL79" s="295">
        <v>150</v>
      </c>
      <c r="AM79" s="296">
        <v>0</v>
      </c>
      <c r="AN79" s="296">
        <v>0</v>
      </c>
      <c r="AO79" s="296">
        <v>0</v>
      </c>
      <c r="AP79" s="297">
        <v>32191</v>
      </c>
      <c r="AQ79" s="296">
        <v>0</v>
      </c>
      <c r="AR79" s="296">
        <v>0</v>
      </c>
      <c r="AS79" s="296">
        <v>0</v>
      </c>
      <c r="AT79" s="295">
        <v>5574</v>
      </c>
      <c r="AU79" s="295">
        <v>3315</v>
      </c>
      <c r="AV79" s="296">
        <v>0</v>
      </c>
      <c r="AW79" s="296">
        <v>0</v>
      </c>
      <c r="AX79" s="296">
        <v>0</v>
      </c>
      <c r="AY79" s="296">
        <v>0</v>
      </c>
      <c r="AZ79" s="296">
        <v>0</v>
      </c>
      <c r="BA79" s="296">
        <v>0</v>
      </c>
      <c r="BB79" s="296">
        <v>0</v>
      </c>
      <c r="BC79" s="297">
        <v>8889</v>
      </c>
      <c r="BD79" s="321">
        <v>0</v>
      </c>
      <c r="BE79" s="296">
        <v>0</v>
      </c>
      <c r="BF79" s="296">
        <v>0</v>
      </c>
      <c r="BG79" s="296">
        <v>0</v>
      </c>
      <c r="BH79" s="296">
        <v>0</v>
      </c>
      <c r="BI79" s="296">
        <v>0</v>
      </c>
      <c r="BJ79" s="296">
        <v>0</v>
      </c>
      <c r="BK79" s="296">
        <v>0</v>
      </c>
      <c r="BL79" s="296">
        <v>0</v>
      </c>
      <c r="BM79" s="296">
        <v>0</v>
      </c>
      <c r="BN79" s="295">
        <v>838</v>
      </c>
      <c r="BO79" s="296">
        <v>0</v>
      </c>
      <c r="BP79" s="297">
        <v>838</v>
      </c>
      <c r="BQ79" s="296">
        <v>0</v>
      </c>
      <c r="BR79" s="296">
        <v>0</v>
      </c>
      <c r="BS79" s="296">
        <v>0</v>
      </c>
      <c r="BT79" s="296">
        <v>0</v>
      </c>
      <c r="BU79" s="296">
        <v>0</v>
      </c>
      <c r="BV79" s="296">
        <v>0</v>
      </c>
      <c r="BW79" s="296">
        <v>0</v>
      </c>
      <c r="BX79" s="296">
        <v>0</v>
      </c>
      <c r="BY79" s="296">
        <v>0</v>
      </c>
      <c r="BZ79" s="296">
        <v>0</v>
      </c>
      <c r="CA79" s="296">
        <v>0</v>
      </c>
      <c r="CB79" s="296">
        <v>0</v>
      </c>
      <c r="CC79" s="298">
        <v>0</v>
      </c>
    </row>
    <row r="80" spans="1:81" x14ac:dyDescent="0.25">
      <c r="A80" s="294" t="s">
        <v>96</v>
      </c>
      <c r="B80" s="294" t="s">
        <v>171</v>
      </c>
      <c r="C80" s="294" t="s">
        <v>172</v>
      </c>
      <c r="D80" s="295">
        <v>7155</v>
      </c>
      <c r="E80" s="295">
        <v>57991</v>
      </c>
      <c r="F80" s="295">
        <v>247</v>
      </c>
      <c r="G80" s="295">
        <v>61074</v>
      </c>
      <c r="H80" s="295">
        <v>3632</v>
      </c>
      <c r="I80" s="295">
        <v>5757</v>
      </c>
      <c r="J80" s="295">
        <v>14</v>
      </c>
      <c r="K80" s="295">
        <v>110</v>
      </c>
      <c r="L80" s="295">
        <v>164</v>
      </c>
      <c r="M80" s="296">
        <v>0</v>
      </c>
      <c r="N80" s="295">
        <v>918</v>
      </c>
      <c r="O80" s="296">
        <v>0</v>
      </c>
      <c r="P80" s="297">
        <v>137062</v>
      </c>
      <c r="Q80" s="295">
        <v>7155</v>
      </c>
      <c r="R80" s="295">
        <v>28995</v>
      </c>
      <c r="S80" s="296">
        <v>0</v>
      </c>
      <c r="T80" s="295">
        <v>54966</v>
      </c>
      <c r="U80" s="296">
        <v>0</v>
      </c>
      <c r="V80" s="296">
        <v>0</v>
      </c>
      <c r="W80" s="295">
        <v>14</v>
      </c>
      <c r="X80" s="296">
        <v>0</v>
      </c>
      <c r="Y80" s="296">
        <v>0</v>
      </c>
      <c r="Z80" s="296">
        <v>0</v>
      </c>
      <c r="AA80" s="296">
        <v>0</v>
      </c>
      <c r="AB80" s="296">
        <v>0</v>
      </c>
      <c r="AC80" s="297">
        <v>91130</v>
      </c>
      <c r="AD80" s="296">
        <v>0</v>
      </c>
      <c r="AE80" s="295">
        <v>28996</v>
      </c>
      <c r="AF80" s="295">
        <v>247</v>
      </c>
      <c r="AG80" s="296">
        <v>0</v>
      </c>
      <c r="AH80" s="296">
        <v>0</v>
      </c>
      <c r="AI80" s="295">
        <v>5757</v>
      </c>
      <c r="AJ80" s="296">
        <v>0</v>
      </c>
      <c r="AK80" s="295">
        <v>110</v>
      </c>
      <c r="AL80" s="295">
        <v>164</v>
      </c>
      <c r="AM80" s="296">
        <v>0</v>
      </c>
      <c r="AN80" s="296">
        <v>0</v>
      </c>
      <c r="AO80" s="296">
        <v>0</v>
      </c>
      <c r="AP80" s="297">
        <v>35274</v>
      </c>
      <c r="AQ80" s="296">
        <v>0</v>
      </c>
      <c r="AR80" s="296">
        <v>0</v>
      </c>
      <c r="AS80" s="296">
        <v>0</v>
      </c>
      <c r="AT80" s="295">
        <v>6108</v>
      </c>
      <c r="AU80" s="295">
        <v>3632</v>
      </c>
      <c r="AV80" s="296">
        <v>0</v>
      </c>
      <c r="AW80" s="296">
        <v>0</v>
      </c>
      <c r="AX80" s="296">
        <v>0</v>
      </c>
      <c r="AY80" s="296">
        <v>0</v>
      </c>
      <c r="AZ80" s="296">
        <v>0</v>
      </c>
      <c r="BA80" s="296">
        <v>0</v>
      </c>
      <c r="BB80" s="296">
        <v>0</v>
      </c>
      <c r="BC80" s="297">
        <v>9740</v>
      </c>
      <c r="BD80" s="321">
        <v>0</v>
      </c>
      <c r="BE80" s="296">
        <v>0</v>
      </c>
      <c r="BF80" s="296">
        <v>0</v>
      </c>
      <c r="BG80" s="296">
        <v>0</v>
      </c>
      <c r="BH80" s="296">
        <v>0</v>
      </c>
      <c r="BI80" s="296">
        <v>0</v>
      </c>
      <c r="BJ80" s="296">
        <v>0</v>
      </c>
      <c r="BK80" s="296">
        <v>0</v>
      </c>
      <c r="BL80" s="296">
        <v>0</v>
      </c>
      <c r="BM80" s="296">
        <v>0</v>
      </c>
      <c r="BN80" s="295">
        <v>918</v>
      </c>
      <c r="BO80" s="296">
        <v>0</v>
      </c>
      <c r="BP80" s="297">
        <v>918</v>
      </c>
      <c r="BQ80" s="296">
        <v>0</v>
      </c>
      <c r="BR80" s="296">
        <v>0</v>
      </c>
      <c r="BS80" s="296">
        <v>0</v>
      </c>
      <c r="BT80" s="296">
        <v>0</v>
      </c>
      <c r="BU80" s="296">
        <v>0</v>
      </c>
      <c r="BV80" s="296">
        <v>0</v>
      </c>
      <c r="BW80" s="296">
        <v>0</v>
      </c>
      <c r="BX80" s="296">
        <v>0</v>
      </c>
      <c r="BY80" s="296">
        <v>0</v>
      </c>
      <c r="BZ80" s="296">
        <v>0</v>
      </c>
      <c r="CA80" s="296">
        <v>0</v>
      </c>
      <c r="CB80" s="296">
        <v>0</v>
      </c>
      <c r="CC80" s="298">
        <v>0</v>
      </c>
    </row>
    <row r="81" spans="1:81" x14ac:dyDescent="0.25">
      <c r="A81" s="294" t="s">
        <v>96</v>
      </c>
      <c r="B81" s="294" t="s">
        <v>166</v>
      </c>
      <c r="C81" s="294" t="s">
        <v>167</v>
      </c>
      <c r="D81" s="295">
        <v>8353</v>
      </c>
      <c r="E81" s="295">
        <v>67703</v>
      </c>
      <c r="F81" s="295">
        <v>288</v>
      </c>
      <c r="G81" s="295">
        <v>71304</v>
      </c>
      <c r="H81" s="295">
        <v>4240</v>
      </c>
      <c r="I81" s="295">
        <v>6721</v>
      </c>
      <c r="J81" s="295">
        <v>16</v>
      </c>
      <c r="K81" s="295">
        <v>128</v>
      </c>
      <c r="L81" s="295">
        <v>192</v>
      </c>
      <c r="M81" s="296">
        <v>0</v>
      </c>
      <c r="N81" s="295">
        <v>1072</v>
      </c>
      <c r="O81" s="296">
        <v>0</v>
      </c>
      <c r="P81" s="297">
        <v>160017</v>
      </c>
      <c r="Q81" s="295">
        <v>8353</v>
      </c>
      <c r="R81" s="295">
        <v>33851</v>
      </c>
      <c r="S81" s="296">
        <v>0</v>
      </c>
      <c r="T81" s="295">
        <v>64173</v>
      </c>
      <c r="U81" s="296">
        <v>0</v>
      </c>
      <c r="V81" s="296">
        <v>0</v>
      </c>
      <c r="W81" s="295">
        <v>16</v>
      </c>
      <c r="X81" s="296">
        <v>0</v>
      </c>
      <c r="Y81" s="296">
        <v>0</v>
      </c>
      <c r="Z81" s="296">
        <v>0</v>
      </c>
      <c r="AA81" s="296">
        <v>0</v>
      </c>
      <c r="AB81" s="296">
        <v>0</v>
      </c>
      <c r="AC81" s="297">
        <v>106393</v>
      </c>
      <c r="AD81" s="296">
        <v>0</v>
      </c>
      <c r="AE81" s="295">
        <v>33852</v>
      </c>
      <c r="AF81" s="295">
        <v>288</v>
      </c>
      <c r="AG81" s="296">
        <v>0</v>
      </c>
      <c r="AH81" s="296">
        <v>0</v>
      </c>
      <c r="AI81" s="295">
        <v>6721</v>
      </c>
      <c r="AJ81" s="296">
        <v>0</v>
      </c>
      <c r="AK81" s="295">
        <v>128</v>
      </c>
      <c r="AL81" s="295">
        <v>192</v>
      </c>
      <c r="AM81" s="296">
        <v>0</v>
      </c>
      <c r="AN81" s="296">
        <v>0</v>
      </c>
      <c r="AO81" s="296">
        <v>0</v>
      </c>
      <c r="AP81" s="297">
        <v>41181</v>
      </c>
      <c r="AQ81" s="296">
        <v>0</v>
      </c>
      <c r="AR81" s="296">
        <v>0</v>
      </c>
      <c r="AS81" s="296">
        <v>0</v>
      </c>
      <c r="AT81" s="295">
        <v>7131</v>
      </c>
      <c r="AU81" s="295">
        <v>4240</v>
      </c>
      <c r="AV81" s="296">
        <v>0</v>
      </c>
      <c r="AW81" s="296">
        <v>0</v>
      </c>
      <c r="AX81" s="296">
        <v>0</v>
      </c>
      <c r="AY81" s="296">
        <v>0</v>
      </c>
      <c r="AZ81" s="296">
        <v>0</v>
      </c>
      <c r="BA81" s="296">
        <v>0</v>
      </c>
      <c r="BB81" s="296">
        <v>0</v>
      </c>
      <c r="BC81" s="297">
        <v>11371</v>
      </c>
      <c r="BD81" s="321">
        <v>0</v>
      </c>
      <c r="BE81" s="296">
        <v>0</v>
      </c>
      <c r="BF81" s="296">
        <v>0</v>
      </c>
      <c r="BG81" s="296">
        <v>0</v>
      </c>
      <c r="BH81" s="296">
        <v>0</v>
      </c>
      <c r="BI81" s="296">
        <v>0</v>
      </c>
      <c r="BJ81" s="296">
        <v>0</v>
      </c>
      <c r="BK81" s="296">
        <v>0</v>
      </c>
      <c r="BL81" s="296">
        <v>0</v>
      </c>
      <c r="BM81" s="296">
        <v>0</v>
      </c>
      <c r="BN81" s="295">
        <v>1072</v>
      </c>
      <c r="BO81" s="296">
        <v>0</v>
      </c>
      <c r="BP81" s="297">
        <v>1072</v>
      </c>
      <c r="BQ81" s="296">
        <v>0</v>
      </c>
      <c r="BR81" s="296">
        <v>0</v>
      </c>
      <c r="BS81" s="296">
        <v>0</v>
      </c>
      <c r="BT81" s="296">
        <v>0</v>
      </c>
      <c r="BU81" s="296">
        <v>0</v>
      </c>
      <c r="BV81" s="296">
        <v>0</v>
      </c>
      <c r="BW81" s="296">
        <v>0</v>
      </c>
      <c r="BX81" s="296">
        <v>0</v>
      </c>
      <c r="BY81" s="296">
        <v>0</v>
      </c>
      <c r="BZ81" s="296">
        <v>0</v>
      </c>
      <c r="CA81" s="296">
        <v>0</v>
      </c>
      <c r="CB81" s="296">
        <v>0</v>
      </c>
      <c r="CC81" s="298">
        <v>0</v>
      </c>
    </row>
    <row r="82" spans="1:81" x14ac:dyDescent="0.25">
      <c r="A82" s="294" t="s">
        <v>97</v>
      </c>
      <c r="B82" s="294" t="s">
        <v>169</v>
      </c>
      <c r="C82" s="294" t="s">
        <v>170</v>
      </c>
      <c r="D82" s="295">
        <v>920</v>
      </c>
      <c r="E82" s="295">
        <v>7461</v>
      </c>
      <c r="F82" s="295">
        <v>32</v>
      </c>
      <c r="G82" s="295">
        <v>7857</v>
      </c>
      <c r="H82" s="295">
        <v>467</v>
      </c>
      <c r="I82" s="295">
        <v>741</v>
      </c>
      <c r="J82" s="295">
        <v>2</v>
      </c>
      <c r="K82" s="295">
        <v>14</v>
      </c>
      <c r="L82" s="295">
        <v>21</v>
      </c>
      <c r="M82" s="296">
        <v>0</v>
      </c>
      <c r="N82" s="295">
        <v>118</v>
      </c>
      <c r="O82" s="296">
        <v>0</v>
      </c>
      <c r="P82" s="297">
        <v>17633</v>
      </c>
      <c r="Q82" s="295">
        <v>920</v>
      </c>
      <c r="R82" s="295">
        <v>3730</v>
      </c>
      <c r="S82" s="296">
        <v>0</v>
      </c>
      <c r="T82" s="295">
        <v>7071</v>
      </c>
      <c r="U82" s="296">
        <v>0</v>
      </c>
      <c r="V82" s="296">
        <v>0</v>
      </c>
      <c r="W82" s="295">
        <v>2</v>
      </c>
      <c r="X82" s="296">
        <v>0</v>
      </c>
      <c r="Y82" s="296">
        <v>0</v>
      </c>
      <c r="Z82" s="296">
        <v>0</v>
      </c>
      <c r="AA82" s="296">
        <v>0</v>
      </c>
      <c r="AB82" s="296">
        <v>0</v>
      </c>
      <c r="AC82" s="297">
        <v>11723</v>
      </c>
      <c r="AD82" s="296">
        <v>0</v>
      </c>
      <c r="AE82" s="295">
        <v>3731</v>
      </c>
      <c r="AF82" s="295">
        <v>32</v>
      </c>
      <c r="AG82" s="296">
        <v>0</v>
      </c>
      <c r="AH82" s="296">
        <v>0</v>
      </c>
      <c r="AI82" s="295">
        <v>741</v>
      </c>
      <c r="AJ82" s="296">
        <v>0</v>
      </c>
      <c r="AK82" s="295">
        <v>14</v>
      </c>
      <c r="AL82" s="295">
        <v>21</v>
      </c>
      <c r="AM82" s="296">
        <v>0</v>
      </c>
      <c r="AN82" s="296">
        <v>0</v>
      </c>
      <c r="AO82" s="296">
        <v>0</v>
      </c>
      <c r="AP82" s="297">
        <v>4539</v>
      </c>
      <c r="AQ82" s="296">
        <v>0</v>
      </c>
      <c r="AR82" s="296">
        <v>0</v>
      </c>
      <c r="AS82" s="296">
        <v>0</v>
      </c>
      <c r="AT82" s="295">
        <v>786</v>
      </c>
      <c r="AU82" s="295">
        <v>467</v>
      </c>
      <c r="AV82" s="296">
        <v>0</v>
      </c>
      <c r="AW82" s="296">
        <v>0</v>
      </c>
      <c r="AX82" s="296">
        <v>0</v>
      </c>
      <c r="AY82" s="296">
        <v>0</v>
      </c>
      <c r="AZ82" s="296">
        <v>0</v>
      </c>
      <c r="BA82" s="296">
        <v>0</v>
      </c>
      <c r="BB82" s="296">
        <v>0</v>
      </c>
      <c r="BC82" s="297">
        <v>1253</v>
      </c>
      <c r="BD82" s="321">
        <v>0</v>
      </c>
      <c r="BE82" s="296">
        <v>0</v>
      </c>
      <c r="BF82" s="296">
        <v>0</v>
      </c>
      <c r="BG82" s="296">
        <v>0</v>
      </c>
      <c r="BH82" s="296">
        <v>0</v>
      </c>
      <c r="BI82" s="296">
        <v>0</v>
      </c>
      <c r="BJ82" s="296">
        <v>0</v>
      </c>
      <c r="BK82" s="296">
        <v>0</v>
      </c>
      <c r="BL82" s="296">
        <v>0</v>
      </c>
      <c r="BM82" s="296">
        <v>0</v>
      </c>
      <c r="BN82" s="295">
        <v>118</v>
      </c>
      <c r="BO82" s="296">
        <v>0</v>
      </c>
      <c r="BP82" s="297">
        <v>118</v>
      </c>
      <c r="BQ82" s="296">
        <v>0</v>
      </c>
      <c r="BR82" s="296">
        <v>0</v>
      </c>
      <c r="BS82" s="296">
        <v>0</v>
      </c>
      <c r="BT82" s="296">
        <v>0</v>
      </c>
      <c r="BU82" s="296">
        <v>0</v>
      </c>
      <c r="BV82" s="296">
        <v>0</v>
      </c>
      <c r="BW82" s="296">
        <v>0</v>
      </c>
      <c r="BX82" s="296">
        <v>0</v>
      </c>
      <c r="BY82" s="296">
        <v>0</v>
      </c>
      <c r="BZ82" s="296">
        <v>0</v>
      </c>
      <c r="CA82" s="296">
        <v>0</v>
      </c>
      <c r="CB82" s="296">
        <v>0</v>
      </c>
      <c r="CC82" s="298">
        <v>0</v>
      </c>
    </row>
    <row r="83" spans="1:81" x14ac:dyDescent="0.25">
      <c r="A83" s="294" t="s">
        <v>97</v>
      </c>
      <c r="B83" s="294" t="s">
        <v>171</v>
      </c>
      <c r="C83" s="294" t="s">
        <v>172</v>
      </c>
      <c r="D83" s="295">
        <v>1226</v>
      </c>
      <c r="E83" s="295">
        <v>9937</v>
      </c>
      <c r="F83" s="295">
        <v>42</v>
      </c>
      <c r="G83" s="295">
        <v>10468</v>
      </c>
      <c r="H83" s="295">
        <v>622</v>
      </c>
      <c r="I83" s="295">
        <v>986</v>
      </c>
      <c r="J83" s="295">
        <v>2</v>
      </c>
      <c r="K83" s="295">
        <v>19</v>
      </c>
      <c r="L83" s="295">
        <v>28</v>
      </c>
      <c r="M83" s="296">
        <v>0</v>
      </c>
      <c r="N83" s="295">
        <v>157</v>
      </c>
      <c r="O83" s="296">
        <v>0</v>
      </c>
      <c r="P83" s="297">
        <v>23487</v>
      </c>
      <c r="Q83" s="295">
        <v>1226</v>
      </c>
      <c r="R83" s="295">
        <v>4968</v>
      </c>
      <c r="S83" s="296">
        <v>0</v>
      </c>
      <c r="T83" s="295">
        <v>9421</v>
      </c>
      <c r="U83" s="296">
        <v>0</v>
      </c>
      <c r="V83" s="296">
        <v>0</v>
      </c>
      <c r="W83" s="295">
        <v>2</v>
      </c>
      <c r="X83" s="296">
        <v>0</v>
      </c>
      <c r="Y83" s="296">
        <v>0</v>
      </c>
      <c r="Z83" s="296">
        <v>0</v>
      </c>
      <c r="AA83" s="296">
        <v>0</v>
      </c>
      <c r="AB83" s="296">
        <v>0</v>
      </c>
      <c r="AC83" s="297">
        <v>15617</v>
      </c>
      <c r="AD83" s="296">
        <v>0</v>
      </c>
      <c r="AE83" s="295">
        <v>4969</v>
      </c>
      <c r="AF83" s="295">
        <v>42</v>
      </c>
      <c r="AG83" s="296">
        <v>0</v>
      </c>
      <c r="AH83" s="296">
        <v>0</v>
      </c>
      <c r="AI83" s="295">
        <v>986</v>
      </c>
      <c r="AJ83" s="296">
        <v>0</v>
      </c>
      <c r="AK83" s="295">
        <v>19</v>
      </c>
      <c r="AL83" s="295">
        <v>28</v>
      </c>
      <c r="AM83" s="296">
        <v>0</v>
      </c>
      <c r="AN83" s="296">
        <v>0</v>
      </c>
      <c r="AO83" s="296">
        <v>0</v>
      </c>
      <c r="AP83" s="297">
        <v>6044</v>
      </c>
      <c r="AQ83" s="296">
        <v>0</v>
      </c>
      <c r="AR83" s="296">
        <v>0</v>
      </c>
      <c r="AS83" s="296">
        <v>0</v>
      </c>
      <c r="AT83" s="295">
        <v>1047</v>
      </c>
      <c r="AU83" s="295">
        <v>622</v>
      </c>
      <c r="AV83" s="296">
        <v>0</v>
      </c>
      <c r="AW83" s="296">
        <v>0</v>
      </c>
      <c r="AX83" s="296">
        <v>0</v>
      </c>
      <c r="AY83" s="296">
        <v>0</v>
      </c>
      <c r="AZ83" s="296">
        <v>0</v>
      </c>
      <c r="BA83" s="296">
        <v>0</v>
      </c>
      <c r="BB83" s="296">
        <v>0</v>
      </c>
      <c r="BC83" s="297">
        <v>1669</v>
      </c>
      <c r="BD83" s="321">
        <v>0</v>
      </c>
      <c r="BE83" s="296">
        <v>0</v>
      </c>
      <c r="BF83" s="296">
        <v>0</v>
      </c>
      <c r="BG83" s="296">
        <v>0</v>
      </c>
      <c r="BH83" s="296">
        <v>0</v>
      </c>
      <c r="BI83" s="296">
        <v>0</v>
      </c>
      <c r="BJ83" s="296">
        <v>0</v>
      </c>
      <c r="BK83" s="296">
        <v>0</v>
      </c>
      <c r="BL83" s="296">
        <v>0</v>
      </c>
      <c r="BM83" s="296">
        <v>0</v>
      </c>
      <c r="BN83" s="295">
        <v>157</v>
      </c>
      <c r="BO83" s="296">
        <v>0</v>
      </c>
      <c r="BP83" s="297">
        <v>157</v>
      </c>
      <c r="BQ83" s="296">
        <v>0</v>
      </c>
      <c r="BR83" s="296">
        <v>0</v>
      </c>
      <c r="BS83" s="296">
        <v>0</v>
      </c>
      <c r="BT83" s="296">
        <v>0</v>
      </c>
      <c r="BU83" s="296">
        <v>0</v>
      </c>
      <c r="BV83" s="296">
        <v>0</v>
      </c>
      <c r="BW83" s="296">
        <v>0</v>
      </c>
      <c r="BX83" s="296">
        <v>0</v>
      </c>
      <c r="BY83" s="296">
        <v>0</v>
      </c>
      <c r="BZ83" s="296">
        <v>0</v>
      </c>
      <c r="CA83" s="296">
        <v>0</v>
      </c>
      <c r="CB83" s="296">
        <v>0</v>
      </c>
      <c r="CC83" s="298">
        <v>0</v>
      </c>
    </row>
    <row r="84" spans="1:81" x14ac:dyDescent="0.25">
      <c r="A84" s="294" t="s">
        <v>97</v>
      </c>
      <c r="B84" s="294" t="s">
        <v>166</v>
      </c>
      <c r="C84" s="294" t="s">
        <v>167</v>
      </c>
      <c r="D84" s="295">
        <v>706</v>
      </c>
      <c r="E84" s="295">
        <v>5719</v>
      </c>
      <c r="F84" s="295">
        <v>24</v>
      </c>
      <c r="G84" s="295">
        <v>6022</v>
      </c>
      <c r="H84" s="295">
        <v>358</v>
      </c>
      <c r="I84" s="295">
        <v>568</v>
      </c>
      <c r="J84" s="295">
        <v>1</v>
      </c>
      <c r="K84" s="295">
        <v>11</v>
      </c>
      <c r="L84" s="295">
        <v>16</v>
      </c>
      <c r="M84" s="296">
        <v>0</v>
      </c>
      <c r="N84" s="295">
        <v>91</v>
      </c>
      <c r="O84" s="296">
        <v>0</v>
      </c>
      <c r="P84" s="297">
        <v>13516</v>
      </c>
      <c r="Q84" s="295">
        <v>706</v>
      </c>
      <c r="R84" s="295">
        <v>2859</v>
      </c>
      <c r="S84" s="296">
        <v>0</v>
      </c>
      <c r="T84" s="295">
        <v>5419</v>
      </c>
      <c r="U84" s="296">
        <v>0</v>
      </c>
      <c r="V84" s="296">
        <v>0</v>
      </c>
      <c r="W84" s="295">
        <v>1</v>
      </c>
      <c r="X84" s="296">
        <v>0</v>
      </c>
      <c r="Y84" s="296">
        <v>0</v>
      </c>
      <c r="Z84" s="296">
        <v>0</v>
      </c>
      <c r="AA84" s="296">
        <v>0</v>
      </c>
      <c r="AB84" s="296">
        <v>0</v>
      </c>
      <c r="AC84" s="297">
        <v>8985</v>
      </c>
      <c r="AD84" s="296">
        <v>0</v>
      </c>
      <c r="AE84" s="295">
        <v>2860</v>
      </c>
      <c r="AF84" s="295">
        <v>24</v>
      </c>
      <c r="AG84" s="296">
        <v>0</v>
      </c>
      <c r="AH84" s="296">
        <v>0</v>
      </c>
      <c r="AI84" s="295">
        <v>568</v>
      </c>
      <c r="AJ84" s="296">
        <v>0</v>
      </c>
      <c r="AK84" s="295">
        <v>11</v>
      </c>
      <c r="AL84" s="295">
        <v>16</v>
      </c>
      <c r="AM84" s="296">
        <v>0</v>
      </c>
      <c r="AN84" s="296">
        <v>0</v>
      </c>
      <c r="AO84" s="296">
        <v>0</v>
      </c>
      <c r="AP84" s="297">
        <v>3479</v>
      </c>
      <c r="AQ84" s="296">
        <v>0</v>
      </c>
      <c r="AR84" s="296">
        <v>0</v>
      </c>
      <c r="AS84" s="296">
        <v>0</v>
      </c>
      <c r="AT84" s="295">
        <v>603</v>
      </c>
      <c r="AU84" s="295">
        <v>358</v>
      </c>
      <c r="AV84" s="296">
        <v>0</v>
      </c>
      <c r="AW84" s="296">
        <v>0</v>
      </c>
      <c r="AX84" s="296">
        <v>0</v>
      </c>
      <c r="AY84" s="296">
        <v>0</v>
      </c>
      <c r="AZ84" s="296">
        <v>0</v>
      </c>
      <c r="BA84" s="296">
        <v>0</v>
      </c>
      <c r="BB84" s="296">
        <v>0</v>
      </c>
      <c r="BC84" s="297">
        <v>961</v>
      </c>
      <c r="BD84" s="321">
        <v>0</v>
      </c>
      <c r="BE84" s="296">
        <v>0</v>
      </c>
      <c r="BF84" s="296">
        <v>0</v>
      </c>
      <c r="BG84" s="296">
        <v>0</v>
      </c>
      <c r="BH84" s="296">
        <v>0</v>
      </c>
      <c r="BI84" s="296">
        <v>0</v>
      </c>
      <c r="BJ84" s="296">
        <v>0</v>
      </c>
      <c r="BK84" s="296">
        <v>0</v>
      </c>
      <c r="BL84" s="296">
        <v>0</v>
      </c>
      <c r="BM84" s="296">
        <v>0</v>
      </c>
      <c r="BN84" s="295">
        <v>91</v>
      </c>
      <c r="BO84" s="296">
        <v>0</v>
      </c>
      <c r="BP84" s="297">
        <v>91</v>
      </c>
      <c r="BQ84" s="296">
        <v>0</v>
      </c>
      <c r="BR84" s="296">
        <v>0</v>
      </c>
      <c r="BS84" s="296">
        <v>0</v>
      </c>
      <c r="BT84" s="296">
        <v>0</v>
      </c>
      <c r="BU84" s="296">
        <v>0</v>
      </c>
      <c r="BV84" s="296">
        <v>0</v>
      </c>
      <c r="BW84" s="296">
        <v>0</v>
      </c>
      <c r="BX84" s="296">
        <v>0</v>
      </c>
      <c r="BY84" s="296">
        <v>0</v>
      </c>
      <c r="BZ84" s="296">
        <v>0</v>
      </c>
      <c r="CA84" s="296">
        <v>0</v>
      </c>
      <c r="CB84" s="296">
        <v>0</v>
      </c>
      <c r="CC84" s="298">
        <v>0</v>
      </c>
    </row>
    <row r="85" spans="1:81" x14ac:dyDescent="0.25">
      <c r="A85" s="3" t="s">
        <v>97</v>
      </c>
      <c r="B85" s="3" t="s">
        <v>166</v>
      </c>
      <c r="C85" s="3" t="s">
        <v>167</v>
      </c>
      <c r="D85" s="53">
        <v>64</v>
      </c>
      <c r="E85" s="53">
        <v>520</v>
      </c>
      <c r="F85" s="53">
        <v>2</v>
      </c>
      <c r="G85" s="53">
        <v>549</v>
      </c>
      <c r="H85" s="53">
        <v>33</v>
      </c>
      <c r="I85" s="53">
        <v>52</v>
      </c>
      <c r="J85" s="52">
        <v>0</v>
      </c>
      <c r="K85" s="53">
        <v>1</v>
      </c>
      <c r="L85" s="53">
        <v>1</v>
      </c>
      <c r="M85" s="52">
        <v>0</v>
      </c>
      <c r="N85" s="53">
        <v>8</v>
      </c>
      <c r="O85" s="52">
        <v>0</v>
      </c>
      <c r="P85" s="245">
        <v>1230</v>
      </c>
      <c r="Q85" s="53">
        <v>64</v>
      </c>
      <c r="R85" s="53">
        <v>260</v>
      </c>
      <c r="S85" s="52">
        <v>0</v>
      </c>
      <c r="T85" s="53">
        <v>411</v>
      </c>
      <c r="U85" s="52">
        <v>0</v>
      </c>
      <c r="V85" s="52">
        <v>0</v>
      </c>
      <c r="W85" s="52">
        <v>0</v>
      </c>
      <c r="X85" s="52">
        <v>0</v>
      </c>
      <c r="Y85" s="52">
        <v>0</v>
      </c>
      <c r="Z85" s="52">
        <v>0</v>
      </c>
      <c r="AA85" s="52">
        <v>0</v>
      </c>
      <c r="AB85" s="52">
        <v>0</v>
      </c>
      <c r="AC85" s="245">
        <v>735</v>
      </c>
      <c r="AD85" s="52">
        <v>0</v>
      </c>
      <c r="AE85" s="53">
        <v>260</v>
      </c>
      <c r="AF85" s="53">
        <v>2</v>
      </c>
      <c r="AG85" s="52">
        <v>0</v>
      </c>
      <c r="AH85" s="52">
        <v>0</v>
      </c>
      <c r="AI85" s="53">
        <v>52</v>
      </c>
      <c r="AJ85" s="52">
        <v>0</v>
      </c>
      <c r="AK85" s="53">
        <v>1</v>
      </c>
      <c r="AL85" s="53">
        <v>1</v>
      </c>
      <c r="AM85" s="52">
        <v>0</v>
      </c>
      <c r="AN85" s="52">
        <v>0</v>
      </c>
      <c r="AO85" s="52">
        <v>0</v>
      </c>
      <c r="AP85" s="245">
        <v>316</v>
      </c>
      <c r="AQ85" s="52">
        <v>0</v>
      </c>
      <c r="AR85" s="52">
        <v>0</v>
      </c>
      <c r="AS85" s="52">
        <v>0</v>
      </c>
      <c r="AT85" s="53">
        <v>138</v>
      </c>
      <c r="AU85" s="53">
        <v>33</v>
      </c>
      <c r="AV85" s="52">
        <v>0</v>
      </c>
      <c r="AW85" s="52">
        <v>0</v>
      </c>
      <c r="AX85" s="52">
        <v>0</v>
      </c>
      <c r="AY85" s="52">
        <v>0</v>
      </c>
      <c r="AZ85" s="52">
        <v>0</v>
      </c>
      <c r="BA85" s="52">
        <v>0</v>
      </c>
      <c r="BB85" s="52">
        <v>0</v>
      </c>
      <c r="BC85" s="245">
        <v>171</v>
      </c>
      <c r="BD85" s="322">
        <v>0</v>
      </c>
      <c r="BE85" s="52">
        <v>0</v>
      </c>
      <c r="BF85" s="52">
        <v>0</v>
      </c>
      <c r="BG85" s="52">
        <v>0</v>
      </c>
      <c r="BH85" s="52">
        <v>0</v>
      </c>
      <c r="BI85" s="52">
        <v>0</v>
      </c>
      <c r="BJ85" s="52">
        <v>0</v>
      </c>
      <c r="BK85" s="52">
        <v>0</v>
      </c>
      <c r="BL85" s="52">
        <v>0</v>
      </c>
      <c r="BM85" s="52">
        <v>0</v>
      </c>
      <c r="BN85" s="53">
        <v>8</v>
      </c>
      <c r="BO85" s="52">
        <v>0</v>
      </c>
      <c r="BP85" s="245">
        <v>8</v>
      </c>
      <c r="BQ85" s="52">
        <v>0</v>
      </c>
      <c r="BR85" s="52">
        <v>0</v>
      </c>
      <c r="BS85" s="52">
        <v>0</v>
      </c>
      <c r="BT85" s="52">
        <v>0</v>
      </c>
      <c r="BU85" s="52">
        <v>0</v>
      </c>
      <c r="BV85" s="52">
        <v>0</v>
      </c>
      <c r="BW85" s="52">
        <v>0</v>
      </c>
      <c r="BX85" s="52">
        <v>0</v>
      </c>
      <c r="BY85" s="52">
        <v>0</v>
      </c>
      <c r="BZ85" s="52">
        <v>0</v>
      </c>
      <c r="CA85" s="52">
        <v>0</v>
      </c>
      <c r="CB85" s="52">
        <v>0</v>
      </c>
      <c r="CC85" s="246">
        <v>0</v>
      </c>
    </row>
    <row r="86" spans="1:81" x14ac:dyDescent="0.25">
      <c r="A86" s="294" t="s">
        <v>101</v>
      </c>
      <c r="B86" s="294" t="s">
        <v>169</v>
      </c>
      <c r="C86" s="294" t="s">
        <v>170</v>
      </c>
      <c r="D86" s="295">
        <v>2082</v>
      </c>
      <c r="E86" s="295">
        <v>16872</v>
      </c>
      <c r="F86" s="295">
        <v>72</v>
      </c>
      <c r="G86" s="295">
        <v>17768</v>
      </c>
      <c r="H86" s="295">
        <v>1057</v>
      </c>
      <c r="I86" s="295">
        <v>1675</v>
      </c>
      <c r="J86" s="295">
        <v>4</v>
      </c>
      <c r="K86" s="295">
        <v>32</v>
      </c>
      <c r="L86" s="295">
        <v>48</v>
      </c>
      <c r="M86" s="296">
        <v>0</v>
      </c>
      <c r="N86" s="295">
        <v>267</v>
      </c>
      <c r="O86" s="296">
        <v>0</v>
      </c>
      <c r="P86" s="297">
        <v>39877</v>
      </c>
      <c r="Q86" s="295">
        <v>2082</v>
      </c>
      <c r="R86" s="295">
        <v>8436</v>
      </c>
      <c r="S86" s="296">
        <v>0</v>
      </c>
      <c r="T86" s="295">
        <v>15991</v>
      </c>
      <c r="U86" s="296">
        <v>0</v>
      </c>
      <c r="V86" s="296">
        <v>0</v>
      </c>
      <c r="W86" s="295">
        <v>4</v>
      </c>
      <c r="X86" s="296">
        <v>0</v>
      </c>
      <c r="Y86" s="296">
        <v>0</v>
      </c>
      <c r="Z86" s="296">
        <v>0</v>
      </c>
      <c r="AA86" s="296">
        <v>0</v>
      </c>
      <c r="AB86" s="296">
        <v>0</v>
      </c>
      <c r="AC86" s="297">
        <v>26513</v>
      </c>
      <c r="AD86" s="296">
        <v>0</v>
      </c>
      <c r="AE86" s="295">
        <v>8436</v>
      </c>
      <c r="AF86" s="295">
        <v>72</v>
      </c>
      <c r="AG86" s="296">
        <v>0</v>
      </c>
      <c r="AH86" s="296">
        <v>0</v>
      </c>
      <c r="AI86" s="295">
        <v>1675</v>
      </c>
      <c r="AJ86" s="296">
        <v>0</v>
      </c>
      <c r="AK86" s="295">
        <v>32</v>
      </c>
      <c r="AL86" s="295">
        <v>48</v>
      </c>
      <c r="AM86" s="296">
        <v>0</v>
      </c>
      <c r="AN86" s="296">
        <v>0</v>
      </c>
      <c r="AO86" s="296">
        <v>0</v>
      </c>
      <c r="AP86" s="297">
        <v>10263</v>
      </c>
      <c r="AQ86" s="296">
        <v>0</v>
      </c>
      <c r="AR86" s="296">
        <v>0</v>
      </c>
      <c r="AS86" s="296">
        <v>0</v>
      </c>
      <c r="AT86" s="295">
        <v>1777</v>
      </c>
      <c r="AU86" s="295">
        <v>1057</v>
      </c>
      <c r="AV86" s="296">
        <v>0</v>
      </c>
      <c r="AW86" s="296">
        <v>0</v>
      </c>
      <c r="AX86" s="296">
        <v>0</v>
      </c>
      <c r="AY86" s="296">
        <v>0</v>
      </c>
      <c r="AZ86" s="296">
        <v>0</v>
      </c>
      <c r="BA86" s="296">
        <v>0</v>
      </c>
      <c r="BB86" s="296">
        <v>0</v>
      </c>
      <c r="BC86" s="297">
        <v>2834</v>
      </c>
      <c r="BD86" s="321">
        <v>0</v>
      </c>
      <c r="BE86" s="296">
        <v>0</v>
      </c>
      <c r="BF86" s="296">
        <v>0</v>
      </c>
      <c r="BG86" s="296">
        <v>0</v>
      </c>
      <c r="BH86" s="296">
        <v>0</v>
      </c>
      <c r="BI86" s="296">
        <v>0</v>
      </c>
      <c r="BJ86" s="296">
        <v>0</v>
      </c>
      <c r="BK86" s="296">
        <v>0</v>
      </c>
      <c r="BL86" s="296">
        <v>0</v>
      </c>
      <c r="BM86" s="296">
        <v>0</v>
      </c>
      <c r="BN86" s="295">
        <v>267</v>
      </c>
      <c r="BO86" s="296">
        <v>0</v>
      </c>
      <c r="BP86" s="297">
        <v>267</v>
      </c>
      <c r="BQ86" s="296">
        <v>0</v>
      </c>
      <c r="BR86" s="296">
        <v>0</v>
      </c>
      <c r="BS86" s="296">
        <v>0</v>
      </c>
      <c r="BT86" s="296">
        <v>0</v>
      </c>
      <c r="BU86" s="296">
        <v>0</v>
      </c>
      <c r="BV86" s="296">
        <v>0</v>
      </c>
      <c r="BW86" s="296">
        <v>0</v>
      </c>
      <c r="BX86" s="296">
        <v>0</v>
      </c>
      <c r="BY86" s="296">
        <v>0</v>
      </c>
      <c r="BZ86" s="296">
        <v>0</v>
      </c>
      <c r="CA86" s="296">
        <v>0</v>
      </c>
      <c r="CB86" s="296">
        <v>0</v>
      </c>
      <c r="CC86" s="298">
        <v>0</v>
      </c>
    </row>
    <row r="87" spans="1:81" x14ac:dyDescent="0.25">
      <c r="A87" s="294" t="s">
        <v>101</v>
      </c>
      <c r="B87" s="294" t="s">
        <v>171</v>
      </c>
      <c r="C87" s="294" t="s">
        <v>170</v>
      </c>
      <c r="D87" s="295">
        <v>-4</v>
      </c>
      <c r="E87" s="295">
        <v>-33</v>
      </c>
      <c r="F87" s="296">
        <v>0</v>
      </c>
      <c r="G87" s="295">
        <v>-34</v>
      </c>
      <c r="H87" s="295">
        <v>-2</v>
      </c>
      <c r="I87" s="295">
        <v>-3</v>
      </c>
      <c r="J87" s="296">
        <v>0</v>
      </c>
      <c r="K87" s="296">
        <v>0</v>
      </c>
      <c r="L87" s="296">
        <v>0</v>
      </c>
      <c r="M87" s="296">
        <v>0</v>
      </c>
      <c r="N87" s="295">
        <v>-1</v>
      </c>
      <c r="O87" s="296">
        <v>0</v>
      </c>
      <c r="P87" s="297">
        <v>-77</v>
      </c>
      <c r="Q87" s="295">
        <v>-4</v>
      </c>
      <c r="R87" s="295">
        <v>-16</v>
      </c>
      <c r="S87" s="296">
        <v>0</v>
      </c>
      <c r="T87" s="295">
        <v>-30</v>
      </c>
      <c r="U87" s="296">
        <v>0</v>
      </c>
      <c r="V87" s="296">
        <v>0</v>
      </c>
      <c r="W87" s="296">
        <v>0</v>
      </c>
      <c r="X87" s="296">
        <v>0</v>
      </c>
      <c r="Y87" s="296">
        <v>0</v>
      </c>
      <c r="Z87" s="296">
        <v>0</v>
      </c>
      <c r="AA87" s="296">
        <v>0</v>
      </c>
      <c r="AB87" s="296">
        <v>0</v>
      </c>
      <c r="AC87" s="297">
        <v>-50</v>
      </c>
      <c r="AD87" s="296">
        <v>0</v>
      </c>
      <c r="AE87" s="295">
        <v>-17</v>
      </c>
      <c r="AF87" s="296">
        <v>0</v>
      </c>
      <c r="AG87" s="296">
        <v>0</v>
      </c>
      <c r="AH87" s="296">
        <v>0</v>
      </c>
      <c r="AI87" s="295">
        <v>-3</v>
      </c>
      <c r="AJ87" s="296">
        <v>0</v>
      </c>
      <c r="AK87" s="296">
        <v>0</v>
      </c>
      <c r="AL87" s="296">
        <v>0</v>
      </c>
      <c r="AM87" s="296">
        <v>0</v>
      </c>
      <c r="AN87" s="296">
        <v>0</v>
      </c>
      <c r="AO87" s="296">
        <v>0</v>
      </c>
      <c r="AP87" s="297">
        <v>-20</v>
      </c>
      <c r="AQ87" s="296">
        <v>0</v>
      </c>
      <c r="AR87" s="296">
        <v>0</v>
      </c>
      <c r="AS87" s="296">
        <v>0</v>
      </c>
      <c r="AT87" s="295">
        <v>-4</v>
      </c>
      <c r="AU87" s="295">
        <v>-2</v>
      </c>
      <c r="AV87" s="296">
        <v>0</v>
      </c>
      <c r="AW87" s="296">
        <v>0</v>
      </c>
      <c r="AX87" s="296">
        <v>0</v>
      </c>
      <c r="AY87" s="296">
        <v>0</v>
      </c>
      <c r="AZ87" s="296">
        <v>0</v>
      </c>
      <c r="BA87" s="296">
        <v>0</v>
      </c>
      <c r="BB87" s="296">
        <v>0</v>
      </c>
      <c r="BC87" s="297">
        <v>-6</v>
      </c>
      <c r="BD87" s="321">
        <v>0</v>
      </c>
      <c r="BE87" s="296">
        <v>0</v>
      </c>
      <c r="BF87" s="296">
        <v>0</v>
      </c>
      <c r="BG87" s="296">
        <v>0</v>
      </c>
      <c r="BH87" s="296">
        <v>0</v>
      </c>
      <c r="BI87" s="296">
        <v>0</v>
      </c>
      <c r="BJ87" s="296">
        <v>0</v>
      </c>
      <c r="BK87" s="296">
        <v>0</v>
      </c>
      <c r="BL87" s="296">
        <v>0</v>
      </c>
      <c r="BM87" s="296">
        <v>0</v>
      </c>
      <c r="BN87" s="295">
        <v>-1</v>
      </c>
      <c r="BO87" s="296">
        <v>0</v>
      </c>
      <c r="BP87" s="297">
        <v>-1</v>
      </c>
      <c r="BQ87" s="296">
        <v>0</v>
      </c>
      <c r="BR87" s="296">
        <v>0</v>
      </c>
      <c r="BS87" s="296">
        <v>0</v>
      </c>
      <c r="BT87" s="296">
        <v>0</v>
      </c>
      <c r="BU87" s="296">
        <v>0</v>
      </c>
      <c r="BV87" s="296">
        <v>0</v>
      </c>
      <c r="BW87" s="296">
        <v>0</v>
      </c>
      <c r="BX87" s="296">
        <v>0</v>
      </c>
      <c r="BY87" s="296">
        <v>0</v>
      </c>
      <c r="BZ87" s="296">
        <v>0</v>
      </c>
      <c r="CA87" s="296">
        <v>0</v>
      </c>
      <c r="CB87" s="296">
        <v>0</v>
      </c>
      <c r="CC87" s="298">
        <v>0</v>
      </c>
    </row>
    <row r="88" spans="1:81" x14ac:dyDescent="0.25">
      <c r="A88" s="294" t="s">
        <v>101</v>
      </c>
      <c r="B88" s="294" t="s">
        <v>171</v>
      </c>
      <c r="C88" s="294" t="s">
        <v>172</v>
      </c>
      <c r="D88" s="295">
        <v>1367</v>
      </c>
      <c r="E88" s="295">
        <v>11082</v>
      </c>
      <c r="F88" s="295">
        <v>47</v>
      </c>
      <c r="G88" s="295">
        <v>11672</v>
      </c>
      <c r="H88" s="295">
        <v>694</v>
      </c>
      <c r="I88" s="295">
        <v>1100</v>
      </c>
      <c r="J88" s="295">
        <v>3</v>
      </c>
      <c r="K88" s="295">
        <v>21</v>
      </c>
      <c r="L88" s="295">
        <v>31</v>
      </c>
      <c r="M88" s="296">
        <v>0</v>
      </c>
      <c r="N88" s="295">
        <v>175</v>
      </c>
      <c r="O88" s="296">
        <v>0</v>
      </c>
      <c r="P88" s="297">
        <v>26192</v>
      </c>
      <c r="Q88" s="295">
        <v>1367</v>
      </c>
      <c r="R88" s="295">
        <v>5541</v>
      </c>
      <c r="S88" s="296">
        <v>0</v>
      </c>
      <c r="T88" s="295">
        <v>10504</v>
      </c>
      <c r="U88" s="296">
        <v>0</v>
      </c>
      <c r="V88" s="296">
        <v>0</v>
      </c>
      <c r="W88" s="295">
        <v>3</v>
      </c>
      <c r="X88" s="296">
        <v>0</v>
      </c>
      <c r="Y88" s="296">
        <v>0</v>
      </c>
      <c r="Z88" s="296">
        <v>0</v>
      </c>
      <c r="AA88" s="296">
        <v>0</v>
      </c>
      <c r="AB88" s="296">
        <v>0</v>
      </c>
      <c r="AC88" s="297">
        <v>17415</v>
      </c>
      <c r="AD88" s="296">
        <v>0</v>
      </c>
      <c r="AE88" s="295">
        <v>5541</v>
      </c>
      <c r="AF88" s="295">
        <v>47</v>
      </c>
      <c r="AG88" s="296">
        <v>0</v>
      </c>
      <c r="AH88" s="296">
        <v>0</v>
      </c>
      <c r="AI88" s="295">
        <v>1100</v>
      </c>
      <c r="AJ88" s="296">
        <v>0</v>
      </c>
      <c r="AK88" s="295">
        <v>21</v>
      </c>
      <c r="AL88" s="295">
        <v>31</v>
      </c>
      <c r="AM88" s="296">
        <v>0</v>
      </c>
      <c r="AN88" s="296">
        <v>0</v>
      </c>
      <c r="AO88" s="296">
        <v>0</v>
      </c>
      <c r="AP88" s="297">
        <v>6740</v>
      </c>
      <c r="AQ88" s="296">
        <v>0</v>
      </c>
      <c r="AR88" s="296">
        <v>0</v>
      </c>
      <c r="AS88" s="296">
        <v>0</v>
      </c>
      <c r="AT88" s="295">
        <v>1168</v>
      </c>
      <c r="AU88" s="295">
        <v>694</v>
      </c>
      <c r="AV88" s="296">
        <v>0</v>
      </c>
      <c r="AW88" s="296">
        <v>0</v>
      </c>
      <c r="AX88" s="296">
        <v>0</v>
      </c>
      <c r="AY88" s="296">
        <v>0</v>
      </c>
      <c r="AZ88" s="296">
        <v>0</v>
      </c>
      <c r="BA88" s="296">
        <v>0</v>
      </c>
      <c r="BB88" s="296">
        <v>0</v>
      </c>
      <c r="BC88" s="297">
        <v>1862</v>
      </c>
      <c r="BD88" s="321">
        <v>0</v>
      </c>
      <c r="BE88" s="296">
        <v>0</v>
      </c>
      <c r="BF88" s="296">
        <v>0</v>
      </c>
      <c r="BG88" s="296">
        <v>0</v>
      </c>
      <c r="BH88" s="296">
        <v>0</v>
      </c>
      <c r="BI88" s="296">
        <v>0</v>
      </c>
      <c r="BJ88" s="296">
        <v>0</v>
      </c>
      <c r="BK88" s="296">
        <v>0</v>
      </c>
      <c r="BL88" s="296">
        <v>0</v>
      </c>
      <c r="BM88" s="296">
        <v>0</v>
      </c>
      <c r="BN88" s="295">
        <v>175</v>
      </c>
      <c r="BO88" s="296">
        <v>0</v>
      </c>
      <c r="BP88" s="297">
        <v>175</v>
      </c>
      <c r="BQ88" s="296">
        <v>0</v>
      </c>
      <c r="BR88" s="296">
        <v>0</v>
      </c>
      <c r="BS88" s="296">
        <v>0</v>
      </c>
      <c r="BT88" s="296">
        <v>0</v>
      </c>
      <c r="BU88" s="296">
        <v>0</v>
      </c>
      <c r="BV88" s="296">
        <v>0</v>
      </c>
      <c r="BW88" s="296">
        <v>0</v>
      </c>
      <c r="BX88" s="296">
        <v>0</v>
      </c>
      <c r="BY88" s="296">
        <v>0</v>
      </c>
      <c r="BZ88" s="296">
        <v>0</v>
      </c>
      <c r="CA88" s="296">
        <v>0</v>
      </c>
      <c r="CB88" s="296">
        <v>0</v>
      </c>
      <c r="CC88" s="298">
        <v>0</v>
      </c>
    </row>
    <row r="89" spans="1:81" x14ac:dyDescent="0.25">
      <c r="A89" s="294" t="s">
        <v>101</v>
      </c>
      <c r="B89" s="294" t="s">
        <v>166</v>
      </c>
      <c r="C89" s="294" t="s">
        <v>167</v>
      </c>
      <c r="D89" s="295">
        <v>1484</v>
      </c>
      <c r="E89" s="295">
        <v>12027</v>
      </c>
      <c r="F89" s="295">
        <v>51</v>
      </c>
      <c r="G89" s="295">
        <v>12667</v>
      </c>
      <c r="H89" s="295">
        <v>753</v>
      </c>
      <c r="I89" s="295">
        <v>1194</v>
      </c>
      <c r="J89" s="295">
        <v>3</v>
      </c>
      <c r="K89" s="295">
        <v>23</v>
      </c>
      <c r="L89" s="295">
        <v>34</v>
      </c>
      <c r="M89" s="296">
        <v>0</v>
      </c>
      <c r="N89" s="295">
        <v>190</v>
      </c>
      <c r="O89" s="296">
        <v>0</v>
      </c>
      <c r="P89" s="297">
        <v>28426</v>
      </c>
      <c r="Q89" s="295">
        <v>1484</v>
      </c>
      <c r="R89" s="295">
        <v>6013</v>
      </c>
      <c r="S89" s="296">
        <v>0</v>
      </c>
      <c r="T89" s="295">
        <v>11400</v>
      </c>
      <c r="U89" s="296">
        <v>0</v>
      </c>
      <c r="V89" s="296">
        <v>0</v>
      </c>
      <c r="W89" s="295">
        <v>3</v>
      </c>
      <c r="X89" s="296">
        <v>0</v>
      </c>
      <c r="Y89" s="296">
        <v>0</v>
      </c>
      <c r="Z89" s="296">
        <v>0</v>
      </c>
      <c r="AA89" s="296">
        <v>0</v>
      </c>
      <c r="AB89" s="296">
        <v>0</v>
      </c>
      <c r="AC89" s="297">
        <v>18900</v>
      </c>
      <c r="AD89" s="296">
        <v>0</v>
      </c>
      <c r="AE89" s="295">
        <v>6014</v>
      </c>
      <c r="AF89" s="295">
        <v>51</v>
      </c>
      <c r="AG89" s="296">
        <v>0</v>
      </c>
      <c r="AH89" s="296">
        <v>0</v>
      </c>
      <c r="AI89" s="295">
        <v>1194</v>
      </c>
      <c r="AJ89" s="296">
        <v>0</v>
      </c>
      <c r="AK89" s="295">
        <v>23</v>
      </c>
      <c r="AL89" s="295">
        <v>34</v>
      </c>
      <c r="AM89" s="296">
        <v>0</v>
      </c>
      <c r="AN89" s="296">
        <v>0</v>
      </c>
      <c r="AO89" s="296">
        <v>0</v>
      </c>
      <c r="AP89" s="297">
        <v>7316</v>
      </c>
      <c r="AQ89" s="296">
        <v>0</v>
      </c>
      <c r="AR89" s="296">
        <v>0</v>
      </c>
      <c r="AS89" s="296">
        <v>0</v>
      </c>
      <c r="AT89" s="295">
        <v>1267</v>
      </c>
      <c r="AU89" s="295">
        <v>753</v>
      </c>
      <c r="AV89" s="296">
        <v>0</v>
      </c>
      <c r="AW89" s="296">
        <v>0</v>
      </c>
      <c r="AX89" s="296">
        <v>0</v>
      </c>
      <c r="AY89" s="296">
        <v>0</v>
      </c>
      <c r="AZ89" s="296">
        <v>0</v>
      </c>
      <c r="BA89" s="296">
        <v>0</v>
      </c>
      <c r="BB89" s="296">
        <v>0</v>
      </c>
      <c r="BC89" s="297">
        <v>2020</v>
      </c>
      <c r="BD89" s="321">
        <v>0</v>
      </c>
      <c r="BE89" s="296">
        <v>0</v>
      </c>
      <c r="BF89" s="296">
        <v>0</v>
      </c>
      <c r="BG89" s="296">
        <v>0</v>
      </c>
      <c r="BH89" s="296">
        <v>0</v>
      </c>
      <c r="BI89" s="296">
        <v>0</v>
      </c>
      <c r="BJ89" s="296">
        <v>0</v>
      </c>
      <c r="BK89" s="296">
        <v>0</v>
      </c>
      <c r="BL89" s="296">
        <v>0</v>
      </c>
      <c r="BM89" s="296">
        <v>0</v>
      </c>
      <c r="BN89" s="295">
        <v>190</v>
      </c>
      <c r="BO89" s="296">
        <v>0</v>
      </c>
      <c r="BP89" s="297">
        <v>190</v>
      </c>
      <c r="BQ89" s="296">
        <v>0</v>
      </c>
      <c r="BR89" s="296">
        <v>0</v>
      </c>
      <c r="BS89" s="296">
        <v>0</v>
      </c>
      <c r="BT89" s="296">
        <v>0</v>
      </c>
      <c r="BU89" s="296">
        <v>0</v>
      </c>
      <c r="BV89" s="296">
        <v>0</v>
      </c>
      <c r="BW89" s="296">
        <v>0</v>
      </c>
      <c r="BX89" s="296">
        <v>0</v>
      </c>
      <c r="BY89" s="296">
        <v>0</v>
      </c>
      <c r="BZ89" s="296">
        <v>0</v>
      </c>
      <c r="CA89" s="296">
        <v>0</v>
      </c>
      <c r="CB89" s="296">
        <v>0</v>
      </c>
      <c r="CC89" s="298">
        <v>0</v>
      </c>
    </row>
    <row r="90" spans="1:81" x14ac:dyDescent="0.25">
      <c r="A90" s="3" t="s">
        <v>101</v>
      </c>
      <c r="B90" s="3" t="s">
        <v>171</v>
      </c>
      <c r="C90" s="3" t="s">
        <v>170</v>
      </c>
      <c r="D90" s="53">
        <v>4</v>
      </c>
      <c r="E90" s="53">
        <v>33</v>
      </c>
      <c r="F90" s="52">
        <v>0</v>
      </c>
      <c r="G90" s="53">
        <v>34</v>
      </c>
      <c r="H90" s="53">
        <v>2</v>
      </c>
      <c r="I90" s="53">
        <v>3</v>
      </c>
      <c r="J90" s="52">
        <v>0</v>
      </c>
      <c r="K90" s="52">
        <v>0</v>
      </c>
      <c r="L90" s="52">
        <v>0</v>
      </c>
      <c r="M90" s="52">
        <v>0</v>
      </c>
      <c r="N90" s="53">
        <v>1</v>
      </c>
      <c r="O90" s="52">
        <v>0</v>
      </c>
      <c r="P90" s="245">
        <v>77</v>
      </c>
      <c r="Q90" s="53">
        <v>4</v>
      </c>
      <c r="R90" s="53">
        <v>16</v>
      </c>
      <c r="S90" s="52">
        <v>0</v>
      </c>
      <c r="T90" s="53">
        <v>25</v>
      </c>
      <c r="U90" s="52">
        <v>0</v>
      </c>
      <c r="V90" s="52">
        <v>0</v>
      </c>
      <c r="W90" s="52">
        <v>0</v>
      </c>
      <c r="X90" s="52">
        <v>0</v>
      </c>
      <c r="Y90" s="52">
        <v>0</v>
      </c>
      <c r="Z90" s="52">
        <v>0</v>
      </c>
      <c r="AA90" s="52">
        <v>0</v>
      </c>
      <c r="AB90" s="52">
        <v>0</v>
      </c>
      <c r="AC90" s="245">
        <v>45</v>
      </c>
      <c r="AD90" s="52">
        <v>0</v>
      </c>
      <c r="AE90" s="53">
        <v>17</v>
      </c>
      <c r="AF90" s="52">
        <v>0</v>
      </c>
      <c r="AG90" s="52">
        <v>0</v>
      </c>
      <c r="AH90" s="52">
        <v>0</v>
      </c>
      <c r="AI90" s="53">
        <v>3</v>
      </c>
      <c r="AJ90" s="52">
        <v>0</v>
      </c>
      <c r="AK90" s="52">
        <v>0</v>
      </c>
      <c r="AL90" s="52">
        <v>0</v>
      </c>
      <c r="AM90" s="52">
        <v>0</v>
      </c>
      <c r="AN90" s="52">
        <v>0</v>
      </c>
      <c r="AO90" s="52">
        <v>0</v>
      </c>
      <c r="AP90" s="245">
        <v>20</v>
      </c>
      <c r="AQ90" s="52">
        <v>0</v>
      </c>
      <c r="AR90" s="52">
        <v>0</v>
      </c>
      <c r="AS90" s="52">
        <v>0</v>
      </c>
      <c r="AT90" s="53">
        <v>9</v>
      </c>
      <c r="AU90" s="53">
        <v>2</v>
      </c>
      <c r="AV90" s="52">
        <v>0</v>
      </c>
      <c r="AW90" s="52">
        <v>0</v>
      </c>
      <c r="AX90" s="52">
        <v>0</v>
      </c>
      <c r="AY90" s="52">
        <v>0</v>
      </c>
      <c r="AZ90" s="52">
        <v>0</v>
      </c>
      <c r="BA90" s="52">
        <v>0</v>
      </c>
      <c r="BB90" s="52">
        <v>0</v>
      </c>
      <c r="BC90" s="245">
        <v>11</v>
      </c>
      <c r="BD90" s="322">
        <v>0</v>
      </c>
      <c r="BE90" s="52">
        <v>0</v>
      </c>
      <c r="BF90" s="52">
        <v>0</v>
      </c>
      <c r="BG90" s="52">
        <v>0</v>
      </c>
      <c r="BH90" s="52">
        <v>0</v>
      </c>
      <c r="BI90" s="52">
        <v>0</v>
      </c>
      <c r="BJ90" s="52">
        <v>0</v>
      </c>
      <c r="BK90" s="52">
        <v>0</v>
      </c>
      <c r="BL90" s="52">
        <v>0</v>
      </c>
      <c r="BM90" s="52">
        <v>0</v>
      </c>
      <c r="BN90" s="53">
        <v>1</v>
      </c>
      <c r="BO90" s="52">
        <v>0</v>
      </c>
      <c r="BP90" s="245">
        <v>1</v>
      </c>
      <c r="BQ90" s="52">
        <v>0</v>
      </c>
      <c r="BR90" s="52">
        <v>0</v>
      </c>
      <c r="BS90" s="52">
        <v>0</v>
      </c>
      <c r="BT90" s="52">
        <v>0</v>
      </c>
      <c r="BU90" s="52">
        <v>0</v>
      </c>
      <c r="BV90" s="52">
        <v>0</v>
      </c>
      <c r="BW90" s="52">
        <v>0</v>
      </c>
      <c r="BX90" s="52">
        <v>0</v>
      </c>
      <c r="BY90" s="52">
        <v>0</v>
      </c>
      <c r="BZ90" s="52">
        <v>0</v>
      </c>
      <c r="CA90" s="52">
        <v>0</v>
      </c>
      <c r="CB90" s="52">
        <v>0</v>
      </c>
      <c r="CC90" s="246">
        <v>0</v>
      </c>
    </row>
    <row r="91" spans="1:81" x14ac:dyDescent="0.25">
      <c r="A91" s="3" t="s">
        <v>101</v>
      </c>
      <c r="B91" s="3" t="s">
        <v>166</v>
      </c>
      <c r="C91" s="3" t="s">
        <v>167</v>
      </c>
      <c r="D91" s="53">
        <v>37</v>
      </c>
      <c r="E91" s="53">
        <v>298</v>
      </c>
      <c r="F91" s="53">
        <v>1</v>
      </c>
      <c r="G91" s="53">
        <v>313</v>
      </c>
      <c r="H91" s="53">
        <v>19</v>
      </c>
      <c r="I91" s="53">
        <v>30</v>
      </c>
      <c r="J91" s="52">
        <v>0</v>
      </c>
      <c r="K91" s="53">
        <v>1</v>
      </c>
      <c r="L91" s="53">
        <v>1</v>
      </c>
      <c r="M91" s="52">
        <v>0</v>
      </c>
      <c r="N91" s="53">
        <v>5</v>
      </c>
      <c r="O91" s="52">
        <v>0</v>
      </c>
      <c r="P91" s="245">
        <v>705</v>
      </c>
      <c r="Q91" s="53">
        <v>37</v>
      </c>
      <c r="R91" s="53">
        <v>149</v>
      </c>
      <c r="S91" s="52">
        <v>0</v>
      </c>
      <c r="T91" s="53">
        <v>234</v>
      </c>
      <c r="U91" s="52">
        <v>0</v>
      </c>
      <c r="V91" s="52">
        <v>0</v>
      </c>
      <c r="W91" s="52">
        <v>0</v>
      </c>
      <c r="X91" s="52">
        <v>0</v>
      </c>
      <c r="Y91" s="52">
        <v>0</v>
      </c>
      <c r="Z91" s="52">
        <v>0</v>
      </c>
      <c r="AA91" s="52">
        <v>0</v>
      </c>
      <c r="AB91" s="52">
        <v>0</v>
      </c>
      <c r="AC91" s="245">
        <v>420</v>
      </c>
      <c r="AD91" s="52">
        <v>0</v>
      </c>
      <c r="AE91" s="53">
        <v>149</v>
      </c>
      <c r="AF91" s="53">
        <v>1</v>
      </c>
      <c r="AG91" s="52">
        <v>0</v>
      </c>
      <c r="AH91" s="52">
        <v>0</v>
      </c>
      <c r="AI91" s="53">
        <v>30</v>
      </c>
      <c r="AJ91" s="52">
        <v>0</v>
      </c>
      <c r="AK91" s="53">
        <v>1</v>
      </c>
      <c r="AL91" s="53">
        <v>1</v>
      </c>
      <c r="AM91" s="52">
        <v>0</v>
      </c>
      <c r="AN91" s="52">
        <v>0</v>
      </c>
      <c r="AO91" s="52">
        <v>0</v>
      </c>
      <c r="AP91" s="245">
        <v>182</v>
      </c>
      <c r="AQ91" s="52">
        <v>0</v>
      </c>
      <c r="AR91" s="52">
        <v>0</v>
      </c>
      <c r="AS91" s="52">
        <v>0</v>
      </c>
      <c r="AT91" s="53">
        <v>79</v>
      </c>
      <c r="AU91" s="53">
        <v>19</v>
      </c>
      <c r="AV91" s="52">
        <v>0</v>
      </c>
      <c r="AW91" s="52">
        <v>0</v>
      </c>
      <c r="AX91" s="52">
        <v>0</v>
      </c>
      <c r="AY91" s="52">
        <v>0</v>
      </c>
      <c r="AZ91" s="52">
        <v>0</v>
      </c>
      <c r="BA91" s="52">
        <v>0</v>
      </c>
      <c r="BB91" s="52">
        <v>0</v>
      </c>
      <c r="BC91" s="245">
        <v>98</v>
      </c>
      <c r="BD91" s="322">
        <v>0</v>
      </c>
      <c r="BE91" s="52">
        <v>0</v>
      </c>
      <c r="BF91" s="52">
        <v>0</v>
      </c>
      <c r="BG91" s="52">
        <v>0</v>
      </c>
      <c r="BH91" s="52">
        <v>0</v>
      </c>
      <c r="BI91" s="52">
        <v>0</v>
      </c>
      <c r="BJ91" s="52">
        <v>0</v>
      </c>
      <c r="BK91" s="52">
        <v>0</v>
      </c>
      <c r="BL91" s="52">
        <v>0</v>
      </c>
      <c r="BM91" s="52">
        <v>0</v>
      </c>
      <c r="BN91" s="53">
        <v>5</v>
      </c>
      <c r="BO91" s="52">
        <v>0</v>
      </c>
      <c r="BP91" s="245">
        <v>5</v>
      </c>
      <c r="BQ91" s="52">
        <v>0</v>
      </c>
      <c r="BR91" s="52">
        <v>0</v>
      </c>
      <c r="BS91" s="52">
        <v>0</v>
      </c>
      <c r="BT91" s="52">
        <v>0</v>
      </c>
      <c r="BU91" s="52">
        <v>0</v>
      </c>
      <c r="BV91" s="52">
        <v>0</v>
      </c>
      <c r="BW91" s="52">
        <v>0</v>
      </c>
      <c r="BX91" s="52">
        <v>0</v>
      </c>
      <c r="BY91" s="52">
        <v>0</v>
      </c>
      <c r="BZ91" s="52">
        <v>0</v>
      </c>
      <c r="CA91" s="52">
        <v>0</v>
      </c>
      <c r="CB91" s="52">
        <v>0</v>
      </c>
      <c r="CC91" s="246">
        <v>0</v>
      </c>
    </row>
    <row r="92" spans="1:81" x14ac:dyDescent="0.25">
      <c r="A92" s="294" t="s">
        <v>102</v>
      </c>
      <c r="B92" s="294" t="s">
        <v>169</v>
      </c>
      <c r="C92" s="294" t="s">
        <v>170</v>
      </c>
      <c r="D92" s="295">
        <v>506</v>
      </c>
      <c r="E92" s="295">
        <v>4103</v>
      </c>
      <c r="F92" s="295">
        <v>17</v>
      </c>
      <c r="G92" s="295">
        <v>4321</v>
      </c>
      <c r="H92" s="295">
        <v>257</v>
      </c>
      <c r="I92" s="295">
        <v>407</v>
      </c>
      <c r="J92" s="295">
        <v>1</v>
      </c>
      <c r="K92" s="295">
        <v>8</v>
      </c>
      <c r="L92" s="295">
        <v>12</v>
      </c>
      <c r="M92" s="296">
        <v>0</v>
      </c>
      <c r="N92" s="295">
        <v>65</v>
      </c>
      <c r="O92" s="296">
        <v>0</v>
      </c>
      <c r="P92" s="297">
        <v>9697</v>
      </c>
      <c r="Q92" s="295">
        <v>506</v>
      </c>
      <c r="R92" s="295">
        <v>2051</v>
      </c>
      <c r="S92" s="296">
        <v>0</v>
      </c>
      <c r="T92" s="295">
        <v>3888</v>
      </c>
      <c r="U92" s="296">
        <v>0</v>
      </c>
      <c r="V92" s="296">
        <v>0</v>
      </c>
      <c r="W92" s="295">
        <v>1</v>
      </c>
      <c r="X92" s="296">
        <v>0</v>
      </c>
      <c r="Y92" s="296">
        <v>0</v>
      </c>
      <c r="Z92" s="296">
        <v>0</v>
      </c>
      <c r="AA92" s="296">
        <v>0</v>
      </c>
      <c r="AB92" s="296">
        <v>0</v>
      </c>
      <c r="AC92" s="297">
        <v>6446</v>
      </c>
      <c r="AD92" s="296">
        <v>0</v>
      </c>
      <c r="AE92" s="295">
        <v>2052</v>
      </c>
      <c r="AF92" s="295">
        <v>17</v>
      </c>
      <c r="AG92" s="296">
        <v>0</v>
      </c>
      <c r="AH92" s="296">
        <v>0</v>
      </c>
      <c r="AI92" s="295">
        <v>407</v>
      </c>
      <c r="AJ92" s="296">
        <v>0</v>
      </c>
      <c r="AK92" s="295">
        <v>8</v>
      </c>
      <c r="AL92" s="295">
        <v>12</v>
      </c>
      <c r="AM92" s="296">
        <v>0</v>
      </c>
      <c r="AN92" s="296">
        <v>0</v>
      </c>
      <c r="AO92" s="296">
        <v>0</v>
      </c>
      <c r="AP92" s="297">
        <v>2496</v>
      </c>
      <c r="AQ92" s="296">
        <v>0</v>
      </c>
      <c r="AR92" s="296">
        <v>0</v>
      </c>
      <c r="AS92" s="296">
        <v>0</v>
      </c>
      <c r="AT92" s="295">
        <v>433</v>
      </c>
      <c r="AU92" s="295">
        <v>257</v>
      </c>
      <c r="AV92" s="296">
        <v>0</v>
      </c>
      <c r="AW92" s="296">
        <v>0</v>
      </c>
      <c r="AX92" s="296">
        <v>0</v>
      </c>
      <c r="AY92" s="296">
        <v>0</v>
      </c>
      <c r="AZ92" s="296">
        <v>0</v>
      </c>
      <c r="BA92" s="296">
        <v>0</v>
      </c>
      <c r="BB92" s="296">
        <v>0</v>
      </c>
      <c r="BC92" s="297">
        <v>690</v>
      </c>
      <c r="BD92" s="321">
        <v>0</v>
      </c>
      <c r="BE92" s="296">
        <v>0</v>
      </c>
      <c r="BF92" s="296">
        <v>0</v>
      </c>
      <c r="BG92" s="296">
        <v>0</v>
      </c>
      <c r="BH92" s="296">
        <v>0</v>
      </c>
      <c r="BI92" s="296">
        <v>0</v>
      </c>
      <c r="BJ92" s="296">
        <v>0</v>
      </c>
      <c r="BK92" s="296">
        <v>0</v>
      </c>
      <c r="BL92" s="296">
        <v>0</v>
      </c>
      <c r="BM92" s="296">
        <v>0</v>
      </c>
      <c r="BN92" s="295">
        <v>65</v>
      </c>
      <c r="BO92" s="296">
        <v>0</v>
      </c>
      <c r="BP92" s="297">
        <v>65</v>
      </c>
      <c r="BQ92" s="296">
        <v>0</v>
      </c>
      <c r="BR92" s="296">
        <v>0</v>
      </c>
      <c r="BS92" s="296">
        <v>0</v>
      </c>
      <c r="BT92" s="296">
        <v>0</v>
      </c>
      <c r="BU92" s="296">
        <v>0</v>
      </c>
      <c r="BV92" s="296">
        <v>0</v>
      </c>
      <c r="BW92" s="296">
        <v>0</v>
      </c>
      <c r="BX92" s="296">
        <v>0</v>
      </c>
      <c r="BY92" s="296">
        <v>0</v>
      </c>
      <c r="BZ92" s="296">
        <v>0</v>
      </c>
      <c r="CA92" s="296">
        <v>0</v>
      </c>
      <c r="CB92" s="296">
        <v>0</v>
      </c>
      <c r="CC92" s="298">
        <v>0</v>
      </c>
    </row>
    <row r="93" spans="1:81" x14ac:dyDescent="0.25">
      <c r="A93" s="294" t="s">
        <v>102</v>
      </c>
      <c r="B93" s="294" t="s">
        <v>171</v>
      </c>
      <c r="C93" s="294" t="s">
        <v>172</v>
      </c>
      <c r="D93" s="295">
        <v>1333</v>
      </c>
      <c r="E93" s="295">
        <v>10808</v>
      </c>
      <c r="F93" s="295">
        <v>46</v>
      </c>
      <c r="G93" s="295">
        <v>11382</v>
      </c>
      <c r="H93" s="295">
        <v>677</v>
      </c>
      <c r="I93" s="295">
        <v>1073</v>
      </c>
      <c r="J93" s="295">
        <v>3</v>
      </c>
      <c r="K93" s="295">
        <v>20</v>
      </c>
      <c r="L93" s="295">
        <v>31</v>
      </c>
      <c r="M93" s="296">
        <v>0</v>
      </c>
      <c r="N93" s="295">
        <v>171</v>
      </c>
      <c r="O93" s="296">
        <v>0</v>
      </c>
      <c r="P93" s="297">
        <v>25544</v>
      </c>
      <c r="Q93" s="295">
        <v>1333</v>
      </c>
      <c r="R93" s="295">
        <v>5404</v>
      </c>
      <c r="S93" s="296">
        <v>0</v>
      </c>
      <c r="T93" s="295">
        <v>10243</v>
      </c>
      <c r="U93" s="296">
        <v>0</v>
      </c>
      <c r="V93" s="296">
        <v>0</v>
      </c>
      <c r="W93" s="295">
        <v>3</v>
      </c>
      <c r="X93" s="296">
        <v>0</v>
      </c>
      <c r="Y93" s="296">
        <v>0</v>
      </c>
      <c r="Z93" s="296">
        <v>0</v>
      </c>
      <c r="AA93" s="296">
        <v>0</v>
      </c>
      <c r="AB93" s="296">
        <v>0</v>
      </c>
      <c r="AC93" s="297">
        <v>16983</v>
      </c>
      <c r="AD93" s="296">
        <v>0</v>
      </c>
      <c r="AE93" s="295">
        <v>5404</v>
      </c>
      <c r="AF93" s="295">
        <v>46</v>
      </c>
      <c r="AG93" s="296">
        <v>0</v>
      </c>
      <c r="AH93" s="296">
        <v>0</v>
      </c>
      <c r="AI93" s="295">
        <v>1073</v>
      </c>
      <c r="AJ93" s="296">
        <v>0</v>
      </c>
      <c r="AK93" s="295">
        <v>20</v>
      </c>
      <c r="AL93" s="295">
        <v>31</v>
      </c>
      <c r="AM93" s="296">
        <v>0</v>
      </c>
      <c r="AN93" s="296">
        <v>0</v>
      </c>
      <c r="AO93" s="296">
        <v>0</v>
      </c>
      <c r="AP93" s="297">
        <v>6574</v>
      </c>
      <c r="AQ93" s="296">
        <v>0</v>
      </c>
      <c r="AR93" s="296">
        <v>0</v>
      </c>
      <c r="AS93" s="296">
        <v>0</v>
      </c>
      <c r="AT93" s="295">
        <v>1139</v>
      </c>
      <c r="AU93" s="295">
        <v>677</v>
      </c>
      <c r="AV93" s="296">
        <v>0</v>
      </c>
      <c r="AW93" s="296">
        <v>0</v>
      </c>
      <c r="AX93" s="296">
        <v>0</v>
      </c>
      <c r="AY93" s="296">
        <v>0</v>
      </c>
      <c r="AZ93" s="296">
        <v>0</v>
      </c>
      <c r="BA93" s="296">
        <v>0</v>
      </c>
      <c r="BB93" s="296">
        <v>0</v>
      </c>
      <c r="BC93" s="297">
        <v>1816</v>
      </c>
      <c r="BD93" s="321">
        <v>0</v>
      </c>
      <c r="BE93" s="296">
        <v>0</v>
      </c>
      <c r="BF93" s="296">
        <v>0</v>
      </c>
      <c r="BG93" s="296">
        <v>0</v>
      </c>
      <c r="BH93" s="296">
        <v>0</v>
      </c>
      <c r="BI93" s="296">
        <v>0</v>
      </c>
      <c r="BJ93" s="296">
        <v>0</v>
      </c>
      <c r="BK93" s="296">
        <v>0</v>
      </c>
      <c r="BL93" s="296">
        <v>0</v>
      </c>
      <c r="BM93" s="296">
        <v>0</v>
      </c>
      <c r="BN93" s="295">
        <v>171</v>
      </c>
      <c r="BO93" s="296">
        <v>0</v>
      </c>
      <c r="BP93" s="297">
        <v>171</v>
      </c>
      <c r="BQ93" s="296">
        <v>0</v>
      </c>
      <c r="BR93" s="296">
        <v>0</v>
      </c>
      <c r="BS93" s="296">
        <v>0</v>
      </c>
      <c r="BT93" s="296">
        <v>0</v>
      </c>
      <c r="BU93" s="296">
        <v>0</v>
      </c>
      <c r="BV93" s="296">
        <v>0</v>
      </c>
      <c r="BW93" s="296">
        <v>0</v>
      </c>
      <c r="BX93" s="296">
        <v>0</v>
      </c>
      <c r="BY93" s="296">
        <v>0</v>
      </c>
      <c r="BZ93" s="296">
        <v>0</v>
      </c>
      <c r="CA93" s="296">
        <v>0</v>
      </c>
      <c r="CB93" s="296">
        <v>0</v>
      </c>
      <c r="CC93" s="298">
        <v>0</v>
      </c>
    </row>
    <row r="94" spans="1:81" x14ac:dyDescent="0.25">
      <c r="A94" s="294" t="s">
        <v>102</v>
      </c>
      <c r="B94" s="294" t="s">
        <v>166</v>
      </c>
      <c r="C94" s="294" t="s">
        <v>167</v>
      </c>
      <c r="D94" s="295">
        <v>1203</v>
      </c>
      <c r="E94" s="295">
        <v>9755</v>
      </c>
      <c r="F94" s="295">
        <v>41</v>
      </c>
      <c r="G94" s="295">
        <v>10275</v>
      </c>
      <c r="H94" s="295">
        <v>611</v>
      </c>
      <c r="I94" s="295">
        <v>968</v>
      </c>
      <c r="J94" s="295">
        <v>2</v>
      </c>
      <c r="K94" s="295">
        <v>18</v>
      </c>
      <c r="L94" s="295">
        <v>28</v>
      </c>
      <c r="M94" s="296">
        <v>0</v>
      </c>
      <c r="N94" s="295">
        <v>154</v>
      </c>
      <c r="O94" s="296">
        <v>0</v>
      </c>
      <c r="P94" s="297">
        <v>23055</v>
      </c>
      <c r="Q94" s="295">
        <v>1203</v>
      </c>
      <c r="R94" s="295">
        <v>4877</v>
      </c>
      <c r="S94" s="296">
        <v>0</v>
      </c>
      <c r="T94" s="295">
        <v>9247</v>
      </c>
      <c r="U94" s="296">
        <v>0</v>
      </c>
      <c r="V94" s="296">
        <v>0</v>
      </c>
      <c r="W94" s="295">
        <v>2</v>
      </c>
      <c r="X94" s="296">
        <v>0</v>
      </c>
      <c r="Y94" s="296">
        <v>0</v>
      </c>
      <c r="Z94" s="296">
        <v>0</v>
      </c>
      <c r="AA94" s="296">
        <v>0</v>
      </c>
      <c r="AB94" s="296">
        <v>0</v>
      </c>
      <c r="AC94" s="297">
        <v>15329</v>
      </c>
      <c r="AD94" s="296">
        <v>0</v>
      </c>
      <c r="AE94" s="295">
        <v>4878</v>
      </c>
      <c r="AF94" s="295">
        <v>41</v>
      </c>
      <c r="AG94" s="296">
        <v>0</v>
      </c>
      <c r="AH94" s="296">
        <v>0</v>
      </c>
      <c r="AI94" s="295">
        <v>968</v>
      </c>
      <c r="AJ94" s="296">
        <v>0</v>
      </c>
      <c r="AK94" s="295">
        <v>18</v>
      </c>
      <c r="AL94" s="295">
        <v>28</v>
      </c>
      <c r="AM94" s="296">
        <v>0</v>
      </c>
      <c r="AN94" s="296">
        <v>0</v>
      </c>
      <c r="AO94" s="296">
        <v>0</v>
      </c>
      <c r="AP94" s="297">
        <v>5933</v>
      </c>
      <c r="AQ94" s="296">
        <v>0</v>
      </c>
      <c r="AR94" s="296">
        <v>0</v>
      </c>
      <c r="AS94" s="296">
        <v>0</v>
      </c>
      <c r="AT94" s="295">
        <v>1028</v>
      </c>
      <c r="AU94" s="295">
        <v>611</v>
      </c>
      <c r="AV94" s="296">
        <v>0</v>
      </c>
      <c r="AW94" s="296">
        <v>0</v>
      </c>
      <c r="AX94" s="296">
        <v>0</v>
      </c>
      <c r="AY94" s="296">
        <v>0</v>
      </c>
      <c r="AZ94" s="296">
        <v>0</v>
      </c>
      <c r="BA94" s="296">
        <v>0</v>
      </c>
      <c r="BB94" s="296">
        <v>0</v>
      </c>
      <c r="BC94" s="297">
        <v>1639</v>
      </c>
      <c r="BD94" s="321">
        <v>0</v>
      </c>
      <c r="BE94" s="296">
        <v>0</v>
      </c>
      <c r="BF94" s="296">
        <v>0</v>
      </c>
      <c r="BG94" s="296">
        <v>0</v>
      </c>
      <c r="BH94" s="296">
        <v>0</v>
      </c>
      <c r="BI94" s="296">
        <v>0</v>
      </c>
      <c r="BJ94" s="296">
        <v>0</v>
      </c>
      <c r="BK94" s="296">
        <v>0</v>
      </c>
      <c r="BL94" s="296">
        <v>0</v>
      </c>
      <c r="BM94" s="296">
        <v>0</v>
      </c>
      <c r="BN94" s="295">
        <v>154</v>
      </c>
      <c r="BO94" s="296">
        <v>0</v>
      </c>
      <c r="BP94" s="297">
        <v>154</v>
      </c>
      <c r="BQ94" s="296">
        <v>0</v>
      </c>
      <c r="BR94" s="296">
        <v>0</v>
      </c>
      <c r="BS94" s="296">
        <v>0</v>
      </c>
      <c r="BT94" s="296">
        <v>0</v>
      </c>
      <c r="BU94" s="296">
        <v>0</v>
      </c>
      <c r="BV94" s="296">
        <v>0</v>
      </c>
      <c r="BW94" s="296">
        <v>0</v>
      </c>
      <c r="BX94" s="296">
        <v>0</v>
      </c>
      <c r="BY94" s="296">
        <v>0</v>
      </c>
      <c r="BZ94" s="296">
        <v>0</v>
      </c>
      <c r="CA94" s="296">
        <v>0</v>
      </c>
      <c r="CB94" s="296">
        <v>0</v>
      </c>
      <c r="CC94" s="298">
        <v>0</v>
      </c>
    </row>
    <row r="95" spans="1:81" x14ac:dyDescent="0.25">
      <c r="A95" s="294" t="s">
        <v>107</v>
      </c>
      <c r="B95" s="294" t="s">
        <v>169</v>
      </c>
      <c r="C95" s="294" t="s">
        <v>170</v>
      </c>
      <c r="D95" s="295">
        <v>202</v>
      </c>
      <c r="E95" s="295">
        <v>1640</v>
      </c>
      <c r="F95" s="295">
        <v>7</v>
      </c>
      <c r="G95" s="295">
        <v>1728</v>
      </c>
      <c r="H95" s="295">
        <v>103</v>
      </c>
      <c r="I95" s="295">
        <v>163</v>
      </c>
      <c r="J95" s="296">
        <v>0</v>
      </c>
      <c r="K95" s="295">
        <v>3</v>
      </c>
      <c r="L95" s="295">
        <v>5</v>
      </c>
      <c r="M95" s="296">
        <v>0</v>
      </c>
      <c r="N95" s="295">
        <v>26</v>
      </c>
      <c r="O95" s="296">
        <v>0</v>
      </c>
      <c r="P95" s="297">
        <v>3877</v>
      </c>
      <c r="Q95" s="295">
        <v>202</v>
      </c>
      <c r="R95" s="295">
        <v>820</v>
      </c>
      <c r="S95" s="296">
        <v>0</v>
      </c>
      <c r="T95" s="295">
        <v>1555</v>
      </c>
      <c r="U95" s="296">
        <v>0</v>
      </c>
      <c r="V95" s="296">
        <v>0</v>
      </c>
      <c r="W95" s="296">
        <v>0</v>
      </c>
      <c r="X95" s="296">
        <v>0</v>
      </c>
      <c r="Y95" s="296">
        <v>0</v>
      </c>
      <c r="Z95" s="296">
        <v>0</v>
      </c>
      <c r="AA95" s="296">
        <v>0</v>
      </c>
      <c r="AB95" s="296">
        <v>0</v>
      </c>
      <c r="AC95" s="297">
        <v>2577</v>
      </c>
      <c r="AD95" s="296">
        <v>0</v>
      </c>
      <c r="AE95" s="295">
        <v>820</v>
      </c>
      <c r="AF95" s="295">
        <v>7</v>
      </c>
      <c r="AG95" s="296">
        <v>0</v>
      </c>
      <c r="AH95" s="296">
        <v>0</v>
      </c>
      <c r="AI95" s="295">
        <v>163</v>
      </c>
      <c r="AJ95" s="296">
        <v>0</v>
      </c>
      <c r="AK95" s="295">
        <v>3</v>
      </c>
      <c r="AL95" s="295">
        <v>5</v>
      </c>
      <c r="AM95" s="296">
        <v>0</v>
      </c>
      <c r="AN95" s="296">
        <v>0</v>
      </c>
      <c r="AO95" s="296">
        <v>0</v>
      </c>
      <c r="AP95" s="297">
        <v>998</v>
      </c>
      <c r="AQ95" s="296">
        <v>0</v>
      </c>
      <c r="AR95" s="296">
        <v>0</v>
      </c>
      <c r="AS95" s="296">
        <v>0</v>
      </c>
      <c r="AT95" s="295">
        <v>173</v>
      </c>
      <c r="AU95" s="295">
        <v>103</v>
      </c>
      <c r="AV95" s="296">
        <v>0</v>
      </c>
      <c r="AW95" s="296">
        <v>0</v>
      </c>
      <c r="AX95" s="296">
        <v>0</v>
      </c>
      <c r="AY95" s="296">
        <v>0</v>
      </c>
      <c r="AZ95" s="296">
        <v>0</v>
      </c>
      <c r="BA95" s="296">
        <v>0</v>
      </c>
      <c r="BB95" s="296">
        <v>0</v>
      </c>
      <c r="BC95" s="297">
        <v>276</v>
      </c>
      <c r="BD95" s="321">
        <v>0</v>
      </c>
      <c r="BE95" s="296">
        <v>0</v>
      </c>
      <c r="BF95" s="296">
        <v>0</v>
      </c>
      <c r="BG95" s="296">
        <v>0</v>
      </c>
      <c r="BH95" s="296">
        <v>0</v>
      </c>
      <c r="BI95" s="296">
        <v>0</v>
      </c>
      <c r="BJ95" s="296">
        <v>0</v>
      </c>
      <c r="BK95" s="296">
        <v>0</v>
      </c>
      <c r="BL95" s="296">
        <v>0</v>
      </c>
      <c r="BM95" s="296">
        <v>0</v>
      </c>
      <c r="BN95" s="295">
        <v>26</v>
      </c>
      <c r="BO95" s="296">
        <v>0</v>
      </c>
      <c r="BP95" s="297">
        <v>26</v>
      </c>
      <c r="BQ95" s="296">
        <v>0</v>
      </c>
      <c r="BR95" s="296">
        <v>0</v>
      </c>
      <c r="BS95" s="296">
        <v>0</v>
      </c>
      <c r="BT95" s="296">
        <v>0</v>
      </c>
      <c r="BU95" s="296">
        <v>0</v>
      </c>
      <c r="BV95" s="296">
        <v>0</v>
      </c>
      <c r="BW95" s="296">
        <v>0</v>
      </c>
      <c r="BX95" s="296">
        <v>0</v>
      </c>
      <c r="BY95" s="296">
        <v>0</v>
      </c>
      <c r="BZ95" s="296">
        <v>0</v>
      </c>
      <c r="CA95" s="296">
        <v>0</v>
      </c>
      <c r="CB95" s="296">
        <v>0</v>
      </c>
      <c r="CC95" s="298">
        <v>0</v>
      </c>
    </row>
    <row r="96" spans="1:81" x14ac:dyDescent="0.25">
      <c r="A96" s="294" t="s">
        <v>107</v>
      </c>
      <c r="B96" s="294" t="s">
        <v>171</v>
      </c>
      <c r="C96" s="294" t="s">
        <v>172</v>
      </c>
      <c r="D96" s="295">
        <v>167</v>
      </c>
      <c r="E96" s="295">
        <v>1352</v>
      </c>
      <c r="F96" s="295">
        <v>6</v>
      </c>
      <c r="G96" s="295">
        <v>1423</v>
      </c>
      <c r="H96" s="295">
        <v>85</v>
      </c>
      <c r="I96" s="295">
        <v>134</v>
      </c>
      <c r="J96" s="296">
        <v>0</v>
      </c>
      <c r="K96" s="295">
        <v>3</v>
      </c>
      <c r="L96" s="295">
        <v>4</v>
      </c>
      <c r="M96" s="296">
        <v>0</v>
      </c>
      <c r="N96" s="295">
        <v>21</v>
      </c>
      <c r="O96" s="296">
        <v>0</v>
      </c>
      <c r="P96" s="297">
        <v>3195</v>
      </c>
      <c r="Q96" s="295">
        <v>167</v>
      </c>
      <c r="R96" s="295">
        <v>676</v>
      </c>
      <c r="S96" s="296">
        <v>0</v>
      </c>
      <c r="T96" s="295">
        <v>1280</v>
      </c>
      <c r="U96" s="296">
        <v>0</v>
      </c>
      <c r="V96" s="296">
        <v>0</v>
      </c>
      <c r="W96" s="296">
        <v>0</v>
      </c>
      <c r="X96" s="296">
        <v>0</v>
      </c>
      <c r="Y96" s="296">
        <v>0</v>
      </c>
      <c r="Z96" s="296">
        <v>0</v>
      </c>
      <c r="AA96" s="296">
        <v>0</v>
      </c>
      <c r="AB96" s="296">
        <v>0</v>
      </c>
      <c r="AC96" s="297">
        <v>2123</v>
      </c>
      <c r="AD96" s="296">
        <v>0</v>
      </c>
      <c r="AE96" s="295">
        <v>676</v>
      </c>
      <c r="AF96" s="295">
        <v>6</v>
      </c>
      <c r="AG96" s="296">
        <v>0</v>
      </c>
      <c r="AH96" s="296">
        <v>0</v>
      </c>
      <c r="AI96" s="295">
        <v>134</v>
      </c>
      <c r="AJ96" s="296">
        <v>0</v>
      </c>
      <c r="AK96" s="295">
        <v>3</v>
      </c>
      <c r="AL96" s="295">
        <v>4</v>
      </c>
      <c r="AM96" s="296">
        <v>0</v>
      </c>
      <c r="AN96" s="296">
        <v>0</v>
      </c>
      <c r="AO96" s="296">
        <v>0</v>
      </c>
      <c r="AP96" s="297">
        <v>823</v>
      </c>
      <c r="AQ96" s="296">
        <v>0</v>
      </c>
      <c r="AR96" s="296">
        <v>0</v>
      </c>
      <c r="AS96" s="296">
        <v>0</v>
      </c>
      <c r="AT96" s="295">
        <v>143</v>
      </c>
      <c r="AU96" s="295">
        <v>85</v>
      </c>
      <c r="AV96" s="296">
        <v>0</v>
      </c>
      <c r="AW96" s="296">
        <v>0</v>
      </c>
      <c r="AX96" s="296">
        <v>0</v>
      </c>
      <c r="AY96" s="296">
        <v>0</v>
      </c>
      <c r="AZ96" s="296">
        <v>0</v>
      </c>
      <c r="BA96" s="296">
        <v>0</v>
      </c>
      <c r="BB96" s="296">
        <v>0</v>
      </c>
      <c r="BC96" s="297">
        <v>228</v>
      </c>
      <c r="BD96" s="321">
        <v>0</v>
      </c>
      <c r="BE96" s="296">
        <v>0</v>
      </c>
      <c r="BF96" s="296">
        <v>0</v>
      </c>
      <c r="BG96" s="296">
        <v>0</v>
      </c>
      <c r="BH96" s="296">
        <v>0</v>
      </c>
      <c r="BI96" s="296">
        <v>0</v>
      </c>
      <c r="BJ96" s="296">
        <v>0</v>
      </c>
      <c r="BK96" s="296">
        <v>0</v>
      </c>
      <c r="BL96" s="296">
        <v>0</v>
      </c>
      <c r="BM96" s="296">
        <v>0</v>
      </c>
      <c r="BN96" s="295">
        <v>21</v>
      </c>
      <c r="BO96" s="296">
        <v>0</v>
      </c>
      <c r="BP96" s="297">
        <v>21</v>
      </c>
      <c r="BQ96" s="296">
        <v>0</v>
      </c>
      <c r="BR96" s="296">
        <v>0</v>
      </c>
      <c r="BS96" s="296">
        <v>0</v>
      </c>
      <c r="BT96" s="296">
        <v>0</v>
      </c>
      <c r="BU96" s="296">
        <v>0</v>
      </c>
      <c r="BV96" s="296">
        <v>0</v>
      </c>
      <c r="BW96" s="296">
        <v>0</v>
      </c>
      <c r="BX96" s="296">
        <v>0</v>
      </c>
      <c r="BY96" s="296">
        <v>0</v>
      </c>
      <c r="BZ96" s="296">
        <v>0</v>
      </c>
      <c r="CA96" s="296">
        <v>0</v>
      </c>
      <c r="CB96" s="296">
        <v>0</v>
      </c>
      <c r="CC96" s="298">
        <v>0</v>
      </c>
    </row>
    <row r="97" spans="1:81" x14ac:dyDescent="0.25">
      <c r="A97" s="294" t="s">
        <v>107</v>
      </c>
      <c r="B97" s="294" t="s">
        <v>166</v>
      </c>
      <c r="C97" s="294" t="s">
        <v>167</v>
      </c>
      <c r="D97" s="295">
        <v>244</v>
      </c>
      <c r="E97" s="295">
        <v>1978</v>
      </c>
      <c r="F97" s="295">
        <v>8</v>
      </c>
      <c r="G97" s="295">
        <v>2085</v>
      </c>
      <c r="H97" s="295">
        <v>124</v>
      </c>
      <c r="I97" s="295">
        <v>196</v>
      </c>
      <c r="J97" s="296">
        <v>0</v>
      </c>
      <c r="K97" s="295">
        <v>4</v>
      </c>
      <c r="L97" s="295">
        <v>6</v>
      </c>
      <c r="M97" s="296">
        <v>0</v>
      </c>
      <c r="N97" s="295">
        <v>31</v>
      </c>
      <c r="O97" s="296">
        <v>0</v>
      </c>
      <c r="P97" s="297">
        <v>4676</v>
      </c>
      <c r="Q97" s="295">
        <v>244</v>
      </c>
      <c r="R97" s="295">
        <v>989</v>
      </c>
      <c r="S97" s="296">
        <v>0</v>
      </c>
      <c r="T97" s="295">
        <v>1876</v>
      </c>
      <c r="U97" s="296">
        <v>0</v>
      </c>
      <c r="V97" s="296">
        <v>0</v>
      </c>
      <c r="W97" s="296">
        <v>0</v>
      </c>
      <c r="X97" s="296">
        <v>0</v>
      </c>
      <c r="Y97" s="296">
        <v>0</v>
      </c>
      <c r="Z97" s="296">
        <v>0</v>
      </c>
      <c r="AA97" s="296">
        <v>0</v>
      </c>
      <c r="AB97" s="296">
        <v>0</v>
      </c>
      <c r="AC97" s="297">
        <v>3109</v>
      </c>
      <c r="AD97" s="296">
        <v>0</v>
      </c>
      <c r="AE97" s="295">
        <v>989</v>
      </c>
      <c r="AF97" s="295">
        <v>8</v>
      </c>
      <c r="AG97" s="296">
        <v>0</v>
      </c>
      <c r="AH97" s="296">
        <v>0</v>
      </c>
      <c r="AI97" s="295">
        <v>196</v>
      </c>
      <c r="AJ97" s="296">
        <v>0</v>
      </c>
      <c r="AK97" s="295">
        <v>4</v>
      </c>
      <c r="AL97" s="295">
        <v>6</v>
      </c>
      <c r="AM97" s="296">
        <v>0</v>
      </c>
      <c r="AN97" s="296">
        <v>0</v>
      </c>
      <c r="AO97" s="296">
        <v>0</v>
      </c>
      <c r="AP97" s="297">
        <v>1203</v>
      </c>
      <c r="AQ97" s="296">
        <v>0</v>
      </c>
      <c r="AR97" s="296">
        <v>0</v>
      </c>
      <c r="AS97" s="296">
        <v>0</v>
      </c>
      <c r="AT97" s="295">
        <v>209</v>
      </c>
      <c r="AU97" s="295">
        <v>124</v>
      </c>
      <c r="AV97" s="296">
        <v>0</v>
      </c>
      <c r="AW97" s="296">
        <v>0</v>
      </c>
      <c r="AX97" s="296">
        <v>0</v>
      </c>
      <c r="AY97" s="296">
        <v>0</v>
      </c>
      <c r="AZ97" s="296">
        <v>0</v>
      </c>
      <c r="BA97" s="296">
        <v>0</v>
      </c>
      <c r="BB97" s="296">
        <v>0</v>
      </c>
      <c r="BC97" s="297">
        <v>333</v>
      </c>
      <c r="BD97" s="321">
        <v>0</v>
      </c>
      <c r="BE97" s="296">
        <v>0</v>
      </c>
      <c r="BF97" s="296">
        <v>0</v>
      </c>
      <c r="BG97" s="296">
        <v>0</v>
      </c>
      <c r="BH97" s="296">
        <v>0</v>
      </c>
      <c r="BI97" s="296">
        <v>0</v>
      </c>
      <c r="BJ97" s="296">
        <v>0</v>
      </c>
      <c r="BK97" s="296">
        <v>0</v>
      </c>
      <c r="BL97" s="296">
        <v>0</v>
      </c>
      <c r="BM97" s="296">
        <v>0</v>
      </c>
      <c r="BN97" s="295">
        <v>31</v>
      </c>
      <c r="BO97" s="296">
        <v>0</v>
      </c>
      <c r="BP97" s="297">
        <v>31</v>
      </c>
      <c r="BQ97" s="296">
        <v>0</v>
      </c>
      <c r="BR97" s="296">
        <v>0</v>
      </c>
      <c r="BS97" s="296">
        <v>0</v>
      </c>
      <c r="BT97" s="296">
        <v>0</v>
      </c>
      <c r="BU97" s="296">
        <v>0</v>
      </c>
      <c r="BV97" s="296">
        <v>0</v>
      </c>
      <c r="BW97" s="296">
        <v>0</v>
      </c>
      <c r="BX97" s="296">
        <v>0</v>
      </c>
      <c r="BY97" s="296">
        <v>0</v>
      </c>
      <c r="BZ97" s="296">
        <v>0</v>
      </c>
      <c r="CA97" s="296">
        <v>0</v>
      </c>
      <c r="CB97" s="296">
        <v>0</v>
      </c>
      <c r="CC97" s="298">
        <v>0</v>
      </c>
    </row>
    <row r="98" spans="1:81" x14ac:dyDescent="0.25">
      <c r="A98" s="3" t="s">
        <v>107</v>
      </c>
      <c r="B98" s="3" t="s">
        <v>171</v>
      </c>
      <c r="C98" s="3" t="s">
        <v>172</v>
      </c>
      <c r="D98" s="53">
        <v>16</v>
      </c>
      <c r="E98" s="53">
        <v>130</v>
      </c>
      <c r="F98" s="53">
        <v>1</v>
      </c>
      <c r="G98" s="53">
        <v>137</v>
      </c>
      <c r="H98" s="53">
        <v>8</v>
      </c>
      <c r="I98" s="53">
        <v>13</v>
      </c>
      <c r="J98" s="52">
        <v>0</v>
      </c>
      <c r="K98" s="52">
        <v>0</v>
      </c>
      <c r="L98" s="52">
        <v>0</v>
      </c>
      <c r="M98" s="52">
        <v>0</v>
      </c>
      <c r="N98" s="53">
        <v>2</v>
      </c>
      <c r="O98" s="52">
        <v>0</v>
      </c>
      <c r="P98" s="245">
        <v>307</v>
      </c>
      <c r="Q98" s="53">
        <v>16</v>
      </c>
      <c r="R98" s="53">
        <v>65</v>
      </c>
      <c r="S98" s="52">
        <v>0</v>
      </c>
      <c r="T98" s="53">
        <v>102</v>
      </c>
      <c r="U98" s="52">
        <v>0</v>
      </c>
      <c r="V98" s="52">
        <v>0</v>
      </c>
      <c r="W98" s="52">
        <v>0</v>
      </c>
      <c r="X98" s="52">
        <v>0</v>
      </c>
      <c r="Y98" s="52">
        <v>0</v>
      </c>
      <c r="Z98" s="52">
        <v>0</v>
      </c>
      <c r="AA98" s="52">
        <v>0</v>
      </c>
      <c r="AB98" s="52">
        <v>0</v>
      </c>
      <c r="AC98" s="245">
        <v>183</v>
      </c>
      <c r="AD98" s="52">
        <v>0</v>
      </c>
      <c r="AE98" s="53">
        <v>65</v>
      </c>
      <c r="AF98" s="53">
        <v>1</v>
      </c>
      <c r="AG98" s="52">
        <v>0</v>
      </c>
      <c r="AH98" s="52">
        <v>0</v>
      </c>
      <c r="AI98" s="53">
        <v>13</v>
      </c>
      <c r="AJ98" s="52">
        <v>0</v>
      </c>
      <c r="AK98" s="52">
        <v>0</v>
      </c>
      <c r="AL98" s="52">
        <v>0</v>
      </c>
      <c r="AM98" s="52">
        <v>0</v>
      </c>
      <c r="AN98" s="52">
        <v>0</v>
      </c>
      <c r="AO98" s="52">
        <v>0</v>
      </c>
      <c r="AP98" s="245">
        <v>79</v>
      </c>
      <c r="AQ98" s="52">
        <v>0</v>
      </c>
      <c r="AR98" s="52">
        <v>0</v>
      </c>
      <c r="AS98" s="52">
        <v>0</v>
      </c>
      <c r="AT98" s="53">
        <v>35</v>
      </c>
      <c r="AU98" s="53">
        <v>8</v>
      </c>
      <c r="AV98" s="52">
        <v>0</v>
      </c>
      <c r="AW98" s="52">
        <v>0</v>
      </c>
      <c r="AX98" s="52">
        <v>0</v>
      </c>
      <c r="AY98" s="52">
        <v>0</v>
      </c>
      <c r="AZ98" s="52">
        <v>0</v>
      </c>
      <c r="BA98" s="52">
        <v>0</v>
      </c>
      <c r="BB98" s="52">
        <v>0</v>
      </c>
      <c r="BC98" s="245">
        <v>43</v>
      </c>
      <c r="BD98" s="322">
        <v>0</v>
      </c>
      <c r="BE98" s="52">
        <v>0</v>
      </c>
      <c r="BF98" s="52">
        <v>0</v>
      </c>
      <c r="BG98" s="52">
        <v>0</v>
      </c>
      <c r="BH98" s="52">
        <v>0</v>
      </c>
      <c r="BI98" s="52">
        <v>0</v>
      </c>
      <c r="BJ98" s="52">
        <v>0</v>
      </c>
      <c r="BK98" s="52">
        <v>0</v>
      </c>
      <c r="BL98" s="52">
        <v>0</v>
      </c>
      <c r="BM98" s="52">
        <v>0</v>
      </c>
      <c r="BN98" s="53">
        <v>2</v>
      </c>
      <c r="BO98" s="52">
        <v>0</v>
      </c>
      <c r="BP98" s="245">
        <v>2</v>
      </c>
      <c r="BQ98" s="52">
        <v>0</v>
      </c>
      <c r="BR98" s="52">
        <v>0</v>
      </c>
      <c r="BS98" s="52">
        <v>0</v>
      </c>
      <c r="BT98" s="52">
        <v>0</v>
      </c>
      <c r="BU98" s="52">
        <v>0</v>
      </c>
      <c r="BV98" s="52">
        <v>0</v>
      </c>
      <c r="BW98" s="52">
        <v>0</v>
      </c>
      <c r="BX98" s="52">
        <v>0</v>
      </c>
      <c r="BY98" s="52">
        <v>0</v>
      </c>
      <c r="BZ98" s="52">
        <v>0</v>
      </c>
      <c r="CA98" s="52">
        <v>0</v>
      </c>
      <c r="CB98" s="52">
        <v>0</v>
      </c>
      <c r="CC98" s="246">
        <v>0</v>
      </c>
    </row>
    <row r="99" spans="1:81" x14ac:dyDescent="0.25">
      <c r="A99" s="3" t="s">
        <v>107</v>
      </c>
      <c r="B99" s="3" t="s">
        <v>166</v>
      </c>
      <c r="C99" s="3" t="s">
        <v>167</v>
      </c>
      <c r="D99" s="53">
        <v>39</v>
      </c>
      <c r="E99" s="53">
        <v>315</v>
      </c>
      <c r="F99" s="53">
        <v>1</v>
      </c>
      <c r="G99" s="53">
        <v>332</v>
      </c>
      <c r="H99" s="53">
        <v>20</v>
      </c>
      <c r="I99" s="53">
        <v>31</v>
      </c>
      <c r="J99" s="52">
        <v>0</v>
      </c>
      <c r="K99" s="53">
        <v>1</v>
      </c>
      <c r="L99" s="53">
        <v>1</v>
      </c>
      <c r="M99" s="52">
        <v>0</v>
      </c>
      <c r="N99" s="53">
        <v>5</v>
      </c>
      <c r="O99" s="52">
        <v>0</v>
      </c>
      <c r="P99" s="245">
        <v>745</v>
      </c>
      <c r="Q99" s="53">
        <v>39</v>
      </c>
      <c r="R99" s="53">
        <v>157</v>
      </c>
      <c r="S99" s="52">
        <v>0</v>
      </c>
      <c r="T99" s="53">
        <v>249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0</v>
      </c>
      <c r="AA99" s="52">
        <v>0</v>
      </c>
      <c r="AB99" s="52">
        <v>0</v>
      </c>
      <c r="AC99" s="245">
        <v>445</v>
      </c>
      <c r="AD99" s="52">
        <v>0</v>
      </c>
      <c r="AE99" s="53">
        <v>158</v>
      </c>
      <c r="AF99" s="53">
        <v>1</v>
      </c>
      <c r="AG99" s="52">
        <v>0</v>
      </c>
      <c r="AH99" s="52">
        <v>0</v>
      </c>
      <c r="AI99" s="53">
        <v>31</v>
      </c>
      <c r="AJ99" s="52">
        <v>0</v>
      </c>
      <c r="AK99" s="53">
        <v>1</v>
      </c>
      <c r="AL99" s="53">
        <v>1</v>
      </c>
      <c r="AM99" s="52">
        <v>0</v>
      </c>
      <c r="AN99" s="52">
        <v>0</v>
      </c>
      <c r="AO99" s="52">
        <v>0</v>
      </c>
      <c r="AP99" s="245">
        <v>192</v>
      </c>
      <c r="AQ99" s="52">
        <v>0</v>
      </c>
      <c r="AR99" s="52">
        <v>0</v>
      </c>
      <c r="AS99" s="52">
        <v>0</v>
      </c>
      <c r="AT99" s="53">
        <v>83</v>
      </c>
      <c r="AU99" s="53">
        <v>20</v>
      </c>
      <c r="AV99" s="52">
        <v>0</v>
      </c>
      <c r="AW99" s="52">
        <v>0</v>
      </c>
      <c r="AX99" s="52">
        <v>0</v>
      </c>
      <c r="AY99" s="52">
        <v>0</v>
      </c>
      <c r="AZ99" s="52">
        <v>0</v>
      </c>
      <c r="BA99" s="52">
        <v>0</v>
      </c>
      <c r="BB99" s="52">
        <v>0</v>
      </c>
      <c r="BC99" s="245">
        <v>103</v>
      </c>
      <c r="BD99" s="322">
        <v>0</v>
      </c>
      <c r="BE99" s="52">
        <v>0</v>
      </c>
      <c r="BF99" s="52">
        <v>0</v>
      </c>
      <c r="BG99" s="52">
        <v>0</v>
      </c>
      <c r="BH99" s="52">
        <v>0</v>
      </c>
      <c r="BI99" s="52">
        <v>0</v>
      </c>
      <c r="BJ99" s="52">
        <v>0</v>
      </c>
      <c r="BK99" s="52">
        <v>0</v>
      </c>
      <c r="BL99" s="52">
        <v>0</v>
      </c>
      <c r="BM99" s="52">
        <v>0</v>
      </c>
      <c r="BN99" s="53">
        <v>5</v>
      </c>
      <c r="BO99" s="52">
        <v>0</v>
      </c>
      <c r="BP99" s="245">
        <v>5</v>
      </c>
      <c r="BQ99" s="52">
        <v>0</v>
      </c>
      <c r="BR99" s="52">
        <v>0</v>
      </c>
      <c r="BS99" s="52">
        <v>0</v>
      </c>
      <c r="BT99" s="52">
        <v>0</v>
      </c>
      <c r="BU99" s="52">
        <v>0</v>
      </c>
      <c r="BV99" s="52">
        <v>0</v>
      </c>
      <c r="BW99" s="52">
        <v>0</v>
      </c>
      <c r="BX99" s="52">
        <v>0</v>
      </c>
      <c r="BY99" s="52">
        <v>0</v>
      </c>
      <c r="BZ99" s="52">
        <v>0</v>
      </c>
      <c r="CA99" s="52">
        <v>0</v>
      </c>
      <c r="CB99" s="52">
        <v>0</v>
      </c>
      <c r="CC99" s="246">
        <v>0</v>
      </c>
    </row>
    <row r="100" spans="1:81" x14ac:dyDescent="0.25">
      <c r="A100" s="294" t="s">
        <v>109</v>
      </c>
      <c r="B100" s="294" t="s">
        <v>169</v>
      </c>
      <c r="C100" s="294" t="s">
        <v>170</v>
      </c>
      <c r="D100" s="295">
        <v>3468</v>
      </c>
      <c r="E100" s="295">
        <v>28109</v>
      </c>
      <c r="F100" s="295">
        <v>120</v>
      </c>
      <c r="G100" s="295">
        <v>29603</v>
      </c>
      <c r="H100" s="295">
        <v>1761</v>
      </c>
      <c r="I100" s="295">
        <v>2790</v>
      </c>
      <c r="J100" s="295">
        <v>7</v>
      </c>
      <c r="K100" s="295">
        <v>53</v>
      </c>
      <c r="L100" s="295">
        <v>80</v>
      </c>
      <c r="M100" s="296">
        <v>0</v>
      </c>
      <c r="N100" s="295">
        <v>445</v>
      </c>
      <c r="O100" s="296">
        <v>0</v>
      </c>
      <c r="P100" s="297">
        <v>66436</v>
      </c>
      <c r="Q100" s="295">
        <v>3468</v>
      </c>
      <c r="R100" s="295">
        <v>14054</v>
      </c>
      <c r="S100" s="296">
        <v>0</v>
      </c>
      <c r="T100" s="295">
        <v>26642</v>
      </c>
      <c r="U100" s="296">
        <v>0</v>
      </c>
      <c r="V100" s="296">
        <v>0</v>
      </c>
      <c r="W100" s="295">
        <v>7</v>
      </c>
      <c r="X100" s="296">
        <v>0</v>
      </c>
      <c r="Y100" s="296">
        <v>0</v>
      </c>
      <c r="Z100" s="296">
        <v>0</v>
      </c>
      <c r="AA100" s="296">
        <v>0</v>
      </c>
      <c r="AB100" s="296">
        <v>0</v>
      </c>
      <c r="AC100" s="297">
        <v>44171</v>
      </c>
      <c r="AD100" s="296">
        <v>0</v>
      </c>
      <c r="AE100" s="295">
        <v>14055</v>
      </c>
      <c r="AF100" s="295">
        <v>120</v>
      </c>
      <c r="AG100" s="296">
        <v>0</v>
      </c>
      <c r="AH100" s="296">
        <v>0</v>
      </c>
      <c r="AI100" s="295">
        <v>2790</v>
      </c>
      <c r="AJ100" s="296">
        <v>0</v>
      </c>
      <c r="AK100" s="295">
        <v>53</v>
      </c>
      <c r="AL100" s="295">
        <v>80</v>
      </c>
      <c r="AM100" s="296">
        <v>0</v>
      </c>
      <c r="AN100" s="296">
        <v>0</v>
      </c>
      <c r="AO100" s="296">
        <v>0</v>
      </c>
      <c r="AP100" s="297">
        <v>17098</v>
      </c>
      <c r="AQ100" s="296">
        <v>0</v>
      </c>
      <c r="AR100" s="296">
        <v>0</v>
      </c>
      <c r="AS100" s="296">
        <v>0</v>
      </c>
      <c r="AT100" s="295">
        <v>2961</v>
      </c>
      <c r="AU100" s="295">
        <v>1761</v>
      </c>
      <c r="AV100" s="296">
        <v>0</v>
      </c>
      <c r="AW100" s="296">
        <v>0</v>
      </c>
      <c r="AX100" s="296">
        <v>0</v>
      </c>
      <c r="AY100" s="296">
        <v>0</v>
      </c>
      <c r="AZ100" s="296">
        <v>0</v>
      </c>
      <c r="BA100" s="296">
        <v>0</v>
      </c>
      <c r="BB100" s="296">
        <v>0</v>
      </c>
      <c r="BC100" s="297">
        <v>4722</v>
      </c>
      <c r="BD100" s="321">
        <v>0</v>
      </c>
      <c r="BE100" s="296">
        <v>0</v>
      </c>
      <c r="BF100" s="296">
        <v>0</v>
      </c>
      <c r="BG100" s="296">
        <v>0</v>
      </c>
      <c r="BH100" s="296">
        <v>0</v>
      </c>
      <c r="BI100" s="296">
        <v>0</v>
      </c>
      <c r="BJ100" s="296">
        <v>0</v>
      </c>
      <c r="BK100" s="296">
        <v>0</v>
      </c>
      <c r="BL100" s="296">
        <v>0</v>
      </c>
      <c r="BM100" s="296">
        <v>0</v>
      </c>
      <c r="BN100" s="295">
        <v>445</v>
      </c>
      <c r="BO100" s="296">
        <v>0</v>
      </c>
      <c r="BP100" s="297">
        <v>445</v>
      </c>
      <c r="BQ100" s="296">
        <v>0</v>
      </c>
      <c r="BR100" s="296">
        <v>0</v>
      </c>
      <c r="BS100" s="296">
        <v>0</v>
      </c>
      <c r="BT100" s="296">
        <v>0</v>
      </c>
      <c r="BU100" s="296">
        <v>0</v>
      </c>
      <c r="BV100" s="296">
        <v>0</v>
      </c>
      <c r="BW100" s="296">
        <v>0</v>
      </c>
      <c r="BX100" s="296">
        <v>0</v>
      </c>
      <c r="BY100" s="296">
        <v>0</v>
      </c>
      <c r="BZ100" s="296">
        <v>0</v>
      </c>
      <c r="CA100" s="296">
        <v>0</v>
      </c>
      <c r="CB100" s="296">
        <v>0</v>
      </c>
      <c r="CC100" s="298">
        <v>0</v>
      </c>
    </row>
    <row r="101" spans="1:81" x14ac:dyDescent="0.25">
      <c r="A101" s="294" t="s">
        <v>109</v>
      </c>
      <c r="B101" s="294" t="s">
        <v>171</v>
      </c>
      <c r="C101" s="294" t="s">
        <v>172</v>
      </c>
      <c r="D101" s="295">
        <v>405</v>
      </c>
      <c r="E101" s="295">
        <v>3283</v>
      </c>
      <c r="F101" s="295">
        <v>14</v>
      </c>
      <c r="G101" s="295">
        <v>3457</v>
      </c>
      <c r="H101" s="295">
        <v>206</v>
      </c>
      <c r="I101" s="295">
        <v>326</v>
      </c>
      <c r="J101" s="295">
        <v>1</v>
      </c>
      <c r="K101" s="295">
        <v>6</v>
      </c>
      <c r="L101" s="295">
        <v>9</v>
      </c>
      <c r="M101" s="296">
        <v>0</v>
      </c>
      <c r="N101" s="295">
        <v>52</v>
      </c>
      <c r="O101" s="296">
        <v>0</v>
      </c>
      <c r="P101" s="297">
        <v>7759</v>
      </c>
      <c r="Q101" s="295">
        <v>405</v>
      </c>
      <c r="R101" s="295">
        <v>1641</v>
      </c>
      <c r="S101" s="296">
        <v>0</v>
      </c>
      <c r="T101" s="295">
        <v>3111</v>
      </c>
      <c r="U101" s="296">
        <v>0</v>
      </c>
      <c r="V101" s="296">
        <v>0</v>
      </c>
      <c r="W101" s="295">
        <v>1</v>
      </c>
      <c r="X101" s="296">
        <v>0</v>
      </c>
      <c r="Y101" s="296">
        <v>0</v>
      </c>
      <c r="Z101" s="296">
        <v>0</v>
      </c>
      <c r="AA101" s="296">
        <v>0</v>
      </c>
      <c r="AB101" s="296">
        <v>0</v>
      </c>
      <c r="AC101" s="297">
        <v>5158</v>
      </c>
      <c r="AD101" s="296">
        <v>0</v>
      </c>
      <c r="AE101" s="295">
        <v>1642</v>
      </c>
      <c r="AF101" s="295">
        <v>14</v>
      </c>
      <c r="AG101" s="296">
        <v>0</v>
      </c>
      <c r="AH101" s="296">
        <v>0</v>
      </c>
      <c r="AI101" s="295">
        <v>326</v>
      </c>
      <c r="AJ101" s="296">
        <v>0</v>
      </c>
      <c r="AK101" s="295">
        <v>6</v>
      </c>
      <c r="AL101" s="295">
        <v>9</v>
      </c>
      <c r="AM101" s="296">
        <v>0</v>
      </c>
      <c r="AN101" s="296">
        <v>0</v>
      </c>
      <c r="AO101" s="296">
        <v>0</v>
      </c>
      <c r="AP101" s="297">
        <v>1997</v>
      </c>
      <c r="AQ101" s="296">
        <v>0</v>
      </c>
      <c r="AR101" s="296">
        <v>0</v>
      </c>
      <c r="AS101" s="296">
        <v>0</v>
      </c>
      <c r="AT101" s="295">
        <v>346</v>
      </c>
      <c r="AU101" s="295">
        <v>206</v>
      </c>
      <c r="AV101" s="296">
        <v>0</v>
      </c>
      <c r="AW101" s="296">
        <v>0</v>
      </c>
      <c r="AX101" s="296">
        <v>0</v>
      </c>
      <c r="AY101" s="296">
        <v>0</v>
      </c>
      <c r="AZ101" s="296">
        <v>0</v>
      </c>
      <c r="BA101" s="296">
        <v>0</v>
      </c>
      <c r="BB101" s="296">
        <v>0</v>
      </c>
      <c r="BC101" s="297">
        <v>552</v>
      </c>
      <c r="BD101" s="321">
        <v>0</v>
      </c>
      <c r="BE101" s="296">
        <v>0</v>
      </c>
      <c r="BF101" s="296">
        <v>0</v>
      </c>
      <c r="BG101" s="296">
        <v>0</v>
      </c>
      <c r="BH101" s="296">
        <v>0</v>
      </c>
      <c r="BI101" s="296">
        <v>0</v>
      </c>
      <c r="BJ101" s="296">
        <v>0</v>
      </c>
      <c r="BK101" s="296">
        <v>0</v>
      </c>
      <c r="BL101" s="296">
        <v>0</v>
      </c>
      <c r="BM101" s="296">
        <v>0</v>
      </c>
      <c r="BN101" s="295">
        <v>52</v>
      </c>
      <c r="BO101" s="296">
        <v>0</v>
      </c>
      <c r="BP101" s="297">
        <v>52</v>
      </c>
      <c r="BQ101" s="296">
        <v>0</v>
      </c>
      <c r="BR101" s="296">
        <v>0</v>
      </c>
      <c r="BS101" s="296">
        <v>0</v>
      </c>
      <c r="BT101" s="296">
        <v>0</v>
      </c>
      <c r="BU101" s="296">
        <v>0</v>
      </c>
      <c r="BV101" s="296">
        <v>0</v>
      </c>
      <c r="BW101" s="296">
        <v>0</v>
      </c>
      <c r="BX101" s="296">
        <v>0</v>
      </c>
      <c r="BY101" s="296">
        <v>0</v>
      </c>
      <c r="BZ101" s="296">
        <v>0</v>
      </c>
      <c r="CA101" s="296">
        <v>0</v>
      </c>
      <c r="CB101" s="296">
        <v>0</v>
      </c>
      <c r="CC101" s="298">
        <v>0</v>
      </c>
    </row>
    <row r="102" spans="1:81" x14ac:dyDescent="0.25">
      <c r="A102" s="294" t="s">
        <v>109</v>
      </c>
      <c r="B102" s="294" t="s">
        <v>166</v>
      </c>
      <c r="C102" s="294" t="s">
        <v>167</v>
      </c>
      <c r="D102" s="295">
        <v>405</v>
      </c>
      <c r="E102" s="295">
        <v>3283</v>
      </c>
      <c r="F102" s="295">
        <v>14</v>
      </c>
      <c r="G102" s="295">
        <v>3457</v>
      </c>
      <c r="H102" s="295">
        <v>206</v>
      </c>
      <c r="I102" s="295">
        <v>326</v>
      </c>
      <c r="J102" s="295">
        <v>1</v>
      </c>
      <c r="K102" s="295">
        <v>6</v>
      </c>
      <c r="L102" s="295">
        <v>9</v>
      </c>
      <c r="M102" s="296">
        <v>0</v>
      </c>
      <c r="N102" s="295">
        <v>52</v>
      </c>
      <c r="O102" s="296">
        <v>0</v>
      </c>
      <c r="P102" s="297">
        <v>7759</v>
      </c>
      <c r="Q102" s="295">
        <v>405</v>
      </c>
      <c r="R102" s="295">
        <v>1641</v>
      </c>
      <c r="S102" s="296">
        <v>0</v>
      </c>
      <c r="T102" s="295">
        <v>3111</v>
      </c>
      <c r="U102" s="296">
        <v>0</v>
      </c>
      <c r="V102" s="296">
        <v>0</v>
      </c>
      <c r="W102" s="295">
        <v>1</v>
      </c>
      <c r="X102" s="296">
        <v>0</v>
      </c>
      <c r="Y102" s="296">
        <v>0</v>
      </c>
      <c r="Z102" s="296">
        <v>0</v>
      </c>
      <c r="AA102" s="296">
        <v>0</v>
      </c>
      <c r="AB102" s="296">
        <v>0</v>
      </c>
      <c r="AC102" s="297">
        <v>5158</v>
      </c>
      <c r="AD102" s="296">
        <v>0</v>
      </c>
      <c r="AE102" s="295">
        <v>1642</v>
      </c>
      <c r="AF102" s="295">
        <v>14</v>
      </c>
      <c r="AG102" s="296">
        <v>0</v>
      </c>
      <c r="AH102" s="296">
        <v>0</v>
      </c>
      <c r="AI102" s="295">
        <v>326</v>
      </c>
      <c r="AJ102" s="296">
        <v>0</v>
      </c>
      <c r="AK102" s="295">
        <v>6</v>
      </c>
      <c r="AL102" s="295">
        <v>9</v>
      </c>
      <c r="AM102" s="296">
        <v>0</v>
      </c>
      <c r="AN102" s="296">
        <v>0</v>
      </c>
      <c r="AO102" s="296">
        <v>0</v>
      </c>
      <c r="AP102" s="297">
        <v>1997</v>
      </c>
      <c r="AQ102" s="296">
        <v>0</v>
      </c>
      <c r="AR102" s="296">
        <v>0</v>
      </c>
      <c r="AS102" s="296">
        <v>0</v>
      </c>
      <c r="AT102" s="295">
        <v>346</v>
      </c>
      <c r="AU102" s="295">
        <v>206</v>
      </c>
      <c r="AV102" s="296">
        <v>0</v>
      </c>
      <c r="AW102" s="296">
        <v>0</v>
      </c>
      <c r="AX102" s="296">
        <v>0</v>
      </c>
      <c r="AY102" s="296">
        <v>0</v>
      </c>
      <c r="AZ102" s="296">
        <v>0</v>
      </c>
      <c r="BA102" s="296">
        <v>0</v>
      </c>
      <c r="BB102" s="296">
        <v>0</v>
      </c>
      <c r="BC102" s="297">
        <v>552</v>
      </c>
      <c r="BD102" s="321">
        <v>0</v>
      </c>
      <c r="BE102" s="296">
        <v>0</v>
      </c>
      <c r="BF102" s="296">
        <v>0</v>
      </c>
      <c r="BG102" s="296">
        <v>0</v>
      </c>
      <c r="BH102" s="296">
        <v>0</v>
      </c>
      <c r="BI102" s="296">
        <v>0</v>
      </c>
      <c r="BJ102" s="296">
        <v>0</v>
      </c>
      <c r="BK102" s="296">
        <v>0</v>
      </c>
      <c r="BL102" s="296">
        <v>0</v>
      </c>
      <c r="BM102" s="296">
        <v>0</v>
      </c>
      <c r="BN102" s="295">
        <v>52</v>
      </c>
      <c r="BO102" s="296">
        <v>0</v>
      </c>
      <c r="BP102" s="297">
        <v>52</v>
      </c>
      <c r="BQ102" s="296">
        <v>0</v>
      </c>
      <c r="BR102" s="296">
        <v>0</v>
      </c>
      <c r="BS102" s="296">
        <v>0</v>
      </c>
      <c r="BT102" s="296">
        <v>0</v>
      </c>
      <c r="BU102" s="296">
        <v>0</v>
      </c>
      <c r="BV102" s="296">
        <v>0</v>
      </c>
      <c r="BW102" s="296">
        <v>0</v>
      </c>
      <c r="BX102" s="296">
        <v>0</v>
      </c>
      <c r="BY102" s="296">
        <v>0</v>
      </c>
      <c r="BZ102" s="296">
        <v>0</v>
      </c>
      <c r="CA102" s="296">
        <v>0</v>
      </c>
      <c r="CB102" s="296">
        <v>0</v>
      </c>
      <c r="CC102" s="298">
        <v>0</v>
      </c>
    </row>
    <row r="103" spans="1:81" x14ac:dyDescent="0.25">
      <c r="A103" s="3" t="s">
        <v>57</v>
      </c>
      <c r="B103" s="3" t="s">
        <v>169</v>
      </c>
      <c r="C103" s="3" t="s">
        <v>170</v>
      </c>
      <c r="D103" s="53">
        <v>592</v>
      </c>
      <c r="E103" s="53">
        <v>4889</v>
      </c>
      <c r="F103" s="53">
        <v>37</v>
      </c>
      <c r="G103" s="53">
        <v>14434</v>
      </c>
      <c r="H103" s="53">
        <v>600</v>
      </c>
      <c r="I103" s="53">
        <v>39</v>
      </c>
      <c r="J103" s="53">
        <v>2</v>
      </c>
      <c r="K103" s="53">
        <v>17</v>
      </c>
      <c r="L103" s="53">
        <v>25</v>
      </c>
      <c r="M103" s="52">
        <v>0</v>
      </c>
      <c r="N103" s="53">
        <v>143</v>
      </c>
      <c r="O103" s="52">
        <v>0</v>
      </c>
      <c r="P103" s="245">
        <v>20778</v>
      </c>
      <c r="Q103" s="53">
        <v>592</v>
      </c>
      <c r="R103" s="53">
        <v>2445</v>
      </c>
      <c r="S103" s="52">
        <v>0</v>
      </c>
      <c r="T103" s="53">
        <v>7217</v>
      </c>
      <c r="U103" s="52">
        <v>0</v>
      </c>
      <c r="V103" s="52">
        <v>0</v>
      </c>
      <c r="W103" s="53">
        <v>2</v>
      </c>
      <c r="X103" s="52">
        <v>0</v>
      </c>
      <c r="Y103" s="52">
        <v>0</v>
      </c>
      <c r="Z103" s="52">
        <v>0</v>
      </c>
      <c r="AA103" s="52">
        <v>0</v>
      </c>
      <c r="AB103" s="52">
        <v>0</v>
      </c>
      <c r="AC103" s="245">
        <v>10256</v>
      </c>
      <c r="AD103" s="52">
        <v>0</v>
      </c>
      <c r="AE103" s="53">
        <v>2009</v>
      </c>
      <c r="AF103" s="53">
        <v>37</v>
      </c>
      <c r="AG103" s="52">
        <v>0</v>
      </c>
      <c r="AH103" s="52">
        <v>0</v>
      </c>
      <c r="AI103" s="53">
        <v>32</v>
      </c>
      <c r="AJ103" s="52">
        <v>0</v>
      </c>
      <c r="AK103" s="53">
        <v>17</v>
      </c>
      <c r="AL103" s="53">
        <v>25</v>
      </c>
      <c r="AM103" s="52">
        <v>0</v>
      </c>
      <c r="AN103" s="53">
        <v>58</v>
      </c>
      <c r="AO103" s="52">
        <v>0</v>
      </c>
      <c r="AP103" s="245">
        <v>2178</v>
      </c>
      <c r="AQ103" s="52">
        <v>0</v>
      </c>
      <c r="AR103" s="52">
        <v>0</v>
      </c>
      <c r="AS103" s="52">
        <v>0</v>
      </c>
      <c r="AT103" s="53">
        <v>7217</v>
      </c>
      <c r="AU103" s="53">
        <v>600</v>
      </c>
      <c r="AV103" s="52">
        <v>0</v>
      </c>
      <c r="AW103" s="52">
        <v>0</v>
      </c>
      <c r="AX103" s="52">
        <v>0</v>
      </c>
      <c r="AY103" s="52">
        <v>0</v>
      </c>
      <c r="AZ103" s="52">
        <v>0</v>
      </c>
      <c r="BA103" s="52">
        <v>0</v>
      </c>
      <c r="BB103" s="52">
        <v>0</v>
      </c>
      <c r="BC103" s="245">
        <v>7817</v>
      </c>
      <c r="BD103" s="322">
        <v>0</v>
      </c>
      <c r="BE103" s="53">
        <v>435</v>
      </c>
      <c r="BF103" s="52">
        <v>0</v>
      </c>
      <c r="BG103" s="52">
        <v>0</v>
      </c>
      <c r="BH103" s="52">
        <v>0</v>
      </c>
      <c r="BI103" s="53">
        <v>7</v>
      </c>
      <c r="BJ103" s="52">
        <v>0</v>
      </c>
      <c r="BK103" s="52">
        <v>0</v>
      </c>
      <c r="BL103" s="52">
        <v>0</v>
      </c>
      <c r="BM103" s="52">
        <v>0</v>
      </c>
      <c r="BN103" s="53">
        <v>85</v>
      </c>
      <c r="BO103" s="52">
        <v>0</v>
      </c>
      <c r="BP103" s="245">
        <v>527</v>
      </c>
      <c r="BQ103" s="52">
        <v>0</v>
      </c>
      <c r="BR103" s="52">
        <v>0</v>
      </c>
      <c r="BS103" s="52">
        <v>0</v>
      </c>
      <c r="BT103" s="52">
        <v>0</v>
      </c>
      <c r="BU103" s="52">
        <v>0</v>
      </c>
      <c r="BV103" s="52">
        <v>0</v>
      </c>
      <c r="BW103" s="52">
        <v>0</v>
      </c>
      <c r="BX103" s="52">
        <v>0</v>
      </c>
      <c r="BY103" s="52">
        <v>0</v>
      </c>
      <c r="BZ103" s="52">
        <v>0</v>
      </c>
      <c r="CA103" s="52">
        <v>0</v>
      </c>
      <c r="CB103" s="52">
        <v>0</v>
      </c>
      <c r="CC103" s="246">
        <v>0</v>
      </c>
    </row>
    <row r="104" spans="1:81" x14ac:dyDescent="0.25">
      <c r="A104" s="3" t="s">
        <v>57</v>
      </c>
      <c r="B104" s="3" t="s">
        <v>171</v>
      </c>
      <c r="C104" s="3" t="s">
        <v>172</v>
      </c>
      <c r="D104" s="53">
        <v>376</v>
      </c>
      <c r="E104" s="53">
        <v>3105</v>
      </c>
      <c r="F104" s="53">
        <v>24</v>
      </c>
      <c r="G104" s="53">
        <v>9167</v>
      </c>
      <c r="H104" s="53">
        <v>381</v>
      </c>
      <c r="I104" s="53">
        <v>25</v>
      </c>
      <c r="J104" s="53">
        <v>1</v>
      </c>
      <c r="K104" s="53">
        <v>11</v>
      </c>
      <c r="L104" s="53">
        <v>16</v>
      </c>
      <c r="M104" s="52">
        <v>0</v>
      </c>
      <c r="N104" s="53">
        <v>91</v>
      </c>
      <c r="O104" s="52">
        <v>0</v>
      </c>
      <c r="P104" s="245">
        <v>13197</v>
      </c>
      <c r="Q104" s="53">
        <v>376</v>
      </c>
      <c r="R104" s="53">
        <v>1553</v>
      </c>
      <c r="S104" s="52">
        <v>0</v>
      </c>
      <c r="T104" s="53">
        <v>4583</v>
      </c>
      <c r="U104" s="52">
        <v>0</v>
      </c>
      <c r="V104" s="52">
        <v>0</v>
      </c>
      <c r="W104" s="53">
        <v>1</v>
      </c>
      <c r="X104" s="52">
        <v>0</v>
      </c>
      <c r="Y104" s="52">
        <v>0</v>
      </c>
      <c r="Z104" s="52">
        <v>0</v>
      </c>
      <c r="AA104" s="52">
        <v>0</v>
      </c>
      <c r="AB104" s="52">
        <v>0</v>
      </c>
      <c r="AC104" s="245">
        <v>6513</v>
      </c>
      <c r="AD104" s="52">
        <v>0</v>
      </c>
      <c r="AE104" s="53">
        <v>1276</v>
      </c>
      <c r="AF104" s="53">
        <v>24</v>
      </c>
      <c r="AG104" s="52">
        <v>0</v>
      </c>
      <c r="AH104" s="52">
        <v>0</v>
      </c>
      <c r="AI104" s="53">
        <v>21</v>
      </c>
      <c r="AJ104" s="52">
        <v>0</v>
      </c>
      <c r="AK104" s="53">
        <v>11</v>
      </c>
      <c r="AL104" s="53">
        <v>16</v>
      </c>
      <c r="AM104" s="52">
        <v>0</v>
      </c>
      <c r="AN104" s="53">
        <v>37</v>
      </c>
      <c r="AO104" s="52">
        <v>0</v>
      </c>
      <c r="AP104" s="245">
        <v>1385</v>
      </c>
      <c r="AQ104" s="52">
        <v>0</v>
      </c>
      <c r="AR104" s="52">
        <v>0</v>
      </c>
      <c r="AS104" s="52">
        <v>0</v>
      </c>
      <c r="AT104" s="53">
        <v>4584</v>
      </c>
      <c r="AU104" s="53">
        <v>381</v>
      </c>
      <c r="AV104" s="52">
        <v>0</v>
      </c>
      <c r="AW104" s="52">
        <v>0</v>
      </c>
      <c r="AX104" s="52">
        <v>0</v>
      </c>
      <c r="AY104" s="52">
        <v>0</v>
      </c>
      <c r="AZ104" s="52">
        <v>0</v>
      </c>
      <c r="BA104" s="52">
        <v>0</v>
      </c>
      <c r="BB104" s="52">
        <v>0</v>
      </c>
      <c r="BC104" s="245">
        <v>4965</v>
      </c>
      <c r="BD104" s="322">
        <v>0</v>
      </c>
      <c r="BE104" s="53">
        <v>276</v>
      </c>
      <c r="BF104" s="52">
        <v>0</v>
      </c>
      <c r="BG104" s="52">
        <v>0</v>
      </c>
      <c r="BH104" s="52">
        <v>0</v>
      </c>
      <c r="BI104" s="53">
        <v>4</v>
      </c>
      <c r="BJ104" s="52">
        <v>0</v>
      </c>
      <c r="BK104" s="52">
        <v>0</v>
      </c>
      <c r="BL104" s="52">
        <v>0</v>
      </c>
      <c r="BM104" s="52">
        <v>0</v>
      </c>
      <c r="BN104" s="53">
        <v>54</v>
      </c>
      <c r="BO104" s="52">
        <v>0</v>
      </c>
      <c r="BP104" s="245">
        <v>334</v>
      </c>
      <c r="BQ104" s="52">
        <v>0</v>
      </c>
      <c r="BR104" s="52">
        <v>0</v>
      </c>
      <c r="BS104" s="52">
        <v>0</v>
      </c>
      <c r="BT104" s="52">
        <v>0</v>
      </c>
      <c r="BU104" s="52">
        <v>0</v>
      </c>
      <c r="BV104" s="52">
        <v>0</v>
      </c>
      <c r="BW104" s="52">
        <v>0</v>
      </c>
      <c r="BX104" s="52">
        <v>0</v>
      </c>
      <c r="BY104" s="52">
        <v>0</v>
      </c>
      <c r="BZ104" s="52">
        <v>0</v>
      </c>
      <c r="CA104" s="52">
        <v>0</v>
      </c>
      <c r="CB104" s="52">
        <v>0</v>
      </c>
      <c r="CC104" s="246">
        <v>0</v>
      </c>
    </row>
    <row r="105" spans="1:81" x14ac:dyDescent="0.25">
      <c r="A105" s="3" t="s">
        <v>57</v>
      </c>
      <c r="B105" s="3" t="s">
        <v>166</v>
      </c>
      <c r="C105" s="3" t="s">
        <v>167</v>
      </c>
      <c r="D105" s="53">
        <v>371</v>
      </c>
      <c r="E105" s="53">
        <v>3064</v>
      </c>
      <c r="F105" s="53">
        <v>23</v>
      </c>
      <c r="G105" s="53">
        <v>9046</v>
      </c>
      <c r="H105" s="53">
        <v>376</v>
      </c>
      <c r="I105" s="53">
        <v>25</v>
      </c>
      <c r="J105" s="53">
        <v>1</v>
      </c>
      <c r="K105" s="53">
        <v>10</v>
      </c>
      <c r="L105" s="53">
        <v>16</v>
      </c>
      <c r="M105" s="52">
        <v>0</v>
      </c>
      <c r="N105" s="53">
        <v>90</v>
      </c>
      <c r="O105" s="52">
        <v>0</v>
      </c>
      <c r="P105" s="245">
        <v>13022</v>
      </c>
      <c r="Q105" s="53">
        <v>371</v>
      </c>
      <c r="R105" s="53">
        <v>1532</v>
      </c>
      <c r="S105" s="52">
        <v>0</v>
      </c>
      <c r="T105" s="53">
        <v>4523</v>
      </c>
      <c r="U105" s="52">
        <v>0</v>
      </c>
      <c r="V105" s="52">
        <v>0</v>
      </c>
      <c r="W105" s="53">
        <v>1</v>
      </c>
      <c r="X105" s="52">
        <v>0</v>
      </c>
      <c r="Y105" s="52">
        <v>0</v>
      </c>
      <c r="Z105" s="52">
        <v>0</v>
      </c>
      <c r="AA105" s="52">
        <v>0</v>
      </c>
      <c r="AB105" s="52">
        <v>0</v>
      </c>
      <c r="AC105" s="245">
        <v>6427</v>
      </c>
      <c r="AD105" s="52">
        <v>0</v>
      </c>
      <c r="AE105" s="53">
        <v>1258</v>
      </c>
      <c r="AF105" s="53">
        <v>23</v>
      </c>
      <c r="AG105" s="52">
        <v>0</v>
      </c>
      <c r="AH105" s="52">
        <v>0</v>
      </c>
      <c r="AI105" s="53">
        <v>21</v>
      </c>
      <c r="AJ105" s="52">
        <v>0</v>
      </c>
      <c r="AK105" s="53">
        <v>10</v>
      </c>
      <c r="AL105" s="53">
        <v>16</v>
      </c>
      <c r="AM105" s="52">
        <v>0</v>
      </c>
      <c r="AN105" s="53">
        <v>37</v>
      </c>
      <c r="AO105" s="52">
        <v>0</v>
      </c>
      <c r="AP105" s="245">
        <v>1365</v>
      </c>
      <c r="AQ105" s="52">
        <v>0</v>
      </c>
      <c r="AR105" s="52">
        <v>0</v>
      </c>
      <c r="AS105" s="52">
        <v>0</v>
      </c>
      <c r="AT105" s="53">
        <v>4523</v>
      </c>
      <c r="AU105" s="53">
        <v>376</v>
      </c>
      <c r="AV105" s="52">
        <v>0</v>
      </c>
      <c r="AW105" s="52">
        <v>0</v>
      </c>
      <c r="AX105" s="52">
        <v>0</v>
      </c>
      <c r="AY105" s="52">
        <v>0</v>
      </c>
      <c r="AZ105" s="52">
        <v>0</v>
      </c>
      <c r="BA105" s="52">
        <v>0</v>
      </c>
      <c r="BB105" s="52">
        <v>0</v>
      </c>
      <c r="BC105" s="245">
        <v>4899</v>
      </c>
      <c r="BD105" s="322">
        <v>0</v>
      </c>
      <c r="BE105" s="53">
        <v>274</v>
      </c>
      <c r="BF105" s="52">
        <v>0</v>
      </c>
      <c r="BG105" s="52">
        <v>0</v>
      </c>
      <c r="BH105" s="52">
        <v>0</v>
      </c>
      <c r="BI105" s="53">
        <v>4</v>
      </c>
      <c r="BJ105" s="52">
        <v>0</v>
      </c>
      <c r="BK105" s="52">
        <v>0</v>
      </c>
      <c r="BL105" s="52">
        <v>0</v>
      </c>
      <c r="BM105" s="52">
        <v>0</v>
      </c>
      <c r="BN105" s="53">
        <v>53</v>
      </c>
      <c r="BO105" s="52">
        <v>0</v>
      </c>
      <c r="BP105" s="245">
        <v>331</v>
      </c>
      <c r="BQ105" s="52">
        <v>0</v>
      </c>
      <c r="BR105" s="52">
        <v>0</v>
      </c>
      <c r="BS105" s="52">
        <v>0</v>
      </c>
      <c r="BT105" s="52">
        <v>0</v>
      </c>
      <c r="BU105" s="52">
        <v>0</v>
      </c>
      <c r="BV105" s="52">
        <v>0</v>
      </c>
      <c r="BW105" s="52">
        <v>0</v>
      </c>
      <c r="BX105" s="52">
        <v>0</v>
      </c>
      <c r="BY105" s="52">
        <v>0</v>
      </c>
      <c r="BZ105" s="52">
        <v>0</v>
      </c>
      <c r="CA105" s="52">
        <v>0</v>
      </c>
      <c r="CB105" s="52">
        <v>0</v>
      </c>
      <c r="CC105" s="246">
        <v>0</v>
      </c>
    </row>
    <row r="106" spans="1:81" x14ac:dyDescent="0.25">
      <c r="A106" s="3" t="s">
        <v>60</v>
      </c>
      <c r="B106" s="3" t="s">
        <v>169</v>
      </c>
      <c r="C106" s="3" t="s">
        <v>170</v>
      </c>
      <c r="D106" s="53">
        <v>417</v>
      </c>
      <c r="E106" s="53">
        <v>3446</v>
      </c>
      <c r="F106" s="53">
        <v>26</v>
      </c>
      <c r="G106" s="53">
        <v>10173</v>
      </c>
      <c r="H106" s="53">
        <v>423</v>
      </c>
      <c r="I106" s="53">
        <v>28</v>
      </c>
      <c r="J106" s="53">
        <v>1</v>
      </c>
      <c r="K106" s="53">
        <v>12</v>
      </c>
      <c r="L106" s="53">
        <v>18</v>
      </c>
      <c r="M106" s="52">
        <v>0</v>
      </c>
      <c r="N106" s="53">
        <v>101</v>
      </c>
      <c r="O106" s="52">
        <v>0</v>
      </c>
      <c r="P106" s="245">
        <v>14645</v>
      </c>
      <c r="Q106" s="53">
        <v>417</v>
      </c>
      <c r="R106" s="53">
        <v>1723</v>
      </c>
      <c r="S106" s="52">
        <v>0</v>
      </c>
      <c r="T106" s="53">
        <v>5086</v>
      </c>
      <c r="U106" s="52">
        <v>0</v>
      </c>
      <c r="V106" s="52">
        <v>0</v>
      </c>
      <c r="W106" s="53">
        <v>1</v>
      </c>
      <c r="X106" s="52">
        <v>0</v>
      </c>
      <c r="Y106" s="52">
        <v>0</v>
      </c>
      <c r="Z106" s="52">
        <v>0</v>
      </c>
      <c r="AA106" s="52">
        <v>0</v>
      </c>
      <c r="AB106" s="52">
        <v>0</v>
      </c>
      <c r="AC106" s="245">
        <v>7227</v>
      </c>
      <c r="AD106" s="52">
        <v>0</v>
      </c>
      <c r="AE106" s="53">
        <v>1416</v>
      </c>
      <c r="AF106" s="53">
        <v>26</v>
      </c>
      <c r="AG106" s="52">
        <v>0</v>
      </c>
      <c r="AH106" s="52">
        <v>0</v>
      </c>
      <c r="AI106" s="53">
        <v>23</v>
      </c>
      <c r="AJ106" s="52">
        <v>0</v>
      </c>
      <c r="AK106" s="53">
        <v>12</v>
      </c>
      <c r="AL106" s="53">
        <v>18</v>
      </c>
      <c r="AM106" s="52">
        <v>0</v>
      </c>
      <c r="AN106" s="53">
        <v>41</v>
      </c>
      <c r="AO106" s="52">
        <v>0</v>
      </c>
      <c r="AP106" s="245">
        <v>1536</v>
      </c>
      <c r="AQ106" s="52">
        <v>0</v>
      </c>
      <c r="AR106" s="52">
        <v>0</v>
      </c>
      <c r="AS106" s="52">
        <v>0</v>
      </c>
      <c r="AT106" s="53">
        <v>5087</v>
      </c>
      <c r="AU106" s="53">
        <v>423</v>
      </c>
      <c r="AV106" s="52">
        <v>0</v>
      </c>
      <c r="AW106" s="52">
        <v>0</v>
      </c>
      <c r="AX106" s="52">
        <v>0</v>
      </c>
      <c r="AY106" s="52">
        <v>0</v>
      </c>
      <c r="AZ106" s="52">
        <v>0</v>
      </c>
      <c r="BA106" s="52">
        <v>0</v>
      </c>
      <c r="BB106" s="52">
        <v>0</v>
      </c>
      <c r="BC106" s="245">
        <v>5510</v>
      </c>
      <c r="BD106" s="322">
        <v>0</v>
      </c>
      <c r="BE106" s="53">
        <v>307</v>
      </c>
      <c r="BF106" s="52">
        <v>0</v>
      </c>
      <c r="BG106" s="52">
        <v>0</v>
      </c>
      <c r="BH106" s="52">
        <v>0</v>
      </c>
      <c r="BI106" s="53">
        <v>5</v>
      </c>
      <c r="BJ106" s="52">
        <v>0</v>
      </c>
      <c r="BK106" s="52">
        <v>0</v>
      </c>
      <c r="BL106" s="52">
        <v>0</v>
      </c>
      <c r="BM106" s="52">
        <v>0</v>
      </c>
      <c r="BN106" s="53">
        <v>60</v>
      </c>
      <c r="BO106" s="52">
        <v>0</v>
      </c>
      <c r="BP106" s="245">
        <v>372</v>
      </c>
      <c r="BQ106" s="52">
        <v>0</v>
      </c>
      <c r="BR106" s="52">
        <v>0</v>
      </c>
      <c r="BS106" s="52">
        <v>0</v>
      </c>
      <c r="BT106" s="52">
        <v>0</v>
      </c>
      <c r="BU106" s="52">
        <v>0</v>
      </c>
      <c r="BV106" s="52">
        <v>0</v>
      </c>
      <c r="BW106" s="52">
        <v>0</v>
      </c>
      <c r="BX106" s="52">
        <v>0</v>
      </c>
      <c r="BY106" s="52">
        <v>0</v>
      </c>
      <c r="BZ106" s="52">
        <v>0</v>
      </c>
      <c r="CA106" s="52">
        <v>0</v>
      </c>
      <c r="CB106" s="52">
        <v>0</v>
      </c>
      <c r="CC106" s="246">
        <v>0</v>
      </c>
    </row>
    <row r="107" spans="1:81" x14ac:dyDescent="0.25">
      <c r="A107" s="3" t="s">
        <v>60</v>
      </c>
      <c r="B107" s="3" t="s">
        <v>171</v>
      </c>
      <c r="C107" s="3" t="s">
        <v>172</v>
      </c>
      <c r="D107" s="53">
        <v>535</v>
      </c>
      <c r="E107" s="53">
        <v>4414</v>
      </c>
      <c r="F107" s="53">
        <v>34</v>
      </c>
      <c r="G107" s="53">
        <v>13028</v>
      </c>
      <c r="H107" s="53">
        <v>542</v>
      </c>
      <c r="I107" s="53">
        <v>36</v>
      </c>
      <c r="J107" s="53">
        <v>2</v>
      </c>
      <c r="K107" s="53">
        <v>15</v>
      </c>
      <c r="L107" s="53">
        <v>23</v>
      </c>
      <c r="M107" s="52">
        <v>0</v>
      </c>
      <c r="N107" s="53">
        <v>129</v>
      </c>
      <c r="O107" s="52">
        <v>0</v>
      </c>
      <c r="P107" s="245">
        <v>18758</v>
      </c>
      <c r="Q107" s="53">
        <v>535</v>
      </c>
      <c r="R107" s="53">
        <v>2207</v>
      </c>
      <c r="S107" s="52">
        <v>0</v>
      </c>
      <c r="T107" s="53">
        <v>6514</v>
      </c>
      <c r="U107" s="52">
        <v>0</v>
      </c>
      <c r="V107" s="52">
        <v>0</v>
      </c>
      <c r="W107" s="53">
        <v>2</v>
      </c>
      <c r="X107" s="52">
        <v>0</v>
      </c>
      <c r="Y107" s="52">
        <v>0</v>
      </c>
      <c r="Z107" s="52">
        <v>0</v>
      </c>
      <c r="AA107" s="52">
        <v>0</v>
      </c>
      <c r="AB107" s="52">
        <v>0</v>
      </c>
      <c r="AC107" s="245">
        <v>9258</v>
      </c>
      <c r="AD107" s="52">
        <v>0</v>
      </c>
      <c r="AE107" s="53">
        <v>1815</v>
      </c>
      <c r="AF107" s="53">
        <v>34</v>
      </c>
      <c r="AG107" s="52">
        <v>0</v>
      </c>
      <c r="AH107" s="52">
        <v>0</v>
      </c>
      <c r="AI107" s="53">
        <v>29</v>
      </c>
      <c r="AJ107" s="52">
        <v>0</v>
      </c>
      <c r="AK107" s="53">
        <v>15</v>
      </c>
      <c r="AL107" s="53">
        <v>23</v>
      </c>
      <c r="AM107" s="52">
        <v>0</v>
      </c>
      <c r="AN107" s="53">
        <v>52</v>
      </c>
      <c r="AO107" s="52">
        <v>0</v>
      </c>
      <c r="AP107" s="245">
        <v>1968</v>
      </c>
      <c r="AQ107" s="52">
        <v>0</v>
      </c>
      <c r="AR107" s="52">
        <v>0</v>
      </c>
      <c r="AS107" s="52">
        <v>0</v>
      </c>
      <c r="AT107" s="53">
        <v>6514</v>
      </c>
      <c r="AU107" s="53">
        <v>542</v>
      </c>
      <c r="AV107" s="52">
        <v>0</v>
      </c>
      <c r="AW107" s="52">
        <v>0</v>
      </c>
      <c r="AX107" s="52">
        <v>0</v>
      </c>
      <c r="AY107" s="52">
        <v>0</v>
      </c>
      <c r="AZ107" s="52">
        <v>0</v>
      </c>
      <c r="BA107" s="52">
        <v>0</v>
      </c>
      <c r="BB107" s="52">
        <v>0</v>
      </c>
      <c r="BC107" s="245">
        <v>7056</v>
      </c>
      <c r="BD107" s="322">
        <v>0</v>
      </c>
      <c r="BE107" s="53">
        <v>392</v>
      </c>
      <c r="BF107" s="52">
        <v>0</v>
      </c>
      <c r="BG107" s="52">
        <v>0</v>
      </c>
      <c r="BH107" s="52">
        <v>0</v>
      </c>
      <c r="BI107" s="53">
        <v>7</v>
      </c>
      <c r="BJ107" s="52">
        <v>0</v>
      </c>
      <c r="BK107" s="52">
        <v>0</v>
      </c>
      <c r="BL107" s="52">
        <v>0</v>
      </c>
      <c r="BM107" s="52">
        <v>0</v>
      </c>
      <c r="BN107" s="53">
        <v>77</v>
      </c>
      <c r="BO107" s="52">
        <v>0</v>
      </c>
      <c r="BP107" s="245">
        <v>476</v>
      </c>
      <c r="BQ107" s="52">
        <v>0</v>
      </c>
      <c r="BR107" s="52">
        <v>0</v>
      </c>
      <c r="BS107" s="52">
        <v>0</v>
      </c>
      <c r="BT107" s="52">
        <v>0</v>
      </c>
      <c r="BU107" s="52">
        <v>0</v>
      </c>
      <c r="BV107" s="52">
        <v>0</v>
      </c>
      <c r="BW107" s="52">
        <v>0</v>
      </c>
      <c r="BX107" s="52">
        <v>0</v>
      </c>
      <c r="BY107" s="52">
        <v>0</v>
      </c>
      <c r="BZ107" s="52">
        <v>0</v>
      </c>
      <c r="CA107" s="52">
        <v>0</v>
      </c>
      <c r="CB107" s="52">
        <v>0</v>
      </c>
      <c r="CC107" s="246">
        <v>0</v>
      </c>
    </row>
    <row r="108" spans="1:81" x14ac:dyDescent="0.25">
      <c r="A108" s="3" t="s">
        <v>60</v>
      </c>
      <c r="B108" s="3" t="s">
        <v>166</v>
      </c>
      <c r="C108" s="3" t="s">
        <v>167</v>
      </c>
      <c r="D108" s="53">
        <v>912</v>
      </c>
      <c r="E108" s="53">
        <v>7531</v>
      </c>
      <c r="F108" s="53">
        <v>58</v>
      </c>
      <c r="G108" s="53">
        <v>22231</v>
      </c>
      <c r="H108" s="53">
        <v>925</v>
      </c>
      <c r="I108" s="53">
        <v>61</v>
      </c>
      <c r="J108" s="53">
        <v>3</v>
      </c>
      <c r="K108" s="53">
        <v>26</v>
      </c>
      <c r="L108" s="53">
        <v>38</v>
      </c>
      <c r="M108" s="52">
        <v>0</v>
      </c>
      <c r="N108" s="53">
        <v>221</v>
      </c>
      <c r="O108" s="52">
        <v>0</v>
      </c>
      <c r="P108" s="245">
        <v>32006</v>
      </c>
      <c r="Q108" s="53">
        <v>912</v>
      </c>
      <c r="R108" s="53">
        <v>3766</v>
      </c>
      <c r="S108" s="52">
        <v>0</v>
      </c>
      <c r="T108" s="53">
        <v>11115</v>
      </c>
      <c r="U108" s="52">
        <v>0</v>
      </c>
      <c r="V108" s="52">
        <v>0</v>
      </c>
      <c r="W108" s="53">
        <v>3</v>
      </c>
      <c r="X108" s="52">
        <v>0</v>
      </c>
      <c r="Y108" s="52">
        <v>0</v>
      </c>
      <c r="Z108" s="52">
        <v>0</v>
      </c>
      <c r="AA108" s="52">
        <v>0</v>
      </c>
      <c r="AB108" s="52">
        <v>0</v>
      </c>
      <c r="AC108" s="245">
        <v>15796</v>
      </c>
      <c r="AD108" s="52">
        <v>0</v>
      </c>
      <c r="AE108" s="53">
        <v>3094</v>
      </c>
      <c r="AF108" s="53">
        <v>58</v>
      </c>
      <c r="AG108" s="52">
        <v>0</v>
      </c>
      <c r="AH108" s="52">
        <v>0</v>
      </c>
      <c r="AI108" s="53">
        <v>50</v>
      </c>
      <c r="AJ108" s="52">
        <v>0</v>
      </c>
      <c r="AK108" s="53">
        <v>26</v>
      </c>
      <c r="AL108" s="53">
        <v>38</v>
      </c>
      <c r="AM108" s="52">
        <v>0</v>
      </c>
      <c r="AN108" s="53">
        <v>90</v>
      </c>
      <c r="AO108" s="52">
        <v>0</v>
      </c>
      <c r="AP108" s="245">
        <v>3356</v>
      </c>
      <c r="AQ108" s="52">
        <v>0</v>
      </c>
      <c r="AR108" s="52">
        <v>0</v>
      </c>
      <c r="AS108" s="52">
        <v>0</v>
      </c>
      <c r="AT108" s="53">
        <v>11116</v>
      </c>
      <c r="AU108" s="53">
        <v>925</v>
      </c>
      <c r="AV108" s="52">
        <v>0</v>
      </c>
      <c r="AW108" s="52">
        <v>0</v>
      </c>
      <c r="AX108" s="52">
        <v>0</v>
      </c>
      <c r="AY108" s="52">
        <v>0</v>
      </c>
      <c r="AZ108" s="52">
        <v>0</v>
      </c>
      <c r="BA108" s="52">
        <v>0</v>
      </c>
      <c r="BB108" s="52">
        <v>0</v>
      </c>
      <c r="BC108" s="245">
        <v>12041</v>
      </c>
      <c r="BD108" s="322">
        <v>0</v>
      </c>
      <c r="BE108" s="53">
        <v>671</v>
      </c>
      <c r="BF108" s="52">
        <v>0</v>
      </c>
      <c r="BG108" s="52">
        <v>0</v>
      </c>
      <c r="BH108" s="52">
        <v>0</v>
      </c>
      <c r="BI108" s="53">
        <v>11</v>
      </c>
      <c r="BJ108" s="52">
        <v>0</v>
      </c>
      <c r="BK108" s="52">
        <v>0</v>
      </c>
      <c r="BL108" s="52">
        <v>0</v>
      </c>
      <c r="BM108" s="52">
        <v>0</v>
      </c>
      <c r="BN108" s="53">
        <v>131</v>
      </c>
      <c r="BO108" s="52">
        <v>0</v>
      </c>
      <c r="BP108" s="245">
        <v>813</v>
      </c>
      <c r="BQ108" s="52">
        <v>0</v>
      </c>
      <c r="BR108" s="52">
        <v>0</v>
      </c>
      <c r="BS108" s="52">
        <v>0</v>
      </c>
      <c r="BT108" s="52">
        <v>0</v>
      </c>
      <c r="BU108" s="52">
        <v>0</v>
      </c>
      <c r="BV108" s="52">
        <v>0</v>
      </c>
      <c r="BW108" s="52">
        <v>0</v>
      </c>
      <c r="BX108" s="52">
        <v>0</v>
      </c>
      <c r="BY108" s="52">
        <v>0</v>
      </c>
      <c r="BZ108" s="52">
        <v>0</v>
      </c>
      <c r="CA108" s="52">
        <v>0</v>
      </c>
      <c r="CB108" s="52">
        <v>0</v>
      </c>
      <c r="CC108" s="246">
        <v>0</v>
      </c>
    </row>
    <row r="109" spans="1:81" x14ac:dyDescent="0.25">
      <c r="A109" s="3" t="s">
        <v>63</v>
      </c>
      <c r="B109" s="3" t="s">
        <v>171</v>
      </c>
      <c r="C109" s="3" t="s">
        <v>172</v>
      </c>
      <c r="D109" s="53">
        <v>68</v>
      </c>
      <c r="E109" s="53">
        <v>564</v>
      </c>
      <c r="F109" s="53">
        <v>4</v>
      </c>
      <c r="G109" s="53">
        <v>1666</v>
      </c>
      <c r="H109" s="53">
        <v>69</v>
      </c>
      <c r="I109" s="53">
        <v>5</v>
      </c>
      <c r="J109" s="52">
        <v>0</v>
      </c>
      <c r="K109" s="53">
        <v>2</v>
      </c>
      <c r="L109" s="53">
        <v>3</v>
      </c>
      <c r="M109" s="52">
        <v>0</v>
      </c>
      <c r="N109" s="53">
        <v>17</v>
      </c>
      <c r="O109" s="52">
        <v>0</v>
      </c>
      <c r="P109" s="245">
        <v>2398</v>
      </c>
      <c r="Q109" s="53">
        <v>68</v>
      </c>
      <c r="R109" s="53">
        <v>282</v>
      </c>
      <c r="S109" s="52">
        <v>0</v>
      </c>
      <c r="T109" s="53">
        <v>833</v>
      </c>
      <c r="U109" s="52">
        <v>0</v>
      </c>
      <c r="V109" s="52">
        <v>0</v>
      </c>
      <c r="W109" s="52">
        <v>0</v>
      </c>
      <c r="X109" s="52">
        <v>0</v>
      </c>
      <c r="Y109" s="52">
        <v>0</v>
      </c>
      <c r="Z109" s="52">
        <v>0</v>
      </c>
      <c r="AA109" s="52">
        <v>0</v>
      </c>
      <c r="AB109" s="52">
        <v>0</v>
      </c>
      <c r="AC109" s="245">
        <v>1183</v>
      </c>
      <c r="AD109" s="52">
        <v>0</v>
      </c>
      <c r="AE109" s="53">
        <v>232</v>
      </c>
      <c r="AF109" s="53">
        <v>4</v>
      </c>
      <c r="AG109" s="52">
        <v>0</v>
      </c>
      <c r="AH109" s="52">
        <v>0</v>
      </c>
      <c r="AI109" s="53">
        <v>4</v>
      </c>
      <c r="AJ109" s="52">
        <v>0</v>
      </c>
      <c r="AK109" s="53">
        <v>2</v>
      </c>
      <c r="AL109" s="53">
        <v>3</v>
      </c>
      <c r="AM109" s="52">
        <v>0</v>
      </c>
      <c r="AN109" s="53">
        <v>7</v>
      </c>
      <c r="AO109" s="52">
        <v>0</v>
      </c>
      <c r="AP109" s="245">
        <v>252</v>
      </c>
      <c r="AQ109" s="52">
        <v>0</v>
      </c>
      <c r="AR109" s="52">
        <v>0</v>
      </c>
      <c r="AS109" s="52">
        <v>0</v>
      </c>
      <c r="AT109" s="53">
        <v>833</v>
      </c>
      <c r="AU109" s="53">
        <v>69</v>
      </c>
      <c r="AV109" s="52">
        <v>0</v>
      </c>
      <c r="AW109" s="52">
        <v>0</v>
      </c>
      <c r="AX109" s="52">
        <v>0</v>
      </c>
      <c r="AY109" s="52">
        <v>0</v>
      </c>
      <c r="AZ109" s="52">
        <v>0</v>
      </c>
      <c r="BA109" s="52">
        <v>0</v>
      </c>
      <c r="BB109" s="52">
        <v>0</v>
      </c>
      <c r="BC109" s="245">
        <v>902</v>
      </c>
      <c r="BD109" s="322">
        <v>0</v>
      </c>
      <c r="BE109" s="53">
        <v>50</v>
      </c>
      <c r="BF109" s="52">
        <v>0</v>
      </c>
      <c r="BG109" s="52">
        <v>0</v>
      </c>
      <c r="BH109" s="52">
        <v>0</v>
      </c>
      <c r="BI109" s="53">
        <v>1</v>
      </c>
      <c r="BJ109" s="52">
        <v>0</v>
      </c>
      <c r="BK109" s="52">
        <v>0</v>
      </c>
      <c r="BL109" s="52">
        <v>0</v>
      </c>
      <c r="BM109" s="52">
        <v>0</v>
      </c>
      <c r="BN109" s="53">
        <v>10</v>
      </c>
      <c r="BO109" s="52">
        <v>0</v>
      </c>
      <c r="BP109" s="245">
        <v>61</v>
      </c>
      <c r="BQ109" s="52">
        <v>0</v>
      </c>
      <c r="BR109" s="52">
        <v>0</v>
      </c>
      <c r="BS109" s="52">
        <v>0</v>
      </c>
      <c r="BT109" s="52">
        <v>0</v>
      </c>
      <c r="BU109" s="52">
        <v>0</v>
      </c>
      <c r="BV109" s="52">
        <v>0</v>
      </c>
      <c r="BW109" s="52">
        <v>0</v>
      </c>
      <c r="BX109" s="52">
        <v>0</v>
      </c>
      <c r="BY109" s="52">
        <v>0</v>
      </c>
      <c r="BZ109" s="52">
        <v>0</v>
      </c>
      <c r="CA109" s="52">
        <v>0</v>
      </c>
      <c r="CB109" s="52">
        <v>0</v>
      </c>
      <c r="CC109" s="246">
        <v>0</v>
      </c>
    </row>
    <row r="110" spans="1:81" x14ac:dyDescent="0.25">
      <c r="A110" s="3" t="s">
        <v>63</v>
      </c>
      <c r="B110" s="3" t="s">
        <v>166</v>
      </c>
      <c r="C110" s="3" t="s">
        <v>172</v>
      </c>
      <c r="D110" s="53">
        <v>-68</v>
      </c>
      <c r="E110" s="53">
        <v>-564</v>
      </c>
      <c r="F110" s="53">
        <v>-4</v>
      </c>
      <c r="G110" s="53">
        <v>-1666</v>
      </c>
      <c r="H110" s="53">
        <v>-69</v>
      </c>
      <c r="I110" s="53">
        <v>-5</v>
      </c>
      <c r="J110" s="52">
        <v>0</v>
      </c>
      <c r="K110" s="53">
        <v>-2</v>
      </c>
      <c r="L110" s="53">
        <v>-3</v>
      </c>
      <c r="M110" s="52">
        <v>0</v>
      </c>
      <c r="N110" s="53">
        <v>-17</v>
      </c>
      <c r="O110" s="52">
        <v>0</v>
      </c>
      <c r="P110" s="245">
        <v>-2398</v>
      </c>
      <c r="Q110" s="53">
        <v>-68</v>
      </c>
      <c r="R110" s="53">
        <v>-282</v>
      </c>
      <c r="S110" s="52">
        <v>0</v>
      </c>
      <c r="T110" s="53">
        <v>-833</v>
      </c>
      <c r="U110" s="52">
        <v>0</v>
      </c>
      <c r="V110" s="52">
        <v>0</v>
      </c>
      <c r="W110" s="52">
        <v>0</v>
      </c>
      <c r="X110" s="52">
        <v>0</v>
      </c>
      <c r="Y110" s="52">
        <v>0</v>
      </c>
      <c r="Z110" s="52">
        <v>0</v>
      </c>
      <c r="AA110" s="52">
        <v>0</v>
      </c>
      <c r="AB110" s="52">
        <v>0</v>
      </c>
      <c r="AC110" s="245">
        <v>-1183</v>
      </c>
      <c r="AD110" s="52">
        <v>0</v>
      </c>
      <c r="AE110" s="53">
        <v>-231</v>
      </c>
      <c r="AF110" s="53">
        <v>-4</v>
      </c>
      <c r="AG110" s="52">
        <v>0</v>
      </c>
      <c r="AH110" s="52">
        <v>0</v>
      </c>
      <c r="AI110" s="53">
        <v>-4</v>
      </c>
      <c r="AJ110" s="52">
        <v>0</v>
      </c>
      <c r="AK110" s="53">
        <v>-2</v>
      </c>
      <c r="AL110" s="53">
        <v>-3</v>
      </c>
      <c r="AM110" s="52">
        <v>0</v>
      </c>
      <c r="AN110" s="53">
        <v>-7</v>
      </c>
      <c r="AO110" s="52">
        <v>0</v>
      </c>
      <c r="AP110" s="245">
        <v>-251</v>
      </c>
      <c r="AQ110" s="52">
        <v>0</v>
      </c>
      <c r="AR110" s="52">
        <v>0</v>
      </c>
      <c r="AS110" s="52">
        <v>0</v>
      </c>
      <c r="AT110" s="53">
        <v>-833</v>
      </c>
      <c r="AU110" s="53">
        <v>-69</v>
      </c>
      <c r="AV110" s="52">
        <v>0</v>
      </c>
      <c r="AW110" s="52">
        <v>0</v>
      </c>
      <c r="AX110" s="52">
        <v>0</v>
      </c>
      <c r="AY110" s="52">
        <v>0</v>
      </c>
      <c r="AZ110" s="52">
        <v>0</v>
      </c>
      <c r="BA110" s="52">
        <v>0</v>
      </c>
      <c r="BB110" s="52">
        <v>0</v>
      </c>
      <c r="BC110" s="245">
        <v>-902</v>
      </c>
      <c r="BD110" s="322">
        <v>0</v>
      </c>
      <c r="BE110" s="53">
        <v>-51</v>
      </c>
      <c r="BF110" s="52">
        <v>0</v>
      </c>
      <c r="BG110" s="52">
        <v>0</v>
      </c>
      <c r="BH110" s="52">
        <v>0</v>
      </c>
      <c r="BI110" s="53">
        <v>-1</v>
      </c>
      <c r="BJ110" s="52">
        <v>0</v>
      </c>
      <c r="BK110" s="52">
        <v>0</v>
      </c>
      <c r="BL110" s="52">
        <v>0</v>
      </c>
      <c r="BM110" s="52">
        <v>0</v>
      </c>
      <c r="BN110" s="53">
        <v>-10</v>
      </c>
      <c r="BO110" s="52">
        <v>0</v>
      </c>
      <c r="BP110" s="245">
        <v>-62</v>
      </c>
      <c r="BQ110" s="52">
        <v>0</v>
      </c>
      <c r="BR110" s="52">
        <v>0</v>
      </c>
      <c r="BS110" s="52">
        <v>0</v>
      </c>
      <c r="BT110" s="52">
        <v>0</v>
      </c>
      <c r="BU110" s="52">
        <v>0</v>
      </c>
      <c r="BV110" s="52">
        <v>0</v>
      </c>
      <c r="BW110" s="52">
        <v>0</v>
      </c>
      <c r="BX110" s="52">
        <v>0</v>
      </c>
      <c r="BY110" s="52">
        <v>0</v>
      </c>
      <c r="BZ110" s="52">
        <v>0</v>
      </c>
      <c r="CA110" s="52">
        <v>0</v>
      </c>
      <c r="CB110" s="52">
        <v>0</v>
      </c>
      <c r="CC110" s="246">
        <v>0</v>
      </c>
    </row>
    <row r="111" spans="1:81" x14ac:dyDescent="0.25">
      <c r="A111" s="3" t="s">
        <v>72</v>
      </c>
      <c r="B111" s="3" t="s">
        <v>169</v>
      </c>
      <c r="C111" s="3" t="s">
        <v>170</v>
      </c>
      <c r="D111" s="53">
        <v>14603</v>
      </c>
      <c r="E111" s="53">
        <v>120563</v>
      </c>
      <c r="F111" s="53">
        <v>922</v>
      </c>
      <c r="G111" s="53">
        <v>355898</v>
      </c>
      <c r="H111" s="53">
        <v>14808</v>
      </c>
      <c r="I111" s="53">
        <v>974</v>
      </c>
      <c r="J111" s="53">
        <v>51</v>
      </c>
      <c r="K111" s="53">
        <v>410</v>
      </c>
      <c r="L111" s="53">
        <v>615</v>
      </c>
      <c r="M111" s="52">
        <v>0</v>
      </c>
      <c r="N111" s="53">
        <v>3535</v>
      </c>
      <c r="O111" s="52">
        <v>0</v>
      </c>
      <c r="P111" s="245">
        <v>512379</v>
      </c>
      <c r="Q111" s="53">
        <v>14603</v>
      </c>
      <c r="R111" s="53">
        <v>60282</v>
      </c>
      <c r="S111" s="52">
        <v>0</v>
      </c>
      <c r="T111" s="53">
        <v>177949</v>
      </c>
      <c r="U111" s="52">
        <v>0</v>
      </c>
      <c r="V111" s="52">
        <v>0</v>
      </c>
      <c r="W111" s="53">
        <v>51</v>
      </c>
      <c r="X111" s="52">
        <v>0</v>
      </c>
      <c r="Y111" s="52">
        <v>0</v>
      </c>
      <c r="Z111" s="52">
        <v>0</v>
      </c>
      <c r="AA111" s="52">
        <v>0</v>
      </c>
      <c r="AB111" s="52">
        <v>0</v>
      </c>
      <c r="AC111" s="245">
        <v>252885</v>
      </c>
      <c r="AD111" s="52">
        <v>0</v>
      </c>
      <c r="AE111" s="53">
        <v>49534</v>
      </c>
      <c r="AF111" s="53">
        <v>922</v>
      </c>
      <c r="AG111" s="52">
        <v>0</v>
      </c>
      <c r="AH111" s="52">
        <v>0</v>
      </c>
      <c r="AI111" s="53">
        <v>800</v>
      </c>
      <c r="AJ111" s="52">
        <v>0</v>
      </c>
      <c r="AK111" s="53">
        <v>410</v>
      </c>
      <c r="AL111" s="53">
        <v>615</v>
      </c>
      <c r="AM111" s="52">
        <v>0</v>
      </c>
      <c r="AN111" s="53">
        <v>1434</v>
      </c>
      <c r="AO111" s="52">
        <v>0</v>
      </c>
      <c r="AP111" s="245">
        <v>53715</v>
      </c>
      <c r="AQ111" s="52">
        <v>0</v>
      </c>
      <c r="AR111" s="52">
        <v>0</v>
      </c>
      <c r="AS111" s="52">
        <v>0</v>
      </c>
      <c r="AT111" s="53">
        <v>177949</v>
      </c>
      <c r="AU111" s="53">
        <v>14808</v>
      </c>
      <c r="AV111" s="52">
        <v>0</v>
      </c>
      <c r="AW111" s="52">
        <v>0</v>
      </c>
      <c r="AX111" s="52">
        <v>0</v>
      </c>
      <c r="AY111" s="52">
        <v>0</v>
      </c>
      <c r="AZ111" s="52">
        <v>0</v>
      </c>
      <c r="BA111" s="52">
        <v>0</v>
      </c>
      <c r="BB111" s="52">
        <v>0</v>
      </c>
      <c r="BC111" s="245">
        <v>192757</v>
      </c>
      <c r="BD111" s="322">
        <v>0</v>
      </c>
      <c r="BE111" s="53">
        <v>10747</v>
      </c>
      <c r="BF111" s="52">
        <v>0</v>
      </c>
      <c r="BG111" s="52">
        <v>0</v>
      </c>
      <c r="BH111" s="52">
        <v>0</v>
      </c>
      <c r="BI111" s="53">
        <v>174</v>
      </c>
      <c r="BJ111" s="52">
        <v>0</v>
      </c>
      <c r="BK111" s="52">
        <v>0</v>
      </c>
      <c r="BL111" s="52">
        <v>0</v>
      </c>
      <c r="BM111" s="52">
        <v>0</v>
      </c>
      <c r="BN111" s="53">
        <v>2101</v>
      </c>
      <c r="BO111" s="52">
        <v>0</v>
      </c>
      <c r="BP111" s="245">
        <v>13022</v>
      </c>
      <c r="BQ111" s="52">
        <v>0</v>
      </c>
      <c r="BR111" s="52">
        <v>0</v>
      </c>
      <c r="BS111" s="52">
        <v>0</v>
      </c>
      <c r="BT111" s="52">
        <v>0</v>
      </c>
      <c r="BU111" s="52">
        <v>0</v>
      </c>
      <c r="BV111" s="52">
        <v>0</v>
      </c>
      <c r="BW111" s="52">
        <v>0</v>
      </c>
      <c r="BX111" s="52">
        <v>0</v>
      </c>
      <c r="BY111" s="52">
        <v>0</v>
      </c>
      <c r="BZ111" s="52">
        <v>0</v>
      </c>
      <c r="CA111" s="52">
        <v>0</v>
      </c>
      <c r="CB111" s="52">
        <v>0</v>
      </c>
      <c r="CC111" s="246">
        <v>0</v>
      </c>
    </row>
    <row r="112" spans="1:81" x14ac:dyDescent="0.25">
      <c r="A112" s="3" t="s">
        <v>72</v>
      </c>
      <c r="B112" s="3" t="s">
        <v>171</v>
      </c>
      <c r="C112" s="3" t="s">
        <v>172</v>
      </c>
      <c r="D112" s="53">
        <v>13957</v>
      </c>
      <c r="E112" s="53">
        <v>115229</v>
      </c>
      <c r="F112" s="53">
        <v>881</v>
      </c>
      <c r="G112" s="53">
        <v>340154</v>
      </c>
      <c r="H112" s="53">
        <v>14153</v>
      </c>
      <c r="I112" s="53">
        <v>930</v>
      </c>
      <c r="J112" s="53">
        <v>49</v>
      </c>
      <c r="K112" s="53">
        <v>392</v>
      </c>
      <c r="L112" s="53">
        <v>588</v>
      </c>
      <c r="M112" s="52">
        <v>0</v>
      </c>
      <c r="N112" s="53">
        <v>3379</v>
      </c>
      <c r="O112" s="52">
        <v>0</v>
      </c>
      <c r="P112" s="245">
        <v>489712</v>
      </c>
      <c r="Q112" s="53">
        <v>13957</v>
      </c>
      <c r="R112" s="53">
        <v>57615</v>
      </c>
      <c r="S112" s="52">
        <v>0</v>
      </c>
      <c r="T112" s="53">
        <v>170077</v>
      </c>
      <c r="U112" s="52">
        <v>0</v>
      </c>
      <c r="V112" s="52">
        <v>0</v>
      </c>
      <c r="W112" s="53">
        <v>49</v>
      </c>
      <c r="X112" s="52">
        <v>0</v>
      </c>
      <c r="Y112" s="52">
        <v>0</v>
      </c>
      <c r="Z112" s="52">
        <v>0</v>
      </c>
      <c r="AA112" s="52">
        <v>0</v>
      </c>
      <c r="AB112" s="52">
        <v>0</v>
      </c>
      <c r="AC112" s="245">
        <v>241698</v>
      </c>
      <c r="AD112" s="52">
        <v>0</v>
      </c>
      <c r="AE112" s="53">
        <v>47342</v>
      </c>
      <c r="AF112" s="53">
        <v>881</v>
      </c>
      <c r="AG112" s="52">
        <v>0</v>
      </c>
      <c r="AH112" s="52">
        <v>0</v>
      </c>
      <c r="AI112" s="53">
        <v>764</v>
      </c>
      <c r="AJ112" s="52">
        <v>0</v>
      </c>
      <c r="AK112" s="53">
        <v>392</v>
      </c>
      <c r="AL112" s="53">
        <v>588</v>
      </c>
      <c r="AM112" s="52">
        <v>0</v>
      </c>
      <c r="AN112" s="53">
        <v>1371</v>
      </c>
      <c r="AO112" s="52">
        <v>0</v>
      </c>
      <c r="AP112" s="245">
        <v>51338</v>
      </c>
      <c r="AQ112" s="52">
        <v>0</v>
      </c>
      <c r="AR112" s="52">
        <v>0</v>
      </c>
      <c r="AS112" s="52">
        <v>0</v>
      </c>
      <c r="AT112" s="53">
        <v>170077</v>
      </c>
      <c r="AU112" s="53">
        <v>14153</v>
      </c>
      <c r="AV112" s="52">
        <v>0</v>
      </c>
      <c r="AW112" s="52">
        <v>0</v>
      </c>
      <c r="AX112" s="52">
        <v>0</v>
      </c>
      <c r="AY112" s="52">
        <v>0</v>
      </c>
      <c r="AZ112" s="52">
        <v>0</v>
      </c>
      <c r="BA112" s="52">
        <v>0</v>
      </c>
      <c r="BB112" s="52">
        <v>0</v>
      </c>
      <c r="BC112" s="245">
        <v>184230</v>
      </c>
      <c r="BD112" s="322">
        <v>0</v>
      </c>
      <c r="BE112" s="53">
        <v>10272</v>
      </c>
      <c r="BF112" s="52">
        <v>0</v>
      </c>
      <c r="BG112" s="52">
        <v>0</v>
      </c>
      <c r="BH112" s="52">
        <v>0</v>
      </c>
      <c r="BI112" s="53">
        <v>166</v>
      </c>
      <c r="BJ112" s="52">
        <v>0</v>
      </c>
      <c r="BK112" s="52">
        <v>0</v>
      </c>
      <c r="BL112" s="52">
        <v>0</v>
      </c>
      <c r="BM112" s="52">
        <v>0</v>
      </c>
      <c r="BN112" s="53">
        <v>2008</v>
      </c>
      <c r="BO112" s="52">
        <v>0</v>
      </c>
      <c r="BP112" s="245">
        <v>12446</v>
      </c>
      <c r="BQ112" s="52">
        <v>0</v>
      </c>
      <c r="BR112" s="52">
        <v>0</v>
      </c>
      <c r="BS112" s="52">
        <v>0</v>
      </c>
      <c r="BT112" s="52">
        <v>0</v>
      </c>
      <c r="BU112" s="52">
        <v>0</v>
      </c>
      <c r="BV112" s="52">
        <v>0</v>
      </c>
      <c r="BW112" s="52">
        <v>0</v>
      </c>
      <c r="BX112" s="52">
        <v>0</v>
      </c>
      <c r="BY112" s="52">
        <v>0</v>
      </c>
      <c r="BZ112" s="52">
        <v>0</v>
      </c>
      <c r="CA112" s="52">
        <v>0</v>
      </c>
      <c r="CB112" s="52">
        <v>0</v>
      </c>
      <c r="CC112" s="246">
        <v>0</v>
      </c>
    </row>
    <row r="113" spans="1:81" x14ac:dyDescent="0.25">
      <c r="A113" s="3" t="s">
        <v>72</v>
      </c>
      <c r="B113" s="3" t="s">
        <v>166</v>
      </c>
      <c r="C113" s="3" t="s">
        <v>167</v>
      </c>
      <c r="D113" s="53">
        <v>15270</v>
      </c>
      <c r="E113" s="53">
        <v>126074</v>
      </c>
      <c r="F113" s="53">
        <v>964</v>
      </c>
      <c r="G113" s="53">
        <v>372166</v>
      </c>
      <c r="H113" s="53">
        <v>15485</v>
      </c>
      <c r="I113" s="53">
        <v>1018</v>
      </c>
      <c r="J113" s="53">
        <v>54</v>
      </c>
      <c r="K113" s="53">
        <v>429</v>
      </c>
      <c r="L113" s="53">
        <v>643</v>
      </c>
      <c r="M113" s="52">
        <v>0</v>
      </c>
      <c r="N113" s="53">
        <v>3697</v>
      </c>
      <c r="O113" s="52">
        <v>0</v>
      </c>
      <c r="P113" s="245">
        <v>535800</v>
      </c>
      <c r="Q113" s="53">
        <v>15270</v>
      </c>
      <c r="R113" s="53">
        <v>63037</v>
      </c>
      <c r="S113" s="52">
        <v>0</v>
      </c>
      <c r="T113" s="53">
        <v>186083</v>
      </c>
      <c r="U113" s="52">
        <v>0</v>
      </c>
      <c r="V113" s="52">
        <v>0</v>
      </c>
      <c r="W113" s="53">
        <v>54</v>
      </c>
      <c r="X113" s="52">
        <v>0</v>
      </c>
      <c r="Y113" s="52">
        <v>0</v>
      </c>
      <c r="Z113" s="52">
        <v>0</v>
      </c>
      <c r="AA113" s="52">
        <v>0</v>
      </c>
      <c r="AB113" s="52">
        <v>0</v>
      </c>
      <c r="AC113" s="245">
        <v>264444</v>
      </c>
      <c r="AD113" s="52">
        <v>0</v>
      </c>
      <c r="AE113" s="53">
        <v>51797</v>
      </c>
      <c r="AF113" s="53">
        <v>964</v>
      </c>
      <c r="AG113" s="52">
        <v>0</v>
      </c>
      <c r="AH113" s="52">
        <v>0</v>
      </c>
      <c r="AI113" s="53">
        <v>837</v>
      </c>
      <c r="AJ113" s="52">
        <v>0</v>
      </c>
      <c r="AK113" s="53">
        <v>429</v>
      </c>
      <c r="AL113" s="53">
        <v>643</v>
      </c>
      <c r="AM113" s="52">
        <v>0</v>
      </c>
      <c r="AN113" s="53">
        <v>1500</v>
      </c>
      <c r="AO113" s="52">
        <v>0</v>
      </c>
      <c r="AP113" s="245">
        <v>56170</v>
      </c>
      <c r="AQ113" s="52">
        <v>0</v>
      </c>
      <c r="AR113" s="52">
        <v>0</v>
      </c>
      <c r="AS113" s="52">
        <v>0</v>
      </c>
      <c r="AT113" s="53">
        <v>186083</v>
      </c>
      <c r="AU113" s="53">
        <v>15485</v>
      </c>
      <c r="AV113" s="52">
        <v>0</v>
      </c>
      <c r="AW113" s="52">
        <v>0</v>
      </c>
      <c r="AX113" s="52">
        <v>0</v>
      </c>
      <c r="AY113" s="52">
        <v>0</v>
      </c>
      <c r="AZ113" s="52">
        <v>0</v>
      </c>
      <c r="BA113" s="52">
        <v>0</v>
      </c>
      <c r="BB113" s="52">
        <v>0</v>
      </c>
      <c r="BC113" s="245">
        <v>201568</v>
      </c>
      <c r="BD113" s="322">
        <v>0</v>
      </c>
      <c r="BE113" s="53">
        <v>11240</v>
      </c>
      <c r="BF113" s="52">
        <v>0</v>
      </c>
      <c r="BG113" s="52">
        <v>0</v>
      </c>
      <c r="BH113" s="52">
        <v>0</v>
      </c>
      <c r="BI113" s="53">
        <v>181</v>
      </c>
      <c r="BJ113" s="52">
        <v>0</v>
      </c>
      <c r="BK113" s="52">
        <v>0</v>
      </c>
      <c r="BL113" s="52">
        <v>0</v>
      </c>
      <c r="BM113" s="52">
        <v>0</v>
      </c>
      <c r="BN113" s="53">
        <v>2197</v>
      </c>
      <c r="BO113" s="52">
        <v>0</v>
      </c>
      <c r="BP113" s="245">
        <v>13618</v>
      </c>
      <c r="BQ113" s="52">
        <v>0</v>
      </c>
      <c r="BR113" s="52">
        <v>0</v>
      </c>
      <c r="BS113" s="52">
        <v>0</v>
      </c>
      <c r="BT113" s="52">
        <v>0</v>
      </c>
      <c r="BU113" s="52">
        <v>0</v>
      </c>
      <c r="BV113" s="52">
        <v>0</v>
      </c>
      <c r="BW113" s="52">
        <v>0</v>
      </c>
      <c r="BX113" s="52">
        <v>0</v>
      </c>
      <c r="BY113" s="52">
        <v>0</v>
      </c>
      <c r="BZ113" s="52">
        <v>0</v>
      </c>
      <c r="CA113" s="52">
        <v>0</v>
      </c>
      <c r="CB113" s="52">
        <v>0</v>
      </c>
      <c r="CC113" s="246">
        <v>0</v>
      </c>
    </row>
    <row r="114" spans="1:81" x14ac:dyDescent="0.25">
      <c r="A114" s="3" t="s">
        <v>77</v>
      </c>
      <c r="B114" s="3" t="s">
        <v>169</v>
      </c>
      <c r="C114" s="3" t="s">
        <v>170</v>
      </c>
      <c r="D114" s="53">
        <v>701</v>
      </c>
      <c r="E114" s="53">
        <v>5789</v>
      </c>
      <c r="F114" s="53">
        <v>44</v>
      </c>
      <c r="G114" s="53">
        <v>17090</v>
      </c>
      <c r="H114" s="53">
        <v>711</v>
      </c>
      <c r="I114" s="53">
        <v>47</v>
      </c>
      <c r="J114" s="53">
        <v>2</v>
      </c>
      <c r="K114" s="53">
        <v>20</v>
      </c>
      <c r="L114" s="53">
        <v>30</v>
      </c>
      <c r="M114" s="52">
        <v>0</v>
      </c>
      <c r="N114" s="53">
        <v>170</v>
      </c>
      <c r="O114" s="52">
        <v>0</v>
      </c>
      <c r="P114" s="245">
        <v>24604</v>
      </c>
      <c r="Q114" s="53">
        <v>701</v>
      </c>
      <c r="R114" s="53">
        <v>2895</v>
      </c>
      <c r="S114" s="52">
        <v>0</v>
      </c>
      <c r="T114" s="53">
        <v>8545</v>
      </c>
      <c r="U114" s="52">
        <v>0</v>
      </c>
      <c r="V114" s="52">
        <v>0</v>
      </c>
      <c r="W114" s="53">
        <v>2</v>
      </c>
      <c r="X114" s="52">
        <v>0</v>
      </c>
      <c r="Y114" s="52">
        <v>0</v>
      </c>
      <c r="Z114" s="52">
        <v>0</v>
      </c>
      <c r="AA114" s="52">
        <v>0</v>
      </c>
      <c r="AB114" s="52">
        <v>0</v>
      </c>
      <c r="AC114" s="245">
        <v>12143</v>
      </c>
      <c r="AD114" s="52">
        <v>0</v>
      </c>
      <c r="AE114" s="53">
        <v>2378</v>
      </c>
      <c r="AF114" s="53">
        <v>44</v>
      </c>
      <c r="AG114" s="52">
        <v>0</v>
      </c>
      <c r="AH114" s="52">
        <v>0</v>
      </c>
      <c r="AI114" s="53">
        <v>39</v>
      </c>
      <c r="AJ114" s="52">
        <v>0</v>
      </c>
      <c r="AK114" s="53">
        <v>20</v>
      </c>
      <c r="AL114" s="53">
        <v>30</v>
      </c>
      <c r="AM114" s="52">
        <v>0</v>
      </c>
      <c r="AN114" s="53">
        <v>69</v>
      </c>
      <c r="AO114" s="52">
        <v>0</v>
      </c>
      <c r="AP114" s="245">
        <v>2580</v>
      </c>
      <c r="AQ114" s="52">
        <v>0</v>
      </c>
      <c r="AR114" s="52">
        <v>0</v>
      </c>
      <c r="AS114" s="52">
        <v>0</v>
      </c>
      <c r="AT114" s="53">
        <v>8545</v>
      </c>
      <c r="AU114" s="53">
        <v>711</v>
      </c>
      <c r="AV114" s="52">
        <v>0</v>
      </c>
      <c r="AW114" s="52">
        <v>0</v>
      </c>
      <c r="AX114" s="52">
        <v>0</v>
      </c>
      <c r="AY114" s="52">
        <v>0</v>
      </c>
      <c r="AZ114" s="52">
        <v>0</v>
      </c>
      <c r="BA114" s="52">
        <v>0</v>
      </c>
      <c r="BB114" s="52">
        <v>0</v>
      </c>
      <c r="BC114" s="245">
        <v>9256</v>
      </c>
      <c r="BD114" s="322">
        <v>0</v>
      </c>
      <c r="BE114" s="53">
        <v>516</v>
      </c>
      <c r="BF114" s="52">
        <v>0</v>
      </c>
      <c r="BG114" s="52">
        <v>0</v>
      </c>
      <c r="BH114" s="52">
        <v>0</v>
      </c>
      <c r="BI114" s="53">
        <v>8</v>
      </c>
      <c r="BJ114" s="52">
        <v>0</v>
      </c>
      <c r="BK114" s="52">
        <v>0</v>
      </c>
      <c r="BL114" s="52">
        <v>0</v>
      </c>
      <c r="BM114" s="52">
        <v>0</v>
      </c>
      <c r="BN114" s="53">
        <v>101</v>
      </c>
      <c r="BO114" s="52">
        <v>0</v>
      </c>
      <c r="BP114" s="245">
        <v>625</v>
      </c>
      <c r="BQ114" s="52">
        <v>0</v>
      </c>
      <c r="BR114" s="52">
        <v>0</v>
      </c>
      <c r="BS114" s="52">
        <v>0</v>
      </c>
      <c r="BT114" s="52">
        <v>0</v>
      </c>
      <c r="BU114" s="52">
        <v>0</v>
      </c>
      <c r="BV114" s="52">
        <v>0</v>
      </c>
      <c r="BW114" s="52">
        <v>0</v>
      </c>
      <c r="BX114" s="52">
        <v>0</v>
      </c>
      <c r="BY114" s="52">
        <v>0</v>
      </c>
      <c r="BZ114" s="52">
        <v>0</v>
      </c>
      <c r="CA114" s="52">
        <v>0</v>
      </c>
      <c r="CB114" s="52">
        <v>0</v>
      </c>
      <c r="CC114" s="246">
        <v>0</v>
      </c>
    </row>
    <row r="115" spans="1:81" x14ac:dyDescent="0.25">
      <c r="A115" s="3" t="s">
        <v>77</v>
      </c>
      <c r="B115" s="3" t="s">
        <v>171</v>
      </c>
      <c r="C115" s="3" t="s">
        <v>172</v>
      </c>
      <c r="D115" s="53">
        <v>695</v>
      </c>
      <c r="E115" s="53">
        <v>5742</v>
      </c>
      <c r="F115" s="53">
        <v>44</v>
      </c>
      <c r="G115" s="53">
        <v>16950</v>
      </c>
      <c r="H115" s="53">
        <v>705</v>
      </c>
      <c r="I115" s="53">
        <v>46</v>
      </c>
      <c r="J115" s="53">
        <v>2</v>
      </c>
      <c r="K115" s="53">
        <v>20</v>
      </c>
      <c r="L115" s="53">
        <v>29</v>
      </c>
      <c r="M115" s="52">
        <v>0</v>
      </c>
      <c r="N115" s="53">
        <v>168</v>
      </c>
      <c r="O115" s="52">
        <v>0</v>
      </c>
      <c r="P115" s="245">
        <v>24401</v>
      </c>
      <c r="Q115" s="53">
        <v>695</v>
      </c>
      <c r="R115" s="53">
        <v>2871</v>
      </c>
      <c r="S115" s="52">
        <v>0</v>
      </c>
      <c r="T115" s="53">
        <v>8475</v>
      </c>
      <c r="U115" s="52">
        <v>0</v>
      </c>
      <c r="V115" s="52">
        <v>0</v>
      </c>
      <c r="W115" s="53">
        <v>2</v>
      </c>
      <c r="X115" s="52">
        <v>0</v>
      </c>
      <c r="Y115" s="52">
        <v>0</v>
      </c>
      <c r="Z115" s="52">
        <v>0</v>
      </c>
      <c r="AA115" s="52">
        <v>0</v>
      </c>
      <c r="AB115" s="52">
        <v>0</v>
      </c>
      <c r="AC115" s="245">
        <v>12043</v>
      </c>
      <c r="AD115" s="52">
        <v>0</v>
      </c>
      <c r="AE115" s="53">
        <v>2360</v>
      </c>
      <c r="AF115" s="53">
        <v>44</v>
      </c>
      <c r="AG115" s="52">
        <v>0</v>
      </c>
      <c r="AH115" s="52">
        <v>0</v>
      </c>
      <c r="AI115" s="53">
        <v>38</v>
      </c>
      <c r="AJ115" s="52">
        <v>0</v>
      </c>
      <c r="AK115" s="53">
        <v>20</v>
      </c>
      <c r="AL115" s="53">
        <v>29</v>
      </c>
      <c r="AM115" s="52">
        <v>0</v>
      </c>
      <c r="AN115" s="53">
        <v>68</v>
      </c>
      <c r="AO115" s="52">
        <v>0</v>
      </c>
      <c r="AP115" s="245">
        <v>2559</v>
      </c>
      <c r="AQ115" s="52">
        <v>0</v>
      </c>
      <c r="AR115" s="52">
        <v>0</v>
      </c>
      <c r="AS115" s="52">
        <v>0</v>
      </c>
      <c r="AT115" s="53">
        <v>8475</v>
      </c>
      <c r="AU115" s="53">
        <v>705</v>
      </c>
      <c r="AV115" s="52">
        <v>0</v>
      </c>
      <c r="AW115" s="52">
        <v>0</v>
      </c>
      <c r="AX115" s="52">
        <v>0</v>
      </c>
      <c r="AY115" s="52">
        <v>0</v>
      </c>
      <c r="AZ115" s="52">
        <v>0</v>
      </c>
      <c r="BA115" s="52">
        <v>0</v>
      </c>
      <c r="BB115" s="52">
        <v>0</v>
      </c>
      <c r="BC115" s="245">
        <v>9180</v>
      </c>
      <c r="BD115" s="322">
        <v>0</v>
      </c>
      <c r="BE115" s="53">
        <v>511</v>
      </c>
      <c r="BF115" s="52">
        <v>0</v>
      </c>
      <c r="BG115" s="52">
        <v>0</v>
      </c>
      <c r="BH115" s="52">
        <v>0</v>
      </c>
      <c r="BI115" s="53">
        <v>8</v>
      </c>
      <c r="BJ115" s="52">
        <v>0</v>
      </c>
      <c r="BK115" s="52">
        <v>0</v>
      </c>
      <c r="BL115" s="52">
        <v>0</v>
      </c>
      <c r="BM115" s="52">
        <v>0</v>
      </c>
      <c r="BN115" s="53">
        <v>100</v>
      </c>
      <c r="BO115" s="52">
        <v>0</v>
      </c>
      <c r="BP115" s="245">
        <v>619</v>
      </c>
      <c r="BQ115" s="52">
        <v>0</v>
      </c>
      <c r="BR115" s="52">
        <v>0</v>
      </c>
      <c r="BS115" s="52">
        <v>0</v>
      </c>
      <c r="BT115" s="52">
        <v>0</v>
      </c>
      <c r="BU115" s="52">
        <v>0</v>
      </c>
      <c r="BV115" s="52">
        <v>0</v>
      </c>
      <c r="BW115" s="52">
        <v>0</v>
      </c>
      <c r="BX115" s="52">
        <v>0</v>
      </c>
      <c r="BY115" s="52">
        <v>0</v>
      </c>
      <c r="BZ115" s="52">
        <v>0</v>
      </c>
      <c r="CA115" s="52">
        <v>0</v>
      </c>
      <c r="CB115" s="52">
        <v>0</v>
      </c>
      <c r="CC115" s="246">
        <v>0</v>
      </c>
    </row>
    <row r="116" spans="1:81" x14ac:dyDescent="0.25">
      <c r="A116" s="3" t="s">
        <v>77</v>
      </c>
      <c r="B116" s="3" t="s">
        <v>166</v>
      </c>
      <c r="C116" s="3" t="s">
        <v>167</v>
      </c>
      <c r="D116" s="53">
        <v>1182</v>
      </c>
      <c r="E116" s="53">
        <v>9757</v>
      </c>
      <c r="F116" s="53">
        <v>75</v>
      </c>
      <c r="G116" s="53">
        <v>28803</v>
      </c>
      <c r="H116" s="53">
        <v>1198</v>
      </c>
      <c r="I116" s="53">
        <v>79</v>
      </c>
      <c r="J116" s="53">
        <v>4</v>
      </c>
      <c r="K116" s="53">
        <v>33</v>
      </c>
      <c r="L116" s="53">
        <v>50</v>
      </c>
      <c r="M116" s="52">
        <v>0</v>
      </c>
      <c r="N116" s="53">
        <v>286</v>
      </c>
      <c r="O116" s="52">
        <v>0</v>
      </c>
      <c r="P116" s="245">
        <v>41467</v>
      </c>
      <c r="Q116" s="53">
        <v>1182</v>
      </c>
      <c r="R116" s="53">
        <v>4879</v>
      </c>
      <c r="S116" s="52">
        <v>0</v>
      </c>
      <c r="T116" s="53">
        <v>14401</v>
      </c>
      <c r="U116" s="52">
        <v>0</v>
      </c>
      <c r="V116" s="52">
        <v>0</v>
      </c>
      <c r="W116" s="53">
        <v>4</v>
      </c>
      <c r="X116" s="52">
        <v>0</v>
      </c>
      <c r="Y116" s="52">
        <v>0</v>
      </c>
      <c r="Z116" s="52">
        <v>0</v>
      </c>
      <c r="AA116" s="52">
        <v>0</v>
      </c>
      <c r="AB116" s="52">
        <v>0</v>
      </c>
      <c r="AC116" s="245">
        <v>20466</v>
      </c>
      <c r="AD116" s="52">
        <v>0</v>
      </c>
      <c r="AE116" s="53">
        <v>4009</v>
      </c>
      <c r="AF116" s="53">
        <v>75</v>
      </c>
      <c r="AG116" s="52">
        <v>0</v>
      </c>
      <c r="AH116" s="52">
        <v>0</v>
      </c>
      <c r="AI116" s="53">
        <v>65</v>
      </c>
      <c r="AJ116" s="52">
        <v>0</v>
      </c>
      <c r="AK116" s="53">
        <v>33</v>
      </c>
      <c r="AL116" s="53">
        <v>50</v>
      </c>
      <c r="AM116" s="52">
        <v>0</v>
      </c>
      <c r="AN116" s="53">
        <v>116</v>
      </c>
      <c r="AO116" s="52">
        <v>0</v>
      </c>
      <c r="AP116" s="245">
        <v>4348</v>
      </c>
      <c r="AQ116" s="52">
        <v>0</v>
      </c>
      <c r="AR116" s="52">
        <v>0</v>
      </c>
      <c r="AS116" s="52">
        <v>0</v>
      </c>
      <c r="AT116" s="53">
        <v>14402</v>
      </c>
      <c r="AU116" s="53">
        <v>1198</v>
      </c>
      <c r="AV116" s="52">
        <v>0</v>
      </c>
      <c r="AW116" s="52">
        <v>0</v>
      </c>
      <c r="AX116" s="52">
        <v>0</v>
      </c>
      <c r="AY116" s="52">
        <v>0</v>
      </c>
      <c r="AZ116" s="52">
        <v>0</v>
      </c>
      <c r="BA116" s="52">
        <v>0</v>
      </c>
      <c r="BB116" s="52">
        <v>0</v>
      </c>
      <c r="BC116" s="245">
        <v>15600</v>
      </c>
      <c r="BD116" s="322">
        <v>0</v>
      </c>
      <c r="BE116" s="53">
        <v>869</v>
      </c>
      <c r="BF116" s="52">
        <v>0</v>
      </c>
      <c r="BG116" s="52">
        <v>0</v>
      </c>
      <c r="BH116" s="52">
        <v>0</v>
      </c>
      <c r="BI116" s="53">
        <v>14</v>
      </c>
      <c r="BJ116" s="52">
        <v>0</v>
      </c>
      <c r="BK116" s="52">
        <v>0</v>
      </c>
      <c r="BL116" s="52">
        <v>0</v>
      </c>
      <c r="BM116" s="52">
        <v>0</v>
      </c>
      <c r="BN116" s="53">
        <v>170</v>
      </c>
      <c r="BO116" s="52">
        <v>0</v>
      </c>
      <c r="BP116" s="245">
        <v>1053</v>
      </c>
      <c r="BQ116" s="52">
        <v>0</v>
      </c>
      <c r="BR116" s="52">
        <v>0</v>
      </c>
      <c r="BS116" s="52">
        <v>0</v>
      </c>
      <c r="BT116" s="52">
        <v>0</v>
      </c>
      <c r="BU116" s="52">
        <v>0</v>
      </c>
      <c r="BV116" s="52">
        <v>0</v>
      </c>
      <c r="BW116" s="52">
        <v>0</v>
      </c>
      <c r="BX116" s="52">
        <v>0</v>
      </c>
      <c r="BY116" s="52">
        <v>0</v>
      </c>
      <c r="BZ116" s="52">
        <v>0</v>
      </c>
      <c r="CA116" s="52">
        <v>0</v>
      </c>
      <c r="CB116" s="52">
        <v>0</v>
      </c>
      <c r="CC116" s="246">
        <v>0</v>
      </c>
    </row>
    <row r="117" spans="1:81" x14ac:dyDescent="0.25">
      <c r="A117" s="3" t="s">
        <v>80</v>
      </c>
      <c r="B117" s="3" t="s">
        <v>169</v>
      </c>
      <c r="C117" s="3" t="s">
        <v>170</v>
      </c>
      <c r="D117" s="53">
        <v>392</v>
      </c>
      <c r="E117" s="53">
        <v>3235</v>
      </c>
      <c r="F117" s="53">
        <v>25</v>
      </c>
      <c r="G117" s="53">
        <v>9551</v>
      </c>
      <c r="H117" s="53">
        <v>397</v>
      </c>
      <c r="I117" s="53">
        <v>26</v>
      </c>
      <c r="J117" s="53">
        <v>1</v>
      </c>
      <c r="K117" s="53">
        <v>11</v>
      </c>
      <c r="L117" s="53">
        <v>17</v>
      </c>
      <c r="M117" s="52">
        <v>0</v>
      </c>
      <c r="N117" s="53">
        <v>95</v>
      </c>
      <c r="O117" s="52">
        <v>0</v>
      </c>
      <c r="P117" s="245">
        <v>13750</v>
      </c>
      <c r="Q117" s="53">
        <v>392</v>
      </c>
      <c r="R117" s="53">
        <v>1618</v>
      </c>
      <c r="S117" s="52">
        <v>0</v>
      </c>
      <c r="T117" s="53">
        <v>4775</v>
      </c>
      <c r="U117" s="52">
        <v>0</v>
      </c>
      <c r="V117" s="52">
        <v>0</v>
      </c>
      <c r="W117" s="53">
        <v>1</v>
      </c>
      <c r="X117" s="52">
        <v>0</v>
      </c>
      <c r="Y117" s="52">
        <v>0</v>
      </c>
      <c r="Z117" s="52">
        <v>0</v>
      </c>
      <c r="AA117" s="52">
        <v>0</v>
      </c>
      <c r="AB117" s="52">
        <v>0</v>
      </c>
      <c r="AC117" s="245">
        <v>6786</v>
      </c>
      <c r="AD117" s="52">
        <v>0</v>
      </c>
      <c r="AE117" s="53">
        <v>1329</v>
      </c>
      <c r="AF117" s="53">
        <v>25</v>
      </c>
      <c r="AG117" s="52">
        <v>0</v>
      </c>
      <c r="AH117" s="52">
        <v>0</v>
      </c>
      <c r="AI117" s="53">
        <v>21</v>
      </c>
      <c r="AJ117" s="52">
        <v>0</v>
      </c>
      <c r="AK117" s="53">
        <v>11</v>
      </c>
      <c r="AL117" s="53">
        <v>17</v>
      </c>
      <c r="AM117" s="52">
        <v>0</v>
      </c>
      <c r="AN117" s="53">
        <v>39</v>
      </c>
      <c r="AO117" s="52">
        <v>0</v>
      </c>
      <c r="AP117" s="245">
        <v>1442</v>
      </c>
      <c r="AQ117" s="52">
        <v>0</v>
      </c>
      <c r="AR117" s="52">
        <v>0</v>
      </c>
      <c r="AS117" s="52">
        <v>0</v>
      </c>
      <c r="AT117" s="53">
        <v>4776</v>
      </c>
      <c r="AU117" s="53">
        <v>397</v>
      </c>
      <c r="AV117" s="52">
        <v>0</v>
      </c>
      <c r="AW117" s="52">
        <v>0</v>
      </c>
      <c r="AX117" s="52">
        <v>0</v>
      </c>
      <c r="AY117" s="52">
        <v>0</v>
      </c>
      <c r="AZ117" s="52">
        <v>0</v>
      </c>
      <c r="BA117" s="52">
        <v>0</v>
      </c>
      <c r="BB117" s="52">
        <v>0</v>
      </c>
      <c r="BC117" s="245">
        <v>5173</v>
      </c>
      <c r="BD117" s="322">
        <v>0</v>
      </c>
      <c r="BE117" s="53">
        <v>288</v>
      </c>
      <c r="BF117" s="52">
        <v>0</v>
      </c>
      <c r="BG117" s="52">
        <v>0</v>
      </c>
      <c r="BH117" s="52">
        <v>0</v>
      </c>
      <c r="BI117" s="53">
        <v>5</v>
      </c>
      <c r="BJ117" s="52">
        <v>0</v>
      </c>
      <c r="BK117" s="52">
        <v>0</v>
      </c>
      <c r="BL117" s="52">
        <v>0</v>
      </c>
      <c r="BM117" s="52">
        <v>0</v>
      </c>
      <c r="BN117" s="53">
        <v>56</v>
      </c>
      <c r="BO117" s="52">
        <v>0</v>
      </c>
      <c r="BP117" s="245">
        <v>349</v>
      </c>
      <c r="BQ117" s="52">
        <v>0</v>
      </c>
      <c r="BR117" s="52">
        <v>0</v>
      </c>
      <c r="BS117" s="52">
        <v>0</v>
      </c>
      <c r="BT117" s="52">
        <v>0</v>
      </c>
      <c r="BU117" s="52">
        <v>0</v>
      </c>
      <c r="BV117" s="52">
        <v>0</v>
      </c>
      <c r="BW117" s="52">
        <v>0</v>
      </c>
      <c r="BX117" s="52">
        <v>0</v>
      </c>
      <c r="BY117" s="52">
        <v>0</v>
      </c>
      <c r="BZ117" s="52">
        <v>0</v>
      </c>
      <c r="CA117" s="52">
        <v>0</v>
      </c>
      <c r="CB117" s="52">
        <v>0</v>
      </c>
      <c r="CC117" s="246">
        <v>0</v>
      </c>
    </row>
    <row r="118" spans="1:81" x14ac:dyDescent="0.25">
      <c r="A118" s="3" t="s">
        <v>80</v>
      </c>
      <c r="B118" s="3" t="s">
        <v>171</v>
      </c>
      <c r="C118" s="3" t="s">
        <v>172</v>
      </c>
      <c r="D118" s="53">
        <v>392</v>
      </c>
      <c r="E118" s="53">
        <v>3235</v>
      </c>
      <c r="F118" s="53">
        <v>25</v>
      </c>
      <c r="G118" s="53">
        <v>9550</v>
      </c>
      <c r="H118" s="53">
        <v>397</v>
      </c>
      <c r="I118" s="53">
        <v>26</v>
      </c>
      <c r="J118" s="53">
        <v>1</v>
      </c>
      <c r="K118" s="53">
        <v>11</v>
      </c>
      <c r="L118" s="53">
        <v>16</v>
      </c>
      <c r="M118" s="52">
        <v>0</v>
      </c>
      <c r="N118" s="53">
        <v>95</v>
      </c>
      <c r="O118" s="52">
        <v>0</v>
      </c>
      <c r="P118" s="245">
        <v>13748</v>
      </c>
      <c r="Q118" s="53">
        <v>392</v>
      </c>
      <c r="R118" s="53">
        <v>1618</v>
      </c>
      <c r="S118" s="52">
        <v>0</v>
      </c>
      <c r="T118" s="53">
        <v>4775</v>
      </c>
      <c r="U118" s="52">
        <v>0</v>
      </c>
      <c r="V118" s="52">
        <v>0</v>
      </c>
      <c r="W118" s="53">
        <v>1</v>
      </c>
      <c r="X118" s="52">
        <v>0</v>
      </c>
      <c r="Y118" s="52">
        <v>0</v>
      </c>
      <c r="Z118" s="52">
        <v>0</v>
      </c>
      <c r="AA118" s="52">
        <v>0</v>
      </c>
      <c r="AB118" s="52">
        <v>0</v>
      </c>
      <c r="AC118" s="245">
        <v>6786</v>
      </c>
      <c r="AD118" s="52">
        <v>0</v>
      </c>
      <c r="AE118" s="53">
        <v>1329</v>
      </c>
      <c r="AF118" s="53">
        <v>25</v>
      </c>
      <c r="AG118" s="52">
        <v>0</v>
      </c>
      <c r="AH118" s="52">
        <v>0</v>
      </c>
      <c r="AI118" s="53">
        <v>21</v>
      </c>
      <c r="AJ118" s="52">
        <v>0</v>
      </c>
      <c r="AK118" s="53">
        <v>11</v>
      </c>
      <c r="AL118" s="53">
        <v>16</v>
      </c>
      <c r="AM118" s="52">
        <v>0</v>
      </c>
      <c r="AN118" s="53">
        <v>39</v>
      </c>
      <c r="AO118" s="52">
        <v>0</v>
      </c>
      <c r="AP118" s="245">
        <v>1441</v>
      </c>
      <c r="AQ118" s="52">
        <v>0</v>
      </c>
      <c r="AR118" s="52">
        <v>0</v>
      </c>
      <c r="AS118" s="52">
        <v>0</v>
      </c>
      <c r="AT118" s="53">
        <v>4775</v>
      </c>
      <c r="AU118" s="53">
        <v>397</v>
      </c>
      <c r="AV118" s="52">
        <v>0</v>
      </c>
      <c r="AW118" s="52">
        <v>0</v>
      </c>
      <c r="AX118" s="52">
        <v>0</v>
      </c>
      <c r="AY118" s="52">
        <v>0</v>
      </c>
      <c r="AZ118" s="52">
        <v>0</v>
      </c>
      <c r="BA118" s="52">
        <v>0</v>
      </c>
      <c r="BB118" s="52">
        <v>0</v>
      </c>
      <c r="BC118" s="245">
        <v>5172</v>
      </c>
      <c r="BD118" s="322">
        <v>0</v>
      </c>
      <c r="BE118" s="53">
        <v>288</v>
      </c>
      <c r="BF118" s="52">
        <v>0</v>
      </c>
      <c r="BG118" s="52">
        <v>0</v>
      </c>
      <c r="BH118" s="52">
        <v>0</v>
      </c>
      <c r="BI118" s="53">
        <v>5</v>
      </c>
      <c r="BJ118" s="52">
        <v>0</v>
      </c>
      <c r="BK118" s="52">
        <v>0</v>
      </c>
      <c r="BL118" s="52">
        <v>0</v>
      </c>
      <c r="BM118" s="52">
        <v>0</v>
      </c>
      <c r="BN118" s="53">
        <v>56</v>
      </c>
      <c r="BO118" s="52">
        <v>0</v>
      </c>
      <c r="BP118" s="245">
        <v>349</v>
      </c>
      <c r="BQ118" s="52">
        <v>0</v>
      </c>
      <c r="BR118" s="52">
        <v>0</v>
      </c>
      <c r="BS118" s="52">
        <v>0</v>
      </c>
      <c r="BT118" s="52">
        <v>0</v>
      </c>
      <c r="BU118" s="52">
        <v>0</v>
      </c>
      <c r="BV118" s="52">
        <v>0</v>
      </c>
      <c r="BW118" s="52">
        <v>0</v>
      </c>
      <c r="BX118" s="52">
        <v>0</v>
      </c>
      <c r="BY118" s="52">
        <v>0</v>
      </c>
      <c r="BZ118" s="52">
        <v>0</v>
      </c>
      <c r="CA118" s="52">
        <v>0</v>
      </c>
      <c r="CB118" s="52">
        <v>0</v>
      </c>
      <c r="CC118" s="246">
        <v>0</v>
      </c>
    </row>
    <row r="119" spans="1:81" x14ac:dyDescent="0.25">
      <c r="A119" s="3" t="s">
        <v>80</v>
      </c>
      <c r="B119" s="3" t="s">
        <v>166</v>
      </c>
      <c r="C119" s="3" t="s">
        <v>167</v>
      </c>
      <c r="D119" s="53">
        <v>566</v>
      </c>
      <c r="E119" s="53">
        <v>4673</v>
      </c>
      <c r="F119" s="53">
        <v>36</v>
      </c>
      <c r="G119" s="53">
        <v>13795</v>
      </c>
      <c r="H119" s="53">
        <v>574</v>
      </c>
      <c r="I119" s="53">
        <v>38</v>
      </c>
      <c r="J119" s="53">
        <v>2</v>
      </c>
      <c r="K119" s="53">
        <v>16</v>
      </c>
      <c r="L119" s="53">
        <v>24</v>
      </c>
      <c r="M119" s="52">
        <v>0</v>
      </c>
      <c r="N119" s="53">
        <v>137</v>
      </c>
      <c r="O119" s="52">
        <v>0</v>
      </c>
      <c r="P119" s="245">
        <v>19861</v>
      </c>
      <c r="Q119" s="53">
        <v>566</v>
      </c>
      <c r="R119" s="53">
        <v>2337</v>
      </c>
      <c r="S119" s="52">
        <v>0</v>
      </c>
      <c r="T119" s="53">
        <v>6897</v>
      </c>
      <c r="U119" s="52">
        <v>0</v>
      </c>
      <c r="V119" s="52">
        <v>0</v>
      </c>
      <c r="W119" s="53">
        <v>2</v>
      </c>
      <c r="X119" s="52">
        <v>0</v>
      </c>
      <c r="Y119" s="52">
        <v>0</v>
      </c>
      <c r="Z119" s="52">
        <v>0</v>
      </c>
      <c r="AA119" s="52">
        <v>0</v>
      </c>
      <c r="AB119" s="52">
        <v>0</v>
      </c>
      <c r="AC119" s="245">
        <v>9802</v>
      </c>
      <c r="AD119" s="52">
        <v>0</v>
      </c>
      <c r="AE119" s="53">
        <v>1920</v>
      </c>
      <c r="AF119" s="53">
        <v>36</v>
      </c>
      <c r="AG119" s="52">
        <v>0</v>
      </c>
      <c r="AH119" s="52">
        <v>0</v>
      </c>
      <c r="AI119" s="53">
        <v>31</v>
      </c>
      <c r="AJ119" s="52">
        <v>0</v>
      </c>
      <c r="AK119" s="53">
        <v>16</v>
      </c>
      <c r="AL119" s="53">
        <v>24</v>
      </c>
      <c r="AM119" s="52">
        <v>0</v>
      </c>
      <c r="AN119" s="53">
        <v>56</v>
      </c>
      <c r="AO119" s="52">
        <v>0</v>
      </c>
      <c r="AP119" s="245">
        <v>2083</v>
      </c>
      <c r="AQ119" s="52">
        <v>0</v>
      </c>
      <c r="AR119" s="52">
        <v>0</v>
      </c>
      <c r="AS119" s="52">
        <v>0</v>
      </c>
      <c r="AT119" s="53">
        <v>6898</v>
      </c>
      <c r="AU119" s="53">
        <v>574</v>
      </c>
      <c r="AV119" s="52">
        <v>0</v>
      </c>
      <c r="AW119" s="52">
        <v>0</v>
      </c>
      <c r="AX119" s="52">
        <v>0</v>
      </c>
      <c r="AY119" s="52">
        <v>0</v>
      </c>
      <c r="AZ119" s="52">
        <v>0</v>
      </c>
      <c r="BA119" s="52">
        <v>0</v>
      </c>
      <c r="BB119" s="52">
        <v>0</v>
      </c>
      <c r="BC119" s="245">
        <v>7472</v>
      </c>
      <c r="BD119" s="322">
        <v>0</v>
      </c>
      <c r="BE119" s="53">
        <v>416</v>
      </c>
      <c r="BF119" s="52">
        <v>0</v>
      </c>
      <c r="BG119" s="52">
        <v>0</v>
      </c>
      <c r="BH119" s="52">
        <v>0</v>
      </c>
      <c r="BI119" s="53">
        <v>7</v>
      </c>
      <c r="BJ119" s="52">
        <v>0</v>
      </c>
      <c r="BK119" s="52">
        <v>0</v>
      </c>
      <c r="BL119" s="52">
        <v>0</v>
      </c>
      <c r="BM119" s="52">
        <v>0</v>
      </c>
      <c r="BN119" s="53">
        <v>81</v>
      </c>
      <c r="BO119" s="52">
        <v>0</v>
      </c>
      <c r="BP119" s="245">
        <v>504</v>
      </c>
      <c r="BQ119" s="52">
        <v>0</v>
      </c>
      <c r="BR119" s="52">
        <v>0</v>
      </c>
      <c r="BS119" s="52">
        <v>0</v>
      </c>
      <c r="BT119" s="52">
        <v>0</v>
      </c>
      <c r="BU119" s="52">
        <v>0</v>
      </c>
      <c r="BV119" s="52">
        <v>0</v>
      </c>
      <c r="BW119" s="52">
        <v>0</v>
      </c>
      <c r="BX119" s="52">
        <v>0</v>
      </c>
      <c r="BY119" s="52">
        <v>0</v>
      </c>
      <c r="BZ119" s="52">
        <v>0</v>
      </c>
      <c r="CA119" s="52">
        <v>0</v>
      </c>
      <c r="CB119" s="52">
        <v>0</v>
      </c>
      <c r="CC119" s="246">
        <v>0</v>
      </c>
    </row>
    <row r="120" spans="1:81" x14ac:dyDescent="0.25">
      <c r="A120" s="3" t="s">
        <v>83</v>
      </c>
      <c r="B120" s="3" t="s">
        <v>169</v>
      </c>
      <c r="C120" s="3" t="s">
        <v>170</v>
      </c>
      <c r="D120" s="53">
        <v>668</v>
      </c>
      <c r="E120" s="53">
        <v>5512</v>
      </c>
      <c r="F120" s="53">
        <v>42</v>
      </c>
      <c r="G120" s="53">
        <v>16269</v>
      </c>
      <c r="H120" s="53">
        <v>677</v>
      </c>
      <c r="I120" s="53">
        <v>45</v>
      </c>
      <c r="J120" s="53">
        <v>2</v>
      </c>
      <c r="K120" s="53">
        <v>19</v>
      </c>
      <c r="L120" s="53">
        <v>28</v>
      </c>
      <c r="M120" s="52">
        <v>0</v>
      </c>
      <c r="N120" s="53">
        <v>162</v>
      </c>
      <c r="O120" s="52">
        <v>0</v>
      </c>
      <c r="P120" s="245">
        <v>23424</v>
      </c>
      <c r="Q120" s="53">
        <v>668</v>
      </c>
      <c r="R120" s="53">
        <v>2756</v>
      </c>
      <c r="S120" s="52">
        <v>0</v>
      </c>
      <c r="T120" s="53">
        <v>8134</v>
      </c>
      <c r="U120" s="52">
        <v>0</v>
      </c>
      <c r="V120" s="52">
        <v>0</v>
      </c>
      <c r="W120" s="53">
        <v>2</v>
      </c>
      <c r="X120" s="52">
        <v>0</v>
      </c>
      <c r="Y120" s="52">
        <v>0</v>
      </c>
      <c r="Z120" s="52">
        <v>0</v>
      </c>
      <c r="AA120" s="52">
        <v>0</v>
      </c>
      <c r="AB120" s="52">
        <v>0</v>
      </c>
      <c r="AC120" s="245">
        <v>11560</v>
      </c>
      <c r="AD120" s="52">
        <v>0</v>
      </c>
      <c r="AE120" s="53">
        <v>2265</v>
      </c>
      <c r="AF120" s="53">
        <v>42</v>
      </c>
      <c r="AG120" s="52">
        <v>0</v>
      </c>
      <c r="AH120" s="52">
        <v>0</v>
      </c>
      <c r="AI120" s="53">
        <v>37</v>
      </c>
      <c r="AJ120" s="52">
        <v>0</v>
      </c>
      <c r="AK120" s="53">
        <v>19</v>
      </c>
      <c r="AL120" s="53">
        <v>28</v>
      </c>
      <c r="AM120" s="52">
        <v>0</v>
      </c>
      <c r="AN120" s="53">
        <v>66</v>
      </c>
      <c r="AO120" s="52">
        <v>0</v>
      </c>
      <c r="AP120" s="245">
        <v>2457</v>
      </c>
      <c r="AQ120" s="52">
        <v>0</v>
      </c>
      <c r="AR120" s="52">
        <v>0</v>
      </c>
      <c r="AS120" s="52">
        <v>0</v>
      </c>
      <c r="AT120" s="53">
        <v>8135</v>
      </c>
      <c r="AU120" s="53">
        <v>677</v>
      </c>
      <c r="AV120" s="52">
        <v>0</v>
      </c>
      <c r="AW120" s="52">
        <v>0</v>
      </c>
      <c r="AX120" s="52">
        <v>0</v>
      </c>
      <c r="AY120" s="52">
        <v>0</v>
      </c>
      <c r="AZ120" s="52">
        <v>0</v>
      </c>
      <c r="BA120" s="52">
        <v>0</v>
      </c>
      <c r="BB120" s="52">
        <v>0</v>
      </c>
      <c r="BC120" s="245">
        <v>8812</v>
      </c>
      <c r="BD120" s="322">
        <v>0</v>
      </c>
      <c r="BE120" s="53">
        <v>491</v>
      </c>
      <c r="BF120" s="52">
        <v>0</v>
      </c>
      <c r="BG120" s="52">
        <v>0</v>
      </c>
      <c r="BH120" s="52">
        <v>0</v>
      </c>
      <c r="BI120" s="53">
        <v>8</v>
      </c>
      <c r="BJ120" s="52">
        <v>0</v>
      </c>
      <c r="BK120" s="52">
        <v>0</v>
      </c>
      <c r="BL120" s="52">
        <v>0</v>
      </c>
      <c r="BM120" s="52">
        <v>0</v>
      </c>
      <c r="BN120" s="53">
        <v>96</v>
      </c>
      <c r="BO120" s="52">
        <v>0</v>
      </c>
      <c r="BP120" s="245">
        <v>595</v>
      </c>
      <c r="BQ120" s="52">
        <v>0</v>
      </c>
      <c r="BR120" s="52">
        <v>0</v>
      </c>
      <c r="BS120" s="52">
        <v>0</v>
      </c>
      <c r="BT120" s="52">
        <v>0</v>
      </c>
      <c r="BU120" s="52">
        <v>0</v>
      </c>
      <c r="BV120" s="52">
        <v>0</v>
      </c>
      <c r="BW120" s="52">
        <v>0</v>
      </c>
      <c r="BX120" s="52">
        <v>0</v>
      </c>
      <c r="BY120" s="52">
        <v>0</v>
      </c>
      <c r="BZ120" s="52">
        <v>0</v>
      </c>
      <c r="CA120" s="52">
        <v>0</v>
      </c>
      <c r="CB120" s="52">
        <v>0</v>
      </c>
      <c r="CC120" s="246">
        <v>0</v>
      </c>
    </row>
    <row r="121" spans="1:81" x14ac:dyDescent="0.25">
      <c r="A121" s="3" t="s">
        <v>83</v>
      </c>
      <c r="B121" s="3" t="s">
        <v>171</v>
      </c>
      <c r="C121" s="3" t="s">
        <v>172</v>
      </c>
      <c r="D121" s="53">
        <v>706</v>
      </c>
      <c r="E121" s="53">
        <v>5825</v>
      </c>
      <c r="F121" s="53">
        <v>45</v>
      </c>
      <c r="G121" s="53">
        <v>17196</v>
      </c>
      <c r="H121" s="53">
        <v>715</v>
      </c>
      <c r="I121" s="53">
        <v>47</v>
      </c>
      <c r="J121" s="53">
        <v>2</v>
      </c>
      <c r="K121" s="53">
        <v>20</v>
      </c>
      <c r="L121" s="53">
        <v>30</v>
      </c>
      <c r="M121" s="52">
        <v>0</v>
      </c>
      <c r="N121" s="53">
        <v>171</v>
      </c>
      <c r="O121" s="52">
        <v>0</v>
      </c>
      <c r="P121" s="245">
        <v>24757</v>
      </c>
      <c r="Q121" s="53">
        <v>706</v>
      </c>
      <c r="R121" s="53">
        <v>2913</v>
      </c>
      <c r="S121" s="52">
        <v>0</v>
      </c>
      <c r="T121" s="53">
        <v>8598</v>
      </c>
      <c r="U121" s="52">
        <v>0</v>
      </c>
      <c r="V121" s="52">
        <v>0</v>
      </c>
      <c r="W121" s="53">
        <v>2</v>
      </c>
      <c r="X121" s="52">
        <v>0</v>
      </c>
      <c r="Y121" s="52">
        <v>0</v>
      </c>
      <c r="Z121" s="52">
        <v>0</v>
      </c>
      <c r="AA121" s="52">
        <v>0</v>
      </c>
      <c r="AB121" s="52">
        <v>0</v>
      </c>
      <c r="AC121" s="245">
        <v>12219</v>
      </c>
      <c r="AD121" s="52">
        <v>0</v>
      </c>
      <c r="AE121" s="53">
        <v>2394</v>
      </c>
      <c r="AF121" s="53">
        <v>45</v>
      </c>
      <c r="AG121" s="52">
        <v>0</v>
      </c>
      <c r="AH121" s="52">
        <v>0</v>
      </c>
      <c r="AI121" s="53">
        <v>39</v>
      </c>
      <c r="AJ121" s="52">
        <v>0</v>
      </c>
      <c r="AK121" s="53">
        <v>20</v>
      </c>
      <c r="AL121" s="53">
        <v>30</v>
      </c>
      <c r="AM121" s="52">
        <v>0</v>
      </c>
      <c r="AN121" s="53">
        <v>69</v>
      </c>
      <c r="AO121" s="52">
        <v>0</v>
      </c>
      <c r="AP121" s="245">
        <v>2597</v>
      </c>
      <c r="AQ121" s="52">
        <v>0</v>
      </c>
      <c r="AR121" s="52">
        <v>0</v>
      </c>
      <c r="AS121" s="52">
        <v>0</v>
      </c>
      <c r="AT121" s="53">
        <v>8598</v>
      </c>
      <c r="AU121" s="53">
        <v>715</v>
      </c>
      <c r="AV121" s="52">
        <v>0</v>
      </c>
      <c r="AW121" s="52">
        <v>0</v>
      </c>
      <c r="AX121" s="52">
        <v>0</v>
      </c>
      <c r="AY121" s="52">
        <v>0</v>
      </c>
      <c r="AZ121" s="52">
        <v>0</v>
      </c>
      <c r="BA121" s="52">
        <v>0</v>
      </c>
      <c r="BB121" s="52">
        <v>0</v>
      </c>
      <c r="BC121" s="245">
        <v>9313</v>
      </c>
      <c r="BD121" s="322">
        <v>0</v>
      </c>
      <c r="BE121" s="53">
        <v>518</v>
      </c>
      <c r="BF121" s="52">
        <v>0</v>
      </c>
      <c r="BG121" s="52">
        <v>0</v>
      </c>
      <c r="BH121" s="52">
        <v>0</v>
      </c>
      <c r="BI121" s="53">
        <v>8</v>
      </c>
      <c r="BJ121" s="52">
        <v>0</v>
      </c>
      <c r="BK121" s="52">
        <v>0</v>
      </c>
      <c r="BL121" s="52">
        <v>0</v>
      </c>
      <c r="BM121" s="52">
        <v>0</v>
      </c>
      <c r="BN121" s="53">
        <v>102</v>
      </c>
      <c r="BO121" s="52">
        <v>0</v>
      </c>
      <c r="BP121" s="245">
        <v>628</v>
      </c>
      <c r="BQ121" s="52">
        <v>0</v>
      </c>
      <c r="BR121" s="52">
        <v>0</v>
      </c>
      <c r="BS121" s="52">
        <v>0</v>
      </c>
      <c r="BT121" s="52">
        <v>0</v>
      </c>
      <c r="BU121" s="52">
        <v>0</v>
      </c>
      <c r="BV121" s="52">
        <v>0</v>
      </c>
      <c r="BW121" s="52">
        <v>0</v>
      </c>
      <c r="BX121" s="52">
        <v>0</v>
      </c>
      <c r="BY121" s="52">
        <v>0</v>
      </c>
      <c r="BZ121" s="52">
        <v>0</v>
      </c>
      <c r="CA121" s="52">
        <v>0</v>
      </c>
      <c r="CB121" s="52">
        <v>0</v>
      </c>
      <c r="CC121" s="246">
        <v>0</v>
      </c>
    </row>
    <row r="122" spans="1:81" x14ac:dyDescent="0.25">
      <c r="A122" s="3" t="s">
        <v>83</v>
      </c>
      <c r="B122" s="3" t="s">
        <v>166</v>
      </c>
      <c r="C122" s="3" t="s">
        <v>167</v>
      </c>
      <c r="D122" s="53">
        <v>1012</v>
      </c>
      <c r="E122" s="53">
        <v>8356</v>
      </c>
      <c r="F122" s="53">
        <v>64</v>
      </c>
      <c r="G122" s="53">
        <v>24667</v>
      </c>
      <c r="H122" s="53">
        <v>1026</v>
      </c>
      <c r="I122" s="53">
        <v>67</v>
      </c>
      <c r="J122" s="53">
        <v>4</v>
      </c>
      <c r="K122" s="53">
        <v>28</v>
      </c>
      <c r="L122" s="53">
        <v>43</v>
      </c>
      <c r="M122" s="52">
        <v>0</v>
      </c>
      <c r="N122" s="53">
        <v>245</v>
      </c>
      <c r="O122" s="52">
        <v>0</v>
      </c>
      <c r="P122" s="245">
        <v>35512</v>
      </c>
      <c r="Q122" s="53">
        <v>1012</v>
      </c>
      <c r="R122" s="53">
        <v>4178</v>
      </c>
      <c r="S122" s="52">
        <v>0</v>
      </c>
      <c r="T122" s="53">
        <v>12333</v>
      </c>
      <c r="U122" s="52">
        <v>0</v>
      </c>
      <c r="V122" s="52">
        <v>0</v>
      </c>
      <c r="W122" s="53">
        <v>4</v>
      </c>
      <c r="X122" s="52">
        <v>0</v>
      </c>
      <c r="Y122" s="52">
        <v>0</v>
      </c>
      <c r="Z122" s="52">
        <v>0</v>
      </c>
      <c r="AA122" s="52">
        <v>0</v>
      </c>
      <c r="AB122" s="52">
        <v>0</v>
      </c>
      <c r="AC122" s="245">
        <v>17527</v>
      </c>
      <c r="AD122" s="52">
        <v>0</v>
      </c>
      <c r="AE122" s="53">
        <v>3434</v>
      </c>
      <c r="AF122" s="53">
        <v>64</v>
      </c>
      <c r="AG122" s="52">
        <v>0</v>
      </c>
      <c r="AH122" s="52">
        <v>0</v>
      </c>
      <c r="AI122" s="53">
        <v>55</v>
      </c>
      <c r="AJ122" s="52">
        <v>0</v>
      </c>
      <c r="AK122" s="53">
        <v>28</v>
      </c>
      <c r="AL122" s="53">
        <v>43</v>
      </c>
      <c r="AM122" s="52">
        <v>0</v>
      </c>
      <c r="AN122" s="53">
        <v>99</v>
      </c>
      <c r="AO122" s="52">
        <v>0</v>
      </c>
      <c r="AP122" s="245">
        <v>3723</v>
      </c>
      <c r="AQ122" s="52">
        <v>0</v>
      </c>
      <c r="AR122" s="52">
        <v>0</v>
      </c>
      <c r="AS122" s="52">
        <v>0</v>
      </c>
      <c r="AT122" s="53">
        <v>12334</v>
      </c>
      <c r="AU122" s="53">
        <v>1026</v>
      </c>
      <c r="AV122" s="52">
        <v>0</v>
      </c>
      <c r="AW122" s="52">
        <v>0</v>
      </c>
      <c r="AX122" s="52">
        <v>0</v>
      </c>
      <c r="AY122" s="52">
        <v>0</v>
      </c>
      <c r="AZ122" s="52">
        <v>0</v>
      </c>
      <c r="BA122" s="52">
        <v>0</v>
      </c>
      <c r="BB122" s="52">
        <v>0</v>
      </c>
      <c r="BC122" s="245">
        <v>13360</v>
      </c>
      <c r="BD122" s="322">
        <v>0</v>
      </c>
      <c r="BE122" s="53">
        <v>744</v>
      </c>
      <c r="BF122" s="52">
        <v>0</v>
      </c>
      <c r="BG122" s="52">
        <v>0</v>
      </c>
      <c r="BH122" s="52">
        <v>0</v>
      </c>
      <c r="BI122" s="53">
        <v>12</v>
      </c>
      <c r="BJ122" s="52">
        <v>0</v>
      </c>
      <c r="BK122" s="52">
        <v>0</v>
      </c>
      <c r="BL122" s="52">
        <v>0</v>
      </c>
      <c r="BM122" s="52">
        <v>0</v>
      </c>
      <c r="BN122" s="53">
        <v>146</v>
      </c>
      <c r="BO122" s="52">
        <v>0</v>
      </c>
      <c r="BP122" s="245">
        <v>902</v>
      </c>
      <c r="BQ122" s="52">
        <v>0</v>
      </c>
      <c r="BR122" s="52">
        <v>0</v>
      </c>
      <c r="BS122" s="52">
        <v>0</v>
      </c>
      <c r="BT122" s="52">
        <v>0</v>
      </c>
      <c r="BU122" s="52">
        <v>0</v>
      </c>
      <c r="BV122" s="52">
        <v>0</v>
      </c>
      <c r="BW122" s="52">
        <v>0</v>
      </c>
      <c r="BX122" s="52">
        <v>0</v>
      </c>
      <c r="BY122" s="52">
        <v>0</v>
      </c>
      <c r="BZ122" s="52">
        <v>0</v>
      </c>
      <c r="CA122" s="52">
        <v>0</v>
      </c>
      <c r="CB122" s="52">
        <v>0</v>
      </c>
      <c r="CC122" s="246">
        <v>0</v>
      </c>
    </row>
    <row r="123" spans="1:81" x14ac:dyDescent="0.25">
      <c r="A123" s="3" t="s">
        <v>84</v>
      </c>
      <c r="B123" s="3" t="s">
        <v>169</v>
      </c>
      <c r="C123" s="3" t="s">
        <v>170</v>
      </c>
      <c r="D123" s="53">
        <v>673</v>
      </c>
      <c r="E123" s="53">
        <v>5556</v>
      </c>
      <c r="F123" s="53">
        <v>42</v>
      </c>
      <c r="G123" s="53">
        <v>16401</v>
      </c>
      <c r="H123" s="53">
        <v>682</v>
      </c>
      <c r="I123" s="53">
        <v>45</v>
      </c>
      <c r="J123" s="53">
        <v>2</v>
      </c>
      <c r="K123" s="53">
        <v>19</v>
      </c>
      <c r="L123" s="53">
        <v>28</v>
      </c>
      <c r="M123" s="52">
        <v>0</v>
      </c>
      <c r="N123" s="53">
        <v>163</v>
      </c>
      <c r="O123" s="52">
        <v>0</v>
      </c>
      <c r="P123" s="245">
        <v>23611</v>
      </c>
      <c r="Q123" s="53">
        <v>673</v>
      </c>
      <c r="R123" s="53">
        <v>2778</v>
      </c>
      <c r="S123" s="52">
        <v>0</v>
      </c>
      <c r="T123" s="53">
        <v>8200</v>
      </c>
      <c r="U123" s="52">
        <v>0</v>
      </c>
      <c r="V123" s="52">
        <v>0</v>
      </c>
      <c r="W123" s="53">
        <v>2</v>
      </c>
      <c r="X123" s="52">
        <v>0</v>
      </c>
      <c r="Y123" s="52">
        <v>0</v>
      </c>
      <c r="Z123" s="52">
        <v>0</v>
      </c>
      <c r="AA123" s="52">
        <v>0</v>
      </c>
      <c r="AB123" s="52">
        <v>0</v>
      </c>
      <c r="AC123" s="245">
        <v>11653</v>
      </c>
      <c r="AD123" s="52">
        <v>0</v>
      </c>
      <c r="AE123" s="53">
        <v>2284</v>
      </c>
      <c r="AF123" s="53">
        <v>42</v>
      </c>
      <c r="AG123" s="52">
        <v>0</v>
      </c>
      <c r="AH123" s="52">
        <v>0</v>
      </c>
      <c r="AI123" s="53">
        <v>37</v>
      </c>
      <c r="AJ123" s="52">
        <v>0</v>
      </c>
      <c r="AK123" s="53">
        <v>19</v>
      </c>
      <c r="AL123" s="53">
        <v>28</v>
      </c>
      <c r="AM123" s="52">
        <v>0</v>
      </c>
      <c r="AN123" s="53">
        <v>66</v>
      </c>
      <c r="AO123" s="52">
        <v>0</v>
      </c>
      <c r="AP123" s="245">
        <v>2476</v>
      </c>
      <c r="AQ123" s="52">
        <v>0</v>
      </c>
      <c r="AR123" s="52">
        <v>0</v>
      </c>
      <c r="AS123" s="52">
        <v>0</v>
      </c>
      <c r="AT123" s="53">
        <v>8201</v>
      </c>
      <c r="AU123" s="53">
        <v>682</v>
      </c>
      <c r="AV123" s="52">
        <v>0</v>
      </c>
      <c r="AW123" s="52">
        <v>0</v>
      </c>
      <c r="AX123" s="52">
        <v>0</v>
      </c>
      <c r="AY123" s="52">
        <v>0</v>
      </c>
      <c r="AZ123" s="52">
        <v>0</v>
      </c>
      <c r="BA123" s="52">
        <v>0</v>
      </c>
      <c r="BB123" s="52">
        <v>0</v>
      </c>
      <c r="BC123" s="245">
        <v>8883</v>
      </c>
      <c r="BD123" s="322">
        <v>0</v>
      </c>
      <c r="BE123" s="53">
        <v>494</v>
      </c>
      <c r="BF123" s="52">
        <v>0</v>
      </c>
      <c r="BG123" s="52">
        <v>0</v>
      </c>
      <c r="BH123" s="52">
        <v>0</v>
      </c>
      <c r="BI123" s="53">
        <v>8</v>
      </c>
      <c r="BJ123" s="52">
        <v>0</v>
      </c>
      <c r="BK123" s="52">
        <v>0</v>
      </c>
      <c r="BL123" s="52">
        <v>0</v>
      </c>
      <c r="BM123" s="52">
        <v>0</v>
      </c>
      <c r="BN123" s="53">
        <v>97</v>
      </c>
      <c r="BO123" s="52">
        <v>0</v>
      </c>
      <c r="BP123" s="245">
        <v>599</v>
      </c>
      <c r="BQ123" s="52">
        <v>0</v>
      </c>
      <c r="BR123" s="52">
        <v>0</v>
      </c>
      <c r="BS123" s="52">
        <v>0</v>
      </c>
      <c r="BT123" s="52">
        <v>0</v>
      </c>
      <c r="BU123" s="52">
        <v>0</v>
      </c>
      <c r="BV123" s="52">
        <v>0</v>
      </c>
      <c r="BW123" s="52">
        <v>0</v>
      </c>
      <c r="BX123" s="52">
        <v>0</v>
      </c>
      <c r="BY123" s="52">
        <v>0</v>
      </c>
      <c r="BZ123" s="52">
        <v>0</v>
      </c>
      <c r="CA123" s="52">
        <v>0</v>
      </c>
      <c r="CB123" s="52">
        <v>0</v>
      </c>
      <c r="CC123" s="246">
        <v>0</v>
      </c>
    </row>
    <row r="124" spans="1:81" x14ac:dyDescent="0.25">
      <c r="A124" s="3" t="s">
        <v>84</v>
      </c>
      <c r="B124" s="3" t="s">
        <v>171</v>
      </c>
      <c r="C124" s="3" t="s">
        <v>172</v>
      </c>
      <c r="D124" s="53">
        <v>480</v>
      </c>
      <c r="E124" s="53">
        <v>3962</v>
      </c>
      <c r="F124" s="53">
        <v>30</v>
      </c>
      <c r="G124" s="53">
        <v>11697</v>
      </c>
      <c r="H124" s="53">
        <v>487</v>
      </c>
      <c r="I124" s="53">
        <v>32</v>
      </c>
      <c r="J124" s="53">
        <v>2</v>
      </c>
      <c r="K124" s="53">
        <v>13</v>
      </c>
      <c r="L124" s="53">
        <v>20</v>
      </c>
      <c r="M124" s="52">
        <v>0</v>
      </c>
      <c r="N124" s="53">
        <v>116</v>
      </c>
      <c r="O124" s="52">
        <v>0</v>
      </c>
      <c r="P124" s="245">
        <v>16839</v>
      </c>
      <c r="Q124" s="53">
        <v>480</v>
      </c>
      <c r="R124" s="53">
        <v>1981</v>
      </c>
      <c r="S124" s="52">
        <v>0</v>
      </c>
      <c r="T124" s="53">
        <v>5848</v>
      </c>
      <c r="U124" s="52">
        <v>0</v>
      </c>
      <c r="V124" s="52">
        <v>0</v>
      </c>
      <c r="W124" s="53">
        <v>2</v>
      </c>
      <c r="X124" s="52">
        <v>0</v>
      </c>
      <c r="Y124" s="52">
        <v>0</v>
      </c>
      <c r="Z124" s="52">
        <v>0</v>
      </c>
      <c r="AA124" s="52">
        <v>0</v>
      </c>
      <c r="AB124" s="52">
        <v>0</v>
      </c>
      <c r="AC124" s="245">
        <v>8311</v>
      </c>
      <c r="AD124" s="52">
        <v>0</v>
      </c>
      <c r="AE124" s="53">
        <v>1629</v>
      </c>
      <c r="AF124" s="53">
        <v>30</v>
      </c>
      <c r="AG124" s="52">
        <v>0</v>
      </c>
      <c r="AH124" s="52">
        <v>0</v>
      </c>
      <c r="AI124" s="53">
        <v>26</v>
      </c>
      <c r="AJ124" s="52">
        <v>0</v>
      </c>
      <c r="AK124" s="53">
        <v>13</v>
      </c>
      <c r="AL124" s="53">
        <v>20</v>
      </c>
      <c r="AM124" s="52">
        <v>0</v>
      </c>
      <c r="AN124" s="53">
        <v>47</v>
      </c>
      <c r="AO124" s="52">
        <v>0</v>
      </c>
      <c r="AP124" s="245">
        <v>1765</v>
      </c>
      <c r="AQ124" s="52">
        <v>0</v>
      </c>
      <c r="AR124" s="52">
        <v>0</v>
      </c>
      <c r="AS124" s="52">
        <v>0</v>
      </c>
      <c r="AT124" s="53">
        <v>5849</v>
      </c>
      <c r="AU124" s="53">
        <v>487</v>
      </c>
      <c r="AV124" s="52">
        <v>0</v>
      </c>
      <c r="AW124" s="52">
        <v>0</v>
      </c>
      <c r="AX124" s="52">
        <v>0</v>
      </c>
      <c r="AY124" s="52">
        <v>0</v>
      </c>
      <c r="AZ124" s="52">
        <v>0</v>
      </c>
      <c r="BA124" s="52">
        <v>0</v>
      </c>
      <c r="BB124" s="52">
        <v>0</v>
      </c>
      <c r="BC124" s="245">
        <v>6336</v>
      </c>
      <c r="BD124" s="322">
        <v>0</v>
      </c>
      <c r="BE124" s="53">
        <v>352</v>
      </c>
      <c r="BF124" s="52">
        <v>0</v>
      </c>
      <c r="BG124" s="52">
        <v>0</v>
      </c>
      <c r="BH124" s="52">
        <v>0</v>
      </c>
      <c r="BI124" s="53">
        <v>6</v>
      </c>
      <c r="BJ124" s="52">
        <v>0</v>
      </c>
      <c r="BK124" s="52">
        <v>0</v>
      </c>
      <c r="BL124" s="52">
        <v>0</v>
      </c>
      <c r="BM124" s="52">
        <v>0</v>
      </c>
      <c r="BN124" s="53">
        <v>69</v>
      </c>
      <c r="BO124" s="52">
        <v>0</v>
      </c>
      <c r="BP124" s="245">
        <v>427</v>
      </c>
      <c r="BQ124" s="52">
        <v>0</v>
      </c>
      <c r="BR124" s="52">
        <v>0</v>
      </c>
      <c r="BS124" s="52">
        <v>0</v>
      </c>
      <c r="BT124" s="52">
        <v>0</v>
      </c>
      <c r="BU124" s="52">
        <v>0</v>
      </c>
      <c r="BV124" s="52">
        <v>0</v>
      </c>
      <c r="BW124" s="52">
        <v>0</v>
      </c>
      <c r="BX124" s="52">
        <v>0</v>
      </c>
      <c r="BY124" s="52">
        <v>0</v>
      </c>
      <c r="BZ124" s="52">
        <v>0</v>
      </c>
      <c r="CA124" s="52">
        <v>0</v>
      </c>
      <c r="CB124" s="52">
        <v>0</v>
      </c>
      <c r="CC124" s="246">
        <v>0</v>
      </c>
    </row>
    <row r="125" spans="1:81" x14ac:dyDescent="0.25">
      <c r="A125" s="3" t="s">
        <v>84</v>
      </c>
      <c r="B125" s="3" t="s">
        <v>166</v>
      </c>
      <c r="C125" s="3" t="s">
        <v>167</v>
      </c>
      <c r="D125" s="53">
        <v>480</v>
      </c>
      <c r="E125" s="53">
        <v>3962</v>
      </c>
      <c r="F125" s="53">
        <v>30</v>
      </c>
      <c r="G125" s="53">
        <v>11697</v>
      </c>
      <c r="H125" s="53">
        <v>487</v>
      </c>
      <c r="I125" s="53">
        <v>32</v>
      </c>
      <c r="J125" s="53">
        <v>2</v>
      </c>
      <c r="K125" s="53">
        <v>13</v>
      </c>
      <c r="L125" s="53">
        <v>20</v>
      </c>
      <c r="M125" s="52">
        <v>0</v>
      </c>
      <c r="N125" s="53">
        <v>116</v>
      </c>
      <c r="O125" s="52">
        <v>0</v>
      </c>
      <c r="P125" s="245">
        <v>16839</v>
      </c>
      <c r="Q125" s="53">
        <v>480</v>
      </c>
      <c r="R125" s="53">
        <v>1981</v>
      </c>
      <c r="S125" s="52">
        <v>0</v>
      </c>
      <c r="T125" s="53">
        <v>5848</v>
      </c>
      <c r="U125" s="52">
        <v>0</v>
      </c>
      <c r="V125" s="52">
        <v>0</v>
      </c>
      <c r="W125" s="53">
        <v>2</v>
      </c>
      <c r="X125" s="52">
        <v>0</v>
      </c>
      <c r="Y125" s="52">
        <v>0</v>
      </c>
      <c r="Z125" s="52">
        <v>0</v>
      </c>
      <c r="AA125" s="52">
        <v>0</v>
      </c>
      <c r="AB125" s="52">
        <v>0</v>
      </c>
      <c r="AC125" s="245">
        <v>8311</v>
      </c>
      <c r="AD125" s="52">
        <v>0</v>
      </c>
      <c r="AE125" s="53">
        <v>1629</v>
      </c>
      <c r="AF125" s="53">
        <v>30</v>
      </c>
      <c r="AG125" s="52">
        <v>0</v>
      </c>
      <c r="AH125" s="52">
        <v>0</v>
      </c>
      <c r="AI125" s="53">
        <v>26</v>
      </c>
      <c r="AJ125" s="52">
        <v>0</v>
      </c>
      <c r="AK125" s="53">
        <v>13</v>
      </c>
      <c r="AL125" s="53">
        <v>20</v>
      </c>
      <c r="AM125" s="52">
        <v>0</v>
      </c>
      <c r="AN125" s="53">
        <v>47</v>
      </c>
      <c r="AO125" s="52">
        <v>0</v>
      </c>
      <c r="AP125" s="245">
        <v>1765</v>
      </c>
      <c r="AQ125" s="52">
        <v>0</v>
      </c>
      <c r="AR125" s="52">
        <v>0</v>
      </c>
      <c r="AS125" s="52">
        <v>0</v>
      </c>
      <c r="AT125" s="53">
        <v>5849</v>
      </c>
      <c r="AU125" s="53">
        <v>487</v>
      </c>
      <c r="AV125" s="52">
        <v>0</v>
      </c>
      <c r="AW125" s="52">
        <v>0</v>
      </c>
      <c r="AX125" s="52">
        <v>0</v>
      </c>
      <c r="AY125" s="52">
        <v>0</v>
      </c>
      <c r="AZ125" s="52">
        <v>0</v>
      </c>
      <c r="BA125" s="52">
        <v>0</v>
      </c>
      <c r="BB125" s="52">
        <v>0</v>
      </c>
      <c r="BC125" s="245">
        <v>6336</v>
      </c>
      <c r="BD125" s="322">
        <v>0</v>
      </c>
      <c r="BE125" s="53">
        <v>352</v>
      </c>
      <c r="BF125" s="52">
        <v>0</v>
      </c>
      <c r="BG125" s="52">
        <v>0</v>
      </c>
      <c r="BH125" s="52">
        <v>0</v>
      </c>
      <c r="BI125" s="53">
        <v>6</v>
      </c>
      <c r="BJ125" s="52">
        <v>0</v>
      </c>
      <c r="BK125" s="52">
        <v>0</v>
      </c>
      <c r="BL125" s="52">
        <v>0</v>
      </c>
      <c r="BM125" s="52">
        <v>0</v>
      </c>
      <c r="BN125" s="53">
        <v>69</v>
      </c>
      <c r="BO125" s="52">
        <v>0</v>
      </c>
      <c r="BP125" s="245">
        <v>427</v>
      </c>
      <c r="BQ125" s="52">
        <v>0</v>
      </c>
      <c r="BR125" s="52">
        <v>0</v>
      </c>
      <c r="BS125" s="52">
        <v>0</v>
      </c>
      <c r="BT125" s="52">
        <v>0</v>
      </c>
      <c r="BU125" s="52">
        <v>0</v>
      </c>
      <c r="BV125" s="52">
        <v>0</v>
      </c>
      <c r="BW125" s="52">
        <v>0</v>
      </c>
      <c r="BX125" s="52">
        <v>0</v>
      </c>
      <c r="BY125" s="52">
        <v>0</v>
      </c>
      <c r="BZ125" s="52">
        <v>0</v>
      </c>
      <c r="CA125" s="52">
        <v>0</v>
      </c>
      <c r="CB125" s="52">
        <v>0</v>
      </c>
      <c r="CC125" s="246">
        <v>0</v>
      </c>
    </row>
    <row r="126" spans="1:81" x14ac:dyDescent="0.25">
      <c r="A126" s="3" t="s">
        <v>86</v>
      </c>
      <c r="B126" s="3" t="s">
        <v>169</v>
      </c>
      <c r="C126" s="3" t="s">
        <v>170</v>
      </c>
      <c r="D126" s="53">
        <v>1922</v>
      </c>
      <c r="E126" s="53">
        <v>15865</v>
      </c>
      <c r="F126" s="53">
        <v>121</v>
      </c>
      <c r="G126" s="53">
        <v>46832</v>
      </c>
      <c r="H126" s="53">
        <v>1949</v>
      </c>
      <c r="I126" s="53">
        <v>128</v>
      </c>
      <c r="J126" s="53">
        <v>7</v>
      </c>
      <c r="K126" s="53">
        <v>54</v>
      </c>
      <c r="L126" s="53">
        <v>81</v>
      </c>
      <c r="M126" s="52">
        <v>0</v>
      </c>
      <c r="N126" s="53">
        <v>465</v>
      </c>
      <c r="O126" s="52">
        <v>0</v>
      </c>
      <c r="P126" s="245">
        <v>67424</v>
      </c>
      <c r="Q126" s="53">
        <v>1922</v>
      </c>
      <c r="R126" s="53">
        <v>7933</v>
      </c>
      <c r="S126" s="52">
        <v>0</v>
      </c>
      <c r="T126" s="53">
        <v>23416</v>
      </c>
      <c r="U126" s="52">
        <v>0</v>
      </c>
      <c r="V126" s="52">
        <v>0</v>
      </c>
      <c r="W126" s="53">
        <v>7</v>
      </c>
      <c r="X126" s="52">
        <v>0</v>
      </c>
      <c r="Y126" s="52">
        <v>0</v>
      </c>
      <c r="Z126" s="52">
        <v>0</v>
      </c>
      <c r="AA126" s="52">
        <v>0</v>
      </c>
      <c r="AB126" s="52">
        <v>0</v>
      </c>
      <c r="AC126" s="245">
        <v>33278</v>
      </c>
      <c r="AD126" s="52">
        <v>0</v>
      </c>
      <c r="AE126" s="53">
        <v>6519</v>
      </c>
      <c r="AF126" s="53">
        <v>121</v>
      </c>
      <c r="AG126" s="52">
        <v>0</v>
      </c>
      <c r="AH126" s="52">
        <v>0</v>
      </c>
      <c r="AI126" s="53">
        <v>105</v>
      </c>
      <c r="AJ126" s="52">
        <v>0</v>
      </c>
      <c r="AK126" s="53">
        <v>54</v>
      </c>
      <c r="AL126" s="53">
        <v>81</v>
      </c>
      <c r="AM126" s="52">
        <v>0</v>
      </c>
      <c r="AN126" s="53">
        <v>189</v>
      </c>
      <c r="AO126" s="52">
        <v>0</v>
      </c>
      <c r="AP126" s="245">
        <v>7069</v>
      </c>
      <c r="AQ126" s="52">
        <v>0</v>
      </c>
      <c r="AR126" s="52">
        <v>0</v>
      </c>
      <c r="AS126" s="52">
        <v>0</v>
      </c>
      <c r="AT126" s="53">
        <v>23416</v>
      </c>
      <c r="AU126" s="53">
        <v>1949</v>
      </c>
      <c r="AV126" s="52">
        <v>0</v>
      </c>
      <c r="AW126" s="52">
        <v>0</v>
      </c>
      <c r="AX126" s="52">
        <v>0</v>
      </c>
      <c r="AY126" s="52">
        <v>0</v>
      </c>
      <c r="AZ126" s="52">
        <v>0</v>
      </c>
      <c r="BA126" s="52">
        <v>0</v>
      </c>
      <c r="BB126" s="52">
        <v>0</v>
      </c>
      <c r="BC126" s="245">
        <v>25365</v>
      </c>
      <c r="BD126" s="322">
        <v>0</v>
      </c>
      <c r="BE126" s="53">
        <v>1413</v>
      </c>
      <c r="BF126" s="52">
        <v>0</v>
      </c>
      <c r="BG126" s="52">
        <v>0</v>
      </c>
      <c r="BH126" s="52">
        <v>0</v>
      </c>
      <c r="BI126" s="53">
        <v>23</v>
      </c>
      <c r="BJ126" s="52">
        <v>0</v>
      </c>
      <c r="BK126" s="52">
        <v>0</v>
      </c>
      <c r="BL126" s="52">
        <v>0</v>
      </c>
      <c r="BM126" s="52">
        <v>0</v>
      </c>
      <c r="BN126" s="53">
        <v>276</v>
      </c>
      <c r="BO126" s="52">
        <v>0</v>
      </c>
      <c r="BP126" s="245">
        <v>1712</v>
      </c>
      <c r="BQ126" s="52">
        <v>0</v>
      </c>
      <c r="BR126" s="52">
        <v>0</v>
      </c>
      <c r="BS126" s="52">
        <v>0</v>
      </c>
      <c r="BT126" s="52">
        <v>0</v>
      </c>
      <c r="BU126" s="52">
        <v>0</v>
      </c>
      <c r="BV126" s="52">
        <v>0</v>
      </c>
      <c r="BW126" s="52">
        <v>0</v>
      </c>
      <c r="BX126" s="52">
        <v>0</v>
      </c>
      <c r="BY126" s="52">
        <v>0</v>
      </c>
      <c r="BZ126" s="52">
        <v>0</v>
      </c>
      <c r="CA126" s="52">
        <v>0</v>
      </c>
      <c r="CB126" s="52">
        <v>0</v>
      </c>
      <c r="CC126" s="246">
        <v>0</v>
      </c>
    </row>
    <row r="127" spans="1:81" x14ac:dyDescent="0.25">
      <c r="A127" s="3" t="s">
        <v>86</v>
      </c>
      <c r="B127" s="3" t="s">
        <v>171</v>
      </c>
      <c r="C127" s="3" t="s">
        <v>172</v>
      </c>
      <c r="D127" s="53">
        <v>2116</v>
      </c>
      <c r="E127" s="53">
        <v>17473</v>
      </c>
      <c r="F127" s="53">
        <v>134</v>
      </c>
      <c r="G127" s="53">
        <v>51582</v>
      </c>
      <c r="H127" s="53">
        <v>2146</v>
      </c>
      <c r="I127" s="53">
        <v>141</v>
      </c>
      <c r="J127" s="53">
        <v>7</v>
      </c>
      <c r="K127" s="53">
        <v>59</v>
      </c>
      <c r="L127" s="53">
        <v>89</v>
      </c>
      <c r="M127" s="52">
        <v>0</v>
      </c>
      <c r="N127" s="53">
        <v>512</v>
      </c>
      <c r="O127" s="52">
        <v>0</v>
      </c>
      <c r="P127" s="245">
        <v>74259</v>
      </c>
      <c r="Q127" s="53">
        <v>2116</v>
      </c>
      <c r="R127" s="53">
        <v>8737</v>
      </c>
      <c r="S127" s="52">
        <v>0</v>
      </c>
      <c r="T127" s="53">
        <v>25791</v>
      </c>
      <c r="U127" s="52">
        <v>0</v>
      </c>
      <c r="V127" s="52">
        <v>0</v>
      </c>
      <c r="W127" s="53">
        <v>7</v>
      </c>
      <c r="X127" s="52">
        <v>0</v>
      </c>
      <c r="Y127" s="52">
        <v>0</v>
      </c>
      <c r="Z127" s="52">
        <v>0</v>
      </c>
      <c r="AA127" s="52">
        <v>0</v>
      </c>
      <c r="AB127" s="52">
        <v>0</v>
      </c>
      <c r="AC127" s="245">
        <v>36651</v>
      </c>
      <c r="AD127" s="52">
        <v>0</v>
      </c>
      <c r="AE127" s="53">
        <v>7179</v>
      </c>
      <c r="AF127" s="53">
        <v>134</v>
      </c>
      <c r="AG127" s="52">
        <v>0</v>
      </c>
      <c r="AH127" s="52">
        <v>0</v>
      </c>
      <c r="AI127" s="53">
        <v>116</v>
      </c>
      <c r="AJ127" s="52">
        <v>0</v>
      </c>
      <c r="AK127" s="53">
        <v>59</v>
      </c>
      <c r="AL127" s="53">
        <v>89</v>
      </c>
      <c r="AM127" s="52">
        <v>0</v>
      </c>
      <c r="AN127" s="53">
        <v>208</v>
      </c>
      <c r="AO127" s="52">
        <v>0</v>
      </c>
      <c r="AP127" s="245">
        <v>7785</v>
      </c>
      <c r="AQ127" s="52">
        <v>0</v>
      </c>
      <c r="AR127" s="52">
        <v>0</v>
      </c>
      <c r="AS127" s="52">
        <v>0</v>
      </c>
      <c r="AT127" s="53">
        <v>25791</v>
      </c>
      <c r="AU127" s="53">
        <v>2146</v>
      </c>
      <c r="AV127" s="52">
        <v>0</v>
      </c>
      <c r="AW127" s="52">
        <v>0</v>
      </c>
      <c r="AX127" s="52">
        <v>0</v>
      </c>
      <c r="AY127" s="52">
        <v>0</v>
      </c>
      <c r="AZ127" s="52">
        <v>0</v>
      </c>
      <c r="BA127" s="52">
        <v>0</v>
      </c>
      <c r="BB127" s="52">
        <v>0</v>
      </c>
      <c r="BC127" s="245">
        <v>27937</v>
      </c>
      <c r="BD127" s="322">
        <v>0</v>
      </c>
      <c r="BE127" s="53">
        <v>1557</v>
      </c>
      <c r="BF127" s="52">
        <v>0</v>
      </c>
      <c r="BG127" s="52">
        <v>0</v>
      </c>
      <c r="BH127" s="52">
        <v>0</v>
      </c>
      <c r="BI127" s="53">
        <v>25</v>
      </c>
      <c r="BJ127" s="52">
        <v>0</v>
      </c>
      <c r="BK127" s="52">
        <v>0</v>
      </c>
      <c r="BL127" s="52">
        <v>0</v>
      </c>
      <c r="BM127" s="52">
        <v>0</v>
      </c>
      <c r="BN127" s="53">
        <v>304</v>
      </c>
      <c r="BO127" s="52">
        <v>0</v>
      </c>
      <c r="BP127" s="245">
        <v>1886</v>
      </c>
      <c r="BQ127" s="52">
        <v>0</v>
      </c>
      <c r="BR127" s="52">
        <v>0</v>
      </c>
      <c r="BS127" s="52">
        <v>0</v>
      </c>
      <c r="BT127" s="52">
        <v>0</v>
      </c>
      <c r="BU127" s="52">
        <v>0</v>
      </c>
      <c r="BV127" s="52">
        <v>0</v>
      </c>
      <c r="BW127" s="52">
        <v>0</v>
      </c>
      <c r="BX127" s="52">
        <v>0</v>
      </c>
      <c r="BY127" s="52">
        <v>0</v>
      </c>
      <c r="BZ127" s="52">
        <v>0</v>
      </c>
      <c r="CA127" s="52">
        <v>0</v>
      </c>
      <c r="CB127" s="52">
        <v>0</v>
      </c>
      <c r="CC127" s="246">
        <v>0</v>
      </c>
    </row>
    <row r="128" spans="1:81" x14ac:dyDescent="0.25">
      <c r="A128" s="3" t="s">
        <v>86</v>
      </c>
      <c r="B128" s="3" t="s">
        <v>166</v>
      </c>
      <c r="C128" s="3" t="s">
        <v>167</v>
      </c>
      <c r="D128" s="53">
        <v>2026</v>
      </c>
      <c r="E128" s="53">
        <v>16731</v>
      </c>
      <c r="F128" s="53">
        <v>128</v>
      </c>
      <c r="G128" s="53">
        <v>49388</v>
      </c>
      <c r="H128" s="53">
        <v>2055</v>
      </c>
      <c r="I128" s="53">
        <v>135</v>
      </c>
      <c r="J128" s="53">
        <v>7</v>
      </c>
      <c r="K128" s="53">
        <v>57</v>
      </c>
      <c r="L128" s="53">
        <v>85</v>
      </c>
      <c r="M128" s="52">
        <v>0</v>
      </c>
      <c r="N128" s="53">
        <v>491</v>
      </c>
      <c r="O128" s="52">
        <v>0</v>
      </c>
      <c r="P128" s="245">
        <v>71103</v>
      </c>
      <c r="Q128" s="53">
        <v>2026</v>
      </c>
      <c r="R128" s="53">
        <v>8366</v>
      </c>
      <c r="S128" s="52">
        <v>0</v>
      </c>
      <c r="T128" s="53">
        <v>24694</v>
      </c>
      <c r="U128" s="52">
        <v>0</v>
      </c>
      <c r="V128" s="52">
        <v>0</v>
      </c>
      <c r="W128" s="53">
        <v>7</v>
      </c>
      <c r="X128" s="52">
        <v>0</v>
      </c>
      <c r="Y128" s="52">
        <v>0</v>
      </c>
      <c r="Z128" s="52">
        <v>0</v>
      </c>
      <c r="AA128" s="52">
        <v>0</v>
      </c>
      <c r="AB128" s="52">
        <v>0</v>
      </c>
      <c r="AC128" s="245">
        <v>35093</v>
      </c>
      <c r="AD128" s="52">
        <v>0</v>
      </c>
      <c r="AE128" s="53">
        <v>6875</v>
      </c>
      <c r="AF128" s="53">
        <v>128</v>
      </c>
      <c r="AG128" s="52">
        <v>0</v>
      </c>
      <c r="AH128" s="52">
        <v>0</v>
      </c>
      <c r="AI128" s="53">
        <v>111</v>
      </c>
      <c r="AJ128" s="52">
        <v>0</v>
      </c>
      <c r="AK128" s="53">
        <v>57</v>
      </c>
      <c r="AL128" s="53">
        <v>85</v>
      </c>
      <c r="AM128" s="52">
        <v>0</v>
      </c>
      <c r="AN128" s="53">
        <v>199</v>
      </c>
      <c r="AO128" s="52">
        <v>0</v>
      </c>
      <c r="AP128" s="245">
        <v>7455</v>
      </c>
      <c r="AQ128" s="52">
        <v>0</v>
      </c>
      <c r="AR128" s="52">
        <v>0</v>
      </c>
      <c r="AS128" s="52">
        <v>0</v>
      </c>
      <c r="AT128" s="53">
        <v>24694</v>
      </c>
      <c r="AU128" s="53">
        <v>2055</v>
      </c>
      <c r="AV128" s="52">
        <v>0</v>
      </c>
      <c r="AW128" s="52">
        <v>0</v>
      </c>
      <c r="AX128" s="52">
        <v>0</v>
      </c>
      <c r="AY128" s="52">
        <v>0</v>
      </c>
      <c r="AZ128" s="52">
        <v>0</v>
      </c>
      <c r="BA128" s="52">
        <v>0</v>
      </c>
      <c r="BB128" s="52">
        <v>0</v>
      </c>
      <c r="BC128" s="245">
        <v>26749</v>
      </c>
      <c r="BD128" s="322">
        <v>0</v>
      </c>
      <c r="BE128" s="53">
        <v>1490</v>
      </c>
      <c r="BF128" s="52">
        <v>0</v>
      </c>
      <c r="BG128" s="52">
        <v>0</v>
      </c>
      <c r="BH128" s="52">
        <v>0</v>
      </c>
      <c r="BI128" s="53">
        <v>24</v>
      </c>
      <c r="BJ128" s="52">
        <v>0</v>
      </c>
      <c r="BK128" s="52">
        <v>0</v>
      </c>
      <c r="BL128" s="52">
        <v>0</v>
      </c>
      <c r="BM128" s="52">
        <v>0</v>
      </c>
      <c r="BN128" s="53">
        <v>292</v>
      </c>
      <c r="BO128" s="52">
        <v>0</v>
      </c>
      <c r="BP128" s="245">
        <v>1806</v>
      </c>
      <c r="BQ128" s="52">
        <v>0</v>
      </c>
      <c r="BR128" s="52">
        <v>0</v>
      </c>
      <c r="BS128" s="52">
        <v>0</v>
      </c>
      <c r="BT128" s="52">
        <v>0</v>
      </c>
      <c r="BU128" s="52">
        <v>0</v>
      </c>
      <c r="BV128" s="52">
        <v>0</v>
      </c>
      <c r="BW128" s="52">
        <v>0</v>
      </c>
      <c r="BX128" s="52">
        <v>0</v>
      </c>
      <c r="BY128" s="52">
        <v>0</v>
      </c>
      <c r="BZ128" s="52">
        <v>0</v>
      </c>
      <c r="CA128" s="52">
        <v>0</v>
      </c>
      <c r="CB128" s="52">
        <v>0</v>
      </c>
      <c r="CC128" s="246">
        <v>0</v>
      </c>
    </row>
    <row r="129" spans="1:81" x14ac:dyDescent="0.25">
      <c r="A129" s="3" t="s">
        <v>87</v>
      </c>
      <c r="B129" s="3" t="s">
        <v>166</v>
      </c>
      <c r="C129" s="3" t="s">
        <v>172</v>
      </c>
      <c r="D129" s="53">
        <v>13</v>
      </c>
      <c r="E129" s="53">
        <v>106</v>
      </c>
      <c r="F129" s="53">
        <v>1</v>
      </c>
      <c r="G129" s="53">
        <v>312</v>
      </c>
      <c r="H129" s="53">
        <v>13</v>
      </c>
      <c r="I129" s="53">
        <v>1</v>
      </c>
      <c r="J129" s="52">
        <v>0</v>
      </c>
      <c r="K129" s="52">
        <v>0</v>
      </c>
      <c r="L129" s="53">
        <v>1</v>
      </c>
      <c r="M129" s="52">
        <v>0</v>
      </c>
      <c r="N129" s="53">
        <v>3</v>
      </c>
      <c r="O129" s="52">
        <v>0</v>
      </c>
      <c r="P129" s="245">
        <v>450</v>
      </c>
      <c r="Q129" s="53">
        <v>13</v>
      </c>
      <c r="R129" s="53">
        <v>53</v>
      </c>
      <c r="S129" s="52">
        <v>0</v>
      </c>
      <c r="T129" s="53">
        <v>156</v>
      </c>
      <c r="U129" s="52">
        <v>0</v>
      </c>
      <c r="V129" s="52">
        <v>0</v>
      </c>
      <c r="W129" s="52">
        <v>0</v>
      </c>
      <c r="X129" s="52">
        <v>0</v>
      </c>
      <c r="Y129" s="52">
        <v>0</v>
      </c>
      <c r="Z129" s="52">
        <v>0</v>
      </c>
      <c r="AA129" s="52">
        <v>0</v>
      </c>
      <c r="AB129" s="52">
        <v>0</v>
      </c>
      <c r="AC129" s="245">
        <v>222</v>
      </c>
      <c r="AD129" s="52">
        <v>0</v>
      </c>
      <c r="AE129" s="53">
        <v>44</v>
      </c>
      <c r="AF129" s="53">
        <v>1</v>
      </c>
      <c r="AG129" s="52">
        <v>0</v>
      </c>
      <c r="AH129" s="52">
        <v>0</v>
      </c>
      <c r="AI129" s="53">
        <v>1</v>
      </c>
      <c r="AJ129" s="52">
        <v>0</v>
      </c>
      <c r="AK129" s="52">
        <v>0</v>
      </c>
      <c r="AL129" s="53">
        <v>1</v>
      </c>
      <c r="AM129" s="52">
        <v>0</v>
      </c>
      <c r="AN129" s="53">
        <v>1</v>
      </c>
      <c r="AO129" s="52">
        <v>0</v>
      </c>
      <c r="AP129" s="245">
        <v>48</v>
      </c>
      <c r="AQ129" s="52">
        <v>0</v>
      </c>
      <c r="AR129" s="52">
        <v>0</v>
      </c>
      <c r="AS129" s="52">
        <v>0</v>
      </c>
      <c r="AT129" s="53">
        <v>156</v>
      </c>
      <c r="AU129" s="53">
        <v>13</v>
      </c>
      <c r="AV129" s="52">
        <v>0</v>
      </c>
      <c r="AW129" s="52">
        <v>0</v>
      </c>
      <c r="AX129" s="52">
        <v>0</v>
      </c>
      <c r="AY129" s="52">
        <v>0</v>
      </c>
      <c r="AZ129" s="52">
        <v>0</v>
      </c>
      <c r="BA129" s="52">
        <v>0</v>
      </c>
      <c r="BB129" s="52">
        <v>0</v>
      </c>
      <c r="BC129" s="245">
        <v>169</v>
      </c>
      <c r="BD129" s="322">
        <v>0</v>
      </c>
      <c r="BE129" s="53">
        <v>9</v>
      </c>
      <c r="BF129" s="52">
        <v>0</v>
      </c>
      <c r="BG129" s="52">
        <v>0</v>
      </c>
      <c r="BH129" s="52">
        <v>0</v>
      </c>
      <c r="BI129" s="52">
        <v>0</v>
      </c>
      <c r="BJ129" s="52">
        <v>0</v>
      </c>
      <c r="BK129" s="52">
        <v>0</v>
      </c>
      <c r="BL129" s="52">
        <v>0</v>
      </c>
      <c r="BM129" s="52">
        <v>0</v>
      </c>
      <c r="BN129" s="53">
        <v>2</v>
      </c>
      <c r="BO129" s="52">
        <v>0</v>
      </c>
      <c r="BP129" s="245">
        <v>11</v>
      </c>
      <c r="BQ129" s="52">
        <v>0</v>
      </c>
      <c r="BR129" s="52">
        <v>0</v>
      </c>
      <c r="BS129" s="52">
        <v>0</v>
      </c>
      <c r="BT129" s="52">
        <v>0</v>
      </c>
      <c r="BU129" s="52">
        <v>0</v>
      </c>
      <c r="BV129" s="52">
        <v>0</v>
      </c>
      <c r="BW129" s="52">
        <v>0</v>
      </c>
      <c r="BX129" s="52">
        <v>0</v>
      </c>
      <c r="BY129" s="52">
        <v>0</v>
      </c>
      <c r="BZ129" s="52">
        <v>0</v>
      </c>
      <c r="CA129" s="52">
        <v>0</v>
      </c>
      <c r="CB129" s="52">
        <v>0</v>
      </c>
      <c r="CC129" s="246">
        <v>0</v>
      </c>
    </row>
    <row r="130" spans="1:81" x14ac:dyDescent="0.25">
      <c r="A130" s="3" t="s">
        <v>87</v>
      </c>
      <c r="B130" s="3" t="s">
        <v>166</v>
      </c>
      <c r="C130" s="3" t="s">
        <v>167</v>
      </c>
      <c r="D130" s="53">
        <v>16</v>
      </c>
      <c r="E130" s="53">
        <v>130</v>
      </c>
      <c r="F130" s="53">
        <v>1</v>
      </c>
      <c r="G130" s="53">
        <v>382</v>
      </c>
      <c r="H130" s="53">
        <v>16</v>
      </c>
      <c r="I130" s="53">
        <v>1</v>
      </c>
      <c r="J130" s="52">
        <v>0</v>
      </c>
      <c r="K130" s="52">
        <v>0</v>
      </c>
      <c r="L130" s="53">
        <v>1</v>
      </c>
      <c r="M130" s="52">
        <v>0</v>
      </c>
      <c r="N130" s="53">
        <v>4</v>
      </c>
      <c r="O130" s="52">
        <v>0</v>
      </c>
      <c r="P130" s="245">
        <v>551</v>
      </c>
      <c r="Q130" s="53">
        <v>16</v>
      </c>
      <c r="R130" s="53">
        <v>65</v>
      </c>
      <c r="S130" s="52">
        <v>0</v>
      </c>
      <c r="T130" s="53">
        <v>191</v>
      </c>
      <c r="U130" s="52">
        <v>0</v>
      </c>
      <c r="V130" s="52">
        <v>0</v>
      </c>
      <c r="W130" s="52">
        <v>0</v>
      </c>
      <c r="X130" s="52">
        <v>0</v>
      </c>
      <c r="Y130" s="52">
        <v>0</v>
      </c>
      <c r="Z130" s="52">
        <v>0</v>
      </c>
      <c r="AA130" s="52">
        <v>0</v>
      </c>
      <c r="AB130" s="52">
        <v>0</v>
      </c>
      <c r="AC130" s="245">
        <v>272</v>
      </c>
      <c r="AD130" s="52">
        <v>0</v>
      </c>
      <c r="AE130" s="53">
        <v>54</v>
      </c>
      <c r="AF130" s="53">
        <v>1</v>
      </c>
      <c r="AG130" s="52">
        <v>0</v>
      </c>
      <c r="AH130" s="52">
        <v>0</v>
      </c>
      <c r="AI130" s="53">
        <v>1</v>
      </c>
      <c r="AJ130" s="52">
        <v>0</v>
      </c>
      <c r="AK130" s="52">
        <v>0</v>
      </c>
      <c r="AL130" s="53">
        <v>1</v>
      </c>
      <c r="AM130" s="52">
        <v>0</v>
      </c>
      <c r="AN130" s="53">
        <v>2</v>
      </c>
      <c r="AO130" s="52">
        <v>0</v>
      </c>
      <c r="AP130" s="245">
        <v>59</v>
      </c>
      <c r="AQ130" s="52">
        <v>0</v>
      </c>
      <c r="AR130" s="52">
        <v>0</v>
      </c>
      <c r="AS130" s="52">
        <v>0</v>
      </c>
      <c r="AT130" s="53">
        <v>191</v>
      </c>
      <c r="AU130" s="53">
        <v>16</v>
      </c>
      <c r="AV130" s="52">
        <v>0</v>
      </c>
      <c r="AW130" s="52">
        <v>0</v>
      </c>
      <c r="AX130" s="52">
        <v>0</v>
      </c>
      <c r="AY130" s="52">
        <v>0</v>
      </c>
      <c r="AZ130" s="52">
        <v>0</v>
      </c>
      <c r="BA130" s="52">
        <v>0</v>
      </c>
      <c r="BB130" s="52">
        <v>0</v>
      </c>
      <c r="BC130" s="245">
        <v>207</v>
      </c>
      <c r="BD130" s="322">
        <v>0</v>
      </c>
      <c r="BE130" s="53">
        <v>11</v>
      </c>
      <c r="BF130" s="52">
        <v>0</v>
      </c>
      <c r="BG130" s="52">
        <v>0</v>
      </c>
      <c r="BH130" s="52">
        <v>0</v>
      </c>
      <c r="BI130" s="52">
        <v>0</v>
      </c>
      <c r="BJ130" s="52">
        <v>0</v>
      </c>
      <c r="BK130" s="52">
        <v>0</v>
      </c>
      <c r="BL130" s="52">
        <v>0</v>
      </c>
      <c r="BM130" s="52">
        <v>0</v>
      </c>
      <c r="BN130" s="53">
        <v>2</v>
      </c>
      <c r="BO130" s="52">
        <v>0</v>
      </c>
      <c r="BP130" s="245">
        <v>13</v>
      </c>
      <c r="BQ130" s="52">
        <v>0</v>
      </c>
      <c r="BR130" s="52">
        <v>0</v>
      </c>
      <c r="BS130" s="52">
        <v>0</v>
      </c>
      <c r="BT130" s="52">
        <v>0</v>
      </c>
      <c r="BU130" s="52">
        <v>0</v>
      </c>
      <c r="BV130" s="52">
        <v>0</v>
      </c>
      <c r="BW130" s="52">
        <v>0</v>
      </c>
      <c r="BX130" s="52">
        <v>0</v>
      </c>
      <c r="BY130" s="52">
        <v>0</v>
      </c>
      <c r="BZ130" s="52">
        <v>0</v>
      </c>
      <c r="CA130" s="52">
        <v>0</v>
      </c>
      <c r="CB130" s="52">
        <v>0</v>
      </c>
      <c r="CC130" s="246">
        <v>0</v>
      </c>
    </row>
    <row r="131" spans="1:81" x14ac:dyDescent="0.25">
      <c r="A131" s="3" t="s">
        <v>89</v>
      </c>
      <c r="B131" s="3" t="s">
        <v>169</v>
      </c>
      <c r="C131" s="3" t="s">
        <v>170</v>
      </c>
      <c r="D131" s="53">
        <v>142411</v>
      </c>
      <c r="E131" s="53">
        <v>1175764</v>
      </c>
      <c r="F131" s="53">
        <v>8994</v>
      </c>
      <c r="G131" s="53">
        <v>3470826</v>
      </c>
      <c r="H131" s="53">
        <v>144410</v>
      </c>
      <c r="I131" s="53">
        <v>9494</v>
      </c>
      <c r="J131" s="53">
        <v>500</v>
      </c>
      <c r="K131" s="53">
        <v>3997</v>
      </c>
      <c r="L131" s="53">
        <v>5996</v>
      </c>
      <c r="M131" s="52">
        <v>0</v>
      </c>
      <c r="N131" s="53">
        <v>34478</v>
      </c>
      <c r="O131" s="52">
        <v>0</v>
      </c>
      <c r="P131" s="245">
        <v>4996870</v>
      </c>
      <c r="Q131" s="53">
        <v>142411</v>
      </c>
      <c r="R131" s="53">
        <v>587882</v>
      </c>
      <c r="S131" s="52">
        <v>0</v>
      </c>
      <c r="T131" s="53">
        <v>1735413</v>
      </c>
      <c r="U131" s="52">
        <v>0</v>
      </c>
      <c r="V131" s="52">
        <v>0</v>
      </c>
      <c r="W131" s="53">
        <v>500</v>
      </c>
      <c r="X131" s="52">
        <v>0</v>
      </c>
      <c r="Y131" s="52">
        <v>0</v>
      </c>
      <c r="Z131" s="52">
        <v>0</v>
      </c>
      <c r="AA131" s="52">
        <v>0</v>
      </c>
      <c r="AB131" s="52">
        <v>0</v>
      </c>
      <c r="AC131" s="245">
        <v>2466206</v>
      </c>
      <c r="AD131" s="52">
        <v>0</v>
      </c>
      <c r="AE131" s="53">
        <v>483062</v>
      </c>
      <c r="AF131" s="53">
        <v>8994</v>
      </c>
      <c r="AG131" s="52">
        <v>0</v>
      </c>
      <c r="AH131" s="52">
        <v>0</v>
      </c>
      <c r="AI131" s="53">
        <v>7801</v>
      </c>
      <c r="AJ131" s="52">
        <v>0</v>
      </c>
      <c r="AK131" s="53">
        <v>3997</v>
      </c>
      <c r="AL131" s="53">
        <v>5996</v>
      </c>
      <c r="AM131" s="52">
        <v>0</v>
      </c>
      <c r="AN131" s="53">
        <v>13986</v>
      </c>
      <c r="AO131" s="52">
        <v>0</v>
      </c>
      <c r="AP131" s="245">
        <v>523836</v>
      </c>
      <c r="AQ131" s="52">
        <v>0</v>
      </c>
      <c r="AR131" s="52">
        <v>0</v>
      </c>
      <c r="AS131" s="52">
        <v>0</v>
      </c>
      <c r="AT131" s="53">
        <v>1735413</v>
      </c>
      <c r="AU131" s="53">
        <v>144410</v>
      </c>
      <c r="AV131" s="52">
        <v>0</v>
      </c>
      <c r="AW131" s="52">
        <v>0</v>
      </c>
      <c r="AX131" s="52">
        <v>0</v>
      </c>
      <c r="AY131" s="52">
        <v>0</v>
      </c>
      <c r="AZ131" s="52">
        <v>0</v>
      </c>
      <c r="BA131" s="52">
        <v>0</v>
      </c>
      <c r="BB131" s="52">
        <v>0</v>
      </c>
      <c r="BC131" s="245">
        <v>1879823</v>
      </c>
      <c r="BD131" s="322">
        <v>0</v>
      </c>
      <c r="BE131" s="53">
        <v>104820</v>
      </c>
      <c r="BF131" s="52">
        <v>0</v>
      </c>
      <c r="BG131" s="52">
        <v>0</v>
      </c>
      <c r="BH131" s="52">
        <v>0</v>
      </c>
      <c r="BI131" s="53">
        <v>1693</v>
      </c>
      <c r="BJ131" s="52">
        <v>0</v>
      </c>
      <c r="BK131" s="52">
        <v>0</v>
      </c>
      <c r="BL131" s="52">
        <v>0</v>
      </c>
      <c r="BM131" s="52">
        <v>0</v>
      </c>
      <c r="BN131" s="53">
        <v>20492</v>
      </c>
      <c r="BO131" s="52">
        <v>0</v>
      </c>
      <c r="BP131" s="245">
        <v>127005</v>
      </c>
      <c r="BQ131" s="52">
        <v>0</v>
      </c>
      <c r="BR131" s="52">
        <v>0</v>
      </c>
      <c r="BS131" s="52">
        <v>0</v>
      </c>
      <c r="BT131" s="52">
        <v>0</v>
      </c>
      <c r="BU131" s="52">
        <v>0</v>
      </c>
      <c r="BV131" s="52">
        <v>0</v>
      </c>
      <c r="BW131" s="52">
        <v>0</v>
      </c>
      <c r="BX131" s="52">
        <v>0</v>
      </c>
      <c r="BY131" s="52">
        <v>0</v>
      </c>
      <c r="BZ131" s="52">
        <v>0</v>
      </c>
      <c r="CA131" s="52">
        <v>0</v>
      </c>
      <c r="CB131" s="52">
        <v>0</v>
      </c>
      <c r="CC131" s="246">
        <v>0</v>
      </c>
    </row>
    <row r="132" spans="1:81" x14ac:dyDescent="0.25">
      <c r="A132" s="3" t="s">
        <v>89</v>
      </c>
      <c r="B132" s="3" t="s">
        <v>171</v>
      </c>
      <c r="C132" s="3" t="s">
        <v>170</v>
      </c>
      <c r="D132" s="53">
        <v>-11</v>
      </c>
      <c r="E132" s="53">
        <v>-92</v>
      </c>
      <c r="F132" s="53">
        <v>-1</v>
      </c>
      <c r="G132" s="53">
        <v>-272</v>
      </c>
      <c r="H132" s="53">
        <v>-11</v>
      </c>
      <c r="I132" s="53">
        <v>-1</v>
      </c>
      <c r="J132" s="52">
        <v>0</v>
      </c>
      <c r="K132" s="52">
        <v>0</v>
      </c>
      <c r="L132" s="52">
        <v>0</v>
      </c>
      <c r="M132" s="52">
        <v>0</v>
      </c>
      <c r="N132" s="53">
        <v>-3</v>
      </c>
      <c r="O132" s="52">
        <v>0</v>
      </c>
      <c r="P132" s="245">
        <v>-391</v>
      </c>
      <c r="Q132" s="53">
        <v>-11</v>
      </c>
      <c r="R132" s="53">
        <v>-46</v>
      </c>
      <c r="S132" s="52">
        <v>0</v>
      </c>
      <c r="T132" s="53">
        <v>-136</v>
      </c>
      <c r="U132" s="52">
        <v>0</v>
      </c>
      <c r="V132" s="52">
        <v>0</v>
      </c>
      <c r="W132" s="52">
        <v>0</v>
      </c>
      <c r="X132" s="52">
        <v>0</v>
      </c>
      <c r="Y132" s="52">
        <v>0</v>
      </c>
      <c r="Z132" s="52">
        <v>0</v>
      </c>
      <c r="AA132" s="52">
        <v>0</v>
      </c>
      <c r="AB132" s="52">
        <v>0</v>
      </c>
      <c r="AC132" s="245">
        <v>-193</v>
      </c>
      <c r="AD132" s="52">
        <v>0</v>
      </c>
      <c r="AE132" s="344">
        <v>-38</v>
      </c>
      <c r="AF132" s="53">
        <v>-1</v>
      </c>
      <c r="AG132" s="52">
        <v>0</v>
      </c>
      <c r="AH132" s="52">
        <v>0</v>
      </c>
      <c r="AI132" s="53">
        <v>-1</v>
      </c>
      <c r="AJ132" s="52">
        <v>0</v>
      </c>
      <c r="AK132" s="52">
        <v>0</v>
      </c>
      <c r="AL132" s="52">
        <v>0</v>
      </c>
      <c r="AM132" s="52">
        <v>0</v>
      </c>
      <c r="AN132" s="53">
        <v>-1</v>
      </c>
      <c r="AO132" s="52">
        <v>0</v>
      </c>
      <c r="AP132" s="346">
        <v>-41</v>
      </c>
      <c r="AQ132" s="52">
        <v>0</v>
      </c>
      <c r="AR132" s="52">
        <v>0</v>
      </c>
      <c r="AS132" s="52">
        <v>0</v>
      </c>
      <c r="AT132" s="53">
        <v>-136</v>
      </c>
      <c r="AU132" s="53">
        <v>-11</v>
      </c>
      <c r="AV132" s="52">
        <v>0</v>
      </c>
      <c r="AW132" s="52">
        <v>0</v>
      </c>
      <c r="AX132" s="52">
        <v>0</v>
      </c>
      <c r="AY132" s="52">
        <v>0</v>
      </c>
      <c r="AZ132" s="52">
        <v>0</v>
      </c>
      <c r="BA132" s="52">
        <v>0</v>
      </c>
      <c r="BB132" s="52">
        <v>0</v>
      </c>
      <c r="BC132" s="245">
        <v>-147</v>
      </c>
      <c r="BD132" s="322">
        <v>0</v>
      </c>
      <c r="BE132" s="344">
        <v>-8</v>
      </c>
      <c r="BF132" s="345">
        <v>0</v>
      </c>
      <c r="BG132" s="345">
        <v>0</v>
      </c>
      <c r="BH132" s="345">
        <v>0</v>
      </c>
      <c r="BI132" s="345">
        <v>0</v>
      </c>
      <c r="BJ132" s="345">
        <v>0</v>
      </c>
      <c r="BK132" s="345">
        <v>0</v>
      </c>
      <c r="BL132" s="345">
        <v>0</v>
      </c>
      <c r="BM132" s="345">
        <v>0</v>
      </c>
      <c r="BN132" s="344">
        <v>-2</v>
      </c>
      <c r="BO132" s="345">
        <v>0</v>
      </c>
      <c r="BP132" s="346">
        <v>-10</v>
      </c>
      <c r="BQ132" s="52">
        <v>0</v>
      </c>
      <c r="BR132" s="52">
        <v>0</v>
      </c>
      <c r="BS132" s="52">
        <v>0</v>
      </c>
      <c r="BT132" s="52">
        <v>0</v>
      </c>
      <c r="BU132" s="52">
        <v>0</v>
      </c>
      <c r="BV132" s="52">
        <v>0</v>
      </c>
      <c r="BW132" s="52">
        <v>0</v>
      </c>
      <c r="BX132" s="52">
        <v>0</v>
      </c>
      <c r="BY132" s="52">
        <v>0</v>
      </c>
      <c r="BZ132" s="52">
        <v>0</v>
      </c>
      <c r="CA132" s="52">
        <v>0</v>
      </c>
      <c r="CB132" s="52">
        <v>0</v>
      </c>
      <c r="CC132" s="246">
        <v>0</v>
      </c>
    </row>
    <row r="133" spans="1:81" x14ac:dyDescent="0.25">
      <c r="A133" s="3" t="s">
        <v>89</v>
      </c>
      <c r="B133" s="3" t="s">
        <v>171</v>
      </c>
      <c r="C133" s="3" t="s">
        <v>172</v>
      </c>
      <c r="D133" s="53">
        <v>415934</v>
      </c>
      <c r="E133" s="53">
        <v>3434013</v>
      </c>
      <c r="F133" s="53">
        <v>26270</v>
      </c>
      <c r="G133" s="53">
        <v>10137127</v>
      </c>
      <c r="H133" s="53">
        <v>421772</v>
      </c>
      <c r="I133" s="53">
        <v>27729</v>
      </c>
      <c r="J133" s="53">
        <v>1459</v>
      </c>
      <c r="K133" s="53">
        <v>11675</v>
      </c>
      <c r="L133" s="53">
        <v>17513</v>
      </c>
      <c r="M133" s="52">
        <v>0</v>
      </c>
      <c r="N133" s="53">
        <v>100700</v>
      </c>
      <c r="O133" s="52">
        <v>0</v>
      </c>
      <c r="P133" s="245">
        <v>14594192</v>
      </c>
      <c r="Q133" s="53">
        <v>415934</v>
      </c>
      <c r="R133" s="53">
        <v>1717007</v>
      </c>
      <c r="S133" s="52">
        <v>0</v>
      </c>
      <c r="T133" s="53">
        <v>5068563</v>
      </c>
      <c r="U133" s="52">
        <v>0</v>
      </c>
      <c r="V133" s="52">
        <v>0</v>
      </c>
      <c r="W133" s="53">
        <v>1459</v>
      </c>
      <c r="X133" s="52">
        <v>0</v>
      </c>
      <c r="Y133" s="52">
        <v>0</v>
      </c>
      <c r="Z133" s="52">
        <v>0</v>
      </c>
      <c r="AA133" s="52">
        <v>0</v>
      </c>
      <c r="AB133" s="52">
        <v>0</v>
      </c>
      <c r="AC133" s="245">
        <v>7202963</v>
      </c>
      <c r="AD133" s="52">
        <v>0</v>
      </c>
      <c r="AE133" s="53">
        <v>1410860</v>
      </c>
      <c r="AF133" s="53">
        <v>26270</v>
      </c>
      <c r="AG133" s="52">
        <v>0</v>
      </c>
      <c r="AH133" s="52">
        <v>0</v>
      </c>
      <c r="AI133" s="53">
        <v>22785</v>
      </c>
      <c r="AJ133" s="52">
        <v>0</v>
      </c>
      <c r="AK133" s="53">
        <v>11675</v>
      </c>
      <c r="AL133" s="53">
        <v>17513</v>
      </c>
      <c r="AM133" s="52">
        <v>0</v>
      </c>
      <c r="AN133" s="53">
        <v>40850</v>
      </c>
      <c r="AO133" s="52">
        <v>0</v>
      </c>
      <c r="AP133" s="245">
        <v>1529953</v>
      </c>
      <c r="AQ133" s="52">
        <v>0</v>
      </c>
      <c r="AR133" s="52">
        <v>0</v>
      </c>
      <c r="AS133" s="52">
        <v>0</v>
      </c>
      <c r="AT133" s="53">
        <v>5068564</v>
      </c>
      <c r="AU133" s="53">
        <v>421772</v>
      </c>
      <c r="AV133" s="52">
        <v>0</v>
      </c>
      <c r="AW133" s="52">
        <v>0</v>
      </c>
      <c r="AX133" s="52">
        <v>0</v>
      </c>
      <c r="AY133" s="52">
        <v>0</v>
      </c>
      <c r="AZ133" s="52">
        <v>0</v>
      </c>
      <c r="BA133" s="52">
        <v>0</v>
      </c>
      <c r="BB133" s="52">
        <v>0</v>
      </c>
      <c r="BC133" s="245">
        <v>5490336</v>
      </c>
      <c r="BD133" s="322">
        <v>0</v>
      </c>
      <c r="BE133" s="53">
        <v>306146</v>
      </c>
      <c r="BF133" s="52">
        <v>0</v>
      </c>
      <c r="BG133" s="52">
        <v>0</v>
      </c>
      <c r="BH133" s="52">
        <v>0</v>
      </c>
      <c r="BI133" s="53">
        <v>4944</v>
      </c>
      <c r="BJ133" s="52">
        <v>0</v>
      </c>
      <c r="BK133" s="52">
        <v>0</v>
      </c>
      <c r="BL133" s="52">
        <v>0</v>
      </c>
      <c r="BM133" s="52">
        <v>0</v>
      </c>
      <c r="BN133" s="53">
        <v>59850</v>
      </c>
      <c r="BO133" s="52">
        <v>0</v>
      </c>
      <c r="BP133" s="245">
        <v>370940</v>
      </c>
      <c r="BQ133" s="52">
        <v>0</v>
      </c>
      <c r="BR133" s="52">
        <v>0</v>
      </c>
      <c r="BS133" s="52">
        <v>0</v>
      </c>
      <c r="BT133" s="52">
        <v>0</v>
      </c>
      <c r="BU133" s="52">
        <v>0</v>
      </c>
      <c r="BV133" s="52">
        <v>0</v>
      </c>
      <c r="BW133" s="52">
        <v>0</v>
      </c>
      <c r="BX133" s="52">
        <v>0</v>
      </c>
      <c r="BY133" s="52">
        <v>0</v>
      </c>
      <c r="BZ133" s="52">
        <v>0</v>
      </c>
      <c r="CA133" s="52">
        <v>0</v>
      </c>
      <c r="CB133" s="52">
        <v>0</v>
      </c>
      <c r="CC133" s="246">
        <v>0</v>
      </c>
    </row>
    <row r="134" spans="1:81" x14ac:dyDescent="0.25">
      <c r="A134" s="3" t="s">
        <v>89</v>
      </c>
      <c r="B134" s="3" t="s">
        <v>166</v>
      </c>
      <c r="C134" s="3" t="s">
        <v>167</v>
      </c>
      <c r="D134" s="53">
        <v>447132</v>
      </c>
      <c r="E134" s="53">
        <v>3691586</v>
      </c>
      <c r="F134" s="53">
        <v>28240</v>
      </c>
      <c r="G134" s="53">
        <v>10897472</v>
      </c>
      <c r="H134" s="53">
        <v>453408</v>
      </c>
      <c r="I134" s="53">
        <v>29809</v>
      </c>
      <c r="J134" s="53">
        <v>1569</v>
      </c>
      <c r="K134" s="53">
        <v>12551</v>
      </c>
      <c r="L134" s="53">
        <v>18827</v>
      </c>
      <c r="M134" s="52">
        <v>0</v>
      </c>
      <c r="N134" s="53">
        <v>108253</v>
      </c>
      <c r="O134" s="52">
        <v>0</v>
      </c>
      <c r="P134" s="245">
        <v>15688847</v>
      </c>
      <c r="Q134" s="53">
        <v>447132</v>
      </c>
      <c r="R134" s="53">
        <v>1845793</v>
      </c>
      <c r="S134" s="52">
        <v>0</v>
      </c>
      <c r="T134" s="53">
        <v>5448736</v>
      </c>
      <c r="U134" s="52">
        <v>0</v>
      </c>
      <c r="V134" s="52">
        <v>0</v>
      </c>
      <c r="W134" s="53">
        <v>1569</v>
      </c>
      <c r="X134" s="52">
        <v>0</v>
      </c>
      <c r="Y134" s="52">
        <v>0</v>
      </c>
      <c r="Z134" s="52">
        <v>0</v>
      </c>
      <c r="AA134" s="52">
        <v>0</v>
      </c>
      <c r="AB134" s="52">
        <v>0</v>
      </c>
      <c r="AC134" s="245">
        <v>7743230</v>
      </c>
      <c r="AD134" s="52">
        <v>0</v>
      </c>
      <c r="AE134" s="53">
        <v>1516684</v>
      </c>
      <c r="AF134" s="53">
        <v>28240</v>
      </c>
      <c r="AG134" s="52">
        <v>0</v>
      </c>
      <c r="AH134" s="52">
        <v>0</v>
      </c>
      <c r="AI134" s="53">
        <v>24494</v>
      </c>
      <c r="AJ134" s="52">
        <v>0</v>
      </c>
      <c r="AK134" s="53">
        <v>12551</v>
      </c>
      <c r="AL134" s="53">
        <v>18827</v>
      </c>
      <c r="AM134" s="52">
        <v>0</v>
      </c>
      <c r="AN134" s="53">
        <v>43914</v>
      </c>
      <c r="AO134" s="52">
        <v>0</v>
      </c>
      <c r="AP134" s="245">
        <v>1644710</v>
      </c>
      <c r="AQ134" s="52">
        <v>0</v>
      </c>
      <c r="AR134" s="52">
        <v>0</v>
      </c>
      <c r="AS134" s="52">
        <v>0</v>
      </c>
      <c r="AT134" s="53">
        <v>5448736</v>
      </c>
      <c r="AU134" s="53">
        <v>453408</v>
      </c>
      <c r="AV134" s="52">
        <v>0</v>
      </c>
      <c r="AW134" s="52">
        <v>0</v>
      </c>
      <c r="AX134" s="52">
        <v>0</v>
      </c>
      <c r="AY134" s="52">
        <v>0</v>
      </c>
      <c r="AZ134" s="52">
        <v>0</v>
      </c>
      <c r="BA134" s="52">
        <v>0</v>
      </c>
      <c r="BB134" s="52">
        <v>0</v>
      </c>
      <c r="BC134" s="245">
        <v>5902144</v>
      </c>
      <c r="BD134" s="322">
        <v>0</v>
      </c>
      <c r="BE134" s="53">
        <v>329109</v>
      </c>
      <c r="BF134" s="52">
        <v>0</v>
      </c>
      <c r="BG134" s="52">
        <v>0</v>
      </c>
      <c r="BH134" s="52">
        <v>0</v>
      </c>
      <c r="BI134" s="53">
        <v>5315</v>
      </c>
      <c r="BJ134" s="52">
        <v>0</v>
      </c>
      <c r="BK134" s="52">
        <v>0</v>
      </c>
      <c r="BL134" s="52">
        <v>0</v>
      </c>
      <c r="BM134" s="52">
        <v>0</v>
      </c>
      <c r="BN134" s="53">
        <v>64339</v>
      </c>
      <c r="BO134" s="52">
        <v>0</v>
      </c>
      <c r="BP134" s="245">
        <v>398763</v>
      </c>
      <c r="BQ134" s="52">
        <v>0</v>
      </c>
      <c r="BR134" s="52">
        <v>0</v>
      </c>
      <c r="BS134" s="52">
        <v>0</v>
      </c>
      <c r="BT134" s="52">
        <v>0</v>
      </c>
      <c r="BU134" s="52">
        <v>0</v>
      </c>
      <c r="BV134" s="52">
        <v>0</v>
      </c>
      <c r="BW134" s="52">
        <v>0</v>
      </c>
      <c r="BX134" s="52">
        <v>0</v>
      </c>
      <c r="BY134" s="52">
        <v>0</v>
      </c>
      <c r="BZ134" s="52">
        <v>0</v>
      </c>
      <c r="CA134" s="52">
        <v>0</v>
      </c>
      <c r="CB134" s="52">
        <v>0</v>
      </c>
      <c r="CC134" s="246">
        <v>0</v>
      </c>
    </row>
    <row r="135" spans="1:81" x14ac:dyDescent="0.25">
      <c r="A135" s="3" t="s">
        <v>91</v>
      </c>
      <c r="B135" s="3" t="s">
        <v>169</v>
      </c>
      <c r="C135" s="3" t="s">
        <v>170</v>
      </c>
      <c r="D135" s="53">
        <v>353</v>
      </c>
      <c r="E135" s="53">
        <v>2914</v>
      </c>
      <c r="F135" s="53">
        <v>22</v>
      </c>
      <c r="G135" s="53">
        <v>8601</v>
      </c>
      <c r="H135" s="53">
        <v>358</v>
      </c>
      <c r="I135" s="53">
        <v>24</v>
      </c>
      <c r="J135" s="53">
        <v>1</v>
      </c>
      <c r="K135" s="53">
        <v>10</v>
      </c>
      <c r="L135" s="53">
        <v>15</v>
      </c>
      <c r="M135" s="52">
        <v>0</v>
      </c>
      <c r="N135" s="53">
        <v>85</v>
      </c>
      <c r="O135" s="52">
        <v>0</v>
      </c>
      <c r="P135" s="245">
        <v>12383</v>
      </c>
      <c r="Q135" s="53">
        <v>353</v>
      </c>
      <c r="R135" s="53">
        <v>1457</v>
      </c>
      <c r="S135" s="52">
        <v>0</v>
      </c>
      <c r="T135" s="53">
        <v>4300</v>
      </c>
      <c r="U135" s="52">
        <v>0</v>
      </c>
      <c r="V135" s="52">
        <v>0</v>
      </c>
      <c r="W135" s="53">
        <v>1</v>
      </c>
      <c r="X135" s="52">
        <v>0</v>
      </c>
      <c r="Y135" s="52">
        <v>0</v>
      </c>
      <c r="Z135" s="52">
        <v>0</v>
      </c>
      <c r="AA135" s="52">
        <v>0</v>
      </c>
      <c r="AB135" s="52">
        <v>0</v>
      </c>
      <c r="AC135" s="245">
        <v>6111</v>
      </c>
      <c r="AD135" s="52">
        <v>0</v>
      </c>
      <c r="AE135" s="53">
        <v>1198</v>
      </c>
      <c r="AF135" s="53">
        <v>22</v>
      </c>
      <c r="AG135" s="52">
        <v>0</v>
      </c>
      <c r="AH135" s="52">
        <v>0</v>
      </c>
      <c r="AI135" s="53">
        <v>20</v>
      </c>
      <c r="AJ135" s="52">
        <v>0</v>
      </c>
      <c r="AK135" s="53">
        <v>10</v>
      </c>
      <c r="AL135" s="53">
        <v>15</v>
      </c>
      <c r="AM135" s="52">
        <v>0</v>
      </c>
      <c r="AN135" s="53">
        <v>34</v>
      </c>
      <c r="AO135" s="52">
        <v>0</v>
      </c>
      <c r="AP135" s="245">
        <v>1299</v>
      </c>
      <c r="AQ135" s="52">
        <v>0</v>
      </c>
      <c r="AR135" s="52">
        <v>0</v>
      </c>
      <c r="AS135" s="52">
        <v>0</v>
      </c>
      <c r="AT135" s="53">
        <v>4301</v>
      </c>
      <c r="AU135" s="53">
        <v>358</v>
      </c>
      <c r="AV135" s="52">
        <v>0</v>
      </c>
      <c r="AW135" s="52">
        <v>0</v>
      </c>
      <c r="AX135" s="52">
        <v>0</v>
      </c>
      <c r="AY135" s="52">
        <v>0</v>
      </c>
      <c r="AZ135" s="52">
        <v>0</v>
      </c>
      <c r="BA135" s="52">
        <v>0</v>
      </c>
      <c r="BB135" s="52">
        <v>0</v>
      </c>
      <c r="BC135" s="245">
        <v>4659</v>
      </c>
      <c r="BD135" s="322">
        <v>0</v>
      </c>
      <c r="BE135" s="53">
        <v>259</v>
      </c>
      <c r="BF135" s="52">
        <v>0</v>
      </c>
      <c r="BG135" s="52">
        <v>0</v>
      </c>
      <c r="BH135" s="52">
        <v>0</v>
      </c>
      <c r="BI135" s="53">
        <v>4</v>
      </c>
      <c r="BJ135" s="52">
        <v>0</v>
      </c>
      <c r="BK135" s="52">
        <v>0</v>
      </c>
      <c r="BL135" s="52">
        <v>0</v>
      </c>
      <c r="BM135" s="52">
        <v>0</v>
      </c>
      <c r="BN135" s="53">
        <v>51</v>
      </c>
      <c r="BO135" s="52">
        <v>0</v>
      </c>
      <c r="BP135" s="245">
        <v>314</v>
      </c>
      <c r="BQ135" s="52">
        <v>0</v>
      </c>
      <c r="BR135" s="52">
        <v>0</v>
      </c>
      <c r="BS135" s="52">
        <v>0</v>
      </c>
      <c r="BT135" s="52">
        <v>0</v>
      </c>
      <c r="BU135" s="52">
        <v>0</v>
      </c>
      <c r="BV135" s="52">
        <v>0</v>
      </c>
      <c r="BW135" s="52">
        <v>0</v>
      </c>
      <c r="BX135" s="52">
        <v>0</v>
      </c>
      <c r="BY135" s="52">
        <v>0</v>
      </c>
      <c r="BZ135" s="52">
        <v>0</v>
      </c>
      <c r="CA135" s="52">
        <v>0</v>
      </c>
      <c r="CB135" s="52">
        <v>0</v>
      </c>
      <c r="CC135" s="246">
        <v>0</v>
      </c>
    </row>
    <row r="136" spans="1:81" x14ac:dyDescent="0.25">
      <c r="A136" s="3" t="s">
        <v>91</v>
      </c>
      <c r="B136" s="3" t="s">
        <v>171</v>
      </c>
      <c r="C136" s="3" t="s">
        <v>172</v>
      </c>
      <c r="D136" s="53">
        <v>541</v>
      </c>
      <c r="E136" s="53">
        <v>4463</v>
      </c>
      <c r="F136" s="53">
        <v>34</v>
      </c>
      <c r="G136" s="53">
        <v>13175</v>
      </c>
      <c r="H136" s="53">
        <v>548</v>
      </c>
      <c r="I136" s="53">
        <v>36</v>
      </c>
      <c r="J136" s="53">
        <v>2</v>
      </c>
      <c r="K136" s="53">
        <v>15</v>
      </c>
      <c r="L136" s="53">
        <v>23</v>
      </c>
      <c r="M136" s="52">
        <v>0</v>
      </c>
      <c r="N136" s="53">
        <v>131</v>
      </c>
      <c r="O136" s="52">
        <v>0</v>
      </c>
      <c r="P136" s="245">
        <v>18968</v>
      </c>
      <c r="Q136" s="53">
        <v>541</v>
      </c>
      <c r="R136" s="53">
        <v>2232</v>
      </c>
      <c r="S136" s="52">
        <v>0</v>
      </c>
      <c r="T136" s="53">
        <v>6587</v>
      </c>
      <c r="U136" s="52">
        <v>0</v>
      </c>
      <c r="V136" s="52">
        <v>0</v>
      </c>
      <c r="W136" s="53">
        <v>2</v>
      </c>
      <c r="X136" s="52">
        <v>0</v>
      </c>
      <c r="Y136" s="52">
        <v>0</v>
      </c>
      <c r="Z136" s="52">
        <v>0</v>
      </c>
      <c r="AA136" s="52">
        <v>0</v>
      </c>
      <c r="AB136" s="52">
        <v>0</v>
      </c>
      <c r="AC136" s="245">
        <v>9362</v>
      </c>
      <c r="AD136" s="52">
        <v>0</v>
      </c>
      <c r="AE136" s="53">
        <v>1834</v>
      </c>
      <c r="AF136" s="53">
        <v>34</v>
      </c>
      <c r="AG136" s="52">
        <v>0</v>
      </c>
      <c r="AH136" s="52">
        <v>0</v>
      </c>
      <c r="AI136" s="53">
        <v>29</v>
      </c>
      <c r="AJ136" s="52">
        <v>0</v>
      </c>
      <c r="AK136" s="53">
        <v>15</v>
      </c>
      <c r="AL136" s="53">
        <v>23</v>
      </c>
      <c r="AM136" s="52">
        <v>0</v>
      </c>
      <c r="AN136" s="53">
        <v>53</v>
      </c>
      <c r="AO136" s="52">
        <v>0</v>
      </c>
      <c r="AP136" s="245">
        <v>1988</v>
      </c>
      <c r="AQ136" s="52">
        <v>0</v>
      </c>
      <c r="AR136" s="52">
        <v>0</v>
      </c>
      <c r="AS136" s="52">
        <v>0</v>
      </c>
      <c r="AT136" s="53">
        <v>6588</v>
      </c>
      <c r="AU136" s="53">
        <v>548</v>
      </c>
      <c r="AV136" s="52">
        <v>0</v>
      </c>
      <c r="AW136" s="52">
        <v>0</v>
      </c>
      <c r="AX136" s="52">
        <v>0</v>
      </c>
      <c r="AY136" s="52">
        <v>0</v>
      </c>
      <c r="AZ136" s="52">
        <v>0</v>
      </c>
      <c r="BA136" s="52">
        <v>0</v>
      </c>
      <c r="BB136" s="52">
        <v>0</v>
      </c>
      <c r="BC136" s="245">
        <v>7136</v>
      </c>
      <c r="BD136" s="322">
        <v>0</v>
      </c>
      <c r="BE136" s="53">
        <v>397</v>
      </c>
      <c r="BF136" s="52">
        <v>0</v>
      </c>
      <c r="BG136" s="52">
        <v>0</v>
      </c>
      <c r="BH136" s="52">
        <v>0</v>
      </c>
      <c r="BI136" s="53">
        <v>7</v>
      </c>
      <c r="BJ136" s="52">
        <v>0</v>
      </c>
      <c r="BK136" s="52">
        <v>0</v>
      </c>
      <c r="BL136" s="52">
        <v>0</v>
      </c>
      <c r="BM136" s="52">
        <v>0</v>
      </c>
      <c r="BN136" s="53">
        <v>78</v>
      </c>
      <c r="BO136" s="52">
        <v>0</v>
      </c>
      <c r="BP136" s="245">
        <v>482</v>
      </c>
      <c r="BQ136" s="52">
        <v>0</v>
      </c>
      <c r="BR136" s="52">
        <v>0</v>
      </c>
      <c r="BS136" s="52">
        <v>0</v>
      </c>
      <c r="BT136" s="52">
        <v>0</v>
      </c>
      <c r="BU136" s="52">
        <v>0</v>
      </c>
      <c r="BV136" s="52">
        <v>0</v>
      </c>
      <c r="BW136" s="52">
        <v>0</v>
      </c>
      <c r="BX136" s="52">
        <v>0</v>
      </c>
      <c r="BY136" s="52">
        <v>0</v>
      </c>
      <c r="BZ136" s="52">
        <v>0</v>
      </c>
      <c r="CA136" s="52">
        <v>0</v>
      </c>
      <c r="CB136" s="52">
        <v>0</v>
      </c>
      <c r="CC136" s="246">
        <v>0</v>
      </c>
    </row>
    <row r="137" spans="1:81" x14ac:dyDescent="0.25">
      <c r="A137" s="3" t="s">
        <v>91</v>
      </c>
      <c r="B137" s="3" t="s">
        <v>166</v>
      </c>
      <c r="C137" s="3" t="s">
        <v>167</v>
      </c>
      <c r="D137" s="53">
        <v>361</v>
      </c>
      <c r="E137" s="53">
        <v>2977</v>
      </c>
      <c r="F137" s="53">
        <v>23</v>
      </c>
      <c r="G137" s="53">
        <v>8789</v>
      </c>
      <c r="H137" s="53">
        <v>366</v>
      </c>
      <c r="I137" s="53">
        <v>24</v>
      </c>
      <c r="J137" s="53">
        <v>1</v>
      </c>
      <c r="K137" s="53">
        <v>10</v>
      </c>
      <c r="L137" s="53">
        <v>15</v>
      </c>
      <c r="M137" s="52">
        <v>0</v>
      </c>
      <c r="N137" s="53">
        <v>87</v>
      </c>
      <c r="O137" s="52">
        <v>0</v>
      </c>
      <c r="P137" s="245">
        <v>12653</v>
      </c>
      <c r="Q137" s="53">
        <v>361</v>
      </c>
      <c r="R137" s="53">
        <v>1489</v>
      </c>
      <c r="S137" s="52">
        <v>0</v>
      </c>
      <c r="T137" s="53">
        <v>4394</v>
      </c>
      <c r="U137" s="52">
        <v>0</v>
      </c>
      <c r="V137" s="52">
        <v>0</v>
      </c>
      <c r="W137" s="53">
        <v>1</v>
      </c>
      <c r="X137" s="52">
        <v>0</v>
      </c>
      <c r="Y137" s="52">
        <v>0</v>
      </c>
      <c r="Z137" s="52">
        <v>0</v>
      </c>
      <c r="AA137" s="52">
        <v>0</v>
      </c>
      <c r="AB137" s="52">
        <v>0</v>
      </c>
      <c r="AC137" s="245">
        <v>6245</v>
      </c>
      <c r="AD137" s="52">
        <v>0</v>
      </c>
      <c r="AE137" s="53">
        <v>1224</v>
      </c>
      <c r="AF137" s="53">
        <v>23</v>
      </c>
      <c r="AG137" s="52">
        <v>0</v>
      </c>
      <c r="AH137" s="52">
        <v>0</v>
      </c>
      <c r="AI137" s="53">
        <v>20</v>
      </c>
      <c r="AJ137" s="52">
        <v>0</v>
      </c>
      <c r="AK137" s="53">
        <v>10</v>
      </c>
      <c r="AL137" s="53">
        <v>15</v>
      </c>
      <c r="AM137" s="52">
        <v>0</v>
      </c>
      <c r="AN137" s="53">
        <v>35</v>
      </c>
      <c r="AO137" s="52">
        <v>0</v>
      </c>
      <c r="AP137" s="245">
        <v>1327</v>
      </c>
      <c r="AQ137" s="52">
        <v>0</v>
      </c>
      <c r="AR137" s="52">
        <v>0</v>
      </c>
      <c r="AS137" s="52">
        <v>0</v>
      </c>
      <c r="AT137" s="53">
        <v>4395</v>
      </c>
      <c r="AU137" s="53">
        <v>366</v>
      </c>
      <c r="AV137" s="52">
        <v>0</v>
      </c>
      <c r="AW137" s="52">
        <v>0</v>
      </c>
      <c r="AX137" s="52">
        <v>0</v>
      </c>
      <c r="AY137" s="52">
        <v>0</v>
      </c>
      <c r="AZ137" s="52">
        <v>0</v>
      </c>
      <c r="BA137" s="52">
        <v>0</v>
      </c>
      <c r="BB137" s="52">
        <v>0</v>
      </c>
      <c r="BC137" s="245">
        <v>4761</v>
      </c>
      <c r="BD137" s="322">
        <v>0</v>
      </c>
      <c r="BE137" s="53">
        <v>264</v>
      </c>
      <c r="BF137" s="52">
        <v>0</v>
      </c>
      <c r="BG137" s="52">
        <v>0</v>
      </c>
      <c r="BH137" s="52">
        <v>0</v>
      </c>
      <c r="BI137" s="53">
        <v>4</v>
      </c>
      <c r="BJ137" s="52">
        <v>0</v>
      </c>
      <c r="BK137" s="52">
        <v>0</v>
      </c>
      <c r="BL137" s="52">
        <v>0</v>
      </c>
      <c r="BM137" s="52">
        <v>0</v>
      </c>
      <c r="BN137" s="53">
        <v>52</v>
      </c>
      <c r="BO137" s="52">
        <v>0</v>
      </c>
      <c r="BP137" s="245">
        <v>320</v>
      </c>
      <c r="BQ137" s="52">
        <v>0</v>
      </c>
      <c r="BR137" s="52">
        <v>0</v>
      </c>
      <c r="BS137" s="52">
        <v>0</v>
      </c>
      <c r="BT137" s="52">
        <v>0</v>
      </c>
      <c r="BU137" s="52">
        <v>0</v>
      </c>
      <c r="BV137" s="52">
        <v>0</v>
      </c>
      <c r="BW137" s="52">
        <v>0</v>
      </c>
      <c r="BX137" s="52">
        <v>0</v>
      </c>
      <c r="BY137" s="52">
        <v>0</v>
      </c>
      <c r="BZ137" s="52">
        <v>0</v>
      </c>
      <c r="CA137" s="52">
        <v>0</v>
      </c>
      <c r="CB137" s="52">
        <v>0</v>
      </c>
      <c r="CC137" s="246">
        <v>0</v>
      </c>
    </row>
    <row r="138" spans="1:81" x14ac:dyDescent="0.25">
      <c r="A138" s="3" t="s">
        <v>103</v>
      </c>
      <c r="B138" s="3" t="s">
        <v>169</v>
      </c>
      <c r="C138" s="3" t="s">
        <v>170</v>
      </c>
      <c r="D138" s="53">
        <v>1131</v>
      </c>
      <c r="E138" s="53">
        <v>9335</v>
      </c>
      <c r="F138" s="53">
        <v>71</v>
      </c>
      <c r="G138" s="53">
        <v>27556</v>
      </c>
      <c r="H138" s="53">
        <v>1147</v>
      </c>
      <c r="I138" s="53">
        <v>75</v>
      </c>
      <c r="J138" s="53">
        <v>4</v>
      </c>
      <c r="K138" s="53">
        <v>32</v>
      </c>
      <c r="L138" s="53">
        <v>48</v>
      </c>
      <c r="M138" s="52">
        <v>0</v>
      </c>
      <c r="N138" s="53">
        <v>274</v>
      </c>
      <c r="O138" s="52">
        <v>0</v>
      </c>
      <c r="P138" s="245">
        <v>39673</v>
      </c>
      <c r="Q138" s="53">
        <v>1131</v>
      </c>
      <c r="R138" s="53">
        <v>4668</v>
      </c>
      <c r="S138" s="52">
        <v>0</v>
      </c>
      <c r="T138" s="53">
        <v>13778</v>
      </c>
      <c r="U138" s="52">
        <v>0</v>
      </c>
      <c r="V138" s="52">
        <v>0</v>
      </c>
      <c r="W138" s="53">
        <v>4</v>
      </c>
      <c r="X138" s="52">
        <v>0</v>
      </c>
      <c r="Y138" s="52">
        <v>0</v>
      </c>
      <c r="Z138" s="52">
        <v>0</v>
      </c>
      <c r="AA138" s="52">
        <v>0</v>
      </c>
      <c r="AB138" s="52">
        <v>0</v>
      </c>
      <c r="AC138" s="245">
        <v>19581</v>
      </c>
      <c r="AD138" s="52">
        <v>0</v>
      </c>
      <c r="AE138" s="53">
        <v>3835</v>
      </c>
      <c r="AF138" s="53">
        <v>71</v>
      </c>
      <c r="AG138" s="52">
        <v>0</v>
      </c>
      <c r="AH138" s="52">
        <v>0</v>
      </c>
      <c r="AI138" s="53">
        <v>62</v>
      </c>
      <c r="AJ138" s="52">
        <v>0</v>
      </c>
      <c r="AK138" s="53">
        <v>32</v>
      </c>
      <c r="AL138" s="53">
        <v>48</v>
      </c>
      <c r="AM138" s="52">
        <v>0</v>
      </c>
      <c r="AN138" s="53">
        <v>111</v>
      </c>
      <c r="AO138" s="52">
        <v>0</v>
      </c>
      <c r="AP138" s="245">
        <v>4159</v>
      </c>
      <c r="AQ138" s="52">
        <v>0</v>
      </c>
      <c r="AR138" s="52">
        <v>0</v>
      </c>
      <c r="AS138" s="52">
        <v>0</v>
      </c>
      <c r="AT138" s="53">
        <v>13778</v>
      </c>
      <c r="AU138" s="53">
        <v>1147</v>
      </c>
      <c r="AV138" s="52">
        <v>0</v>
      </c>
      <c r="AW138" s="52">
        <v>0</v>
      </c>
      <c r="AX138" s="52">
        <v>0</v>
      </c>
      <c r="AY138" s="52">
        <v>0</v>
      </c>
      <c r="AZ138" s="52">
        <v>0</v>
      </c>
      <c r="BA138" s="52">
        <v>0</v>
      </c>
      <c r="BB138" s="52">
        <v>0</v>
      </c>
      <c r="BC138" s="245">
        <v>14925</v>
      </c>
      <c r="BD138" s="322">
        <v>0</v>
      </c>
      <c r="BE138" s="53">
        <v>832</v>
      </c>
      <c r="BF138" s="52">
        <v>0</v>
      </c>
      <c r="BG138" s="52">
        <v>0</v>
      </c>
      <c r="BH138" s="52">
        <v>0</v>
      </c>
      <c r="BI138" s="53">
        <v>13</v>
      </c>
      <c r="BJ138" s="52">
        <v>0</v>
      </c>
      <c r="BK138" s="52">
        <v>0</v>
      </c>
      <c r="BL138" s="52">
        <v>0</v>
      </c>
      <c r="BM138" s="52">
        <v>0</v>
      </c>
      <c r="BN138" s="53">
        <v>163</v>
      </c>
      <c r="BO138" s="52">
        <v>0</v>
      </c>
      <c r="BP138" s="245">
        <v>1008</v>
      </c>
      <c r="BQ138" s="52">
        <v>0</v>
      </c>
      <c r="BR138" s="52">
        <v>0</v>
      </c>
      <c r="BS138" s="52">
        <v>0</v>
      </c>
      <c r="BT138" s="52">
        <v>0</v>
      </c>
      <c r="BU138" s="52">
        <v>0</v>
      </c>
      <c r="BV138" s="52">
        <v>0</v>
      </c>
      <c r="BW138" s="52">
        <v>0</v>
      </c>
      <c r="BX138" s="52">
        <v>0</v>
      </c>
      <c r="BY138" s="52">
        <v>0</v>
      </c>
      <c r="BZ138" s="52">
        <v>0</v>
      </c>
      <c r="CA138" s="52">
        <v>0</v>
      </c>
      <c r="CB138" s="52">
        <v>0</v>
      </c>
      <c r="CC138" s="246">
        <v>0</v>
      </c>
    </row>
    <row r="139" spans="1:81" x14ac:dyDescent="0.25">
      <c r="A139" s="3" t="s">
        <v>103</v>
      </c>
      <c r="B139" s="3" t="s">
        <v>171</v>
      </c>
      <c r="C139" s="3" t="s">
        <v>172</v>
      </c>
      <c r="D139" s="53">
        <v>1099</v>
      </c>
      <c r="E139" s="53">
        <v>9074</v>
      </c>
      <c r="F139" s="53">
        <v>69</v>
      </c>
      <c r="G139" s="53">
        <v>26788</v>
      </c>
      <c r="H139" s="53">
        <v>1115</v>
      </c>
      <c r="I139" s="53">
        <v>73</v>
      </c>
      <c r="J139" s="53">
        <v>4</v>
      </c>
      <c r="K139" s="53">
        <v>31</v>
      </c>
      <c r="L139" s="53">
        <v>46</v>
      </c>
      <c r="M139" s="52">
        <v>0</v>
      </c>
      <c r="N139" s="53">
        <v>266</v>
      </c>
      <c r="O139" s="52">
        <v>0</v>
      </c>
      <c r="P139" s="245">
        <v>38565</v>
      </c>
      <c r="Q139" s="53">
        <v>1099</v>
      </c>
      <c r="R139" s="53">
        <v>4537</v>
      </c>
      <c r="S139" s="52">
        <v>0</v>
      </c>
      <c r="T139" s="53">
        <v>13394</v>
      </c>
      <c r="U139" s="52">
        <v>0</v>
      </c>
      <c r="V139" s="52">
        <v>0</v>
      </c>
      <c r="W139" s="53">
        <v>4</v>
      </c>
      <c r="X139" s="52">
        <v>0</v>
      </c>
      <c r="Y139" s="52">
        <v>0</v>
      </c>
      <c r="Z139" s="52">
        <v>0</v>
      </c>
      <c r="AA139" s="52">
        <v>0</v>
      </c>
      <c r="AB139" s="52">
        <v>0</v>
      </c>
      <c r="AC139" s="245">
        <v>19034</v>
      </c>
      <c r="AD139" s="52">
        <v>0</v>
      </c>
      <c r="AE139" s="53">
        <v>3728</v>
      </c>
      <c r="AF139" s="53">
        <v>69</v>
      </c>
      <c r="AG139" s="52">
        <v>0</v>
      </c>
      <c r="AH139" s="52">
        <v>0</v>
      </c>
      <c r="AI139" s="53">
        <v>60</v>
      </c>
      <c r="AJ139" s="52">
        <v>0</v>
      </c>
      <c r="AK139" s="53">
        <v>31</v>
      </c>
      <c r="AL139" s="53">
        <v>46</v>
      </c>
      <c r="AM139" s="52">
        <v>0</v>
      </c>
      <c r="AN139" s="53">
        <v>108</v>
      </c>
      <c r="AO139" s="52">
        <v>0</v>
      </c>
      <c r="AP139" s="245">
        <v>4042</v>
      </c>
      <c r="AQ139" s="52">
        <v>0</v>
      </c>
      <c r="AR139" s="52">
        <v>0</v>
      </c>
      <c r="AS139" s="52">
        <v>0</v>
      </c>
      <c r="AT139" s="53">
        <v>13394</v>
      </c>
      <c r="AU139" s="53">
        <v>1115</v>
      </c>
      <c r="AV139" s="52">
        <v>0</v>
      </c>
      <c r="AW139" s="52">
        <v>0</v>
      </c>
      <c r="AX139" s="52">
        <v>0</v>
      </c>
      <c r="AY139" s="52">
        <v>0</v>
      </c>
      <c r="AZ139" s="52">
        <v>0</v>
      </c>
      <c r="BA139" s="52">
        <v>0</v>
      </c>
      <c r="BB139" s="52">
        <v>0</v>
      </c>
      <c r="BC139" s="245">
        <v>14509</v>
      </c>
      <c r="BD139" s="322">
        <v>0</v>
      </c>
      <c r="BE139" s="53">
        <v>809</v>
      </c>
      <c r="BF139" s="52">
        <v>0</v>
      </c>
      <c r="BG139" s="52">
        <v>0</v>
      </c>
      <c r="BH139" s="52">
        <v>0</v>
      </c>
      <c r="BI139" s="53">
        <v>13</v>
      </c>
      <c r="BJ139" s="52">
        <v>0</v>
      </c>
      <c r="BK139" s="52">
        <v>0</v>
      </c>
      <c r="BL139" s="52">
        <v>0</v>
      </c>
      <c r="BM139" s="52">
        <v>0</v>
      </c>
      <c r="BN139" s="53">
        <v>158</v>
      </c>
      <c r="BO139" s="52">
        <v>0</v>
      </c>
      <c r="BP139" s="245">
        <v>980</v>
      </c>
      <c r="BQ139" s="52">
        <v>0</v>
      </c>
      <c r="BR139" s="52">
        <v>0</v>
      </c>
      <c r="BS139" s="52">
        <v>0</v>
      </c>
      <c r="BT139" s="52">
        <v>0</v>
      </c>
      <c r="BU139" s="52">
        <v>0</v>
      </c>
      <c r="BV139" s="52">
        <v>0</v>
      </c>
      <c r="BW139" s="52">
        <v>0</v>
      </c>
      <c r="BX139" s="52">
        <v>0</v>
      </c>
      <c r="BY139" s="52">
        <v>0</v>
      </c>
      <c r="BZ139" s="52">
        <v>0</v>
      </c>
      <c r="CA139" s="52">
        <v>0</v>
      </c>
      <c r="CB139" s="52">
        <v>0</v>
      </c>
      <c r="CC139" s="246">
        <v>0</v>
      </c>
    </row>
    <row r="140" spans="1:81" x14ac:dyDescent="0.25">
      <c r="A140" s="3" t="s">
        <v>103</v>
      </c>
      <c r="B140" s="3" t="s">
        <v>166</v>
      </c>
      <c r="C140" s="3" t="s">
        <v>167</v>
      </c>
      <c r="D140" s="53">
        <v>1132</v>
      </c>
      <c r="E140" s="53">
        <v>9344</v>
      </c>
      <c r="F140" s="53">
        <v>71</v>
      </c>
      <c r="G140" s="53">
        <v>27584</v>
      </c>
      <c r="H140" s="53">
        <v>1148</v>
      </c>
      <c r="I140" s="53">
        <v>75</v>
      </c>
      <c r="J140" s="53">
        <v>4</v>
      </c>
      <c r="K140" s="53">
        <v>32</v>
      </c>
      <c r="L140" s="53">
        <v>48</v>
      </c>
      <c r="M140" s="52">
        <v>0</v>
      </c>
      <c r="N140" s="53">
        <v>274</v>
      </c>
      <c r="O140" s="52">
        <v>0</v>
      </c>
      <c r="P140" s="245">
        <v>39712</v>
      </c>
      <c r="Q140" s="53">
        <v>1132</v>
      </c>
      <c r="R140" s="53">
        <v>4672</v>
      </c>
      <c r="S140" s="52">
        <v>0</v>
      </c>
      <c r="T140" s="53">
        <v>13792</v>
      </c>
      <c r="U140" s="52">
        <v>0</v>
      </c>
      <c r="V140" s="52">
        <v>0</v>
      </c>
      <c r="W140" s="53">
        <v>4</v>
      </c>
      <c r="X140" s="52">
        <v>0</v>
      </c>
      <c r="Y140" s="52">
        <v>0</v>
      </c>
      <c r="Z140" s="52">
        <v>0</v>
      </c>
      <c r="AA140" s="52">
        <v>0</v>
      </c>
      <c r="AB140" s="52">
        <v>0</v>
      </c>
      <c r="AC140" s="245">
        <v>19600</v>
      </c>
      <c r="AD140" s="52">
        <v>0</v>
      </c>
      <c r="AE140" s="53">
        <v>3839</v>
      </c>
      <c r="AF140" s="53">
        <v>71</v>
      </c>
      <c r="AG140" s="52">
        <v>0</v>
      </c>
      <c r="AH140" s="52">
        <v>0</v>
      </c>
      <c r="AI140" s="53">
        <v>62</v>
      </c>
      <c r="AJ140" s="52">
        <v>0</v>
      </c>
      <c r="AK140" s="53">
        <v>32</v>
      </c>
      <c r="AL140" s="53">
        <v>48</v>
      </c>
      <c r="AM140" s="52">
        <v>0</v>
      </c>
      <c r="AN140" s="53">
        <v>111</v>
      </c>
      <c r="AO140" s="52">
        <v>0</v>
      </c>
      <c r="AP140" s="245">
        <v>4163</v>
      </c>
      <c r="AQ140" s="52">
        <v>0</v>
      </c>
      <c r="AR140" s="52">
        <v>0</v>
      </c>
      <c r="AS140" s="52">
        <v>0</v>
      </c>
      <c r="AT140" s="53">
        <v>13792</v>
      </c>
      <c r="AU140" s="53">
        <v>1148</v>
      </c>
      <c r="AV140" s="52">
        <v>0</v>
      </c>
      <c r="AW140" s="52">
        <v>0</v>
      </c>
      <c r="AX140" s="52">
        <v>0</v>
      </c>
      <c r="AY140" s="52">
        <v>0</v>
      </c>
      <c r="AZ140" s="52">
        <v>0</v>
      </c>
      <c r="BA140" s="52">
        <v>0</v>
      </c>
      <c r="BB140" s="52">
        <v>0</v>
      </c>
      <c r="BC140" s="245">
        <v>14940</v>
      </c>
      <c r="BD140" s="322">
        <v>0</v>
      </c>
      <c r="BE140" s="53">
        <v>833</v>
      </c>
      <c r="BF140" s="52">
        <v>0</v>
      </c>
      <c r="BG140" s="52">
        <v>0</v>
      </c>
      <c r="BH140" s="52">
        <v>0</v>
      </c>
      <c r="BI140" s="53">
        <v>13</v>
      </c>
      <c r="BJ140" s="52">
        <v>0</v>
      </c>
      <c r="BK140" s="52">
        <v>0</v>
      </c>
      <c r="BL140" s="52">
        <v>0</v>
      </c>
      <c r="BM140" s="52">
        <v>0</v>
      </c>
      <c r="BN140" s="53">
        <v>163</v>
      </c>
      <c r="BO140" s="52">
        <v>0</v>
      </c>
      <c r="BP140" s="245">
        <v>1009</v>
      </c>
      <c r="BQ140" s="52">
        <v>0</v>
      </c>
      <c r="BR140" s="52">
        <v>0</v>
      </c>
      <c r="BS140" s="52">
        <v>0</v>
      </c>
      <c r="BT140" s="52">
        <v>0</v>
      </c>
      <c r="BU140" s="52">
        <v>0</v>
      </c>
      <c r="BV140" s="52">
        <v>0</v>
      </c>
      <c r="BW140" s="52">
        <v>0</v>
      </c>
      <c r="BX140" s="52">
        <v>0</v>
      </c>
      <c r="BY140" s="52">
        <v>0</v>
      </c>
      <c r="BZ140" s="52">
        <v>0</v>
      </c>
      <c r="CA140" s="52">
        <v>0</v>
      </c>
      <c r="CB140" s="52">
        <v>0</v>
      </c>
      <c r="CC140" s="246">
        <v>0</v>
      </c>
    </row>
    <row r="141" spans="1:81" x14ac:dyDescent="0.25">
      <c r="A141" s="3" t="s">
        <v>107</v>
      </c>
      <c r="B141" s="3" t="s">
        <v>171</v>
      </c>
      <c r="C141" s="3" t="s">
        <v>172</v>
      </c>
      <c r="D141" s="53">
        <v>120</v>
      </c>
      <c r="E141" s="53">
        <v>995</v>
      </c>
      <c r="F141" s="53">
        <v>8</v>
      </c>
      <c r="G141" s="53">
        <v>2937</v>
      </c>
      <c r="H141" s="53">
        <v>122</v>
      </c>
      <c r="I141" s="53">
        <v>8</v>
      </c>
      <c r="J141" s="52">
        <v>0</v>
      </c>
      <c r="K141" s="53">
        <v>3</v>
      </c>
      <c r="L141" s="53">
        <v>5</v>
      </c>
      <c r="M141" s="52">
        <v>0</v>
      </c>
      <c r="N141" s="53">
        <v>29</v>
      </c>
      <c r="O141" s="52">
        <v>0</v>
      </c>
      <c r="P141" s="245">
        <v>4227</v>
      </c>
      <c r="Q141" s="53">
        <v>120</v>
      </c>
      <c r="R141" s="53">
        <v>498</v>
      </c>
      <c r="S141" s="52">
        <v>0</v>
      </c>
      <c r="T141" s="53">
        <v>1468</v>
      </c>
      <c r="U141" s="52">
        <v>0</v>
      </c>
      <c r="V141" s="52">
        <v>0</v>
      </c>
      <c r="W141" s="52">
        <v>0</v>
      </c>
      <c r="X141" s="52">
        <v>0</v>
      </c>
      <c r="Y141" s="52">
        <v>0</v>
      </c>
      <c r="Z141" s="52">
        <v>0</v>
      </c>
      <c r="AA141" s="52">
        <v>0</v>
      </c>
      <c r="AB141" s="52">
        <v>0</v>
      </c>
      <c r="AC141" s="245">
        <v>2086</v>
      </c>
      <c r="AD141" s="52">
        <v>0</v>
      </c>
      <c r="AE141" s="53">
        <v>409</v>
      </c>
      <c r="AF141" s="53">
        <v>8</v>
      </c>
      <c r="AG141" s="52">
        <v>0</v>
      </c>
      <c r="AH141" s="52">
        <v>0</v>
      </c>
      <c r="AI141" s="53">
        <v>7</v>
      </c>
      <c r="AJ141" s="52">
        <v>0</v>
      </c>
      <c r="AK141" s="53">
        <v>3</v>
      </c>
      <c r="AL141" s="53">
        <v>5</v>
      </c>
      <c r="AM141" s="52">
        <v>0</v>
      </c>
      <c r="AN141" s="53">
        <v>12</v>
      </c>
      <c r="AO141" s="52">
        <v>0</v>
      </c>
      <c r="AP141" s="245">
        <v>444</v>
      </c>
      <c r="AQ141" s="52">
        <v>0</v>
      </c>
      <c r="AR141" s="52">
        <v>0</v>
      </c>
      <c r="AS141" s="52">
        <v>0</v>
      </c>
      <c r="AT141" s="53">
        <v>1469</v>
      </c>
      <c r="AU141" s="53">
        <v>122</v>
      </c>
      <c r="AV141" s="52">
        <v>0</v>
      </c>
      <c r="AW141" s="52">
        <v>0</v>
      </c>
      <c r="AX141" s="52">
        <v>0</v>
      </c>
      <c r="AY141" s="52">
        <v>0</v>
      </c>
      <c r="AZ141" s="52">
        <v>0</v>
      </c>
      <c r="BA141" s="52">
        <v>0</v>
      </c>
      <c r="BB141" s="52">
        <v>0</v>
      </c>
      <c r="BC141" s="245">
        <v>1591</v>
      </c>
      <c r="BD141" s="322">
        <v>0</v>
      </c>
      <c r="BE141" s="53">
        <v>88</v>
      </c>
      <c r="BF141" s="52">
        <v>0</v>
      </c>
      <c r="BG141" s="52">
        <v>0</v>
      </c>
      <c r="BH141" s="52">
        <v>0</v>
      </c>
      <c r="BI141" s="53">
        <v>1</v>
      </c>
      <c r="BJ141" s="52">
        <v>0</v>
      </c>
      <c r="BK141" s="52">
        <v>0</v>
      </c>
      <c r="BL141" s="52">
        <v>0</v>
      </c>
      <c r="BM141" s="52">
        <v>0</v>
      </c>
      <c r="BN141" s="53">
        <v>17</v>
      </c>
      <c r="BO141" s="52">
        <v>0</v>
      </c>
      <c r="BP141" s="245">
        <v>106</v>
      </c>
      <c r="BQ141" s="52">
        <v>0</v>
      </c>
      <c r="BR141" s="52">
        <v>0</v>
      </c>
      <c r="BS141" s="52">
        <v>0</v>
      </c>
      <c r="BT141" s="52">
        <v>0</v>
      </c>
      <c r="BU141" s="52">
        <v>0</v>
      </c>
      <c r="BV141" s="52">
        <v>0</v>
      </c>
      <c r="BW141" s="52">
        <v>0</v>
      </c>
      <c r="BX141" s="52">
        <v>0</v>
      </c>
      <c r="BY141" s="52">
        <v>0</v>
      </c>
      <c r="BZ141" s="52">
        <v>0</v>
      </c>
      <c r="CA141" s="52">
        <v>0</v>
      </c>
      <c r="CB141" s="52">
        <v>0</v>
      </c>
      <c r="CC141" s="246">
        <v>0</v>
      </c>
    </row>
    <row r="142" spans="1:81" x14ac:dyDescent="0.25">
      <c r="A142" s="3" t="s">
        <v>107</v>
      </c>
      <c r="B142" s="3" t="s">
        <v>166</v>
      </c>
      <c r="C142" s="3" t="s">
        <v>172</v>
      </c>
      <c r="D142" s="53">
        <v>-120</v>
      </c>
      <c r="E142" s="53">
        <v>-995</v>
      </c>
      <c r="F142" s="53">
        <v>-8</v>
      </c>
      <c r="G142" s="53">
        <v>-2937</v>
      </c>
      <c r="H142" s="53">
        <v>-122</v>
      </c>
      <c r="I142" s="53">
        <v>-8</v>
      </c>
      <c r="J142" s="52">
        <v>0</v>
      </c>
      <c r="K142" s="53">
        <v>-3</v>
      </c>
      <c r="L142" s="53">
        <v>-5</v>
      </c>
      <c r="M142" s="52">
        <v>0</v>
      </c>
      <c r="N142" s="53">
        <v>-29</v>
      </c>
      <c r="O142" s="52">
        <v>0</v>
      </c>
      <c r="P142" s="245">
        <v>-4227</v>
      </c>
      <c r="Q142" s="53">
        <v>-120</v>
      </c>
      <c r="R142" s="53">
        <v>-498</v>
      </c>
      <c r="S142" s="52">
        <v>0</v>
      </c>
      <c r="T142" s="53">
        <v>-1468</v>
      </c>
      <c r="U142" s="52">
        <v>0</v>
      </c>
      <c r="V142" s="52">
        <v>0</v>
      </c>
      <c r="W142" s="52">
        <v>0</v>
      </c>
      <c r="X142" s="52">
        <v>0</v>
      </c>
      <c r="Y142" s="52">
        <v>0</v>
      </c>
      <c r="Z142" s="52">
        <v>0</v>
      </c>
      <c r="AA142" s="52">
        <v>0</v>
      </c>
      <c r="AB142" s="52">
        <v>0</v>
      </c>
      <c r="AC142" s="245">
        <v>-2086</v>
      </c>
      <c r="AD142" s="52">
        <v>0</v>
      </c>
      <c r="AE142" s="53">
        <v>-408</v>
      </c>
      <c r="AF142" s="53">
        <v>-8</v>
      </c>
      <c r="AG142" s="52">
        <v>0</v>
      </c>
      <c r="AH142" s="52">
        <v>0</v>
      </c>
      <c r="AI142" s="53">
        <v>-7</v>
      </c>
      <c r="AJ142" s="52">
        <v>0</v>
      </c>
      <c r="AK142" s="53">
        <v>-3</v>
      </c>
      <c r="AL142" s="53">
        <v>-5</v>
      </c>
      <c r="AM142" s="52">
        <v>0</v>
      </c>
      <c r="AN142" s="53">
        <v>-12</v>
      </c>
      <c r="AO142" s="52">
        <v>0</v>
      </c>
      <c r="AP142" s="245">
        <v>-443</v>
      </c>
      <c r="AQ142" s="52">
        <v>0</v>
      </c>
      <c r="AR142" s="52">
        <v>0</v>
      </c>
      <c r="AS142" s="52">
        <v>0</v>
      </c>
      <c r="AT142" s="53">
        <v>-1469</v>
      </c>
      <c r="AU142" s="53">
        <v>-122</v>
      </c>
      <c r="AV142" s="52">
        <v>0</v>
      </c>
      <c r="AW142" s="52">
        <v>0</v>
      </c>
      <c r="AX142" s="52">
        <v>0</v>
      </c>
      <c r="AY142" s="52">
        <v>0</v>
      </c>
      <c r="AZ142" s="52">
        <v>0</v>
      </c>
      <c r="BA142" s="52">
        <v>0</v>
      </c>
      <c r="BB142" s="52">
        <v>0</v>
      </c>
      <c r="BC142" s="245">
        <v>-1591</v>
      </c>
      <c r="BD142" s="322">
        <v>0</v>
      </c>
      <c r="BE142" s="53">
        <v>-89</v>
      </c>
      <c r="BF142" s="52">
        <v>0</v>
      </c>
      <c r="BG142" s="52">
        <v>0</v>
      </c>
      <c r="BH142" s="52">
        <v>0</v>
      </c>
      <c r="BI142" s="53">
        <v>-1</v>
      </c>
      <c r="BJ142" s="52">
        <v>0</v>
      </c>
      <c r="BK142" s="52">
        <v>0</v>
      </c>
      <c r="BL142" s="52">
        <v>0</v>
      </c>
      <c r="BM142" s="52">
        <v>0</v>
      </c>
      <c r="BN142" s="53">
        <v>-17</v>
      </c>
      <c r="BO142" s="52">
        <v>0</v>
      </c>
      <c r="BP142" s="245">
        <v>-107</v>
      </c>
      <c r="BQ142" s="52">
        <v>0</v>
      </c>
      <c r="BR142" s="52">
        <v>0</v>
      </c>
      <c r="BS142" s="52">
        <v>0</v>
      </c>
      <c r="BT142" s="52">
        <v>0</v>
      </c>
      <c r="BU142" s="52">
        <v>0</v>
      </c>
      <c r="BV142" s="52">
        <v>0</v>
      </c>
      <c r="BW142" s="52">
        <v>0</v>
      </c>
      <c r="BX142" s="52">
        <v>0</v>
      </c>
      <c r="BY142" s="52">
        <v>0</v>
      </c>
      <c r="BZ142" s="52">
        <v>0</v>
      </c>
      <c r="CA142" s="52">
        <v>0</v>
      </c>
      <c r="CB142" s="52">
        <v>0</v>
      </c>
      <c r="CC142" s="246">
        <v>0</v>
      </c>
    </row>
    <row r="143" spans="1:81" x14ac:dyDescent="0.25">
      <c r="A143" s="3" t="s">
        <v>109</v>
      </c>
      <c r="B143" s="3" t="s">
        <v>169</v>
      </c>
      <c r="C143" s="3" t="s">
        <v>170</v>
      </c>
      <c r="D143" s="53">
        <v>437</v>
      </c>
      <c r="E143" s="53">
        <v>3610</v>
      </c>
      <c r="F143" s="53">
        <v>28</v>
      </c>
      <c r="G143" s="53">
        <v>10657</v>
      </c>
      <c r="H143" s="53">
        <v>443</v>
      </c>
      <c r="I143" s="53">
        <v>29</v>
      </c>
      <c r="J143" s="53">
        <v>2</v>
      </c>
      <c r="K143" s="53">
        <v>12</v>
      </c>
      <c r="L143" s="53">
        <v>18</v>
      </c>
      <c r="M143" s="52">
        <v>0</v>
      </c>
      <c r="N143" s="53">
        <v>106</v>
      </c>
      <c r="O143" s="52">
        <v>0</v>
      </c>
      <c r="P143" s="245">
        <v>15342</v>
      </c>
      <c r="Q143" s="53">
        <v>437</v>
      </c>
      <c r="R143" s="53">
        <v>1805</v>
      </c>
      <c r="S143" s="52">
        <v>0</v>
      </c>
      <c r="T143" s="53">
        <v>5328</v>
      </c>
      <c r="U143" s="52">
        <v>0</v>
      </c>
      <c r="V143" s="52">
        <v>0</v>
      </c>
      <c r="W143" s="53">
        <v>2</v>
      </c>
      <c r="X143" s="52">
        <v>0</v>
      </c>
      <c r="Y143" s="52">
        <v>0</v>
      </c>
      <c r="Z143" s="52">
        <v>0</v>
      </c>
      <c r="AA143" s="52">
        <v>0</v>
      </c>
      <c r="AB143" s="52">
        <v>0</v>
      </c>
      <c r="AC143" s="245">
        <v>7572</v>
      </c>
      <c r="AD143" s="52">
        <v>0</v>
      </c>
      <c r="AE143" s="53">
        <v>1484</v>
      </c>
      <c r="AF143" s="53">
        <v>28</v>
      </c>
      <c r="AG143" s="52">
        <v>0</v>
      </c>
      <c r="AH143" s="52">
        <v>0</v>
      </c>
      <c r="AI143" s="53">
        <v>24</v>
      </c>
      <c r="AJ143" s="52">
        <v>0</v>
      </c>
      <c r="AK143" s="53">
        <v>12</v>
      </c>
      <c r="AL143" s="53">
        <v>18</v>
      </c>
      <c r="AM143" s="52">
        <v>0</v>
      </c>
      <c r="AN143" s="53">
        <v>43</v>
      </c>
      <c r="AO143" s="52">
        <v>0</v>
      </c>
      <c r="AP143" s="245">
        <v>1609</v>
      </c>
      <c r="AQ143" s="52">
        <v>0</v>
      </c>
      <c r="AR143" s="52">
        <v>0</v>
      </c>
      <c r="AS143" s="52">
        <v>0</v>
      </c>
      <c r="AT143" s="53">
        <v>5329</v>
      </c>
      <c r="AU143" s="53">
        <v>443</v>
      </c>
      <c r="AV143" s="52">
        <v>0</v>
      </c>
      <c r="AW143" s="52">
        <v>0</v>
      </c>
      <c r="AX143" s="52">
        <v>0</v>
      </c>
      <c r="AY143" s="52">
        <v>0</v>
      </c>
      <c r="AZ143" s="52">
        <v>0</v>
      </c>
      <c r="BA143" s="52">
        <v>0</v>
      </c>
      <c r="BB143" s="52">
        <v>0</v>
      </c>
      <c r="BC143" s="245">
        <v>5772</v>
      </c>
      <c r="BD143" s="322">
        <v>0</v>
      </c>
      <c r="BE143" s="53">
        <v>321</v>
      </c>
      <c r="BF143" s="52">
        <v>0</v>
      </c>
      <c r="BG143" s="52">
        <v>0</v>
      </c>
      <c r="BH143" s="52">
        <v>0</v>
      </c>
      <c r="BI143" s="53">
        <v>5</v>
      </c>
      <c r="BJ143" s="52">
        <v>0</v>
      </c>
      <c r="BK143" s="52">
        <v>0</v>
      </c>
      <c r="BL143" s="52">
        <v>0</v>
      </c>
      <c r="BM143" s="52">
        <v>0</v>
      </c>
      <c r="BN143" s="53">
        <v>63</v>
      </c>
      <c r="BO143" s="52">
        <v>0</v>
      </c>
      <c r="BP143" s="245">
        <v>389</v>
      </c>
      <c r="BQ143" s="52">
        <v>0</v>
      </c>
      <c r="BR143" s="52">
        <v>0</v>
      </c>
      <c r="BS143" s="52">
        <v>0</v>
      </c>
      <c r="BT143" s="52">
        <v>0</v>
      </c>
      <c r="BU143" s="52">
        <v>0</v>
      </c>
      <c r="BV143" s="52">
        <v>0</v>
      </c>
      <c r="BW143" s="52">
        <v>0</v>
      </c>
      <c r="BX143" s="52">
        <v>0</v>
      </c>
      <c r="BY143" s="52">
        <v>0</v>
      </c>
      <c r="BZ143" s="52">
        <v>0</v>
      </c>
      <c r="CA143" s="52">
        <v>0</v>
      </c>
      <c r="CB143" s="52">
        <v>0</v>
      </c>
      <c r="CC143" s="246">
        <v>0</v>
      </c>
    </row>
    <row r="144" spans="1:81" x14ac:dyDescent="0.25">
      <c r="A144" s="3" t="s">
        <v>109</v>
      </c>
      <c r="B144" s="3" t="s">
        <v>171</v>
      </c>
      <c r="C144" s="3" t="s">
        <v>172</v>
      </c>
      <c r="D144" s="53">
        <v>461</v>
      </c>
      <c r="E144" s="53">
        <v>3802</v>
      </c>
      <c r="F144" s="53">
        <v>29</v>
      </c>
      <c r="G144" s="53">
        <v>11224</v>
      </c>
      <c r="H144" s="53">
        <v>467</v>
      </c>
      <c r="I144" s="53">
        <v>31</v>
      </c>
      <c r="J144" s="53">
        <v>2</v>
      </c>
      <c r="K144" s="53">
        <v>13</v>
      </c>
      <c r="L144" s="53">
        <v>19</v>
      </c>
      <c r="M144" s="52">
        <v>0</v>
      </c>
      <c r="N144" s="53">
        <v>112</v>
      </c>
      <c r="O144" s="52">
        <v>0</v>
      </c>
      <c r="P144" s="245">
        <v>16160</v>
      </c>
      <c r="Q144" s="53">
        <v>461</v>
      </c>
      <c r="R144" s="53">
        <v>1901</v>
      </c>
      <c r="S144" s="52">
        <v>0</v>
      </c>
      <c r="T144" s="53">
        <v>5612</v>
      </c>
      <c r="U144" s="52">
        <v>0</v>
      </c>
      <c r="V144" s="52">
        <v>0</v>
      </c>
      <c r="W144" s="53">
        <v>2</v>
      </c>
      <c r="X144" s="52">
        <v>0</v>
      </c>
      <c r="Y144" s="52">
        <v>0</v>
      </c>
      <c r="Z144" s="52">
        <v>0</v>
      </c>
      <c r="AA144" s="52">
        <v>0</v>
      </c>
      <c r="AB144" s="52">
        <v>0</v>
      </c>
      <c r="AC144" s="245">
        <v>7976</v>
      </c>
      <c r="AD144" s="52">
        <v>0</v>
      </c>
      <c r="AE144" s="53">
        <v>1563</v>
      </c>
      <c r="AF144" s="53">
        <v>29</v>
      </c>
      <c r="AG144" s="52">
        <v>0</v>
      </c>
      <c r="AH144" s="52">
        <v>0</v>
      </c>
      <c r="AI144" s="53">
        <v>26</v>
      </c>
      <c r="AJ144" s="52">
        <v>0</v>
      </c>
      <c r="AK144" s="53">
        <v>13</v>
      </c>
      <c r="AL144" s="53">
        <v>19</v>
      </c>
      <c r="AM144" s="52">
        <v>0</v>
      </c>
      <c r="AN144" s="53">
        <v>45</v>
      </c>
      <c r="AO144" s="52">
        <v>0</v>
      </c>
      <c r="AP144" s="245">
        <v>1695</v>
      </c>
      <c r="AQ144" s="52">
        <v>0</v>
      </c>
      <c r="AR144" s="52">
        <v>0</v>
      </c>
      <c r="AS144" s="52">
        <v>0</v>
      </c>
      <c r="AT144" s="53">
        <v>5612</v>
      </c>
      <c r="AU144" s="53">
        <v>467</v>
      </c>
      <c r="AV144" s="52">
        <v>0</v>
      </c>
      <c r="AW144" s="52">
        <v>0</v>
      </c>
      <c r="AX144" s="52">
        <v>0</v>
      </c>
      <c r="AY144" s="52">
        <v>0</v>
      </c>
      <c r="AZ144" s="52">
        <v>0</v>
      </c>
      <c r="BA144" s="52">
        <v>0</v>
      </c>
      <c r="BB144" s="52">
        <v>0</v>
      </c>
      <c r="BC144" s="245">
        <v>6079</v>
      </c>
      <c r="BD144" s="322">
        <v>0</v>
      </c>
      <c r="BE144" s="53">
        <v>338</v>
      </c>
      <c r="BF144" s="52">
        <v>0</v>
      </c>
      <c r="BG144" s="52">
        <v>0</v>
      </c>
      <c r="BH144" s="52">
        <v>0</v>
      </c>
      <c r="BI144" s="53">
        <v>5</v>
      </c>
      <c r="BJ144" s="52">
        <v>0</v>
      </c>
      <c r="BK144" s="52">
        <v>0</v>
      </c>
      <c r="BL144" s="52">
        <v>0</v>
      </c>
      <c r="BM144" s="52">
        <v>0</v>
      </c>
      <c r="BN144" s="53">
        <v>67</v>
      </c>
      <c r="BO144" s="52">
        <v>0</v>
      </c>
      <c r="BP144" s="245">
        <v>410</v>
      </c>
      <c r="BQ144" s="52">
        <v>0</v>
      </c>
      <c r="BR144" s="52">
        <v>0</v>
      </c>
      <c r="BS144" s="52">
        <v>0</v>
      </c>
      <c r="BT144" s="52">
        <v>0</v>
      </c>
      <c r="BU144" s="52">
        <v>0</v>
      </c>
      <c r="BV144" s="52">
        <v>0</v>
      </c>
      <c r="BW144" s="52">
        <v>0</v>
      </c>
      <c r="BX144" s="52">
        <v>0</v>
      </c>
      <c r="BY144" s="52">
        <v>0</v>
      </c>
      <c r="BZ144" s="52">
        <v>0</v>
      </c>
      <c r="CA144" s="52">
        <v>0</v>
      </c>
      <c r="CB144" s="52">
        <v>0</v>
      </c>
      <c r="CC144" s="246">
        <v>0</v>
      </c>
    </row>
    <row r="145" spans="1:81" x14ac:dyDescent="0.25">
      <c r="A145" s="3" t="s">
        <v>109</v>
      </c>
      <c r="B145" s="3" t="s">
        <v>166</v>
      </c>
      <c r="C145" s="3" t="s">
        <v>167</v>
      </c>
      <c r="D145" s="53">
        <v>461</v>
      </c>
      <c r="E145" s="53">
        <v>3802</v>
      </c>
      <c r="F145" s="53">
        <v>29</v>
      </c>
      <c r="G145" s="53">
        <v>11224</v>
      </c>
      <c r="H145" s="53">
        <v>467</v>
      </c>
      <c r="I145" s="53">
        <v>31</v>
      </c>
      <c r="J145" s="53">
        <v>2</v>
      </c>
      <c r="K145" s="53">
        <v>13</v>
      </c>
      <c r="L145" s="53">
        <v>19</v>
      </c>
      <c r="M145" s="52">
        <v>0</v>
      </c>
      <c r="N145" s="53">
        <v>112</v>
      </c>
      <c r="O145" s="52">
        <v>0</v>
      </c>
      <c r="P145" s="245">
        <v>16160</v>
      </c>
      <c r="Q145" s="53">
        <v>461</v>
      </c>
      <c r="R145" s="53">
        <v>1901</v>
      </c>
      <c r="S145" s="52">
        <v>0</v>
      </c>
      <c r="T145" s="53">
        <v>5612</v>
      </c>
      <c r="U145" s="52">
        <v>0</v>
      </c>
      <c r="V145" s="52">
        <v>0</v>
      </c>
      <c r="W145" s="53">
        <v>2</v>
      </c>
      <c r="X145" s="52">
        <v>0</v>
      </c>
      <c r="Y145" s="52">
        <v>0</v>
      </c>
      <c r="Z145" s="52">
        <v>0</v>
      </c>
      <c r="AA145" s="52">
        <v>0</v>
      </c>
      <c r="AB145" s="52">
        <v>0</v>
      </c>
      <c r="AC145" s="245">
        <v>7976</v>
      </c>
      <c r="AD145" s="52">
        <v>0</v>
      </c>
      <c r="AE145" s="53">
        <v>1563</v>
      </c>
      <c r="AF145" s="53">
        <v>29</v>
      </c>
      <c r="AG145" s="52">
        <v>0</v>
      </c>
      <c r="AH145" s="52">
        <v>0</v>
      </c>
      <c r="AI145" s="53">
        <v>26</v>
      </c>
      <c r="AJ145" s="52">
        <v>0</v>
      </c>
      <c r="AK145" s="53">
        <v>13</v>
      </c>
      <c r="AL145" s="53">
        <v>19</v>
      </c>
      <c r="AM145" s="52">
        <v>0</v>
      </c>
      <c r="AN145" s="53">
        <v>45</v>
      </c>
      <c r="AO145" s="52">
        <v>0</v>
      </c>
      <c r="AP145" s="245">
        <v>1695</v>
      </c>
      <c r="AQ145" s="52">
        <v>0</v>
      </c>
      <c r="AR145" s="52">
        <v>0</v>
      </c>
      <c r="AS145" s="52">
        <v>0</v>
      </c>
      <c r="AT145" s="53">
        <v>5612</v>
      </c>
      <c r="AU145" s="53">
        <v>467</v>
      </c>
      <c r="AV145" s="52">
        <v>0</v>
      </c>
      <c r="AW145" s="52">
        <v>0</v>
      </c>
      <c r="AX145" s="52">
        <v>0</v>
      </c>
      <c r="AY145" s="52">
        <v>0</v>
      </c>
      <c r="AZ145" s="52">
        <v>0</v>
      </c>
      <c r="BA145" s="52">
        <v>0</v>
      </c>
      <c r="BB145" s="52">
        <v>0</v>
      </c>
      <c r="BC145" s="245">
        <v>6079</v>
      </c>
      <c r="BD145" s="322">
        <v>0</v>
      </c>
      <c r="BE145" s="53">
        <v>338</v>
      </c>
      <c r="BF145" s="52">
        <v>0</v>
      </c>
      <c r="BG145" s="52">
        <v>0</v>
      </c>
      <c r="BH145" s="52">
        <v>0</v>
      </c>
      <c r="BI145" s="53">
        <v>5</v>
      </c>
      <c r="BJ145" s="52">
        <v>0</v>
      </c>
      <c r="BK145" s="52">
        <v>0</v>
      </c>
      <c r="BL145" s="52">
        <v>0</v>
      </c>
      <c r="BM145" s="52">
        <v>0</v>
      </c>
      <c r="BN145" s="53">
        <v>67</v>
      </c>
      <c r="BO145" s="52">
        <v>0</v>
      </c>
      <c r="BP145" s="245">
        <v>410</v>
      </c>
      <c r="BQ145" s="52">
        <v>0</v>
      </c>
      <c r="BR145" s="52">
        <v>0</v>
      </c>
      <c r="BS145" s="52">
        <v>0</v>
      </c>
      <c r="BT145" s="52">
        <v>0</v>
      </c>
      <c r="BU145" s="52">
        <v>0</v>
      </c>
      <c r="BV145" s="52">
        <v>0</v>
      </c>
      <c r="BW145" s="52">
        <v>0</v>
      </c>
      <c r="BX145" s="52">
        <v>0</v>
      </c>
      <c r="BY145" s="52">
        <v>0</v>
      </c>
      <c r="BZ145" s="52">
        <v>0</v>
      </c>
      <c r="CA145" s="52">
        <v>0</v>
      </c>
      <c r="CB145" s="52">
        <v>0</v>
      </c>
      <c r="CC145" s="246">
        <v>0</v>
      </c>
    </row>
    <row r="146" spans="1:81" x14ac:dyDescent="0.25">
      <c r="A146" s="3" t="s">
        <v>110</v>
      </c>
      <c r="B146" s="3" t="s">
        <v>169</v>
      </c>
      <c r="C146" s="3" t="s">
        <v>170</v>
      </c>
      <c r="D146" s="53">
        <v>749</v>
      </c>
      <c r="E146" s="53">
        <v>6187</v>
      </c>
      <c r="F146" s="53">
        <v>47</v>
      </c>
      <c r="G146" s="53">
        <v>18266</v>
      </c>
      <c r="H146" s="53">
        <v>760</v>
      </c>
      <c r="I146" s="53">
        <v>50</v>
      </c>
      <c r="J146" s="53">
        <v>3</v>
      </c>
      <c r="K146" s="53">
        <v>21</v>
      </c>
      <c r="L146" s="53">
        <v>32</v>
      </c>
      <c r="M146" s="52">
        <v>0</v>
      </c>
      <c r="N146" s="53">
        <v>181</v>
      </c>
      <c r="O146" s="52">
        <v>0</v>
      </c>
      <c r="P146" s="245">
        <v>26296</v>
      </c>
      <c r="Q146" s="53">
        <v>749</v>
      </c>
      <c r="R146" s="53">
        <v>3094</v>
      </c>
      <c r="S146" s="52">
        <v>0</v>
      </c>
      <c r="T146" s="53">
        <v>9133</v>
      </c>
      <c r="U146" s="52">
        <v>0</v>
      </c>
      <c r="V146" s="52">
        <v>0</v>
      </c>
      <c r="W146" s="53">
        <v>3</v>
      </c>
      <c r="X146" s="52">
        <v>0</v>
      </c>
      <c r="Y146" s="52">
        <v>0</v>
      </c>
      <c r="Z146" s="52">
        <v>0</v>
      </c>
      <c r="AA146" s="52">
        <v>0</v>
      </c>
      <c r="AB146" s="52">
        <v>0</v>
      </c>
      <c r="AC146" s="245">
        <v>12979</v>
      </c>
      <c r="AD146" s="52">
        <v>0</v>
      </c>
      <c r="AE146" s="53">
        <v>2542</v>
      </c>
      <c r="AF146" s="53">
        <v>47</v>
      </c>
      <c r="AG146" s="52">
        <v>0</v>
      </c>
      <c r="AH146" s="52">
        <v>0</v>
      </c>
      <c r="AI146" s="53">
        <v>41</v>
      </c>
      <c r="AJ146" s="52">
        <v>0</v>
      </c>
      <c r="AK146" s="53">
        <v>21</v>
      </c>
      <c r="AL146" s="53">
        <v>32</v>
      </c>
      <c r="AM146" s="52">
        <v>0</v>
      </c>
      <c r="AN146" s="53">
        <v>73</v>
      </c>
      <c r="AO146" s="52">
        <v>0</v>
      </c>
      <c r="AP146" s="245">
        <v>2756</v>
      </c>
      <c r="AQ146" s="52">
        <v>0</v>
      </c>
      <c r="AR146" s="52">
        <v>0</v>
      </c>
      <c r="AS146" s="52">
        <v>0</v>
      </c>
      <c r="AT146" s="53">
        <v>9133</v>
      </c>
      <c r="AU146" s="53">
        <v>760</v>
      </c>
      <c r="AV146" s="52">
        <v>0</v>
      </c>
      <c r="AW146" s="52">
        <v>0</v>
      </c>
      <c r="AX146" s="52">
        <v>0</v>
      </c>
      <c r="AY146" s="52">
        <v>0</v>
      </c>
      <c r="AZ146" s="52">
        <v>0</v>
      </c>
      <c r="BA146" s="52">
        <v>0</v>
      </c>
      <c r="BB146" s="52">
        <v>0</v>
      </c>
      <c r="BC146" s="245">
        <v>9893</v>
      </c>
      <c r="BD146" s="322">
        <v>0</v>
      </c>
      <c r="BE146" s="53">
        <v>551</v>
      </c>
      <c r="BF146" s="52">
        <v>0</v>
      </c>
      <c r="BG146" s="52">
        <v>0</v>
      </c>
      <c r="BH146" s="52">
        <v>0</v>
      </c>
      <c r="BI146" s="53">
        <v>9</v>
      </c>
      <c r="BJ146" s="52">
        <v>0</v>
      </c>
      <c r="BK146" s="52">
        <v>0</v>
      </c>
      <c r="BL146" s="52">
        <v>0</v>
      </c>
      <c r="BM146" s="52">
        <v>0</v>
      </c>
      <c r="BN146" s="53">
        <v>108</v>
      </c>
      <c r="BO146" s="52">
        <v>0</v>
      </c>
      <c r="BP146" s="245">
        <v>668</v>
      </c>
      <c r="BQ146" s="52">
        <v>0</v>
      </c>
      <c r="BR146" s="52">
        <v>0</v>
      </c>
      <c r="BS146" s="52">
        <v>0</v>
      </c>
      <c r="BT146" s="52">
        <v>0</v>
      </c>
      <c r="BU146" s="52">
        <v>0</v>
      </c>
      <c r="BV146" s="52">
        <v>0</v>
      </c>
      <c r="BW146" s="52">
        <v>0</v>
      </c>
      <c r="BX146" s="52">
        <v>0</v>
      </c>
      <c r="BY146" s="52">
        <v>0</v>
      </c>
      <c r="BZ146" s="52">
        <v>0</v>
      </c>
      <c r="CA146" s="52">
        <v>0</v>
      </c>
      <c r="CB146" s="52">
        <v>0</v>
      </c>
      <c r="CC146" s="246">
        <v>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F8DC6-57D8-4685-A089-BDB8A4B7B09E}">
  <sheetPr>
    <tabColor rgb="FFC6E0B4"/>
  </sheetPr>
  <dimension ref="A1:CC47"/>
  <sheetViews>
    <sheetView zoomScale="90" zoomScaleNormal="90" workbookViewId="0">
      <pane xSplit="3" ySplit="2" topLeftCell="D3" activePane="bottomRight" state="frozen"/>
      <selection pane="topRight"/>
      <selection pane="bottomLeft"/>
      <selection pane="bottomRight"/>
    </sheetView>
  </sheetViews>
  <sheetFormatPr defaultColWidth="12.5703125" defaultRowHeight="15.95" customHeight="1" x14ac:dyDescent="0.25"/>
  <cols>
    <col min="1" max="3" width="16.7109375" customWidth="1"/>
  </cols>
  <sheetData>
    <row r="1" spans="1:81" ht="15.95" customHeight="1" x14ac:dyDescent="0.25">
      <c r="A1" s="253" t="s">
        <v>150</v>
      </c>
      <c r="B1" s="253" t="s">
        <v>173</v>
      </c>
    </row>
    <row r="2" spans="1:81" ht="15.95" customHeight="1" x14ac:dyDescent="0.25">
      <c r="A2" s="51" t="s">
        <v>152</v>
      </c>
      <c r="B2" s="51" t="s">
        <v>152</v>
      </c>
      <c r="C2" s="51" t="s">
        <v>152</v>
      </c>
      <c r="D2" s="1" t="s">
        <v>153</v>
      </c>
      <c r="E2" s="1" t="s">
        <v>153</v>
      </c>
      <c r="F2" s="1" t="s">
        <v>153</v>
      </c>
      <c r="G2" s="1" t="s">
        <v>153</v>
      </c>
      <c r="H2" s="1" t="s">
        <v>153</v>
      </c>
      <c r="I2" s="1" t="s">
        <v>153</v>
      </c>
      <c r="J2" s="1" t="s">
        <v>153</v>
      </c>
      <c r="K2" s="1" t="s">
        <v>153</v>
      </c>
      <c r="L2" s="1" t="s">
        <v>153</v>
      </c>
      <c r="M2" s="1" t="s">
        <v>153</v>
      </c>
      <c r="N2" s="1" t="s">
        <v>153</v>
      </c>
      <c r="O2" s="1" t="s">
        <v>153</v>
      </c>
      <c r="P2" s="1" t="s">
        <v>153</v>
      </c>
      <c r="Q2" s="1" t="s">
        <v>154</v>
      </c>
      <c r="R2" s="1" t="s">
        <v>154</v>
      </c>
      <c r="S2" s="1" t="s">
        <v>154</v>
      </c>
      <c r="T2" s="1" t="s">
        <v>154</v>
      </c>
      <c r="U2" s="1" t="s">
        <v>154</v>
      </c>
      <c r="V2" s="1" t="s">
        <v>154</v>
      </c>
      <c r="W2" s="1" t="s">
        <v>154</v>
      </c>
      <c r="X2" s="1" t="s">
        <v>154</v>
      </c>
      <c r="Y2" s="1" t="s">
        <v>154</v>
      </c>
      <c r="Z2" s="1" t="s">
        <v>154</v>
      </c>
      <c r="AA2" s="1" t="s">
        <v>154</v>
      </c>
      <c r="AB2" s="1" t="s">
        <v>154</v>
      </c>
      <c r="AC2" s="1" t="s">
        <v>154</v>
      </c>
      <c r="AD2" s="1" t="s">
        <v>155</v>
      </c>
      <c r="AE2" s="1" t="s">
        <v>155</v>
      </c>
      <c r="AF2" s="1" t="s">
        <v>155</v>
      </c>
      <c r="AG2" s="1" t="s">
        <v>155</v>
      </c>
      <c r="AH2" s="1" t="s">
        <v>155</v>
      </c>
      <c r="AI2" s="1" t="s">
        <v>155</v>
      </c>
      <c r="AJ2" s="1" t="s">
        <v>155</v>
      </c>
      <c r="AK2" s="1" t="s">
        <v>155</v>
      </c>
      <c r="AL2" s="1" t="s">
        <v>155</v>
      </c>
      <c r="AM2" s="1" t="s">
        <v>155</v>
      </c>
      <c r="AN2" s="1" t="s">
        <v>155</v>
      </c>
      <c r="AO2" s="1" t="s">
        <v>155</v>
      </c>
      <c r="AP2" s="1" t="s">
        <v>155</v>
      </c>
      <c r="AQ2" s="1" t="s">
        <v>156</v>
      </c>
      <c r="AR2" s="1" t="s">
        <v>156</v>
      </c>
      <c r="AS2" s="1" t="s">
        <v>156</v>
      </c>
      <c r="AT2" s="1" t="s">
        <v>156</v>
      </c>
      <c r="AU2" s="1" t="s">
        <v>156</v>
      </c>
      <c r="AV2" s="1" t="s">
        <v>156</v>
      </c>
      <c r="AW2" s="1" t="s">
        <v>156</v>
      </c>
      <c r="AX2" s="1" t="s">
        <v>156</v>
      </c>
      <c r="AY2" s="1" t="s">
        <v>156</v>
      </c>
      <c r="AZ2" s="1" t="s">
        <v>156</v>
      </c>
      <c r="BA2" s="1" t="s">
        <v>156</v>
      </c>
      <c r="BB2" s="1" t="s">
        <v>156</v>
      </c>
      <c r="BC2" s="1" t="s">
        <v>156</v>
      </c>
      <c r="BD2" s="1" t="s">
        <v>157</v>
      </c>
      <c r="BE2" s="1" t="s">
        <v>157</v>
      </c>
      <c r="BF2" s="1" t="s">
        <v>157</v>
      </c>
      <c r="BG2" s="1" t="s">
        <v>157</v>
      </c>
      <c r="BH2" s="1" t="s">
        <v>157</v>
      </c>
      <c r="BI2" s="1" t="s">
        <v>157</v>
      </c>
      <c r="BJ2" s="1" t="s">
        <v>157</v>
      </c>
      <c r="BK2" s="1" t="s">
        <v>157</v>
      </c>
      <c r="BL2" s="1" t="s">
        <v>157</v>
      </c>
      <c r="BM2" s="1" t="s">
        <v>157</v>
      </c>
      <c r="BN2" s="1" t="s">
        <v>157</v>
      </c>
      <c r="BO2" s="1" t="s">
        <v>157</v>
      </c>
      <c r="BP2" s="1" t="s">
        <v>157</v>
      </c>
      <c r="BQ2" s="1" t="s">
        <v>158</v>
      </c>
      <c r="BR2" s="1" t="s">
        <v>158</v>
      </c>
      <c r="BS2" s="1" t="s">
        <v>158</v>
      </c>
      <c r="BT2" s="1" t="s">
        <v>158</v>
      </c>
      <c r="BU2" s="1" t="s">
        <v>158</v>
      </c>
      <c r="BV2" s="1" t="s">
        <v>158</v>
      </c>
      <c r="BW2" s="1" t="s">
        <v>158</v>
      </c>
      <c r="BX2" s="1" t="s">
        <v>158</v>
      </c>
      <c r="BY2" s="1" t="s">
        <v>158</v>
      </c>
      <c r="BZ2" s="1" t="s">
        <v>158</v>
      </c>
      <c r="CA2" s="1" t="s">
        <v>158</v>
      </c>
      <c r="CB2" s="1" t="s">
        <v>158</v>
      </c>
      <c r="CC2" s="1" t="s">
        <v>158</v>
      </c>
    </row>
    <row r="3" spans="1:81" ht="15.95" customHeight="1" x14ac:dyDescent="0.25">
      <c r="A3" s="248" t="s">
        <v>159</v>
      </c>
      <c r="B3" s="248" t="s">
        <v>160</v>
      </c>
      <c r="C3" s="248" t="s">
        <v>161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162</v>
      </c>
      <c r="I3" s="1" t="s">
        <v>48</v>
      </c>
      <c r="J3" s="1" t="s">
        <v>49</v>
      </c>
      <c r="K3" s="1" t="s">
        <v>50</v>
      </c>
      <c r="L3" s="1" t="s">
        <v>51</v>
      </c>
      <c r="M3" s="1" t="s">
        <v>163</v>
      </c>
      <c r="N3" s="1" t="s">
        <v>121</v>
      </c>
      <c r="O3" s="1" t="s">
        <v>164</v>
      </c>
      <c r="P3" s="2" t="s">
        <v>165</v>
      </c>
      <c r="Q3" s="1" t="s">
        <v>43</v>
      </c>
      <c r="R3" s="1" t="s">
        <v>44</v>
      </c>
      <c r="S3" s="1" t="s">
        <v>45</v>
      </c>
      <c r="T3" s="1" t="s">
        <v>46</v>
      </c>
      <c r="U3" s="1" t="s">
        <v>162</v>
      </c>
      <c r="V3" s="1" t="s">
        <v>48</v>
      </c>
      <c r="W3" s="1" t="s">
        <v>49</v>
      </c>
      <c r="X3" s="1" t="s">
        <v>50</v>
      </c>
      <c r="Y3" s="1" t="s">
        <v>51</v>
      </c>
      <c r="Z3" s="1" t="s">
        <v>163</v>
      </c>
      <c r="AA3" s="1" t="s">
        <v>121</v>
      </c>
      <c r="AB3" s="1" t="s">
        <v>164</v>
      </c>
      <c r="AC3" s="2" t="s">
        <v>165</v>
      </c>
      <c r="AD3" s="1" t="s">
        <v>43</v>
      </c>
      <c r="AE3" s="1" t="s">
        <v>44</v>
      </c>
      <c r="AF3" s="1" t="s">
        <v>45</v>
      </c>
      <c r="AG3" s="1" t="s">
        <v>46</v>
      </c>
      <c r="AH3" s="1" t="s">
        <v>162</v>
      </c>
      <c r="AI3" s="1" t="s">
        <v>48</v>
      </c>
      <c r="AJ3" s="1" t="s">
        <v>49</v>
      </c>
      <c r="AK3" s="1" t="s">
        <v>50</v>
      </c>
      <c r="AL3" s="1" t="s">
        <v>51</v>
      </c>
      <c r="AM3" s="1" t="s">
        <v>163</v>
      </c>
      <c r="AN3" s="1" t="s">
        <v>121</v>
      </c>
      <c r="AO3" s="1" t="s">
        <v>164</v>
      </c>
      <c r="AP3" s="2" t="s">
        <v>165</v>
      </c>
      <c r="AQ3" s="1" t="s">
        <v>43</v>
      </c>
      <c r="AR3" s="1" t="s">
        <v>44</v>
      </c>
      <c r="AS3" s="1" t="s">
        <v>45</v>
      </c>
      <c r="AT3" s="1" t="s">
        <v>46</v>
      </c>
      <c r="AU3" s="1" t="s">
        <v>162</v>
      </c>
      <c r="AV3" s="1" t="s">
        <v>48</v>
      </c>
      <c r="AW3" s="1" t="s">
        <v>49</v>
      </c>
      <c r="AX3" s="1" t="s">
        <v>50</v>
      </c>
      <c r="AY3" s="1" t="s">
        <v>51</v>
      </c>
      <c r="AZ3" s="1" t="s">
        <v>163</v>
      </c>
      <c r="BA3" s="1" t="s">
        <v>121</v>
      </c>
      <c r="BB3" s="1" t="s">
        <v>164</v>
      </c>
      <c r="BC3" s="2" t="s">
        <v>165</v>
      </c>
      <c r="BD3" s="1" t="s">
        <v>43</v>
      </c>
      <c r="BE3" s="1" t="s">
        <v>44</v>
      </c>
      <c r="BF3" s="1" t="s">
        <v>45</v>
      </c>
      <c r="BG3" s="1" t="s">
        <v>46</v>
      </c>
      <c r="BH3" s="1" t="s">
        <v>162</v>
      </c>
      <c r="BI3" s="1" t="s">
        <v>48</v>
      </c>
      <c r="BJ3" s="1" t="s">
        <v>49</v>
      </c>
      <c r="BK3" s="1" t="s">
        <v>50</v>
      </c>
      <c r="BL3" s="1" t="s">
        <v>51</v>
      </c>
      <c r="BM3" s="1" t="s">
        <v>163</v>
      </c>
      <c r="BN3" s="1" t="s">
        <v>121</v>
      </c>
      <c r="BO3" s="1" t="s">
        <v>164</v>
      </c>
      <c r="BP3" s="2" t="s">
        <v>165</v>
      </c>
      <c r="BQ3" s="1" t="s">
        <v>43</v>
      </c>
      <c r="BR3" s="1" t="s">
        <v>44</v>
      </c>
      <c r="BS3" s="1" t="s">
        <v>45</v>
      </c>
      <c r="BT3" s="1" t="s">
        <v>46</v>
      </c>
      <c r="BU3" s="1" t="s">
        <v>162</v>
      </c>
      <c r="BV3" s="1" t="s">
        <v>48</v>
      </c>
      <c r="BW3" s="1" t="s">
        <v>49</v>
      </c>
      <c r="BX3" s="1" t="s">
        <v>50</v>
      </c>
      <c r="BY3" s="1" t="s">
        <v>51</v>
      </c>
      <c r="BZ3" s="1" t="s">
        <v>163</v>
      </c>
      <c r="CA3" s="1" t="s">
        <v>121</v>
      </c>
      <c r="CB3" s="1" t="s">
        <v>164</v>
      </c>
      <c r="CC3" s="2" t="s">
        <v>165</v>
      </c>
    </row>
    <row r="4" spans="1:81" ht="15.95" customHeight="1" x14ac:dyDescent="0.25">
      <c r="A4" s="3" t="s">
        <v>57</v>
      </c>
      <c r="B4" s="3" t="s">
        <v>169</v>
      </c>
      <c r="C4" s="3" t="s">
        <v>170</v>
      </c>
      <c r="D4" s="53">
        <v>592</v>
      </c>
      <c r="E4" s="53">
        <v>4889</v>
      </c>
      <c r="F4" s="53">
        <v>37</v>
      </c>
      <c r="G4" s="53">
        <v>14434</v>
      </c>
      <c r="H4" s="53">
        <v>600</v>
      </c>
      <c r="I4" s="53">
        <v>39</v>
      </c>
      <c r="J4" s="53">
        <v>2</v>
      </c>
      <c r="K4" s="53">
        <v>17</v>
      </c>
      <c r="L4" s="53">
        <v>25</v>
      </c>
      <c r="M4" s="52">
        <v>0</v>
      </c>
      <c r="N4" s="53">
        <v>143</v>
      </c>
      <c r="O4" s="52">
        <v>0</v>
      </c>
      <c r="P4" s="245">
        <v>20778</v>
      </c>
      <c r="Q4" s="53">
        <v>592</v>
      </c>
      <c r="R4" s="53">
        <v>2445</v>
      </c>
      <c r="S4" s="52">
        <v>0</v>
      </c>
      <c r="T4" s="53">
        <v>7217</v>
      </c>
      <c r="U4" s="52">
        <v>0</v>
      </c>
      <c r="V4" s="52">
        <v>0</v>
      </c>
      <c r="W4" s="53">
        <v>2</v>
      </c>
      <c r="X4" s="52">
        <v>0</v>
      </c>
      <c r="Y4" s="52">
        <v>0</v>
      </c>
      <c r="Z4" s="52">
        <v>0</v>
      </c>
      <c r="AA4" s="52">
        <v>0</v>
      </c>
      <c r="AB4" s="52">
        <v>0</v>
      </c>
      <c r="AC4" s="245">
        <v>10256</v>
      </c>
      <c r="AD4" s="52">
        <v>0</v>
      </c>
      <c r="AE4" s="53">
        <v>2009</v>
      </c>
      <c r="AF4" s="53">
        <v>37</v>
      </c>
      <c r="AG4" s="52">
        <v>0</v>
      </c>
      <c r="AH4" s="52">
        <v>0</v>
      </c>
      <c r="AI4" s="53">
        <v>32</v>
      </c>
      <c r="AJ4" s="52">
        <v>0</v>
      </c>
      <c r="AK4" s="53">
        <v>17</v>
      </c>
      <c r="AL4" s="53">
        <v>25</v>
      </c>
      <c r="AM4" s="52">
        <v>0</v>
      </c>
      <c r="AN4" s="53">
        <v>58</v>
      </c>
      <c r="AO4" s="52">
        <v>0</v>
      </c>
      <c r="AP4" s="245">
        <v>2178</v>
      </c>
      <c r="AQ4" s="52">
        <v>0</v>
      </c>
      <c r="AR4" s="52">
        <v>0</v>
      </c>
      <c r="AS4" s="52">
        <v>0</v>
      </c>
      <c r="AT4" s="53">
        <v>7217</v>
      </c>
      <c r="AU4" s="53">
        <v>600</v>
      </c>
      <c r="AV4" s="52">
        <v>0</v>
      </c>
      <c r="AW4" s="52">
        <v>0</v>
      </c>
      <c r="AX4" s="52">
        <v>0</v>
      </c>
      <c r="AY4" s="52">
        <v>0</v>
      </c>
      <c r="AZ4" s="52">
        <v>0</v>
      </c>
      <c r="BA4" s="52">
        <v>0</v>
      </c>
      <c r="BB4" s="52">
        <v>0</v>
      </c>
      <c r="BC4" s="245">
        <v>7817</v>
      </c>
      <c r="BD4" s="52">
        <v>0</v>
      </c>
      <c r="BE4" s="52">
        <v>435</v>
      </c>
      <c r="BF4" s="52">
        <v>0</v>
      </c>
      <c r="BG4" s="52">
        <v>0</v>
      </c>
      <c r="BH4" s="52">
        <v>0</v>
      </c>
      <c r="BI4" s="52">
        <v>7</v>
      </c>
      <c r="BJ4" s="52">
        <v>0</v>
      </c>
      <c r="BK4" s="52">
        <v>0</v>
      </c>
      <c r="BL4" s="52">
        <v>0</v>
      </c>
      <c r="BM4" s="52">
        <v>0</v>
      </c>
      <c r="BN4" s="52">
        <v>85</v>
      </c>
      <c r="BO4" s="52">
        <v>0</v>
      </c>
      <c r="BP4" s="245">
        <v>527</v>
      </c>
      <c r="BQ4" s="52">
        <v>0</v>
      </c>
      <c r="BR4" s="52">
        <v>0</v>
      </c>
      <c r="BS4" s="52">
        <v>0</v>
      </c>
      <c r="BT4" s="52">
        <v>0</v>
      </c>
      <c r="BU4" s="52">
        <v>0</v>
      </c>
      <c r="BV4" s="52">
        <v>0</v>
      </c>
      <c r="BW4" s="52">
        <v>0</v>
      </c>
      <c r="BX4" s="52">
        <v>0</v>
      </c>
      <c r="BY4" s="52">
        <v>0</v>
      </c>
      <c r="BZ4" s="52">
        <v>0</v>
      </c>
      <c r="CA4" s="52">
        <v>0</v>
      </c>
      <c r="CB4" s="52">
        <v>0</v>
      </c>
      <c r="CC4" s="246">
        <v>0</v>
      </c>
    </row>
    <row r="5" spans="1:81" ht="15.95" customHeight="1" x14ac:dyDescent="0.25">
      <c r="A5" s="3" t="s">
        <v>57</v>
      </c>
      <c r="B5" s="3" t="s">
        <v>171</v>
      </c>
      <c r="C5" s="3" t="s">
        <v>172</v>
      </c>
      <c r="D5" s="53">
        <v>376</v>
      </c>
      <c r="E5" s="53">
        <v>3105</v>
      </c>
      <c r="F5" s="53">
        <v>24</v>
      </c>
      <c r="G5" s="53">
        <v>9167</v>
      </c>
      <c r="H5" s="53">
        <v>381</v>
      </c>
      <c r="I5" s="53">
        <v>25</v>
      </c>
      <c r="J5" s="53">
        <v>1</v>
      </c>
      <c r="K5" s="53">
        <v>11</v>
      </c>
      <c r="L5" s="53">
        <v>16</v>
      </c>
      <c r="M5" s="52">
        <v>0</v>
      </c>
      <c r="N5" s="53">
        <v>91</v>
      </c>
      <c r="O5" s="52">
        <v>0</v>
      </c>
      <c r="P5" s="245">
        <v>13197</v>
      </c>
      <c r="Q5" s="53">
        <v>376</v>
      </c>
      <c r="R5" s="53">
        <v>1553</v>
      </c>
      <c r="S5" s="52">
        <v>0</v>
      </c>
      <c r="T5" s="53">
        <v>4583</v>
      </c>
      <c r="U5" s="52">
        <v>0</v>
      </c>
      <c r="V5" s="52">
        <v>0</v>
      </c>
      <c r="W5" s="53">
        <v>1</v>
      </c>
      <c r="X5" s="52">
        <v>0</v>
      </c>
      <c r="Y5" s="52">
        <v>0</v>
      </c>
      <c r="Z5" s="52">
        <v>0</v>
      </c>
      <c r="AA5" s="52">
        <v>0</v>
      </c>
      <c r="AB5" s="52">
        <v>0</v>
      </c>
      <c r="AC5" s="245">
        <v>6513</v>
      </c>
      <c r="AD5" s="52">
        <v>0</v>
      </c>
      <c r="AE5" s="53">
        <v>1276</v>
      </c>
      <c r="AF5" s="53">
        <v>24</v>
      </c>
      <c r="AG5" s="52">
        <v>0</v>
      </c>
      <c r="AH5" s="52">
        <v>0</v>
      </c>
      <c r="AI5" s="53">
        <v>21</v>
      </c>
      <c r="AJ5" s="52">
        <v>0</v>
      </c>
      <c r="AK5" s="53">
        <v>11</v>
      </c>
      <c r="AL5" s="53">
        <v>16</v>
      </c>
      <c r="AM5" s="52">
        <v>0</v>
      </c>
      <c r="AN5" s="53">
        <v>37</v>
      </c>
      <c r="AO5" s="52">
        <v>0</v>
      </c>
      <c r="AP5" s="245">
        <v>1385</v>
      </c>
      <c r="AQ5" s="52">
        <v>0</v>
      </c>
      <c r="AR5" s="52">
        <v>0</v>
      </c>
      <c r="AS5" s="52">
        <v>0</v>
      </c>
      <c r="AT5" s="53">
        <v>4584</v>
      </c>
      <c r="AU5" s="53">
        <v>381</v>
      </c>
      <c r="AV5" s="52">
        <v>0</v>
      </c>
      <c r="AW5" s="52">
        <v>0</v>
      </c>
      <c r="AX5" s="52">
        <v>0</v>
      </c>
      <c r="AY5" s="52">
        <v>0</v>
      </c>
      <c r="AZ5" s="52">
        <v>0</v>
      </c>
      <c r="BA5" s="52">
        <v>0</v>
      </c>
      <c r="BB5" s="52">
        <v>0</v>
      </c>
      <c r="BC5" s="245">
        <v>4965</v>
      </c>
      <c r="BD5" s="52">
        <v>0</v>
      </c>
      <c r="BE5" s="52">
        <v>276</v>
      </c>
      <c r="BF5" s="52">
        <v>0</v>
      </c>
      <c r="BG5" s="52">
        <v>0</v>
      </c>
      <c r="BH5" s="52">
        <v>0</v>
      </c>
      <c r="BI5" s="52">
        <v>4</v>
      </c>
      <c r="BJ5" s="52">
        <v>0</v>
      </c>
      <c r="BK5" s="52">
        <v>0</v>
      </c>
      <c r="BL5" s="52">
        <v>0</v>
      </c>
      <c r="BM5" s="52">
        <v>0</v>
      </c>
      <c r="BN5" s="52">
        <v>54</v>
      </c>
      <c r="BO5" s="52">
        <v>0</v>
      </c>
      <c r="BP5" s="245">
        <v>334</v>
      </c>
      <c r="BQ5" s="52">
        <v>0</v>
      </c>
      <c r="BR5" s="52">
        <v>0</v>
      </c>
      <c r="BS5" s="52">
        <v>0</v>
      </c>
      <c r="BT5" s="52">
        <v>0</v>
      </c>
      <c r="BU5" s="52">
        <v>0</v>
      </c>
      <c r="BV5" s="52">
        <v>0</v>
      </c>
      <c r="BW5" s="52">
        <v>0</v>
      </c>
      <c r="BX5" s="52">
        <v>0</v>
      </c>
      <c r="BY5" s="52">
        <v>0</v>
      </c>
      <c r="BZ5" s="52">
        <v>0</v>
      </c>
      <c r="CA5" s="52">
        <v>0</v>
      </c>
      <c r="CB5" s="52">
        <v>0</v>
      </c>
      <c r="CC5" s="246">
        <v>0</v>
      </c>
    </row>
    <row r="6" spans="1:81" ht="15.95" customHeight="1" x14ac:dyDescent="0.25">
      <c r="A6" s="3" t="s">
        <v>57</v>
      </c>
      <c r="B6" s="3" t="s">
        <v>166</v>
      </c>
      <c r="C6" s="3" t="s">
        <v>167</v>
      </c>
      <c r="D6" s="53">
        <v>371</v>
      </c>
      <c r="E6" s="53">
        <v>3064</v>
      </c>
      <c r="F6" s="53">
        <v>23</v>
      </c>
      <c r="G6" s="53">
        <v>9046</v>
      </c>
      <c r="H6" s="53">
        <v>376</v>
      </c>
      <c r="I6" s="53">
        <v>25</v>
      </c>
      <c r="J6" s="53">
        <v>1</v>
      </c>
      <c r="K6" s="53">
        <v>10</v>
      </c>
      <c r="L6" s="53">
        <v>16</v>
      </c>
      <c r="M6" s="52">
        <v>0</v>
      </c>
      <c r="N6" s="53">
        <v>90</v>
      </c>
      <c r="O6" s="52">
        <v>0</v>
      </c>
      <c r="P6" s="245">
        <v>13022</v>
      </c>
      <c r="Q6" s="53">
        <v>371</v>
      </c>
      <c r="R6" s="53">
        <v>1532</v>
      </c>
      <c r="S6" s="52">
        <v>0</v>
      </c>
      <c r="T6" s="53">
        <v>4523</v>
      </c>
      <c r="U6" s="52">
        <v>0</v>
      </c>
      <c r="V6" s="52">
        <v>0</v>
      </c>
      <c r="W6" s="53">
        <v>1</v>
      </c>
      <c r="X6" s="52">
        <v>0</v>
      </c>
      <c r="Y6" s="52">
        <v>0</v>
      </c>
      <c r="Z6" s="52">
        <v>0</v>
      </c>
      <c r="AA6" s="52">
        <v>0</v>
      </c>
      <c r="AB6" s="52">
        <v>0</v>
      </c>
      <c r="AC6" s="245">
        <v>6427</v>
      </c>
      <c r="AD6" s="52">
        <v>0</v>
      </c>
      <c r="AE6" s="53">
        <v>1258</v>
      </c>
      <c r="AF6" s="53">
        <v>23</v>
      </c>
      <c r="AG6" s="52">
        <v>0</v>
      </c>
      <c r="AH6" s="52">
        <v>0</v>
      </c>
      <c r="AI6" s="53">
        <v>21</v>
      </c>
      <c r="AJ6" s="52">
        <v>0</v>
      </c>
      <c r="AK6" s="53">
        <v>10</v>
      </c>
      <c r="AL6" s="53">
        <v>16</v>
      </c>
      <c r="AM6" s="52">
        <v>0</v>
      </c>
      <c r="AN6" s="53">
        <v>37</v>
      </c>
      <c r="AO6" s="52">
        <v>0</v>
      </c>
      <c r="AP6" s="245">
        <v>1365</v>
      </c>
      <c r="AQ6" s="52">
        <v>0</v>
      </c>
      <c r="AR6" s="52">
        <v>0</v>
      </c>
      <c r="AS6" s="52">
        <v>0</v>
      </c>
      <c r="AT6" s="53">
        <v>4523</v>
      </c>
      <c r="AU6" s="53">
        <v>376</v>
      </c>
      <c r="AV6" s="52">
        <v>0</v>
      </c>
      <c r="AW6" s="52">
        <v>0</v>
      </c>
      <c r="AX6" s="52">
        <v>0</v>
      </c>
      <c r="AY6" s="52">
        <v>0</v>
      </c>
      <c r="AZ6" s="52">
        <v>0</v>
      </c>
      <c r="BA6" s="52">
        <v>0</v>
      </c>
      <c r="BB6" s="52">
        <v>0</v>
      </c>
      <c r="BC6" s="245">
        <v>4899</v>
      </c>
      <c r="BD6" s="52">
        <v>0</v>
      </c>
      <c r="BE6" s="52">
        <v>274</v>
      </c>
      <c r="BF6" s="52">
        <v>0</v>
      </c>
      <c r="BG6" s="52">
        <v>0</v>
      </c>
      <c r="BH6" s="52">
        <v>0</v>
      </c>
      <c r="BI6" s="52">
        <v>4</v>
      </c>
      <c r="BJ6" s="52">
        <v>0</v>
      </c>
      <c r="BK6" s="52">
        <v>0</v>
      </c>
      <c r="BL6" s="52">
        <v>0</v>
      </c>
      <c r="BM6" s="52">
        <v>0</v>
      </c>
      <c r="BN6" s="52">
        <v>53</v>
      </c>
      <c r="BO6" s="52">
        <v>0</v>
      </c>
      <c r="BP6" s="245">
        <v>331</v>
      </c>
      <c r="BQ6" s="52">
        <v>0</v>
      </c>
      <c r="BR6" s="52">
        <v>0</v>
      </c>
      <c r="BS6" s="52">
        <v>0</v>
      </c>
      <c r="BT6" s="52">
        <v>0</v>
      </c>
      <c r="BU6" s="52">
        <v>0</v>
      </c>
      <c r="BV6" s="52">
        <v>0</v>
      </c>
      <c r="BW6" s="52">
        <v>0</v>
      </c>
      <c r="BX6" s="52">
        <v>0</v>
      </c>
      <c r="BY6" s="52">
        <v>0</v>
      </c>
      <c r="BZ6" s="52">
        <v>0</v>
      </c>
      <c r="CA6" s="52">
        <v>0</v>
      </c>
      <c r="CB6" s="52">
        <v>0</v>
      </c>
      <c r="CC6" s="246">
        <v>0</v>
      </c>
    </row>
    <row r="7" spans="1:81" ht="15.95" customHeight="1" x14ac:dyDescent="0.25">
      <c r="A7" s="3" t="s">
        <v>60</v>
      </c>
      <c r="B7" s="3" t="s">
        <v>169</v>
      </c>
      <c r="C7" s="3" t="s">
        <v>170</v>
      </c>
      <c r="D7" s="53">
        <v>417</v>
      </c>
      <c r="E7" s="53">
        <v>3446</v>
      </c>
      <c r="F7" s="53">
        <v>26</v>
      </c>
      <c r="G7" s="53">
        <v>10173</v>
      </c>
      <c r="H7" s="53">
        <v>423</v>
      </c>
      <c r="I7" s="53">
        <v>28</v>
      </c>
      <c r="J7" s="53">
        <v>1</v>
      </c>
      <c r="K7" s="53">
        <v>12</v>
      </c>
      <c r="L7" s="53">
        <v>18</v>
      </c>
      <c r="M7" s="52">
        <v>0</v>
      </c>
      <c r="N7" s="53">
        <v>101</v>
      </c>
      <c r="O7" s="52">
        <v>0</v>
      </c>
      <c r="P7" s="245">
        <v>14645</v>
      </c>
      <c r="Q7" s="53">
        <v>417</v>
      </c>
      <c r="R7" s="53">
        <v>1723</v>
      </c>
      <c r="S7" s="52">
        <v>0</v>
      </c>
      <c r="T7" s="53">
        <v>5086</v>
      </c>
      <c r="U7" s="52">
        <v>0</v>
      </c>
      <c r="V7" s="52">
        <v>0</v>
      </c>
      <c r="W7" s="53">
        <v>1</v>
      </c>
      <c r="X7" s="52">
        <v>0</v>
      </c>
      <c r="Y7" s="52">
        <v>0</v>
      </c>
      <c r="Z7" s="52">
        <v>0</v>
      </c>
      <c r="AA7" s="52">
        <v>0</v>
      </c>
      <c r="AB7" s="52">
        <v>0</v>
      </c>
      <c r="AC7" s="245">
        <v>7227</v>
      </c>
      <c r="AD7" s="52">
        <v>0</v>
      </c>
      <c r="AE7" s="53">
        <v>1416</v>
      </c>
      <c r="AF7" s="53">
        <v>26</v>
      </c>
      <c r="AG7" s="52">
        <v>0</v>
      </c>
      <c r="AH7" s="52">
        <v>0</v>
      </c>
      <c r="AI7" s="53">
        <v>23</v>
      </c>
      <c r="AJ7" s="52">
        <v>0</v>
      </c>
      <c r="AK7" s="53">
        <v>12</v>
      </c>
      <c r="AL7" s="53">
        <v>18</v>
      </c>
      <c r="AM7" s="52">
        <v>0</v>
      </c>
      <c r="AN7" s="53">
        <v>41</v>
      </c>
      <c r="AO7" s="52">
        <v>0</v>
      </c>
      <c r="AP7" s="245">
        <v>1536</v>
      </c>
      <c r="AQ7" s="52">
        <v>0</v>
      </c>
      <c r="AR7" s="52">
        <v>0</v>
      </c>
      <c r="AS7" s="52">
        <v>0</v>
      </c>
      <c r="AT7" s="53">
        <v>5087</v>
      </c>
      <c r="AU7" s="53">
        <v>423</v>
      </c>
      <c r="AV7" s="52">
        <v>0</v>
      </c>
      <c r="AW7" s="52">
        <v>0</v>
      </c>
      <c r="AX7" s="52">
        <v>0</v>
      </c>
      <c r="AY7" s="52">
        <v>0</v>
      </c>
      <c r="AZ7" s="52">
        <v>0</v>
      </c>
      <c r="BA7" s="52">
        <v>0</v>
      </c>
      <c r="BB7" s="52">
        <v>0</v>
      </c>
      <c r="BC7" s="245">
        <v>5510</v>
      </c>
      <c r="BD7" s="52">
        <v>0</v>
      </c>
      <c r="BE7" s="52">
        <v>307</v>
      </c>
      <c r="BF7" s="52">
        <v>0</v>
      </c>
      <c r="BG7" s="52">
        <v>0</v>
      </c>
      <c r="BH7" s="52">
        <v>0</v>
      </c>
      <c r="BI7" s="52">
        <v>5</v>
      </c>
      <c r="BJ7" s="52">
        <v>0</v>
      </c>
      <c r="BK7" s="52">
        <v>0</v>
      </c>
      <c r="BL7" s="52">
        <v>0</v>
      </c>
      <c r="BM7" s="52">
        <v>0</v>
      </c>
      <c r="BN7" s="52">
        <v>60</v>
      </c>
      <c r="BO7" s="52">
        <v>0</v>
      </c>
      <c r="BP7" s="245">
        <v>372</v>
      </c>
      <c r="BQ7" s="52">
        <v>0</v>
      </c>
      <c r="BR7" s="52">
        <v>0</v>
      </c>
      <c r="BS7" s="52">
        <v>0</v>
      </c>
      <c r="BT7" s="52">
        <v>0</v>
      </c>
      <c r="BU7" s="52">
        <v>0</v>
      </c>
      <c r="BV7" s="52">
        <v>0</v>
      </c>
      <c r="BW7" s="52">
        <v>0</v>
      </c>
      <c r="BX7" s="52">
        <v>0</v>
      </c>
      <c r="BY7" s="52">
        <v>0</v>
      </c>
      <c r="BZ7" s="52">
        <v>0</v>
      </c>
      <c r="CA7" s="52">
        <v>0</v>
      </c>
      <c r="CB7" s="52">
        <v>0</v>
      </c>
      <c r="CC7" s="246">
        <v>0</v>
      </c>
    </row>
    <row r="8" spans="1:81" ht="15.95" customHeight="1" x14ac:dyDescent="0.25">
      <c r="A8" s="3" t="s">
        <v>60</v>
      </c>
      <c r="B8" s="3" t="s">
        <v>171</v>
      </c>
      <c r="C8" s="3" t="s">
        <v>172</v>
      </c>
      <c r="D8" s="53">
        <v>535</v>
      </c>
      <c r="E8" s="53">
        <v>4414</v>
      </c>
      <c r="F8" s="53">
        <v>34</v>
      </c>
      <c r="G8" s="53">
        <v>13028</v>
      </c>
      <c r="H8" s="53">
        <v>542</v>
      </c>
      <c r="I8" s="53">
        <v>36</v>
      </c>
      <c r="J8" s="53">
        <v>2</v>
      </c>
      <c r="K8" s="53">
        <v>15</v>
      </c>
      <c r="L8" s="53">
        <v>23</v>
      </c>
      <c r="M8" s="52">
        <v>0</v>
      </c>
      <c r="N8" s="53">
        <v>129</v>
      </c>
      <c r="O8" s="52">
        <v>0</v>
      </c>
      <c r="P8" s="245">
        <v>18758</v>
      </c>
      <c r="Q8" s="53">
        <v>535</v>
      </c>
      <c r="R8" s="53">
        <v>2207</v>
      </c>
      <c r="S8" s="52">
        <v>0</v>
      </c>
      <c r="T8" s="53">
        <v>6514</v>
      </c>
      <c r="U8" s="52">
        <v>0</v>
      </c>
      <c r="V8" s="52">
        <v>0</v>
      </c>
      <c r="W8" s="53">
        <v>2</v>
      </c>
      <c r="X8" s="52">
        <v>0</v>
      </c>
      <c r="Y8" s="52">
        <v>0</v>
      </c>
      <c r="Z8" s="52">
        <v>0</v>
      </c>
      <c r="AA8" s="52">
        <v>0</v>
      </c>
      <c r="AB8" s="52">
        <v>0</v>
      </c>
      <c r="AC8" s="245">
        <v>9258</v>
      </c>
      <c r="AD8" s="52">
        <v>0</v>
      </c>
      <c r="AE8" s="53">
        <v>1815</v>
      </c>
      <c r="AF8" s="53">
        <v>34</v>
      </c>
      <c r="AG8" s="52">
        <v>0</v>
      </c>
      <c r="AH8" s="52">
        <v>0</v>
      </c>
      <c r="AI8" s="53">
        <v>29</v>
      </c>
      <c r="AJ8" s="52">
        <v>0</v>
      </c>
      <c r="AK8" s="53">
        <v>15</v>
      </c>
      <c r="AL8" s="53">
        <v>23</v>
      </c>
      <c r="AM8" s="52">
        <v>0</v>
      </c>
      <c r="AN8" s="53">
        <v>52</v>
      </c>
      <c r="AO8" s="52">
        <v>0</v>
      </c>
      <c r="AP8" s="245">
        <v>1968</v>
      </c>
      <c r="AQ8" s="52">
        <v>0</v>
      </c>
      <c r="AR8" s="52">
        <v>0</v>
      </c>
      <c r="AS8" s="52">
        <v>0</v>
      </c>
      <c r="AT8" s="53">
        <v>6514</v>
      </c>
      <c r="AU8" s="53">
        <v>542</v>
      </c>
      <c r="AV8" s="52">
        <v>0</v>
      </c>
      <c r="AW8" s="52">
        <v>0</v>
      </c>
      <c r="AX8" s="52">
        <v>0</v>
      </c>
      <c r="AY8" s="52">
        <v>0</v>
      </c>
      <c r="AZ8" s="52">
        <v>0</v>
      </c>
      <c r="BA8" s="52">
        <v>0</v>
      </c>
      <c r="BB8" s="52">
        <v>0</v>
      </c>
      <c r="BC8" s="245">
        <v>7056</v>
      </c>
      <c r="BD8" s="52">
        <v>0</v>
      </c>
      <c r="BE8" s="52">
        <v>392</v>
      </c>
      <c r="BF8" s="52">
        <v>0</v>
      </c>
      <c r="BG8" s="52">
        <v>0</v>
      </c>
      <c r="BH8" s="52">
        <v>0</v>
      </c>
      <c r="BI8" s="52">
        <v>7</v>
      </c>
      <c r="BJ8" s="52">
        <v>0</v>
      </c>
      <c r="BK8" s="52">
        <v>0</v>
      </c>
      <c r="BL8" s="52">
        <v>0</v>
      </c>
      <c r="BM8" s="52">
        <v>0</v>
      </c>
      <c r="BN8" s="52">
        <v>77</v>
      </c>
      <c r="BO8" s="52">
        <v>0</v>
      </c>
      <c r="BP8" s="245">
        <v>476</v>
      </c>
      <c r="BQ8" s="52">
        <v>0</v>
      </c>
      <c r="BR8" s="52">
        <v>0</v>
      </c>
      <c r="BS8" s="52">
        <v>0</v>
      </c>
      <c r="BT8" s="52">
        <v>0</v>
      </c>
      <c r="BU8" s="52">
        <v>0</v>
      </c>
      <c r="BV8" s="52">
        <v>0</v>
      </c>
      <c r="BW8" s="52">
        <v>0</v>
      </c>
      <c r="BX8" s="52">
        <v>0</v>
      </c>
      <c r="BY8" s="52">
        <v>0</v>
      </c>
      <c r="BZ8" s="52">
        <v>0</v>
      </c>
      <c r="CA8" s="52">
        <v>0</v>
      </c>
      <c r="CB8" s="52">
        <v>0</v>
      </c>
      <c r="CC8" s="246">
        <v>0</v>
      </c>
    </row>
    <row r="9" spans="1:81" ht="15.95" customHeight="1" x14ac:dyDescent="0.25">
      <c r="A9" s="3" t="s">
        <v>60</v>
      </c>
      <c r="B9" s="3" t="s">
        <v>166</v>
      </c>
      <c r="C9" s="3" t="s">
        <v>167</v>
      </c>
      <c r="D9" s="53">
        <v>912</v>
      </c>
      <c r="E9" s="53">
        <v>7531</v>
      </c>
      <c r="F9" s="53">
        <v>58</v>
      </c>
      <c r="G9" s="53">
        <v>22231</v>
      </c>
      <c r="H9" s="53">
        <v>925</v>
      </c>
      <c r="I9" s="53">
        <v>61</v>
      </c>
      <c r="J9" s="53">
        <v>3</v>
      </c>
      <c r="K9" s="53">
        <v>26</v>
      </c>
      <c r="L9" s="53">
        <v>38</v>
      </c>
      <c r="M9" s="52">
        <v>0</v>
      </c>
      <c r="N9" s="53">
        <v>221</v>
      </c>
      <c r="O9" s="52">
        <v>0</v>
      </c>
      <c r="P9" s="245">
        <v>32006</v>
      </c>
      <c r="Q9" s="53">
        <v>912</v>
      </c>
      <c r="R9" s="53">
        <v>3766</v>
      </c>
      <c r="S9" s="52">
        <v>0</v>
      </c>
      <c r="T9" s="53">
        <v>11115</v>
      </c>
      <c r="U9" s="52">
        <v>0</v>
      </c>
      <c r="V9" s="52">
        <v>0</v>
      </c>
      <c r="W9" s="53">
        <v>3</v>
      </c>
      <c r="X9" s="52">
        <v>0</v>
      </c>
      <c r="Y9" s="52">
        <v>0</v>
      </c>
      <c r="Z9" s="52">
        <v>0</v>
      </c>
      <c r="AA9" s="52">
        <v>0</v>
      </c>
      <c r="AB9" s="52">
        <v>0</v>
      </c>
      <c r="AC9" s="245">
        <v>15796</v>
      </c>
      <c r="AD9" s="52">
        <v>0</v>
      </c>
      <c r="AE9" s="53">
        <v>3094</v>
      </c>
      <c r="AF9" s="53">
        <v>58</v>
      </c>
      <c r="AG9" s="52">
        <v>0</v>
      </c>
      <c r="AH9" s="52">
        <v>0</v>
      </c>
      <c r="AI9" s="53">
        <v>50</v>
      </c>
      <c r="AJ9" s="52">
        <v>0</v>
      </c>
      <c r="AK9" s="53">
        <v>26</v>
      </c>
      <c r="AL9" s="53">
        <v>38</v>
      </c>
      <c r="AM9" s="52">
        <v>0</v>
      </c>
      <c r="AN9" s="53">
        <v>90</v>
      </c>
      <c r="AO9" s="52">
        <v>0</v>
      </c>
      <c r="AP9" s="245">
        <v>3356</v>
      </c>
      <c r="AQ9" s="52">
        <v>0</v>
      </c>
      <c r="AR9" s="52">
        <v>0</v>
      </c>
      <c r="AS9" s="52">
        <v>0</v>
      </c>
      <c r="AT9" s="53">
        <v>11116</v>
      </c>
      <c r="AU9" s="53">
        <v>925</v>
      </c>
      <c r="AV9" s="52">
        <v>0</v>
      </c>
      <c r="AW9" s="52">
        <v>0</v>
      </c>
      <c r="AX9" s="52">
        <v>0</v>
      </c>
      <c r="AY9" s="52">
        <v>0</v>
      </c>
      <c r="AZ9" s="52">
        <v>0</v>
      </c>
      <c r="BA9" s="52">
        <v>0</v>
      </c>
      <c r="BB9" s="52">
        <v>0</v>
      </c>
      <c r="BC9" s="245">
        <v>12041</v>
      </c>
      <c r="BD9" s="52">
        <v>0</v>
      </c>
      <c r="BE9" s="52">
        <v>671</v>
      </c>
      <c r="BF9" s="52">
        <v>0</v>
      </c>
      <c r="BG9" s="52">
        <v>0</v>
      </c>
      <c r="BH9" s="52">
        <v>0</v>
      </c>
      <c r="BI9" s="52">
        <v>11</v>
      </c>
      <c r="BJ9" s="52">
        <v>0</v>
      </c>
      <c r="BK9" s="52">
        <v>0</v>
      </c>
      <c r="BL9" s="52">
        <v>0</v>
      </c>
      <c r="BM9" s="52">
        <v>0</v>
      </c>
      <c r="BN9" s="52">
        <v>131</v>
      </c>
      <c r="BO9" s="52">
        <v>0</v>
      </c>
      <c r="BP9" s="245">
        <v>813</v>
      </c>
      <c r="BQ9" s="52">
        <v>0</v>
      </c>
      <c r="BR9" s="52">
        <v>0</v>
      </c>
      <c r="BS9" s="52">
        <v>0</v>
      </c>
      <c r="BT9" s="52">
        <v>0</v>
      </c>
      <c r="BU9" s="52">
        <v>0</v>
      </c>
      <c r="BV9" s="52">
        <v>0</v>
      </c>
      <c r="BW9" s="52">
        <v>0</v>
      </c>
      <c r="BX9" s="52">
        <v>0</v>
      </c>
      <c r="BY9" s="52">
        <v>0</v>
      </c>
      <c r="BZ9" s="52">
        <v>0</v>
      </c>
      <c r="CA9" s="52">
        <v>0</v>
      </c>
      <c r="CB9" s="52">
        <v>0</v>
      </c>
      <c r="CC9" s="246">
        <v>0</v>
      </c>
    </row>
    <row r="10" spans="1:81" ht="15.95" customHeight="1" x14ac:dyDescent="0.25">
      <c r="A10" s="3" t="s">
        <v>63</v>
      </c>
      <c r="B10" s="3" t="s">
        <v>171</v>
      </c>
      <c r="C10" s="3" t="s">
        <v>172</v>
      </c>
      <c r="D10" s="53">
        <v>68</v>
      </c>
      <c r="E10" s="53">
        <v>564</v>
      </c>
      <c r="F10" s="53">
        <v>4</v>
      </c>
      <c r="G10" s="53">
        <v>1666</v>
      </c>
      <c r="H10" s="53">
        <v>69</v>
      </c>
      <c r="I10" s="53">
        <v>5</v>
      </c>
      <c r="J10" s="52">
        <v>0</v>
      </c>
      <c r="K10" s="53">
        <v>2</v>
      </c>
      <c r="L10" s="53">
        <v>3</v>
      </c>
      <c r="M10" s="52">
        <v>0</v>
      </c>
      <c r="N10" s="53">
        <v>17</v>
      </c>
      <c r="O10" s="52">
        <v>0</v>
      </c>
      <c r="P10" s="245">
        <v>2398</v>
      </c>
      <c r="Q10" s="53">
        <v>68</v>
      </c>
      <c r="R10" s="53">
        <v>282</v>
      </c>
      <c r="S10" s="52">
        <v>0</v>
      </c>
      <c r="T10" s="53">
        <v>833</v>
      </c>
      <c r="U10" s="52">
        <v>0</v>
      </c>
      <c r="V10" s="52">
        <v>0</v>
      </c>
      <c r="W10" s="52">
        <v>0</v>
      </c>
      <c r="X10" s="52">
        <v>0</v>
      </c>
      <c r="Y10" s="52">
        <v>0</v>
      </c>
      <c r="Z10" s="52">
        <v>0</v>
      </c>
      <c r="AA10" s="52">
        <v>0</v>
      </c>
      <c r="AB10" s="52">
        <v>0</v>
      </c>
      <c r="AC10" s="245">
        <v>1183</v>
      </c>
      <c r="AD10" s="52">
        <v>0</v>
      </c>
      <c r="AE10" s="53">
        <v>232</v>
      </c>
      <c r="AF10" s="53">
        <v>4</v>
      </c>
      <c r="AG10" s="52">
        <v>0</v>
      </c>
      <c r="AH10" s="52">
        <v>0</v>
      </c>
      <c r="AI10" s="53">
        <v>4</v>
      </c>
      <c r="AJ10" s="52">
        <v>0</v>
      </c>
      <c r="AK10" s="53">
        <v>2</v>
      </c>
      <c r="AL10" s="53">
        <v>3</v>
      </c>
      <c r="AM10" s="52">
        <v>0</v>
      </c>
      <c r="AN10" s="53">
        <v>7</v>
      </c>
      <c r="AO10" s="52">
        <v>0</v>
      </c>
      <c r="AP10" s="245">
        <v>252</v>
      </c>
      <c r="AQ10" s="52">
        <v>0</v>
      </c>
      <c r="AR10" s="52">
        <v>0</v>
      </c>
      <c r="AS10" s="52">
        <v>0</v>
      </c>
      <c r="AT10" s="53">
        <v>833</v>
      </c>
      <c r="AU10" s="53">
        <v>69</v>
      </c>
      <c r="AV10" s="52">
        <v>0</v>
      </c>
      <c r="AW10" s="52">
        <v>0</v>
      </c>
      <c r="AX10" s="52">
        <v>0</v>
      </c>
      <c r="AY10" s="52">
        <v>0</v>
      </c>
      <c r="AZ10" s="52">
        <v>0</v>
      </c>
      <c r="BA10" s="52">
        <v>0</v>
      </c>
      <c r="BB10" s="52">
        <v>0</v>
      </c>
      <c r="BC10" s="245">
        <v>902</v>
      </c>
      <c r="BD10" s="52">
        <v>0</v>
      </c>
      <c r="BE10" s="52">
        <v>50</v>
      </c>
      <c r="BF10" s="52">
        <v>0</v>
      </c>
      <c r="BG10" s="52">
        <v>0</v>
      </c>
      <c r="BH10" s="52">
        <v>0</v>
      </c>
      <c r="BI10" s="52">
        <v>1</v>
      </c>
      <c r="BJ10" s="52">
        <v>0</v>
      </c>
      <c r="BK10" s="52">
        <v>0</v>
      </c>
      <c r="BL10" s="52">
        <v>0</v>
      </c>
      <c r="BM10" s="52">
        <v>0</v>
      </c>
      <c r="BN10" s="52">
        <v>10</v>
      </c>
      <c r="BO10" s="52">
        <v>0</v>
      </c>
      <c r="BP10" s="245">
        <v>61</v>
      </c>
      <c r="BQ10" s="52">
        <v>0</v>
      </c>
      <c r="BR10" s="52">
        <v>0</v>
      </c>
      <c r="BS10" s="52">
        <v>0</v>
      </c>
      <c r="BT10" s="52">
        <v>0</v>
      </c>
      <c r="BU10" s="52">
        <v>0</v>
      </c>
      <c r="BV10" s="52">
        <v>0</v>
      </c>
      <c r="BW10" s="52">
        <v>0</v>
      </c>
      <c r="BX10" s="52">
        <v>0</v>
      </c>
      <c r="BY10" s="52">
        <v>0</v>
      </c>
      <c r="BZ10" s="52">
        <v>0</v>
      </c>
      <c r="CA10" s="52">
        <v>0</v>
      </c>
      <c r="CB10" s="52">
        <v>0</v>
      </c>
      <c r="CC10" s="246">
        <v>0</v>
      </c>
    </row>
    <row r="11" spans="1:81" ht="15.95" customHeight="1" x14ac:dyDescent="0.25">
      <c r="A11" s="3" t="s">
        <v>63</v>
      </c>
      <c r="B11" s="3" t="s">
        <v>166</v>
      </c>
      <c r="C11" s="3" t="s">
        <v>172</v>
      </c>
      <c r="D11" s="53">
        <v>-68</v>
      </c>
      <c r="E11" s="53">
        <v>-564</v>
      </c>
      <c r="F11" s="53">
        <v>-4</v>
      </c>
      <c r="G11" s="53">
        <v>-1666</v>
      </c>
      <c r="H11" s="53">
        <v>-69</v>
      </c>
      <c r="I11" s="53">
        <v>-5</v>
      </c>
      <c r="J11" s="52">
        <v>0</v>
      </c>
      <c r="K11" s="53">
        <v>-2</v>
      </c>
      <c r="L11" s="53">
        <v>-3</v>
      </c>
      <c r="M11" s="52">
        <v>0</v>
      </c>
      <c r="N11" s="53">
        <v>-17</v>
      </c>
      <c r="O11" s="52">
        <v>0</v>
      </c>
      <c r="P11" s="245">
        <v>-2398</v>
      </c>
      <c r="Q11" s="53">
        <v>-68</v>
      </c>
      <c r="R11" s="53">
        <v>-282</v>
      </c>
      <c r="S11" s="52">
        <v>0</v>
      </c>
      <c r="T11" s="53">
        <v>-833</v>
      </c>
      <c r="U11" s="52">
        <v>0</v>
      </c>
      <c r="V11" s="52">
        <v>0</v>
      </c>
      <c r="W11" s="52">
        <v>0</v>
      </c>
      <c r="X11" s="52">
        <v>0</v>
      </c>
      <c r="Y11" s="52">
        <v>0</v>
      </c>
      <c r="Z11" s="52">
        <v>0</v>
      </c>
      <c r="AA11" s="52">
        <v>0</v>
      </c>
      <c r="AB11" s="52">
        <v>0</v>
      </c>
      <c r="AC11" s="245">
        <v>-1183</v>
      </c>
      <c r="AD11" s="52">
        <v>0</v>
      </c>
      <c r="AE11" s="53">
        <v>-231</v>
      </c>
      <c r="AF11" s="53">
        <v>-4</v>
      </c>
      <c r="AG11" s="52">
        <v>0</v>
      </c>
      <c r="AH11" s="52">
        <v>0</v>
      </c>
      <c r="AI11" s="53">
        <v>-4</v>
      </c>
      <c r="AJ11" s="52">
        <v>0</v>
      </c>
      <c r="AK11" s="53">
        <v>-2</v>
      </c>
      <c r="AL11" s="53">
        <v>-3</v>
      </c>
      <c r="AM11" s="52">
        <v>0</v>
      </c>
      <c r="AN11" s="53">
        <v>-7</v>
      </c>
      <c r="AO11" s="52">
        <v>0</v>
      </c>
      <c r="AP11" s="245">
        <v>-251</v>
      </c>
      <c r="AQ11" s="52">
        <v>0</v>
      </c>
      <c r="AR11" s="52">
        <v>0</v>
      </c>
      <c r="AS11" s="52">
        <v>0</v>
      </c>
      <c r="AT11" s="53">
        <v>-833</v>
      </c>
      <c r="AU11" s="53">
        <v>-69</v>
      </c>
      <c r="AV11" s="52">
        <v>0</v>
      </c>
      <c r="AW11" s="52">
        <v>0</v>
      </c>
      <c r="AX11" s="52">
        <v>0</v>
      </c>
      <c r="AY11" s="52">
        <v>0</v>
      </c>
      <c r="AZ11" s="52">
        <v>0</v>
      </c>
      <c r="BA11" s="52">
        <v>0</v>
      </c>
      <c r="BB11" s="52">
        <v>0</v>
      </c>
      <c r="BC11" s="245">
        <v>-902</v>
      </c>
      <c r="BD11" s="52">
        <v>0</v>
      </c>
      <c r="BE11" s="52">
        <v>-51</v>
      </c>
      <c r="BF11" s="52">
        <v>0</v>
      </c>
      <c r="BG11" s="52">
        <v>0</v>
      </c>
      <c r="BH11" s="52">
        <v>0</v>
      </c>
      <c r="BI11" s="52">
        <v>-1</v>
      </c>
      <c r="BJ11" s="52">
        <v>0</v>
      </c>
      <c r="BK11" s="52">
        <v>0</v>
      </c>
      <c r="BL11" s="52">
        <v>0</v>
      </c>
      <c r="BM11" s="52">
        <v>0</v>
      </c>
      <c r="BN11" s="52">
        <v>-10</v>
      </c>
      <c r="BO11" s="52">
        <v>0</v>
      </c>
      <c r="BP11" s="245">
        <v>-62</v>
      </c>
      <c r="BQ11" s="52">
        <v>0</v>
      </c>
      <c r="BR11" s="52">
        <v>0</v>
      </c>
      <c r="BS11" s="52">
        <v>0</v>
      </c>
      <c r="BT11" s="52">
        <v>0</v>
      </c>
      <c r="BU11" s="52">
        <v>0</v>
      </c>
      <c r="BV11" s="52">
        <v>0</v>
      </c>
      <c r="BW11" s="52">
        <v>0</v>
      </c>
      <c r="BX11" s="52">
        <v>0</v>
      </c>
      <c r="BY11" s="52">
        <v>0</v>
      </c>
      <c r="BZ11" s="52">
        <v>0</v>
      </c>
      <c r="CA11" s="52">
        <v>0</v>
      </c>
      <c r="CB11" s="52">
        <v>0</v>
      </c>
      <c r="CC11" s="246">
        <v>0</v>
      </c>
    </row>
    <row r="12" spans="1:81" ht="15.95" customHeight="1" x14ac:dyDescent="0.25">
      <c r="A12" s="3" t="s">
        <v>72</v>
      </c>
      <c r="B12" s="3" t="s">
        <v>169</v>
      </c>
      <c r="C12" s="3" t="s">
        <v>170</v>
      </c>
      <c r="D12" s="53">
        <v>14603</v>
      </c>
      <c r="E12" s="53">
        <v>120563</v>
      </c>
      <c r="F12" s="53">
        <v>922</v>
      </c>
      <c r="G12" s="53">
        <v>355898</v>
      </c>
      <c r="H12" s="53">
        <v>14808</v>
      </c>
      <c r="I12" s="53">
        <v>974</v>
      </c>
      <c r="J12" s="53">
        <v>51</v>
      </c>
      <c r="K12" s="53">
        <v>410</v>
      </c>
      <c r="L12" s="53">
        <v>615</v>
      </c>
      <c r="M12" s="52">
        <v>0</v>
      </c>
      <c r="N12" s="53">
        <v>3535</v>
      </c>
      <c r="O12" s="52">
        <v>0</v>
      </c>
      <c r="P12" s="245">
        <v>512379</v>
      </c>
      <c r="Q12" s="53">
        <v>14603</v>
      </c>
      <c r="R12" s="53">
        <v>60282</v>
      </c>
      <c r="S12" s="52">
        <v>0</v>
      </c>
      <c r="T12" s="53">
        <v>177949</v>
      </c>
      <c r="U12" s="52">
        <v>0</v>
      </c>
      <c r="V12" s="52">
        <v>0</v>
      </c>
      <c r="W12" s="53">
        <v>51</v>
      </c>
      <c r="X12" s="52">
        <v>0</v>
      </c>
      <c r="Y12" s="52">
        <v>0</v>
      </c>
      <c r="Z12" s="52">
        <v>0</v>
      </c>
      <c r="AA12" s="52">
        <v>0</v>
      </c>
      <c r="AB12" s="52">
        <v>0</v>
      </c>
      <c r="AC12" s="245">
        <v>252885</v>
      </c>
      <c r="AD12" s="52">
        <v>0</v>
      </c>
      <c r="AE12" s="53">
        <v>49534</v>
      </c>
      <c r="AF12" s="53">
        <v>922</v>
      </c>
      <c r="AG12" s="52">
        <v>0</v>
      </c>
      <c r="AH12" s="52">
        <v>0</v>
      </c>
      <c r="AI12" s="53">
        <v>800</v>
      </c>
      <c r="AJ12" s="52">
        <v>0</v>
      </c>
      <c r="AK12" s="53">
        <v>410</v>
      </c>
      <c r="AL12" s="53">
        <v>615</v>
      </c>
      <c r="AM12" s="52">
        <v>0</v>
      </c>
      <c r="AN12" s="53">
        <v>1434</v>
      </c>
      <c r="AO12" s="52">
        <v>0</v>
      </c>
      <c r="AP12" s="245">
        <v>53715</v>
      </c>
      <c r="AQ12" s="52">
        <v>0</v>
      </c>
      <c r="AR12" s="52">
        <v>0</v>
      </c>
      <c r="AS12" s="52">
        <v>0</v>
      </c>
      <c r="AT12" s="53">
        <v>177949</v>
      </c>
      <c r="AU12" s="53">
        <v>14808</v>
      </c>
      <c r="AV12" s="52">
        <v>0</v>
      </c>
      <c r="AW12" s="52">
        <v>0</v>
      </c>
      <c r="AX12" s="52">
        <v>0</v>
      </c>
      <c r="AY12" s="52">
        <v>0</v>
      </c>
      <c r="AZ12" s="52">
        <v>0</v>
      </c>
      <c r="BA12" s="52">
        <v>0</v>
      </c>
      <c r="BB12" s="52">
        <v>0</v>
      </c>
      <c r="BC12" s="245">
        <v>192757</v>
      </c>
      <c r="BD12" s="52">
        <v>0</v>
      </c>
      <c r="BE12" s="52">
        <v>10747</v>
      </c>
      <c r="BF12" s="52">
        <v>0</v>
      </c>
      <c r="BG12" s="52">
        <v>0</v>
      </c>
      <c r="BH12" s="52">
        <v>0</v>
      </c>
      <c r="BI12" s="52">
        <v>174</v>
      </c>
      <c r="BJ12" s="52">
        <v>0</v>
      </c>
      <c r="BK12" s="52">
        <v>0</v>
      </c>
      <c r="BL12" s="52">
        <v>0</v>
      </c>
      <c r="BM12" s="52">
        <v>0</v>
      </c>
      <c r="BN12" s="52">
        <v>2101</v>
      </c>
      <c r="BO12" s="52">
        <v>0</v>
      </c>
      <c r="BP12" s="245">
        <v>13022</v>
      </c>
      <c r="BQ12" s="52">
        <v>0</v>
      </c>
      <c r="BR12" s="52">
        <v>0</v>
      </c>
      <c r="BS12" s="52">
        <v>0</v>
      </c>
      <c r="BT12" s="52">
        <v>0</v>
      </c>
      <c r="BU12" s="52">
        <v>0</v>
      </c>
      <c r="BV12" s="52">
        <v>0</v>
      </c>
      <c r="BW12" s="52">
        <v>0</v>
      </c>
      <c r="BX12" s="52">
        <v>0</v>
      </c>
      <c r="BY12" s="52">
        <v>0</v>
      </c>
      <c r="BZ12" s="52">
        <v>0</v>
      </c>
      <c r="CA12" s="52">
        <v>0</v>
      </c>
      <c r="CB12" s="52">
        <v>0</v>
      </c>
      <c r="CC12" s="246">
        <v>0</v>
      </c>
    </row>
    <row r="13" spans="1:81" ht="15.95" customHeight="1" x14ac:dyDescent="0.25">
      <c r="A13" s="3" t="s">
        <v>72</v>
      </c>
      <c r="B13" s="3" t="s">
        <v>171</v>
      </c>
      <c r="C13" s="3" t="s">
        <v>172</v>
      </c>
      <c r="D13" s="53">
        <v>13957</v>
      </c>
      <c r="E13" s="53">
        <v>115229</v>
      </c>
      <c r="F13" s="53">
        <v>881</v>
      </c>
      <c r="G13" s="53">
        <v>340154</v>
      </c>
      <c r="H13" s="53">
        <v>14153</v>
      </c>
      <c r="I13" s="53">
        <v>930</v>
      </c>
      <c r="J13" s="53">
        <v>49</v>
      </c>
      <c r="K13" s="53">
        <v>392</v>
      </c>
      <c r="L13" s="53">
        <v>588</v>
      </c>
      <c r="M13" s="52">
        <v>0</v>
      </c>
      <c r="N13" s="53">
        <v>3379</v>
      </c>
      <c r="O13" s="52">
        <v>0</v>
      </c>
      <c r="P13" s="245">
        <v>489712</v>
      </c>
      <c r="Q13" s="53">
        <v>13957</v>
      </c>
      <c r="R13" s="53">
        <v>57615</v>
      </c>
      <c r="S13" s="52">
        <v>0</v>
      </c>
      <c r="T13" s="53">
        <v>170077</v>
      </c>
      <c r="U13" s="52">
        <v>0</v>
      </c>
      <c r="V13" s="52">
        <v>0</v>
      </c>
      <c r="W13" s="53">
        <v>49</v>
      </c>
      <c r="X13" s="52">
        <v>0</v>
      </c>
      <c r="Y13" s="52">
        <v>0</v>
      </c>
      <c r="Z13" s="52">
        <v>0</v>
      </c>
      <c r="AA13" s="52">
        <v>0</v>
      </c>
      <c r="AB13" s="52">
        <v>0</v>
      </c>
      <c r="AC13" s="245">
        <v>241698</v>
      </c>
      <c r="AD13" s="52">
        <v>0</v>
      </c>
      <c r="AE13" s="53">
        <v>47342</v>
      </c>
      <c r="AF13" s="53">
        <v>881</v>
      </c>
      <c r="AG13" s="52">
        <v>0</v>
      </c>
      <c r="AH13" s="52">
        <v>0</v>
      </c>
      <c r="AI13" s="53">
        <v>764</v>
      </c>
      <c r="AJ13" s="52">
        <v>0</v>
      </c>
      <c r="AK13" s="53">
        <v>392</v>
      </c>
      <c r="AL13" s="53">
        <v>588</v>
      </c>
      <c r="AM13" s="52">
        <v>0</v>
      </c>
      <c r="AN13" s="53">
        <v>1371</v>
      </c>
      <c r="AO13" s="52">
        <v>0</v>
      </c>
      <c r="AP13" s="245">
        <v>51338</v>
      </c>
      <c r="AQ13" s="52">
        <v>0</v>
      </c>
      <c r="AR13" s="52">
        <v>0</v>
      </c>
      <c r="AS13" s="52">
        <v>0</v>
      </c>
      <c r="AT13" s="53">
        <v>170077</v>
      </c>
      <c r="AU13" s="53">
        <v>14153</v>
      </c>
      <c r="AV13" s="52">
        <v>0</v>
      </c>
      <c r="AW13" s="52">
        <v>0</v>
      </c>
      <c r="AX13" s="52">
        <v>0</v>
      </c>
      <c r="AY13" s="52">
        <v>0</v>
      </c>
      <c r="AZ13" s="52">
        <v>0</v>
      </c>
      <c r="BA13" s="52">
        <v>0</v>
      </c>
      <c r="BB13" s="52">
        <v>0</v>
      </c>
      <c r="BC13" s="245">
        <v>184230</v>
      </c>
      <c r="BD13" s="52">
        <v>0</v>
      </c>
      <c r="BE13" s="52">
        <v>10272</v>
      </c>
      <c r="BF13" s="52">
        <v>0</v>
      </c>
      <c r="BG13" s="52">
        <v>0</v>
      </c>
      <c r="BH13" s="52">
        <v>0</v>
      </c>
      <c r="BI13" s="52">
        <v>166</v>
      </c>
      <c r="BJ13" s="52">
        <v>0</v>
      </c>
      <c r="BK13" s="52">
        <v>0</v>
      </c>
      <c r="BL13" s="52">
        <v>0</v>
      </c>
      <c r="BM13" s="52">
        <v>0</v>
      </c>
      <c r="BN13" s="52">
        <v>2008</v>
      </c>
      <c r="BO13" s="52">
        <v>0</v>
      </c>
      <c r="BP13" s="245">
        <v>12446</v>
      </c>
      <c r="BQ13" s="52">
        <v>0</v>
      </c>
      <c r="BR13" s="52">
        <v>0</v>
      </c>
      <c r="BS13" s="52">
        <v>0</v>
      </c>
      <c r="BT13" s="52">
        <v>0</v>
      </c>
      <c r="BU13" s="52">
        <v>0</v>
      </c>
      <c r="BV13" s="52">
        <v>0</v>
      </c>
      <c r="BW13" s="52">
        <v>0</v>
      </c>
      <c r="BX13" s="52">
        <v>0</v>
      </c>
      <c r="BY13" s="52">
        <v>0</v>
      </c>
      <c r="BZ13" s="52">
        <v>0</v>
      </c>
      <c r="CA13" s="52">
        <v>0</v>
      </c>
      <c r="CB13" s="52">
        <v>0</v>
      </c>
      <c r="CC13" s="246">
        <v>0</v>
      </c>
    </row>
    <row r="14" spans="1:81" ht="15.95" customHeight="1" x14ac:dyDescent="0.25">
      <c r="A14" s="3" t="s">
        <v>72</v>
      </c>
      <c r="B14" s="3" t="s">
        <v>166</v>
      </c>
      <c r="C14" s="3" t="s">
        <v>167</v>
      </c>
      <c r="D14" s="53">
        <v>15270</v>
      </c>
      <c r="E14" s="53">
        <v>126074</v>
      </c>
      <c r="F14" s="53">
        <v>964</v>
      </c>
      <c r="G14" s="53">
        <v>372166</v>
      </c>
      <c r="H14" s="53">
        <v>15485</v>
      </c>
      <c r="I14" s="53">
        <v>1018</v>
      </c>
      <c r="J14" s="53">
        <v>54</v>
      </c>
      <c r="K14" s="53">
        <v>429</v>
      </c>
      <c r="L14" s="53">
        <v>643</v>
      </c>
      <c r="M14" s="52">
        <v>0</v>
      </c>
      <c r="N14" s="53">
        <v>3697</v>
      </c>
      <c r="O14" s="52">
        <v>0</v>
      </c>
      <c r="P14" s="245">
        <v>535800</v>
      </c>
      <c r="Q14" s="53">
        <v>15270</v>
      </c>
      <c r="R14" s="53">
        <v>63037</v>
      </c>
      <c r="S14" s="52">
        <v>0</v>
      </c>
      <c r="T14" s="53">
        <v>186083</v>
      </c>
      <c r="U14" s="52">
        <v>0</v>
      </c>
      <c r="V14" s="52">
        <v>0</v>
      </c>
      <c r="W14" s="53">
        <v>54</v>
      </c>
      <c r="X14" s="52">
        <v>0</v>
      </c>
      <c r="Y14" s="52">
        <v>0</v>
      </c>
      <c r="Z14" s="52">
        <v>0</v>
      </c>
      <c r="AA14" s="52">
        <v>0</v>
      </c>
      <c r="AB14" s="52">
        <v>0</v>
      </c>
      <c r="AC14" s="245">
        <v>264444</v>
      </c>
      <c r="AD14" s="52">
        <v>0</v>
      </c>
      <c r="AE14" s="53">
        <v>51797</v>
      </c>
      <c r="AF14" s="53">
        <v>964</v>
      </c>
      <c r="AG14" s="52">
        <v>0</v>
      </c>
      <c r="AH14" s="52">
        <v>0</v>
      </c>
      <c r="AI14" s="53">
        <v>837</v>
      </c>
      <c r="AJ14" s="52">
        <v>0</v>
      </c>
      <c r="AK14" s="53">
        <v>429</v>
      </c>
      <c r="AL14" s="53">
        <v>643</v>
      </c>
      <c r="AM14" s="52">
        <v>0</v>
      </c>
      <c r="AN14" s="53">
        <v>1500</v>
      </c>
      <c r="AO14" s="52">
        <v>0</v>
      </c>
      <c r="AP14" s="245">
        <v>56170</v>
      </c>
      <c r="AQ14" s="52">
        <v>0</v>
      </c>
      <c r="AR14" s="52">
        <v>0</v>
      </c>
      <c r="AS14" s="52">
        <v>0</v>
      </c>
      <c r="AT14" s="53">
        <v>186083</v>
      </c>
      <c r="AU14" s="53">
        <v>15485</v>
      </c>
      <c r="AV14" s="52">
        <v>0</v>
      </c>
      <c r="AW14" s="52">
        <v>0</v>
      </c>
      <c r="AX14" s="52">
        <v>0</v>
      </c>
      <c r="AY14" s="52">
        <v>0</v>
      </c>
      <c r="AZ14" s="52">
        <v>0</v>
      </c>
      <c r="BA14" s="52">
        <v>0</v>
      </c>
      <c r="BB14" s="52">
        <v>0</v>
      </c>
      <c r="BC14" s="245">
        <v>201568</v>
      </c>
      <c r="BD14" s="52">
        <v>0</v>
      </c>
      <c r="BE14" s="52">
        <v>11240</v>
      </c>
      <c r="BF14" s="52">
        <v>0</v>
      </c>
      <c r="BG14" s="52">
        <v>0</v>
      </c>
      <c r="BH14" s="52">
        <v>0</v>
      </c>
      <c r="BI14" s="52">
        <v>181</v>
      </c>
      <c r="BJ14" s="52">
        <v>0</v>
      </c>
      <c r="BK14" s="52">
        <v>0</v>
      </c>
      <c r="BL14" s="52">
        <v>0</v>
      </c>
      <c r="BM14" s="52">
        <v>0</v>
      </c>
      <c r="BN14" s="52">
        <v>2197</v>
      </c>
      <c r="BO14" s="52">
        <v>0</v>
      </c>
      <c r="BP14" s="245">
        <v>13618</v>
      </c>
      <c r="BQ14" s="52">
        <v>0</v>
      </c>
      <c r="BR14" s="52">
        <v>0</v>
      </c>
      <c r="BS14" s="52">
        <v>0</v>
      </c>
      <c r="BT14" s="52">
        <v>0</v>
      </c>
      <c r="BU14" s="52">
        <v>0</v>
      </c>
      <c r="BV14" s="52">
        <v>0</v>
      </c>
      <c r="BW14" s="52">
        <v>0</v>
      </c>
      <c r="BX14" s="52">
        <v>0</v>
      </c>
      <c r="BY14" s="52">
        <v>0</v>
      </c>
      <c r="BZ14" s="52">
        <v>0</v>
      </c>
      <c r="CA14" s="52">
        <v>0</v>
      </c>
      <c r="CB14" s="52">
        <v>0</v>
      </c>
      <c r="CC14" s="246">
        <v>0</v>
      </c>
    </row>
    <row r="15" spans="1:81" ht="15.95" customHeight="1" x14ac:dyDescent="0.25">
      <c r="A15" s="3" t="s">
        <v>77</v>
      </c>
      <c r="B15" s="3" t="s">
        <v>169</v>
      </c>
      <c r="C15" s="3" t="s">
        <v>170</v>
      </c>
      <c r="D15" s="53">
        <v>701</v>
      </c>
      <c r="E15" s="53">
        <v>5789</v>
      </c>
      <c r="F15" s="53">
        <v>44</v>
      </c>
      <c r="G15" s="53">
        <v>17090</v>
      </c>
      <c r="H15" s="53">
        <v>711</v>
      </c>
      <c r="I15" s="53">
        <v>47</v>
      </c>
      <c r="J15" s="53">
        <v>2</v>
      </c>
      <c r="K15" s="53">
        <v>20</v>
      </c>
      <c r="L15" s="53">
        <v>30</v>
      </c>
      <c r="M15" s="52">
        <v>0</v>
      </c>
      <c r="N15" s="53">
        <v>170</v>
      </c>
      <c r="O15" s="52">
        <v>0</v>
      </c>
      <c r="P15" s="245">
        <v>24604</v>
      </c>
      <c r="Q15" s="53">
        <v>701</v>
      </c>
      <c r="R15" s="53">
        <v>2895</v>
      </c>
      <c r="S15" s="52">
        <v>0</v>
      </c>
      <c r="T15" s="53">
        <v>8545</v>
      </c>
      <c r="U15" s="52">
        <v>0</v>
      </c>
      <c r="V15" s="52">
        <v>0</v>
      </c>
      <c r="W15" s="53">
        <v>2</v>
      </c>
      <c r="X15" s="52">
        <v>0</v>
      </c>
      <c r="Y15" s="52">
        <v>0</v>
      </c>
      <c r="Z15" s="52">
        <v>0</v>
      </c>
      <c r="AA15" s="52">
        <v>0</v>
      </c>
      <c r="AB15" s="52">
        <v>0</v>
      </c>
      <c r="AC15" s="245">
        <v>12143</v>
      </c>
      <c r="AD15" s="52">
        <v>0</v>
      </c>
      <c r="AE15" s="53">
        <v>2378</v>
      </c>
      <c r="AF15" s="53">
        <v>44</v>
      </c>
      <c r="AG15" s="52">
        <v>0</v>
      </c>
      <c r="AH15" s="52">
        <v>0</v>
      </c>
      <c r="AI15" s="53">
        <v>39</v>
      </c>
      <c r="AJ15" s="52">
        <v>0</v>
      </c>
      <c r="AK15" s="53">
        <v>20</v>
      </c>
      <c r="AL15" s="53">
        <v>30</v>
      </c>
      <c r="AM15" s="52">
        <v>0</v>
      </c>
      <c r="AN15" s="53">
        <v>69</v>
      </c>
      <c r="AO15" s="52">
        <v>0</v>
      </c>
      <c r="AP15" s="245">
        <v>2580</v>
      </c>
      <c r="AQ15" s="52">
        <v>0</v>
      </c>
      <c r="AR15" s="52">
        <v>0</v>
      </c>
      <c r="AS15" s="52">
        <v>0</v>
      </c>
      <c r="AT15" s="53">
        <v>8545</v>
      </c>
      <c r="AU15" s="53">
        <v>711</v>
      </c>
      <c r="AV15" s="52">
        <v>0</v>
      </c>
      <c r="AW15" s="52">
        <v>0</v>
      </c>
      <c r="AX15" s="52">
        <v>0</v>
      </c>
      <c r="AY15" s="52">
        <v>0</v>
      </c>
      <c r="AZ15" s="52">
        <v>0</v>
      </c>
      <c r="BA15" s="52">
        <v>0</v>
      </c>
      <c r="BB15" s="52">
        <v>0</v>
      </c>
      <c r="BC15" s="245">
        <v>9256</v>
      </c>
      <c r="BD15" s="52">
        <v>0</v>
      </c>
      <c r="BE15" s="52">
        <v>516</v>
      </c>
      <c r="BF15" s="52">
        <v>0</v>
      </c>
      <c r="BG15" s="52">
        <v>0</v>
      </c>
      <c r="BH15" s="52">
        <v>0</v>
      </c>
      <c r="BI15" s="52">
        <v>8</v>
      </c>
      <c r="BJ15" s="52">
        <v>0</v>
      </c>
      <c r="BK15" s="52">
        <v>0</v>
      </c>
      <c r="BL15" s="52">
        <v>0</v>
      </c>
      <c r="BM15" s="52">
        <v>0</v>
      </c>
      <c r="BN15" s="52">
        <v>101</v>
      </c>
      <c r="BO15" s="52">
        <v>0</v>
      </c>
      <c r="BP15" s="245">
        <v>625</v>
      </c>
      <c r="BQ15" s="52">
        <v>0</v>
      </c>
      <c r="BR15" s="52">
        <v>0</v>
      </c>
      <c r="BS15" s="52">
        <v>0</v>
      </c>
      <c r="BT15" s="52">
        <v>0</v>
      </c>
      <c r="BU15" s="52">
        <v>0</v>
      </c>
      <c r="BV15" s="52">
        <v>0</v>
      </c>
      <c r="BW15" s="52">
        <v>0</v>
      </c>
      <c r="BX15" s="52">
        <v>0</v>
      </c>
      <c r="BY15" s="52">
        <v>0</v>
      </c>
      <c r="BZ15" s="52">
        <v>0</v>
      </c>
      <c r="CA15" s="52">
        <v>0</v>
      </c>
      <c r="CB15" s="52">
        <v>0</v>
      </c>
      <c r="CC15" s="246">
        <v>0</v>
      </c>
    </row>
    <row r="16" spans="1:81" ht="15.95" customHeight="1" x14ac:dyDescent="0.25">
      <c r="A16" s="3" t="s">
        <v>77</v>
      </c>
      <c r="B16" s="3" t="s">
        <v>171</v>
      </c>
      <c r="C16" s="3" t="s">
        <v>172</v>
      </c>
      <c r="D16" s="53">
        <v>695</v>
      </c>
      <c r="E16" s="53">
        <v>5742</v>
      </c>
      <c r="F16" s="53">
        <v>44</v>
      </c>
      <c r="G16" s="53">
        <v>16950</v>
      </c>
      <c r="H16" s="53">
        <v>705</v>
      </c>
      <c r="I16" s="53">
        <v>46</v>
      </c>
      <c r="J16" s="53">
        <v>2</v>
      </c>
      <c r="K16" s="53">
        <v>20</v>
      </c>
      <c r="L16" s="53">
        <v>29</v>
      </c>
      <c r="M16" s="52">
        <v>0</v>
      </c>
      <c r="N16" s="53">
        <v>168</v>
      </c>
      <c r="O16" s="52">
        <v>0</v>
      </c>
      <c r="P16" s="245">
        <v>24401</v>
      </c>
      <c r="Q16" s="53">
        <v>695</v>
      </c>
      <c r="R16" s="53">
        <v>2871</v>
      </c>
      <c r="S16" s="52">
        <v>0</v>
      </c>
      <c r="T16" s="53">
        <v>8475</v>
      </c>
      <c r="U16" s="52">
        <v>0</v>
      </c>
      <c r="V16" s="52">
        <v>0</v>
      </c>
      <c r="W16" s="53">
        <v>2</v>
      </c>
      <c r="X16" s="52">
        <v>0</v>
      </c>
      <c r="Y16" s="52">
        <v>0</v>
      </c>
      <c r="Z16" s="52">
        <v>0</v>
      </c>
      <c r="AA16" s="52">
        <v>0</v>
      </c>
      <c r="AB16" s="52">
        <v>0</v>
      </c>
      <c r="AC16" s="245">
        <v>12043</v>
      </c>
      <c r="AD16" s="52">
        <v>0</v>
      </c>
      <c r="AE16" s="53">
        <v>2360</v>
      </c>
      <c r="AF16" s="53">
        <v>44</v>
      </c>
      <c r="AG16" s="52">
        <v>0</v>
      </c>
      <c r="AH16" s="52">
        <v>0</v>
      </c>
      <c r="AI16" s="53">
        <v>38</v>
      </c>
      <c r="AJ16" s="52">
        <v>0</v>
      </c>
      <c r="AK16" s="53">
        <v>20</v>
      </c>
      <c r="AL16" s="53">
        <v>29</v>
      </c>
      <c r="AM16" s="52">
        <v>0</v>
      </c>
      <c r="AN16" s="53">
        <v>68</v>
      </c>
      <c r="AO16" s="52">
        <v>0</v>
      </c>
      <c r="AP16" s="245">
        <v>2559</v>
      </c>
      <c r="AQ16" s="52">
        <v>0</v>
      </c>
      <c r="AR16" s="52">
        <v>0</v>
      </c>
      <c r="AS16" s="52">
        <v>0</v>
      </c>
      <c r="AT16" s="53">
        <v>8475</v>
      </c>
      <c r="AU16" s="53">
        <v>705</v>
      </c>
      <c r="AV16" s="52">
        <v>0</v>
      </c>
      <c r="AW16" s="52">
        <v>0</v>
      </c>
      <c r="AX16" s="52">
        <v>0</v>
      </c>
      <c r="AY16" s="52">
        <v>0</v>
      </c>
      <c r="AZ16" s="52">
        <v>0</v>
      </c>
      <c r="BA16" s="52">
        <v>0</v>
      </c>
      <c r="BB16" s="52">
        <v>0</v>
      </c>
      <c r="BC16" s="245">
        <v>9180</v>
      </c>
      <c r="BD16" s="52">
        <v>0</v>
      </c>
      <c r="BE16" s="52">
        <v>511</v>
      </c>
      <c r="BF16" s="52">
        <v>0</v>
      </c>
      <c r="BG16" s="52">
        <v>0</v>
      </c>
      <c r="BH16" s="52">
        <v>0</v>
      </c>
      <c r="BI16" s="52">
        <v>8</v>
      </c>
      <c r="BJ16" s="52">
        <v>0</v>
      </c>
      <c r="BK16" s="52">
        <v>0</v>
      </c>
      <c r="BL16" s="52">
        <v>0</v>
      </c>
      <c r="BM16" s="52">
        <v>0</v>
      </c>
      <c r="BN16" s="52">
        <v>100</v>
      </c>
      <c r="BO16" s="52">
        <v>0</v>
      </c>
      <c r="BP16" s="245">
        <v>619</v>
      </c>
      <c r="BQ16" s="52">
        <v>0</v>
      </c>
      <c r="BR16" s="52">
        <v>0</v>
      </c>
      <c r="BS16" s="52">
        <v>0</v>
      </c>
      <c r="BT16" s="52">
        <v>0</v>
      </c>
      <c r="BU16" s="52">
        <v>0</v>
      </c>
      <c r="BV16" s="52">
        <v>0</v>
      </c>
      <c r="BW16" s="52">
        <v>0</v>
      </c>
      <c r="BX16" s="52">
        <v>0</v>
      </c>
      <c r="BY16" s="52">
        <v>0</v>
      </c>
      <c r="BZ16" s="52">
        <v>0</v>
      </c>
      <c r="CA16" s="52">
        <v>0</v>
      </c>
      <c r="CB16" s="52">
        <v>0</v>
      </c>
      <c r="CC16" s="246">
        <v>0</v>
      </c>
    </row>
    <row r="17" spans="1:81" ht="15.95" customHeight="1" x14ac:dyDescent="0.25">
      <c r="A17" s="3" t="s">
        <v>77</v>
      </c>
      <c r="B17" s="3" t="s">
        <v>166</v>
      </c>
      <c r="C17" s="3" t="s">
        <v>167</v>
      </c>
      <c r="D17" s="53">
        <v>1182</v>
      </c>
      <c r="E17" s="53">
        <v>9757</v>
      </c>
      <c r="F17" s="53">
        <v>75</v>
      </c>
      <c r="G17" s="53">
        <v>28803</v>
      </c>
      <c r="H17" s="53">
        <v>1198</v>
      </c>
      <c r="I17" s="53">
        <v>79</v>
      </c>
      <c r="J17" s="53">
        <v>4</v>
      </c>
      <c r="K17" s="53">
        <v>33</v>
      </c>
      <c r="L17" s="53">
        <v>50</v>
      </c>
      <c r="M17" s="52">
        <v>0</v>
      </c>
      <c r="N17" s="53">
        <v>286</v>
      </c>
      <c r="O17" s="52">
        <v>0</v>
      </c>
      <c r="P17" s="245">
        <v>41467</v>
      </c>
      <c r="Q17" s="53">
        <v>1182</v>
      </c>
      <c r="R17" s="53">
        <v>4879</v>
      </c>
      <c r="S17" s="52">
        <v>0</v>
      </c>
      <c r="T17" s="53">
        <v>14401</v>
      </c>
      <c r="U17" s="52">
        <v>0</v>
      </c>
      <c r="V17" s="52">
        <v>0</v>
      </c>
      <c r="W17" s="53">
        <v>4</v>
      </c>
      <c r="X17" s="52">
        <v>0</v>
      </c>
      <c r="Y17" s="52">
        <v>0</v>
      </c>
      <c r="Z17" s="52">
        <v>0</v>
      </c>
      <c r="AA17" s="52">
        <v>0</v>
      </c>
      <c r="AB17" s="52">
        <v>0</v>
      </c>
      <c r="AC17" s="245">
        <v>20466</v>
      </c>
      <c r="AD17" s="52">
        <v>0</v>
      </c>
      <c r="AE17" s="53">
        <v>4009</v>
      </c>
      <c r="AF17" s="53">
        <v>75</v>
      </c>
      <c r="AG17" s="52">
        <v>0</v>
      </c>
      <c r="AH17" s="52">
        <v>0</v>
      </c>
      <c r="AI17" s="53">
        <v>65</v>
      </c>
      <c r="AJ17" s="52">
        <v>0</v>
      </c>
      <c r="AK17" s="53">
        <v>33</v>
      </c>
      <c r="AL17" s="53">
        <v>50</v>
      </c>
      <c r="AM17" s="52">
        <v>0</v>
      </c>
      <c r="AN17" s="53">
        <v>116</v>
      </c>
      <c r="AO17" s="52">
        <v>0</v>
      </c>
      <c r="AP17" s="245">
        <v>4348</v>
      </c>
      <c r="AQ17" s="52">
        <v>0</v>
      </c>
      <c r="AR17" s="52">
        <v>0</v>
      </c>
      <c r="AS17" s="52">
        <v>0</v>
      </c>
      <c r="AT17" s="53">
        <v>14402</v>
      </c>
      <c r="AU17" s="53">
        <v>1198</v>
      </c>
      <c r="AV17" s="52">
        <v>0</v>
      </c>
      <c r="AW17" s="52">
        <v>0</v>
      </c>
      <c r="AX17" s="52">
        <v>0</v>
      </c>
      <c r="AY17" s="52">
        <v>0</v>
      </c>
      <c r="AZ17" s="52">
        <v>0</v>
      </c>
      <c r="BA17" s="52">
        <v>0</v>
      </c>
      <c r="BB17" s="52">
        <v>0</v>
      </c>
      <c r="BC17" s="245">
        <v>15600</v>
      </c>
      <c r="BD17" s="52">
        <v>0</v>
      </c>
      <c r="BE17" s="52">
        <v>869</v>
      </c>
      <c r="BF17" s="52">
        <v>0</v>
      </c>
      <c r="BG17" s="52">
        <v>0</v>
      </c>
      <c r="BH17" s="52">
        <v>0</v>
      </c>
      <c r="BI17" s="52">
        <v>14</v>
      </c>
      <c r="BJ17" s="52">
        <v>0</v>
      </c>
      <c r="BK17" s="52">
        <v>0</v>
      </c>
      <c r="BL17" s="52">
        <v>0</v>
      </c>
      <c r="BM17" s="52">
        <v>0</v>
      </c>
      <c r="BN17" s="52">
        <v>170</v>
      </c>
      <c r="BO17" s="52">
        <v>0</v>
      </c>
      <c r="BP17" s="245">
        <v>1053</v>
      </c>
      <c r="BQ17" s="52">
        <v>0</v>
      </c>
      <c r="BR17" s="52">
        <v>0</v>
      </c>
      <c r="BS17" s="52">
        <v>0</v>
      </c>
      <c r="BT17" s="52">
        <v>0</v>
      </c>
      <c r="BU17" s="52">
        <v>0</v>
      </c>
      <c r="BV17" s="52">
        <v>0</v>
      </c>
      <c r="BW17" s="52">
        <v>0</v>
      </c>
      <c r="BX17" s="52">
        <v>0</v>
      </c>
      <c r="BY17" s="52">
        <v>0</v>
      </c>
      <c r="BZ17" s="52">
        <v>0</v>
      </c>
      <c r="CA17" s="52">
        <v>0</v>
      </c>
      <c r="CB17" s="52">
        <v>0</v>
      </c>
      <c r="CC17" s="246">
        <v>0</v>
      </c>
    </row>
    <row r="18" spans="1:81" ht="15.95" customHeight="1" x14ac:dyDescent="0.25">
      <c r="A18" s="3" t="s">
        <v>80</v>
      </c>
      <c r="B18" s="3" t="s">
        <v>169</v>
      </c>
      <c r="C18" s="3" t="s">
        <v>170</v>
      </c>
      <c r="D18" s="53">
        <v>392</v>
      </c>
      <c r="E18" s="53">
        <v>3235</v>
      </c>
      <c r="F18" s="53">
        <v>25</v>
      </c>
      <c r="G18" s="53">
        <v>9551</v>
      </c>
      <c r="H18" s="53">
        <v>397</v>
      </c>
      <c r="I18" s="53">
        <v>26</v>
      </c>
      <c r="J18" s="53">
        <v>1</v>
      </c>
      <c r="K18" s="53">
        <v>11</v>
      </c>
      <c r="L18" s="53">
        <v>17</v>
      </c>
      <c r="M18" s="52">
        <v>0</v>
      </c>
      <c r="N18" s="53">
        <v>95</v>
      </c>
      <c r="O18" s="52">
        <v>0</v>
      </c>
      <c r="P18" s="245">
        <v>13750</v>
      </c>
      <c r="Q18" s="53">
        <v>392</v>
      </c>
      <c r="R18" s="53">
        <v>1618</v>
      </c>
      <c r="S18" s="52">
        <v>0</v>
      </c>
      <c r="T18" s="53">
        <v>4775</v>
      </c>
      <c r="U18" s="52">
        <v>0</v>
      </c>
      <c r="V18" s="52">
        <v>0</v>
      </c>
      <c r="W18" s="53">
        <v>1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245">
        <v>6786</v>
      </c>
      <c r="AD18" s="52">
        <v>0</v>
      </c>
      <c r="AE18" s="53">
        <v>1329</v>
      </c>
      <c r="AF18" s="53">
        <v>25</v>
      </c>
      <c r="AG18" s="52">
        <v>0</v>
      </c>
      <c r="AH18" s="52">
        <v>0</v>
      </c>
      <c r="AI18" s="53">
        <v>21</v>
      </c>
      <c r="AJ18" s="52">
        <v>0</v>
      </c>
      <c r="AK18" s="53">
        <v>11</v>
      </c>
      <c r="AL18" s="53">
        <v>17</v>
      </c>
      <c r="AM18" s="52">
        <v>0</v>
      </c>
      <c r="AN18" s="53">
        <v>39</v>
      </c>
      <c r="AO18" s="52">
        <v>0</v>
      </c>
      <c r="AP18" s="245">
        <v>1442</v>
      </c>
      <c r="AQ18" s="52">
        <v>0</v>
      </c>
      <c r="AR18" s="52">
        <v>0</v>
      </c>
      <c r="AS18" s="52">
        <v>0</v>
      </c>
      <c r="AT18" s="53">
        <v>4776</v>
      </c>
      <c r="AU18" s="53">
        <v>397</v>
      </c>
      <c r="AV18" s="52">
        <v>0</v>
      </c>
      <c r="AW18" s="52">
        <v>0</v>
      </c>
      <c r="AX18" s="52">
        <v>0</v>
      </c>
      <c r="AY18" s="52">
        <v>0</v>
      </c>
      <c r="AZ18" s="52">
        <v>0</v>
      </c>
      <c r="BA18" s="52">
        <v>0</v>
      </c>
      <c r="BB18" s="52">
        <v>0</v>
      </c>
      <c r="BC18" s="245">
        <v>5173</v>
      </c>
      <c r="BD18" s="52">
        <v>0</v>
      </c>
      <c r="BE18" s="52">
        <v>288</v>
      </c>
      <c r="BF18" s="52">
        <v>0</v>
      </c>
      <c r="BG18" s="52">
        <v>0</v>
      </c>
      <c r="BH18" s="52">
        <v>0</v>
      </c>
      <c r="BI18" s="52">
        <v>5</v>
      </c>
      <c r="BJ18" s="52">
        <v>0</v>
      </c>
      <c r="BK18" s="52">
        <v>0</v>
      </c>
      <c r="BL18" s="52">
        <v>0</v>
      </c>
      <c r="BM18" s="52">
        <v>0</v>
      </c>
      <c r="BN18" s="52">
        <v>56</v>
      </c>
      <c r="BO18" s="52">
        <v>0</v>
      </c>
      <c r="BP18" s="245">
        <v>349</v>
      </c>
      <c r="BQ18" s="52">
        <v>0</v>
      </c>
      <c r="BR18" s="52">
        <v>0</v>
      </c>
      <c r="BS18" s="52">
        <v>0</v>
      </c>
      <c r="BT18" s="52">
        <v>0</v>
      </c>
      <c r="BU18" s="52">
        <v>0</v>
      </c>
      <c r="BV18" s="52">
        <v>0</v>
      </c>
      <c r="BW18" s="52">
        <v>0</v>
      </c>
      <c r="BX18" s="52">
        <v>0</v>
      </c>
      <c r="BY18" s="52">
        <v>0</v>
      </c>
      <c r="BZ18" s="52">
        <v>0</v>
      </c>
      <c r="CA18" s="52">
        <v>0</v>
      </c>
      <c r="CB18" s="52">
        <v>0</v>
      </c>
      <c r="CC18" s="246">
        <v>0</v>
      </c>
    </row>
    <row r="19" spans="1:81" ht="15.95" customHeight="1" x14ac:dyDescent="0.25">
      <c r="A19" s="3" t="s">
        <v>80</v>
      </c>
      <c r="B19" s="3" t="s">
        <v>171</v>
      </c>
      <c r="C19" s="3" t="s">
        <v>172</v>
      </c>
      <c r="D19" s="53">
        <v>392</v>
      </c>
      <c r="E19" s="53">
        <v>3235</v>
      </c>
      <c r="F19" s="53">
        <v>25</v>
      </c>
      <c r="G19" s="53">
        <v>9550</v>
      </c>
      <c r="H19" s="53">
        <v>397</v>
      </c>
      <c r="I19" s="53">
        <v>26</v>
      </c>
      <c r="J19" s="53">
        <v>1</v>
      </c>
      <c r="K19" s="53">
        <v>11</v>
      </c>
      <c r="L19" s="53">
        <v>16</v>
      </c>
      <c r="M19" s="52">
        <v>0</v>
      </c>
      <c r="N19" s="53">
        <v>95</v>
      </c>
      <c r="O19" s="52">
        <v>0</v>
      </c>
      <c r="P19" s="245">
        <v>13748</v>
      </c>
      <c r="Q19" s="53">
        <v>392</v>
      </c>
      <c r="R19" s="53">
        <v>1618</v>
      </c>
      <c r="S19" s="52">
        <v>0</v>
      </c>
      <c r="T19" s="53">
        <v>4775</v>
      </c>
      <c r="U19" s="52">
        <v>0</v>
      </c>
      <c r="V19" s="52">
        <v>0</v>
      </c>
      <c r="W19" s="53">
        <v>1</v>
      </c>
      <c r="X19" s="52">
        <v>0</v>
      </c>
      <c r="Y19" s="52">
        <v>0</v>
      </c>
      <c r="Z19" s="52">
        <v>0</v>
      </c>
      <c r="AA19" s="52">
        <v>0</v>
      </c>
      <c r="AB19" s="52">
        <v>0</v>
      </c>
      <c r="AC19" s="245">
        <v>6786</v>
      </c>
      <c r="AD19" s="52">
        <v>0</v>
      </c>
      <c r="AE19" s="53">
        <v>1329</v>
      </c>
      <c r="AF19" s="53">
        <v>25</v>
      </c>
      <c r="AG19" s="52">
        <v>0</v>
      </c>
      <c r="AH19" s="52">
        <v>0</v>
      </c>
      <c r="AI19" s="53">
        <v>21</v>
      </c>
      <c r="AJ19" s="52">
        <v>0</v>
      </c>
      <c r="AK19" s="53">
        <v>11</v>
      </c>
      <c r="AL19" s="53">
        <v>16</v>
      </c>
      <c r="AM19" s="52">
        <v>0</v>
      </c>
      <c r="AN19" s="53">
        <v>39</v>
      </c>
      <c r="AO19" s="52">
        <v>0</v>
      </c>
      <c r="AP19" s="245">
        <v>1441</v>
      </c>
      <c r="AQ19" s="52">
        <v>0</v>
      </c>
      <c r="AR19" s="52">
        <v>0</v>
      </c>
      <c r="AS19" s="52">
        <v>0</v>
      </c>
      <c r="AT19" s="53">
        <v>4775</v>
      </c>
      <c r="AU19" s="53">
        <v>397</v>
      </c>
      <c r="AV19" s="52">
        <v>0</v>
      </c>
      <c r="AW19" s="52">
        <v>0</v>
      </c>
      <c r="AX19" s="52">
        <v>0</v>
      </c>
      <c r="AY19" s="52">
        <v>0</v>
      </c>
      <c r="AZ19" s="52">
        <v>0</v>
      </c>
      <c r="BA19" s="52">
        <v>0</v>
      </c>
      <c r="BB19" s="52">
        <v>0</v>
      </c>
      <c r="BC19" s="245">
        <v>5172</v>
      </c>
      <c r="BD19" s="52">
        <v>0</v>
      </c>
      <c r="BE19" s="52">
        <v>288</v>
      </c>
      <c r="BF19" s="52">
        <v>0</v>
      </c>
      <c r="BG19" s="52">
        <v>0</v>
      </c>
      <c r="BH19" s="52">
        <v>0</v>
      </c>
      <c r="BI19" s="52">
        <v>5</v>
      </c>
      <c r="BJ19" s="52">
        <v>0</v>
      </c>
      <c r="BK19" s="52">
        <v>0</v>
      </c>
      <c r="BL19" s="52">
        <v>0</v>
      </c>
      <c r="BM19" s="52">
        <v>0</v>
      </c>
      <c r="BN19" s="52">
        <v>56</v>
      </c>
      <c r="BO19" s="52">
        <v>0</v>
      </c>
      <c r="BP19" s="245">
        <v>349</v>
      </c>
      <c r="BQ19" s="52">
        <v>0</v>
      </c>
      <c r="BR19" s="52">
        <v>0</v>
      </c>
      <c r="BS19" s="52">
        <v>0</v>
      </c>
      <c r="BT19" s="52">
        <v>0</v>
      </c>
      <c r="BU19" s="52">
        <v>0</v>
      </c>
      <c r="BV19" s="52">
        <v>0</v>
      </c>
      <c r="BW19" s="52">
        <v>0</v>
      </c>
      <c r="BX19" s="52">
        <v>0</v>
      </c>
      <c r="BY19" s="52">
        <v>0</v>
      </c>
      <c r="BZ19" s="52">
        <v>0</v>
      </c>
      <c r="CA19" s="52">
        <v>0</v>
      </c>
      <c r="CB19" s="52">
        <v>0</v>
      </c>
      <c r="CC19" s="246">
        <v>0</v>
      </c>
    </row>
    <row r="20" spans="1:81" ht="15.95" customHeight="1" x14ac:dyDescent="0.25">
      <c r="A20" s="3" t="s">
        <v>80</v>
      </c>
      <c r="B20" s="3" t="s">
        <v>166</v>
      </c>
      <c r="C20" s="3" t="s">
        <v>167</v>
      </c>
      <c r="D20" s="53">
        <v>566</v>
      </c>
      <c r="E20" s="53">
        <v>4673</v>
      </c>
      <c r="F20" s="53">
        <v>36</v>
      </c>
      <c r="G20" s="53">
        <v>13795</v>
      </c>
      <c r="H20" s="53">
        <v>574</v>
      </c>
      <c r="I20" s="53">
        <v>38</v>
      </c>
      <c r="J20" s="53">
        <v>2</v>
      </c>
      <c r="K20" s="53">
        <v>16</v>
      </c>
      <c r="L20" s="53">
        <v>24</v>
      </c>
      <c r="M20" s="52">
        <v>0</v>
      </c>
      <c r="N20" s="53">
        <v>137</v>
      </c>
      <c r="O20" s="52">
        <v>0</v>
      </c>
      <c r="P20" s="245">
        <v>19861</v>
      </c>
      <c r="Q20" s="53">
        <v>566</v>
      </c>
      <c r="R20" s="53">
        <v>2337</v>
      </c>
      <c r="S20" s="52">
        <v>0</v>
      </c>
      <c r="T20" s="53">
        <v>6897</v>
      </c>
      <c r="U20" s="52">
        <v>0</v>
      </c>
      <c r="V20" s="52">
        <v>0</v>
      </c>
      <c r="W20" s="53">
        <v>2</v>
      </c>
      <c r="X20" s="52">
        <v>0</v>
      </c>
      <c r="Y20" s="52">
        <v>0</v>
      </c>
      <c r="Z20" s="52">
        <v>0</v>
      </c>
      <c r="AA20" s="52">
        <v>0</v>
      </c>
      <c r="AB20" s="52">
        <v>0</v>
      </c>
      <c r="AC20" s="245">
        <v>9802</v>
      </c>
      <c r="AD20" s="52">
        <v>0</v>
      </c>
      <c r="AE20" s="53">
        <v>1920</v>
      </c>
      <c r="AF20" s="53">
        <v>36</v>
      </c>
      <c r="AG20" s="52">
        <v>0</v>
      </c>
      <c r="AH20" s="52">
        <v>0</v>
      </c>
      <c r="AI20" s="53">
        <v>31</v>
      </c>
      <c r="AJ20" s="52">
        <v>0</v>
      </c>
      <c r="AK20" s="53">
        <v>16</v>
      </c>
      <c r="AL20" s="53">
        <v>24</v>
      </c>
      <c r="AM20" s="52">
        <v>0</v>
      </c>
      <c r="AN20" s="53">
        <v>56</v>
      </c>
      <c r="AO20" s="52">
        <v>0</v>
      </c>
      <c r="AP20" s="245">
        <v>2083</v>
      </c>
      <c r="AQ20" s="52">
        <v>0</v>
      </c>
      <c r="AR20" s="52">
        <v>0</v>
      </c>
      <c r="AS20" s="52">
        <v>0</v>
      </c>
      <c r="AT20" s="53">
        <v>6898</v>
      </c>
      <c r="AU20" s="53">
        <v>574</v>
      </c>
      <c r="AV20" s="52">
        <v>0</v>
      </c>
      <c r="AW20" s="52">
        <v>0</v>
      </c>
      <c r="AX20" s="52">
        <v>0</v>
      </c>
      <c r="AY20" s="52">
        <v>0</v>
      </c>
      <c r="AZ20" s="52">
        <v>0</v>
      </c>
      <c r="BA20" s="52">
        <v>0</v>
      </c>
      <c r="BB20" s="52">
        <v>0</v>
      </c>
      <c r="BC20" s="245">
        <v>7472</v>
      </c>
      <c r="BD20" s="52">
        <v>0</v>
      </c>
      <c r="BE20" s="52">
        <v>416</v>
      </c>
      <c r="BF20" s="52">
        <v>0</v>
      </c>
      <c r="BG20" s="52">
        <v>0</v>
      </c>
      <c r="BH20" s="52">
        <v>0</v>
      </c>
      <c r="BI20" s="52">
        <v>7</v>
      </c>
      <c r="BJ20" s="52">
        <v>0</v>
      </c>
      <c r="BK20" s="52">
        <v>0</v>
      </c>
      <c r="BL20" s="52">
        <v>0</v>
      </c>
      <c r="BM20" s="52">
        <v>0</v>
      </c>
      <c r="BN20" s="52">
        <v>81</v>
      </c>
      <c r="BO20" s="52">
        <v>0</v>
      </c>
      <c r="BP20" s="245">
        <v>504</v>
      </c>
      <c r="BQ20" s="52">
        <v>0</v>
      </c>
      <c r="BR20" s="52">
        <v>0</v>
      </c>
      <c r="BS20" s="52">
        <v>0</v>
      </c>
      <c r="BT20" s="52">
        <v>0</v>
      </c>
      <c r="BU20" s="52">
        <v>0</v>
      </c>
      <c r="BV20" s="52">
        <v>0</v>
      </c>
      <c r="BW20" s="52">
        <v>0</v>
      </c>
      <c r="BX20" s="52">
        <v>0</v>
      </c>
      <c r="BY20" s="52">
        <v>0</v>
      </c>
      <c r="BZ20" s="52">
        <v>0</v>
      </c>
      <c r="CA20" s="52">
        <v>0</v>
      </c>
      <c r="CB20" s="52">
        <v>0</v>
      </c>
      <c r="CC20" s="246">
        <v>0</v>
      </c>
    </row>
    <row r="21" spans="1:81" ht="15.95" customHeight="1" x14ac:dyDescent="0.25">
      <c r="A21" s="3" t="s">
        <v>83</v>
      </c>
      <c r="B21" s="3" t="s">
        <v>169</v>
      </c>
      <c r="C21" s="3" t="s">
        <v>170</v>
      </c>
      <c r="D21" s="53">
        <v>668</v>
      </c>
      <c r="E21" s="53">
        <v>5512</v>
      </c>
      <c r="F21" s="53">
        <v>42</v>
      </c>
      <c r="G21" s="53">
        <v>16269</v>
      </c>
      <c r="H21" s="53">
        <v>677</v>
      </c>
      <c r="I21" s="53">
        <v>45</v>
      </c>
      <c r="J21" s="53">
        <v>2</v>
      </c>
      <c r="K21" s="53">
        <v>19</v>
      </c>
      <c r="L21" s="53">
        <v>28</v>
      </c>
      <c r="M21" s="52">
        <v>0</v>
      </c>
      <c r="N21" s="53">
        <v>162</v>
      </c>
      <c r="O21" s="52">
        <v>0</v>
      </c>
      <c r="P21" s="245">
        <v>23424</v>
      </c>
      <c r="Q21" s="53">
        <v>668</v>
      </c>
      <c r="R21" s="53">
        <v>2756</v>
      </c>
      <c r="S21" s="52">
        <v>0</v>
      </c>
      <c r="T21" s="53">
        <v>8134</v>
      </c>
      <c r="U21" s="52">
        <v>0</v>
      </c>
      <c r="V21" s="52">
        <v>0</v>
      </c>
      <c r="W21" s="53">
        <v>2</v>
      </c>
      <c r="X21" s="52">
        <v>0</v>
      </c>
      <c r="Y21" s="52">
        <v>0</v>
      </c>
      <c r="Z21" s="52">
        <v>0</v>
      </c>
      <c r="AA21" s="52">
        <v>0</v>
      </c>
      <c r="AB21" s="52">
        <v>0</v>
      </c>
      <c r="AC21" s="245">
        <v>11560</v>
      </c>
      <c r="AD21" s="52">
        <v>0</v>
      </c>
      <c r="AE21" s="53">
        <v>2265</v>
      </c>
      <c r="AF21" s="53">
        <v>42</v>
      </c>
      <c r="AG21" s="52">
        <v>0</v>
      </c>
      <c r="AH21" s="52">
        <v>0</v>
      </c>
      <c r="AI21" s="53">
        <v>37</v>
      </c>
      <c r="AJ21" s="52">
        <v>0</v>
      </c>
      <c r="AK21" s="53">
        <v>19</v>
      </c>
      <c r="AL21" s="53">
        <v>28</v>
      </c>
      <c r="AM21" s="52">
        <v>0</v>
      </c>
      <c r="AN21" s="53">
        <v>66</v>
      </c>
      <c r="AO21" s="52">
        <v>0</v>
      </c>
      <c r="AP21" s="245">
        <v>2457</v>
      </c>
      <c r="AQ21" s="52">
        <v>0</v>
      </c>
      <c r="AR21" s="52">
        <v>0</v>
      </c>
      <c r="AS21" s="52">
        <v>0</v>
      </c>
      <c r="AT21" s="53">
        <v>8135</v>
      </c>
      <c r="AU21" s="53">
        <v>677</v>
      </c>
      <c r="AV21" s="52">
        <v>0</v>
      </c>
      <c r="AW21" s="52">
        <v>0</v>
      </c>
      <c r="AX21" s="52">
        <v>0</v>
      </c>
      <c r="AY21" s="52">
        <v>0</v>
      </c>
      <c r="AZ21" s="52">
        <v>0</v>
      </c>
      <c r="BA21" s="52">
        <v>0</v>
      </c>
      <c r="BB21" s="52">
        <v>0</v>
      </c>
      <c r="BC21" s="245">
        <v>8812</v>
      </c>
      <c r="BD21" s="52">
        <v>0</v>
      </c>
      <c r="BE21" s="52">
        <v>491</v>
      </c>
      <c r="BF21" s="52">
        <v>0</v>
      </c>
      <c r="BG21" s="52">
        <v>0</v>
      </c>
      <c r="BH21" s="52">
        <v>0</v>
      </c>
      <c r="BI21" s="52">
        <v>8</v>
      </c>
      <c r="BJ21" s="52">
        <v>0</v>
      </c>
      <c r="BK21" s="52">
        <v>0</v>
      </c>
      <c r="BL21" s="52">
        <v>0</v>
      </c>
      <c r="BM21" s="52">
        <v>0</v>
      </c>
      <c r="BN21" s="52">
        <v>96</v>
      </c>
      <c r="BO21" s="52">
        <v>0</v>
      </c>
      <c r="BP21" s="245">
        <v>595</v>
      </c>
      <c r="BQ21" s="52">
        <v>0</v>
      </c>
      <c r="BR21" s="52">
        <v>0</v>
      </c>
      <c r="BS21" s="52">
        <v>0</v>
      </c>
      <c r="BT21" s="52">
        <v>0</v>
      </c>
      <c r="BU21" s="52">
        <v>0</v>
      </c>
      <c r="BV21" s="52">
        <v>0</v>
      </c>
      <c r="BW21" s="52">
        <v>0</v>
      </c>
      <c r="BX21" s="52">
        <v>0</v>
      </c>
      <c r="BY21" s="52">
        <v>0</v>
      </c>
      <c r="BZ21" s="52">
        <v>0</v>
      </c>
      <c r="CA21" s="52">
        <v>0</v>
      </c>
      <c r="CB21" s="52">
        <v>0</v>
      </c>
      <c r="CC21" s="246">
        <v>0</v>
      </c>
    </row>
    <row r="22" spans="1:81" ht="15.95" customHeight="1" x14ac:dyDescent="0.25">
      <c r="A22" s="3" t="s">
        <v>83</v>
      </c>
      <c r="B22" s="3" t="s">
        <v>171</v>
      </c>
      <c r="C22" s="3" t="s">
        <v>172</v>
      </c>
      <c r="D22" s="53">
        <v>706</v>
      </c>
      <c r="E22" s="53">
        <v>5825</v>
      </c>
      <c r="F22" s="53">
        <v>45</v>
      </c>
      <c r="G22" s="53">
        <v>17196</v>
      </c>
      <c r="H22" s="53">
        <v>715</v>
      </c>
      <c r="I22" s="53">
        <v>47</v>
      </c>
      <c r="J22" s="53">
        <v>2</v>
      </c>
      <c r="K22" s="53">
        <v>20</v>
      </c>
      <c r="L22" s="53">
        <v>30</v>
      </c>
      <c r="M22" s="52">
        <v>0</v>
      </c>
      <c r="N22" s="53">
        <v>171</v>
      </c>
      <c r="O22" s="52">
        <v>0</v>
      </c>
      <c r="P22" s="245">
        <v>24757</v>
      </c>
      <c r="Q22" s="53">
        <v>706</v>
      </c>
      <c r="R22" s="53">
        <v>2913</v>
      </c>
      <c r="S22" s="52">
        <v>0</v>
      </c>
      <c r="T22" s="53">
        <v>8598</v>
      </c>
      <c r="U22" s="52">
        <v>0</v>
      </c>
      <c r="V22" s="52">
        <v>0</v>
      </c>
      <c r="W22" s="53">
        <v>2</v>
      </c>
      <c r="X22" s="52">
        <v>0</v>
      </c>
      <c r="Y22" s="52">
        <v>0</v>
      </c>
      <c r="Z22" s="52">
        <v>0</v>
      </c>
      <c r="AA22" s="52">
        <v>0</v>
      </c>
      <c r="AB22" s="52">
        <v>0</v>
      </c>
      <c r="AC22" s="245">
        <v>12219</v>
      </c>
      <c r="AD22" s="52">
        <v>0</v>
      </c>
      <c r="AE22" s="53">
        <v>2394</v>
      </c>
      <c r="AF22" s="53">
        <v>45</v>
      </c>
      <c r="AG22" s="52">
        <v>0</v>
      </c>
      <c r="AH22" s="52">
        <v>0</v>
      </c>
      <c r="AI22" s="53">
        <v>39</v>
      </c>
      <c r="AJ22" s="52">
        <v>0</v>
      </c>
      <c r="AK22" s="53">
        <v>20</v>
      </c>
      <c r="AL22" s="53">
        <v>30</v>
      </c>
      <c r="AM22" s="52">
        <v>0</v>
      </c>
      <c r="AN22" s="53">
        <v>69</v>
      </c>
      <c r="AO22" s="52">
        <v>0</v>
      </c>
      <c r="AP22" s="245">
        <v>2597</v>
      </c>
      <c r="AQ22" s="52">
        <v>0</v>
      </c>
      <c r="AR22" s="52">
        <v>0</v>
      </c>
      <c r="AS22" s="52">
        <v>0</v>
      </c>
      <c r="AT22" s="53">
        <v>8598</v>
      </c>
      <c r="AU22" s="53">
        <v>715</v>
      </c>
      <c r="AV22" s="52">
        <v>0</v>
      </c>
      <c r="AW22" s="52">
        <v>0</v>
      </c>
      <c r="AX22" s="52">
        <v>0</v>
      </c>
      <c r="AY22" s="52">
        <v>0</v>
      </c>
      <c r="AZ22" s="52">
        <v>0</v>
      </c>
      <c r="BA22" s="52">
        <v>0</v>
      </c>
      <c r="BB22" s="52">
        <v>0</v>
      </c>
      <c r="BC22" s="245">
        <v>9313</v>
      </c>
      <c r="BD22" s="52">
        <v>0</v>
      </c>
      <c r="BE22" s="52">
        <v>518</v>
      </c>
      <c r="BF22" s="52">
        <v>0</v>
      </c>
      <c r="BG22" s="52">
        <v>0</v>
      </c>
      <c r="BH22" s="52">
        <v>0</v>
      </c>
      <c r="BI22" s="52">
        <v>8</v>
      </c>
      <c r="BJ22" s="52">
        <v>0</v>
      </c>
      <c r="BK22" s="52">
        <v>0</v>
      </c>
      <c r="BL22" s="52">
        <v>0</v>
      </c>
      <c r="BM22" s="52">
        <v>0</v>
      </c>
      <c r="BN22" s="52">
        <v>102</v>
      </c>
      <c r="BO22" s="52">
        <v>0</v>
      </c>
      <c r="BP22" s="245">
        <v>628</v>
      </c>
      <c r="BQ22" s="52">
        <v>0</v>
      </c>
      <c r="BR22" s="52">
        <v>0</v>
      </c>
      <c r="BS22" s="52">
        <v>0</v>
      </c>
      <c r="BT22" s="52">
        <v>0</v>
      </c>
      <c r="BU22" s="52">
        <v>0</v>
      </c>
      <c r="BV22" s="52">
        <v>0</v>
      </c>
      <c r="BW22" s="52">
        <v>0</v>
      </c>
      <c r="BX22" s="52">
        <v>0</v>
      </c>
      <c r="BY22" s="52">
        <v>0</v>
      </c>
      <c r="BZ22" s="52">
        <v>0</v>
      </c>
      <c r="CA22" s="52">
        <v>0</v>
      </c>
      <c r="CB22" s="52">
        <v>0</v>
      </c>
      <c r="CC22" s="246">
        <v>0</v>
      </c>
    </row>
    <row r="23" spans="1:81" ht="15.95" customHeight="1" x14ac:dyDescent="0.25">
      <c r="A23" s="3" t="s">
        <v>83</v>
      </c>
      <c r="B23" s="3" t="s">
        <v>166</v>
      </c>
      <c r="C23" s="3" t="s">
        <v>167</v>
      </c>
      <c r="D23" s="53">
        <v>1012</v>
      </c>
      <c r="E23" s="53">
        <v>8356</v>
      </c>
      <c r="F23" s="53">
        <v>64</v>
      </c>
      <c r="G23" s="53">
        <v>24667</v>
      </c>
      <c r="H23" s="53">
        <v>1026</v>
      </c>
      <c r="I23" s="53">
        <v>67</v>
      </c>
      <c r="J23" s="53">
        <v>4</v>
      </c>
      <c r="K23" s="53">
        <v>28</v>
      </c>
      <c r="L23" s="53">
        <v>43</v>
      </c>
      <c r="M23" s="52">
        <v>0</v>
      </c>
      <c r="N23" s="53">
        <v>245</v>
      </c>
      <c r="O23" s="52">
        <v>0</v>
      </c>
      <c r="P23" s="245">
        <v>35512</v>
      </c>
      <c r="Q23" s="53">
        <v>1012</v>
      </c>
      <c r="R23" s="53">
        <v>4178</v>
      </c>
      <c r="S23" s="52">
        <v>0</v>
      </c>
      <c r="T23" s="53">
        <v>12333</v>
      </c>
      <c r="U23" s="52">
        <v>0</v>
      </c>
      <c r="V23" s="52">
        <v>0</v>
      </c>
      <c r="W23" s="53">
        <v>4</v>
      </c>
      <c r="X23" s="52">
        <v>0</v>
      </c>
      <c r="Y23" s="52">
        <v>0</v>
      </c>
      <c r="Z23" s="52">
        <v>0</v>
      </c>
      <c r="AA23" s="52">
        <v>0</v>
      </c>
      <c r="AB23" s="52">
        <v>0</v>
      </c>
      <c r="AC23" s="245">
        <v>17527</v>
      </c>
      <c r="AD23" s="52">
        <v>0</v>
      </c>
      <c r="AE23" s="53">
        <v>3434</v>
      </c>
      <c r="AF23" s="53">
        <v>64</v>
      </c>
      <c r="AG23" s="52">
        <v>0</v>
      </c>
      <c r="AH23" s="52">
        <v>0</v>
      </c>
      <c r="AI23" s="53">
        <v>55</v>
      </c>
      <c r="AJ23" s="52">
        <v>0</v>
      </c>
      <c r="AK23" s="53">
        <v>28</v>
      </c>
      <c r="AL23" s="53">
        <v>43</v>
      </c>
      <c r="AM23" s="52">
        <v>0</v>
      </c>
      <c r="AN23" s="53">
        <v>99</v>
      </c>
      <c r="AO23" s="52">
        <v>0</v>
      </c>
      <c r="AP23" s="245">
        <v>3723</v>
      </c>
      <c r="AQ23" s="52">
        <v>0</v>
      </c>
      <c r="AR23" s="52">
        <v>0</v>
      </c>
      <c r="AS23" s="52">
        <v>0</v>
      </c>
      <c r="AT23" s="53">
        <v>12334</v>
      </c>
      <c r="AU23" s="53">
        <v>1026</v>
      </c>
      <c r="AV23" s="52">
        <v>0</v>
      </c>
      <c r="AW23" s="52">
        <v>0</v>
      </c>
      <c r="AX23" s="52">
        <v>0</v>
      </c>
      <c r="AY23" s="52">
        <v>0</v>
      </c>
      <c r="AZ23" s="52">
        <v>0</v>
      </c>
      <c r="BA23" s="52">
        <v>0</v>
      </c>
      <c r="BB23" s="52">
        <v>0</v>
      </c>
      <c r="BC23" s="245">
        <v>13360</v>
      </c>
      <c r="BD23" s="52">
        <v>0</v>
      </c>
      <c r="BE23" s="52">
        <v>744</v>
      </c>
      <c r="BF23" s="52">
        <v>0</v>
      </c>
      <c r="BG23" s="52">
        <v>0</v>
      </c>
      <c r="BH23" s="52">
        <v>0</v>
      </c>
      <c r="BI23" s="52">
        <v>12</v>
      </c>
      <c r="BJ23" s="52">
        <v>0</v>
      </c>
      <c r="BK23" s="52">
        <v>0</v>
      </c>
      <c r="BL23" s="52">
        <v>0</v>
      </c>
      <c r="BM23" s="52">
        <v>0</v>
      </c>
      <c r="BN23" s="52">
        <v>146</v>
      </c>
      <c r="BO23" s="52">
        <v>0</v>
      </c>
      <c r="BP23" s="245">
        <v>902</v>
      </c>
      <c r="BQ23" s="52">
        <v>0</v>
      </c>
      <c r="BR23" s="52">
        <v>0</v>
      </c>
      <c r="BS23" s="52">
        <v>0</v>
      </c>
      <c r="BT23" s="52">
        <v>0</v>
      </c>
      <c r="BU23" s="52">
        <v>0</v>
      </c>
      <c r="BV23" s="52">
        <v>0</v>
      </c>
      <c r="BW23" s="52">
        <v>0</v>
      </c>
      <c r="BX23" s="52">
        <v>0</v>
      </c>
      <c r="BY23" s="52">
        <v>0</v>
      </c>
      <c r="BZ23" s="52">
        <v>0</v>
      </c>
      <c r="CA23" s="52">
        <v>0</v>
      </c>
      <c r="CB23" s="52">
        <v>0</v>
      </c>
      <c r="CC23" s="246">
        <v>0</v>
      </c>
    </row>
    <row r="24" spans="1:81" ht="15.95" customHeight="1" x14ac:dyDescent="0.25">
      <c r="A24" s="3" t="s">
        <v>84</v>
      </c>
      <c r="B24" s="3" t="s">
        <v>169</v>
      </c>
      <c r="C24" s="3" t="s">
        <v>170</v>
      </c>
      <c r="D24" s="53">
        <v>673</v>
      </c>
      <c r="E24" s="53">
        <v>5556</v>
      </c>
      <c r="F24" s="53">
        <v>42</v>
      </c>
      <c r="G24" s="53">
        <v>16401</v>
      </c>
      <c r="H24" s="53">
        <v>682</v>
      </c>
      <c r="I24" s="53">
        <v>45</v>
      </c>
      <c r="J24" s="53">
        <v>2</v>
      </c>
      <c r="K24" s="53">
        <v>19</v>
      </c>
      <c r="L24" s="53">
        <v>28</v>
      </c>
      <c r="M24" s="52">
        <v>0</v>
      </c>
      <c r="N24" s="53">
        <v>163</v>
      </c>
      <c r="O24" s="52">
        <v>0</v>
      </c>
      <c r="P24" s="245">
        <v>23611</v>
      </c>
      <c r="Q24" s="53">
        <v>673</v>
      </c>
      <c r="R24" s="53">
        <v>2778</v>
      </c>
      <c r="S24" s="52">
        <v>0</v>
      </c>
      <c r="T24" s="53">
        <v>8200</v>
      </c>
      <c r="U24" s="52">
        <v>0</v>
      </c>
      <c r="V24" s="52">
        <v>0</v>
      </c>
      <c r="W24" s="53">
        <v>2</v>
      </c>
      <c r="X24" s="52">
        <v>0</v>
      </c>
      <c r="Y24" s="52">
        <v>0</v>
      </c>
      <c r="Z24" s="52">
        <v>0</v>
      </c>
      <c r="AA24" s="52">
        <v>0</v>
      </c>
      <c r="AB24" s="52">
        <v>0</v>
      </c>
      <c r="AC24" s="245">
        <v>11653</v>
      </c>
      <c r="AD24" s="52">
        <v>0</v>
      </c>
      <c r="AE24" s="53">
        <v>2284</v>
      </c>
      <c r="AF24" s="53">
        <v>42</v>
      </c>
      <c r="AG24" s="52">
        <v>0</v>
      </c>
      <c r="AH24" s="52">
        <v>0</v>
      </c>
      <c r="AI24" s="53">
        <v>37</v>
      </c>
      <c r="AJ24" s="52">
        <v>0</v>
      </c>
      <c r="AK24" s="53">
        <v>19</v>
      </c>
      <c r="AL24" s="53">
        <v>28</v>
      </c>
      <c r="AM24" s="52">
        <v>0</v>
      </c>
      <c r="AN24" s="53">
        <v>66</v>
      </c>
      <c r="AO24" s="52">
        <v>0</v>
      </c>
      <c r="AP24" s="245">
        <v>2476</v>
      </c>
      <c r="AQ24" s="52">
        <v>0</v>
      </c>
      <c r="AR24" s="52">
        <v>0</v>
      </c>
      <c r="AS24" s="52">
        <v>0</v>
      </c>
      <c r="AT24" s="53">
        <v>8201</v>
      </c>
      <c r="AU24" s="53">
        <v>682</v>
      </c>
      <c r="AV24" s="52">
        <v>0</v>
      </c>
      <c r="AW24" s="52">
        <v>0</v>
      </c>
      <c r="AX24" s="52">
        <v>0</v>
      </c>
      <c r="AY24" s="52">
        <v>0</v>
      </c>
      <c r="AZ24" s="52">
        <v>0</v>
      </c>
      <c r="BA24" s="52">
        <v>0</v>
      </c>
      <c r="BB24" s="52">
        <v>0</v>
      </c>
      <c r="BC24" s="245">
        <v>8883</v>
      </c>
      <c r="BD24" s="52">
        <v>0</v>
      </c>
      <c r="BE24" s="52">
        <v>494</v>
      </c>
      <c r="BF24" s="52">
        <v>0</v>
      </c>
      <c r="BG24" s="52">
        <v>0</v>
      </c>
      <c r="BH24" s="52">
        <v>0</v>
      </c>
      <c r="BI24" s="52">
        <v>8</v>
      </c>
      <c r="BJ24" s="52">
        <v>0</v>
      </c>
      <c r="BK24" s="52">
        <v>0</v>
      </c>
      <c r="BL24" s="52">
        <v>0</v>
      </c>
      <c r="BM24" s="52">
        <v>0</v>
      </c>
      <c r="BN24" s="52">
        <v>97</v>
      </c>
      <c r="BO24" s="52">
        <v>0</v>
      </c>
      <c r="BP24" s="245">
        <v>599</v>
      </c>
      <c r="BQ24" s="52">
        <v>0</v>
      </c>
      <c r="BR24" s="52">
        <v>0</v>
      </c>
      <c r="BS24" s="52">
        <v>0</v>
      </c>
      <c r="BT24" s="52">
        <v>0</v>
      </c>
      <c r="BU24" s="52">
        <v>0</v>
      </c>
      <c r="BV24" s="52">
        <v>0</v>
      </c>
      <c r="BW24" s="52">
        <v>0</v>
      </c>
      <c r="BX24" s="52">
        <v>0</v>
      </c>
      <c r="BY24" s="52">
        <v>0</v>
      </c>
      <c r="BZ24" s="52">
        <v>0</v>
      </c>
      <c r="CA24" s="52">
        <v>0</v>
      </c>
      <c r="CB24" s="52">
        <v>0</v>
      </c>
      <c r="CC24" s="246">
        <v>0</v>
      </c>
    </row>
    <row r="25" spans="1:81" ht="15.95" customHeight="1" x14ac:dyDescent="0.25">
      <c r="A25" s="3" t="s">
        <v>84</v>
      </c>
      <c r="B25" s="3" t="s">
        <v>171</v>
      </c>
      <c r="C25" s="3" t="s">
        <v>172</v>
      </c>
      <c r="D25" s="53">
        <v>480</v>
      </c>
      <c r="E25" s="53">
        <v>3962</v>
      </c>
      <c r="F25" s="53">
        <v>30</v>
      </c>
      <c r="G25" s="53">
        <v>11697</v>
      </c>
      <c r="H25" s="53">
        <v>487</v>
      </c>
      <c r="I25" s="53">
        <v>32</v>
      </c>
      <c r="J25" s="53">
        <v>2</v>
      </c>
      <c r="K25" s="53">
        <v>13</v>
      </c>
      <c r="L25" s="53">
        <v>20</v>
      </c>
      <c r="M25" s="52">
        <v>0</v>
      </c>
      <c r="N25" s="53">
        <v>116</v>
      </c>
      <c r="O25" s="52">
        <v>0</v>
      </c>
      <c r="P25" s="245">
        <v>16839</v>
      </c>
      <c r="Q25" s="53">
        <v>480</v>
      </c>
      <c r="R25" s="53">
        <v>1981</v>
      </c>
      <c r="S25" s="52">
        <v>0</v>
      </c>
      <c r="T25" s="53">
        <v>5848</v>
      </c>
      <c r="U25" s="52">
        <v>0</v>
      </c>
      <c r="V25" s="52">
        <v>0</v>
      </c>
      <c r="W25" s="53">
        <v>2</v>
      </c>
      <c r="X25" s="52">
        <v>0</v>
      </c>
      <c r="Y25" s="52">
        <v>0</v>
      </c>
      <c r="Z25" s="52">
        <v>0</v>
      </c>
      <c r="AA25" s="52">
        <v>0</v>
      </c>
      <c r="AB25" s="52">
        <v>0</v>
      </c>
      <c r="AC25" s="245">
        <v>8311</v>
      </c>
      <c r="AD25" s="52">
        <v>0</v>
      </c>
      <c r="AE25" s="53">
        <v>1629</v>
      </c>
      <c r="AF25" s="53">
        <v>30</v>
      </c>
      <c r="AG25" s="52">
        <v>0</v>
      </c>
      <c r="AH25" s="52">
        <v>0</v>
      </c>
      <c r="AI25" s="53">
        <v>26</v>
      </c>
      <c r="AJ25" s="52">
        <v>0</v>
      </c>
      <c r="AK25" s="53">
        <v>13</v>
      </c>
      <c r="AL25" s="53">
        <v>20</v>
      </c>
      <c r="AM25" s="52">
        <v>0</v>
      </c>
      <c r="AN25" s="53">
        <v>47</v>
      </c>
      <c r="AO25" s="52">
        <v>0</v>
      </c>
      <c r="AP25" s="245">
        <v>1765</v>
      </c>
      <c r="AQ25" s="52">
        <v>0</v>
      </c>
      <c r="AR25" s="52">
        <v>0</v>
      </c>
      <c r="AS25" s="52">
        <v>0</v>
      </c>
      <c r="AT25" s="53">
        <v>5849</v>
      </c>
      <c r="AU25" s="53">
        <v>487</v>
      </c>
      <c r="AV25" s="52">
        <v>0</v>
      </c>
      <c r="AW25" s="52">
        <v>0</v>
      </c>
      <c r="AX25" s="52">
        <v>0</v>
      </c>
      <c r="AY25" s="52">
        <v>0</v>
      </c>
      <c r="AZ25" s="52">
        <v>0</v>
      </c>
      <c r="BA25" s="52">
        <v>0</v>
      </c>
      <c r="BB25" s="52">
        <v>0</v>
      </c>
      <c r="BC25" s="245">
        <v>6336</v>
      </c>
      <c r="BD25" s="52">
        <v>0</v>
      </c>
      <c r="BE25" s="52">
        <v>352</v>
      </c>
      <c r="BF25" s="52">
        <v>0</v>
      </c>
      <c r="BG25" s="52">
        <v>0</v>
      </c>
      <c r="BH25" s="52">
        <v>0</v>
      </c>
      <c r="BI25" s="52">
        <v>6</v>
      </c>
      <c r="BJ25" s="52">
        <v>0</v>
      </c>
      <c r="BK25" s="52">
        <v>0</v>
      </c>
      <c r="BL25" s="52">
        <v>0</v>
      </c>
      <c r="BM25" s="52">
        <v>0</v>
      </c>
      <c r="BN25" s="52">
        <v>69</v>
      </c>
      <c r="BO25" s="52">
        <v>0</v>
      </c>
      <c r="BP25" s="245">
        <v>427</v>
      </c>
      <c r="BQ25" s="52">
        <v>0</v>
      </c>
      <c r="BR25" s="52">
        <v>0</v>
      </c>
      <c r="BS25" s="52">
        <v>0</v>
      </c>
      <c r="BT25" s="52">
        <v>0</v>
      </c>
      <c r="BU25" s="52">
        <v>0</v>
      </c>
      <c r="BV25" s="52">
        <v>0</v>
      </c>
      <c r="BW25" s="52">
        <v>0</v>
      </c>
      <c r="BX25" s="52">
        <v>0</v>
      </c>
      <c r="BY25" s="52">
        <v>0</v>
      </c>
      <c r="BZ25" s="52">
        <v>0</v>
      </c>
      <c r="CA25" s="52">
        <v>0</v>
      </c>
      <c r="CB25" s="52">
        <v>0</v>
      </c>
      <c r="CC25" s="246">
        <v>0</v>
      </c>
    </row>
    <row r="26" spans="1:81" ht="15.95" customHeight="1" x14ac:dyDescent="0.25">
      <c r="A26" s="3" t="s">
        <v>84</v>
      </c>
      <c r="B26" s="3" t="s">
        <v>166</v>
      </c>
      <c r="C26" s="3" t="s">
        <v>167</v>
      </c>
      <c r="D26" s="53">
        <v>480</v>
      </c>
      <c r="E26" s="53">
        <v>3962</v>
      </c>
      <c r="F26" s="53">
        <v>30</v>
      </c>
      <c r="G26" s="53">
        <v>11697</v>
      </c>
      <c r="H26" s="53">
        <v>487</v>
      </c>
      <c r="I26" s="53">
        <v>32</v>
      </c>
      <c r="J26" s="53">
        <v>2</v>
      </c>
      <c r="K26" s="53">
        <v>13</v>
      </c>
      <c r="L26" s="53">
        <v>20</v>
      </c>
      <c r="M26" s="52">
        <v>0</v>
      </c>
      <c r="N26" s="53">
        <v>116</v>
      </c>
      <c r="O26" s="52">
        <v>0</v>
      </c>
      <c r="P26" s="245">
        <v>16839</v>
      </c>
      <c r="Q26" s="53">
        <v>480</v>
      </c>
      <c r="R26" s="53">
        <v>1981</v>
      </c>
      <c r="S26" s="52">
        <v>0</v>
      </c>
      <c r="T26" s="53">
        <v>5848</v>
      </c>
      <c r="U26" s="52">
        <v>0</v>
      </c>
      <c r="V26" s="52">
        <v>0</v>
      </c>
      <c r="W26" s="53">
        <v>2</v>
      </c>
      <c r="X26" s="52">
        <v>0</v>
      </c>
      <c r="Y26" s="52">
        <v>0</v>
      </c>
      <c r="Z26" s="52">
        <v>0</v>
      </c>
      <c r="AA26" s="52">
        <v>0</v>
      </c>
      <c r="AB26" s="52">
        <v>0</v>
      </c>
      <c r="AC26" s="245">
        <v>8311</v>
      </c>
      <c r="AD26" s="52">
        <v>0</v>
      </c>
      <c r="AE26" s="53">
        <v>1629</v>
      </c>
      <c r="AF26" s="53">
        <v>30</v>
      </c>
      <c r="AG26" s="52">
        <v>0</v>
      </c>
      <c r="AH26" s="52">
        <v>0</v>
      </c>
      <c r="AI26" s="53">
        <v>26</v>
      </c>
      <c r="AJ26" s="52">
        <v>0</v>
      </c>
      <c r="AK26" s="53">
        <v>13</v>
      </c>
      <c r="AL26" s="53">
        <v>20</v>
      </c>
      <c r="AM26" s="52">
        <v>0</v>
      </c>
      <c r="AN26" s="53">
        <v>47</v>
      </c>
      <c r="AO26" s="52">
        <v>0</v>
      </c>
      <c r="AP26" s="245">
        <v>1765</v>
      </c>
      <c r="AQ26" s="52">
        <v>0</v>
      </c>
      <c r="AR26" s="52">
        <v>0</v>
      </c>
      <c r="AS26" s="52">
        <v>0</v>
      </c>
      <c r="AT26" s="53">
        <v>5849</v>
      </c>
      <c r="AU26" s="53">
        <v>487</v>
      </c>
      <c r="AV26" s="52">
        <v>0</v>
      </c>
      <c r="AW26" s="52">
        <v>0</v>
      </c>
      <c r="AX26" s="52">
        <v>0</v>
      </c>
      <c r="AY26" s="52">
        <v>0</v>
      </c>
      <c r="AZ26" s="52">
        <v>0</v>
      </c>
      <c r="BA26" s="52">
        <v>0</v>
      </c>
      <c r="BB26" s="52">
        <v>0</v>
      </c>
      <c r="BC26" s="245">
        <v>6336</v>
      </c>
      <c r="BD26" s="52">
        <v>0</v>
      </c>
      <c r="BE26" s="52">
        <v>352</v>
      </c>
      <c r="BF26" s="52">
        <v>0</v>
      </c>
      <c r="BG26" s="52">
        <v>0</v>
      </c>
      <c r="BH26" s="52">
        <v>0</v>
      </c>
      <c r="BI26" s="52">
        <v>6</v>
      </c>
      <c r="BJ26" s="52">
        <v>0</v>
      </c>
      <c r="BK26" s="52">
        <v>0</v>
      </c>
      <c r="BL26" s="52">
        <v>0</v>
      </c>
      <c r="BM26" s="52">
        <v>0</v>
      </c>
      <c r="BN26" s="52">
        <v>69</v>
      </c>
      <c r="BO26" s="52">
        <v>0</v>
      </c>
      <c r="BP26" s="245">
        <v>427</v>
      </c>
      <c r="BQ26" s="52">
        <v>0</v>
      </c>
      <c r="BR26" s="52">
        <v>0</v>
      </c>
      <c r="BS26" s="52">
        <v>0</v>
      </c>
      <c r="BT26" s="52">
        <v>0</v>
      </c>
      <c r="BU26" s="52">
        <v>0</v>
      </c>
      <c r="BV26" s="52">
        <v>0</v>
      </c>
      <c r="BW26" s="52">
        <v>0</v>
      </c>
      <c r="BX26" s="52">
        <v>0</v>
      </c>
      <c r="BY26" s="52">
        <v>0</v>
      </c>
      <c r="BZ26" s="52">
        <v>0</v>
      </c>
      <c r="CA26" s="52">
        <v>0</v>
      </c>
      <c r="CB26" s="52">
        <v>0</v>
      </c>
      <c r="CC26" s="246">
        <v>0</v>
      </c>
    </row>
    <row r="27" spans="1:81" ht="15.95" customHeight="1" x14ac:dyDescent="0.25">
      <c r="A27" s="3" t="s">
        <v>86</v>
      </c>
      <c r="B27" s="3" t="s">
        <v>169</v>
      </c>
      <c r="C27" s="3" t="s">
        <v>170</v>
      </c>
      <c r="D27" s="53">
        <v>1922</v>
      </c>
      <c r="E27" s="53">
        <v>15865</v>
      </c>
      <c r="F27" s="53">
        <v>121</v>
      </c>
      <c r="G27" s="53">
        <v>46832</v>
      </c>
      <c r="H27" s="53">
        <v>1949</v>
      </c>
      <c r="I27" s="53">
        <v>128</v>
      </c>
      <c r="J27" s="53">
        <v>7</v>
      </c>
      <c r="K27" s="53">
        <v>54</v>
      </c>
      <c r="L27" s="53">
        <v>81</v>
      </c>
      <c r="M27" s="52">
        <v>0</v>
      </c>
      <c r="N27" s="53">
        <v>465</v>
      </c>
      <c r="O27" s="52">
        <v>0</v>
      </c>
      <c r="P27" s="245">
        <v>67424</v>
      </c>
      <c r="Q27" s="53">
        <v>1922</v>
      </c>
      <c r="R27" s="53">
        <v>7933</v>
      </c>
      <c r="S27" s="52">
        <v>0</v>
      </c>
      <c r="T27" s="53">
        <v>23416</v>
      </c>
      <c r="U27" s="52">
        <v>0</v>
      </c>
      <c r="V27" s="52">
        <v>0</v>
      </c>
      <c r="W27" s="53">
        <v>7</v>
      </c>
      <c r="X27" s="52">
        <v>0</v>
      </c>
      <c r="Y27" s="52">
        <v>0</v>
      </c>
      <c r="Z27" s="52">
        <v>0</v>
      </c>
      <c r="AA27" s="52">
        <v>0</v>
      </c>
      <c r="AB27" s="52">
        <v>0</v>
      </c>
      <c r="AC27" s="245">
        <v>33278</v>
      </c>
      <c r="AD27" s="52">
        <v>0</v>
      </c>
      <c r="AE27" s="53">
        <v>6519</v>
      </c>
      <c r="AF27" s="53">
        <v>121</v>
      </c>
      <c r="AG27" s="52">
        <v>0</v>
      </c>
      <c r="AH27" s="52">
        <v>0</v>
      </c>
      <c r="AI27" s="53">
        <v>105</v>
      </c>
      <c r="AJ27" s="52">
        <v>0</v>
      </c>
      <c r="AK27" s="53">
        <v>54</v>
      </c>
      <c r="AL27" s="53">
        <v>81</v>
      </c>
      <c r="AM27" s="52">
        <v>0</v>
      </c>
      <c r="AN27" s="53">
        <v>189</v>
      </c>
      <c r="AO27" s="52">
        <v>0</v>
      </c>
      <c r="AP27" s="245">
        <v>7069</v>
      </c>
      <c r="AQ27" s="52">
        <v>0</v>
      </c>
      <c r="AR27" s="52">
        <v>0</v>
      </c>
      <c r="AS27" s="52">
        <v>0</v>
      </c>
      <c r="AT27" s="53">
        <v>23416</v>
      </c>
      <c r="AU27" s="53">
        <v>1949</v>
      </c>
      <c r="AV27" s="52">
        <v>0</v>
      </c>
      <c r="AW27" s="52">
        <v>0</v>
      </c>
      <c r="AX27" s="52">
        <v>0</v>
      </c>
      <c r="AY27" s="52">
        <v>0</v>
      </c>
      <c r="AZ27" s="52">
        <v>0</v>
      </c>
      <c r="BA27" s="52">
        <v>0</v>
      </c>
      <c r="BB27" s="52">
        <v>0</v>
      </c>
      <c r="BC27" s="245">
        <v>25365</v>
      </c>
      <c r="BD27" s="52">
        <v>0</v>
      </c>
      <c r="BE27" s="52">
        <v>1413</v>
      </c>
      <c r="BF27" s="52">
        <v>0</v>
      </c>
      <c r="BG27" s="52">
        <v>0</v>
      </c>
      <c r="BH27" s="52">
        <v>0</v>
      </c>
      <c r="BI27" s="52">
        <v>23</v>
      </c>
      <c r="BJ27" s="52">
        <v>0</v>
      </c>
      <c r="BK27" s="52">
        <v>0</v>
      </c>
      <c r="BL27" s="52">
        <v>0</v>
      </c>
      <c r="BM27" s="52">
        <v>0</v>
      </c>
      <c r="BN27" s="52">
        <v>276</v>
      </c>
      <c r="BO27" s="52">
        <v>0</v>
      </c>
      <c r="BP27" s="245">
        <v>1712</v>
      </c>
      <c r="BQ27" s="52">
        <v>0</v>
      </c>
      <c r="BR27" s="52">
        <v>0</v>
      </c>
      <c r="BS27" s="52">
        <v>0</v>
      </c>
      <c r="BT27" s="52">
        <v>0</v>
      </c>
      <c r="BU27" s="52">
        <v>0</v>
      </c>
      <c r="BV27" s="52">
        <v>0</v>
      </c>
      <c r="BW27" s="52">
        <v>0</v>
      </c>
      <c r="BX27" s="52">
        <v>0</v>
      </c>
      <c r="BY27" s="52">
        <v>0</v>
      </c>
      <c r="BZ27" s="52">
        <v>0</v>
      </c>
      <c r="CA27" s="52">
        <v>0</v>
      </c>
      <c r="CB27" s="52">
        <v>0</v>
      </c>
      <c r="CC27" s="246">
        <v>0</v>
      </c>
    </row>
    <row r="28" spans="1:81" ht="15.95" customHeight="1" x14ac:dyDescent="0.25">
      <c r="A28" s="3" t="s">
        <v>86</v>
      </c>
      <c r="B28" s="3" t="s">
        <v>171</v>
      </c>
      <c r="C28" s="3" t="s">
        <v>172</v>
      </c>
      <c r="D28" s="53">
        <v>2116</v>
      </c>
      <c r="E28" s="53">
        <v>17473</v>
      </c>
      <c r="F28" s="53">
        <v>134</v>
      </c>
      <c r="G28" s="53">
        <v>51582</v>
      </c>
      <c r="H28" s="53">
        <v>2146</v>
      </c>
      <c r="I28" s="53">
        <v>141</v>
      </c>
      <c r="J28" s="53">
        <v>7</v>
      </c>
      <c r="K28" s="53">
        <v>59</v>
      </c>
      <c r="L28" s="53">
        <v>89</v>
      </c>
      <c r="M28" s="52">
        <v>0</v>
      </c>
      <c r="N28" s="53">
        <v>512</v>
      </c>
      <c r="O28" s="52">
        <v>0</v>
      </c>
      <c r="P28" s="245">
        <v>74259</v>
      </c>
      <c r="Q28" s="53">
        <v>2116</v>
      </c>
      <c r="R28" s="53">
        <v>8737</v>
      </c>
      <c r="S28" s="52">
        <v>0</v>
      </c>
      <c r="T28" s="53">
        <v>25791</v>
      </c>
      <c r="U28" s="52">
        <v>0</v>
      </c>
      <c r="V28" s="52">
        <v>0</v>
      </c>
      <c r="W28" s="53">
        <v>7</v>
      </c>
      <c r="X28" s="52">
        <v>0</v>
      </c>
      <c r="Y28" s="52">
        <v>0</v>
      </c>
      <c r="Z28" s="52">
        <v>0</v>
      </c>
      <c r="AA28" s="52">
        <v>0</v>
      </c>
      <c r="AB28" s="52">
        <v>0</v>
      </c>
      <c r="AC28" s="245">
        <v>36651</v>
      </c>
      <c r="AD28" s="52">
        <v>0</v>
      </c>
      <c r="AE28" s="53">
        <v>7179</v>
      </c>
      <c r="AF28" s="53">
        <v>134</v>
      </c>
      <c r="AG28" s="52">
        <v>0</v>
      </c>
      <c r="AH28" s="52">
        <v>0</v>
      </c>
      <c r="AI28" s="53">
        <v>116</v>
      </c>
      <c r="AJ28" s="52">
        <v>0</v>
      </c>
      <c r="AK28" s="53">
        <v>59</v>
      </c>
      <c r="AL28" s="53">
        <v>89</v>
      </c>
      <c r="AM28" s="52">
        <v>0</v>
      </c>
      <c r="AN28" s="53">
        <v>208</v>
      </c>
      <c r="AO28" s="52">
        <v>0</v>
      </c>
      <c r="AP28" s="245">
        <v>7785</v>
      </c>
      <c r="AQ28" s="52">
        <v>0</v>
      </c>
      <c r="AR28" s="52">
        <v>0</v>
      </c>
      <c r="AS28" s="52">
        <v>0</v>
      </c>
      <c r="AT28" s="53">
        <v>25791</v>
      </c>
      <c r="AU28" s="53">
        <v>2146</v>
      </c>
      <c r="AV28" s="52">
        <v>0</v>
      </c>
      <c r="AW28" s="52">
        <v>0</v>
      </c>
      <c r="AX28" s="52">
        <v>0</v>
      </c>
      <c r="AY28" s="52">
        <v>0</v>
      </c>
      <c r="AZ28" s="52">
        <v>0</v>
      </c>
      <c r="BA28" s="52">
        <v>0</v>
      </c>
      <c r="BB28" s="52">
        <v>0</v>
      </c>
      <c r="BC28" s="245">
        <v>27937</v>
      </c>
      <c r="BD28" s="52">
        <v>0</v>
      </c>
      <c r="BE28" s="52">
        <v>1557</v>
      </c>
      <c r="BF28" s="52">
        <v>0</v>
      </c>
      <c r="BG28" s="52">
        <v>0</v>
      </c>
      <c r="BH28" s="52">
        <v>0</v>
      </c>
      <c r="BI28" s="52">
        <v>25</v>
      </c>
      <c r="BJ28" s="52">
        <v>0</v>
      </c>
      <c r="BK28" s="52">
        <v>0</v>
      </c>
      <c r="BL28" s="52">
        <v>0</v>
      </c>
      <c r="BM28" s="52">
        <v>0</v>
      </c>
      <c r="BN28" s="52">
        <v>304</v>
      </c>
      <c r="BO28" s="52">
        <v>0</v>
      </c>
      <c r="BP28" s="245">
        <v>1886</v>
      </c>
      <c r="BQ28" s="52">
        <v>0</v>
      </c>
      <c r="BR28" s="52">
        <v>0</v>
      </c>
      <c r="BS28" s="52">
        <v>0</v>
      </c>
      <c r="BT28" s="52">
        <v>0</v>
      </c>
      <c r="BU28" s="52">
        <v>0</v>
      </c>
      <c r="BV28" s="52">
        <v>0</v>
      </c>
      <c r="BW28" s="52">
        <v>0</v>
      </c>
      <c r="BX28" s="52">
        <v>0</v>
      </c>
      <c r="BY28" s="52">
        <v>0</v>
      </c>
      <c r="BZ28" s="52">
        <v>0</v>
      </c>
      <c r="CA28" s="52">
        <v>0</v>
      </c>
      <c r="CB28" s="52">
        <v>0</v>
      </c>
      <c r="CC28" s="246">
        <v>0</v>
      </c>
    </row>
    <row r="29" spans="1:81" ht="15.95" customHeight="1" x14ac:dyDescent="0.25">
      <c r="A29" s="3" t="s">
        <v>86</v>
      </c>
      <c r="B29" s="3" t="s">
        <v>166</v>
      </c>
      <c r="C29" s="3" t="s">
        <v>167</v>
      </c>
      <c r="D29" s="53">
        <v>2026</v>
      </c>
      <c r="E29" s="53">
        <v>16731</v>
      </c>
      <c r="F29" s="53">
        <v>128</v>
      </c>
      <c r="G29" s="53">
        <v>49388</v>
      </c>
      <c r="H29" s="53">
        <v>2055</v>
      </c>
      <c r="I29" s="53">
        <v>135</v>
      </c>
      <c r="J29" s="53">
        <v>7</v>
      </c>
      <c r="K29" s="53">
        <v>57</v>
      </c>
      <c r="L29" s="53">
        <v>85</v>
      </c>
      <c r="M29" s="52">
        <v>0</v>
      </c>
      <c r="N29" s="53">
        <v>491</v>
      </c>
      <c r="O29" s="52">
        <v>0</v>
      </c>
      <c r="P29" s="245">
        <v>71103</v>
      </c>
      <c r="Q29" s="53">
        <v>2026</v>
      </c>
      <c r="R29" s="53">
        <v>8366</v>
      </c>
      <c r="S29" s="52">
        <v>0</v>
      </c>
      <c r="T29" s="53">
        <v>24694</v>
      </c>
      <c r="U29" s="52">
        <v>0</v>
      </c>
      <c r="V29" s="52">
        <v>0</v>
      </c>
      <c r="W29" s="53">
        <v>7</v>
      </c>
      <c r="X29" s="52">
        <v>0</v>
      </c>
      <c r="Y29" s="52">
        <v>0</v>
      </c>
      <c r="Z29" s="52">
        <v>0</v>
      </c>
      <c r="AA29" s="52">
        <v>0</v>
      </c>
      <c r="AB29" s="52">
        <v>0</v>
      </c>
      <c r="AC29" s="245">
        <v>35093</v>
      </c>
      <c r="AD29" s="52">
        <v>0</v>
      </c>
      <c r="AE29" s="53">
        <v>6875</v>
      </c>
      <c r="AF29" s="53">
        <v>128</v>
      </c>
      <c r="AG29" s="52">
        <v>0</v>
      </c>
      <c r="AH29" s="52">
        <v>0</v>
      </c>
      <c r="AI29" s="53">
        <v>111</v>
      </c>
      <c r="AJ29" s="52">
        <v>0</v>
      </c>
      <c r="AK29" s="53">
        <v>57</v>
      </c>
      <c r="AL29" s="53">
        <v>85</v>
      </c>
      <c r="AM29" s="52">
        <v>0</v>
      </c>
      <c r="AN29" s="53">
        <v>199</v>
      </c>
      <c r="AO29" s="52">
        <v>0</v>
      </c>
      <c r="AP29" s="245">
        <v>7455</v>
      </c>
      <c r="AQ29" s="52">
        <v>0</v>
      </c>
      <c r="AR29" s="52">
        <v>0</v>
      </c>
      <c r="AS29" s="52">
        <v>0</v>
      </c>
      <c r="AT29" s="53">
        <v>24694</v>
      </c>
      <c r="AU29" s="53">
        <v>2055</v>
      </c>
      <c r="AV29" s="52">
        <v>0</v>
      </c>
      <c r="AW29" s="52">
        <v>0</v>
      </c>
      <c r="AX29" s="52">
        <v>0</v>
      </c>
      <c r="AY29" s="52">
        <v>0</v>
      </c>
      <c r="AZ29" s="52">
        <v>0</v>
      </c>
      <c r="BA29" s="52">
        <v>0</v>
      </c>
      <c r="BB29" s="52">
        <v>0</v>
      </c>
      <c r="BC29" s="245">
        <v>26749</v>
      </c>
      <c r="BD29" s="52">
        <v>0</v>
      </c>
      <c r="BE29" s="52">
        <v>1490</v>
      </c>
      <c r="BF29" s="52">
        <v>0</v>
      </c>
      <c r="BG29" s="52">
        <v>0</v>
      </c>
      <c r="BH29" s="52">
        <v>0</v>
      </c>
      <c r="BI29" s="52">
        <v>24</v>
      </c>
      <c r="BJ29" s="52">
        <v>0</v>
      </c>
      <c r="BK29" s="52">
        <v>0</v>
      </c>
      <c r="BL29" s="52">
        <v>0</v>
      </c>
      <c r="BM29" s="52">
        <v>0</v>
      </c>
      <c r="BN29" s="52">
        <v>292</v>
      </c>
      <c r="BO29" s="52">
        <v>0</v>
      </c>
      <c r="BP29" s="245">
        <v>1806</v>
      </c>
      <c r="BQ29" s="52">
        <v>0</v>
      </c>
      <c r="BR29" s="52">
        <v>0</v>
      </c>
      <c r="BS29" s="52">
        <v>0</v>
      </c>
      <c r="BT29" s="52">
        <v>0</v>
      </c>
      <c r="BU29" s="52">
        <v>0</v>
      </c>
      <c r="BV29" s="52">
        <v>0</v>
      </c>
      <c r="BW29" s="52">
        <v>0</v>
      </c>
      <c r="BX29" s="52">
        <v>0</v>
      </c>
      <c r="BY29" s="52">
        <v>0</v>
      </c>
      <c r="BZ29" s="52">
        <v>0</v>
      </c>
      <c r="CA29" s="52">
        <v>0</v>
      </c>
      <c r="CB29" s="52">
        <v>0</v>
      </c>
      <c r="CC29" s="246">
        <v>0</v>
      </c>
    </row>
    <row r="30" spans="1:81" ht="15.95" customHeight="1" x14ac:dyDescent="0.25">
      <c r="A30" s="3" t="s">
        <v>87</v>
      </c>
      <c r="B30" s="3" t="s">
        <v>166</v>
      </c>
      <c r="C30" s="3" t="s">
        <v>172</v>
      </c>
      <c r="D30" s="53">
        <v>13</v>
      </c>
      <c r="E30" s="53">
        <v>106</v>
      </c>
      <c r="F30" s="53">
        <v>1</v>
      </c>
      <c r="G30" s="53">
        <v>312</v>
      </c>
      <c r="H30" s="53">
        <v>13</v>
      </c>
      <c r="I30" s="53">
        <v>1</v>
      </c>
      <c r="J30" s="52">
        <v>0</v>
      </c>
      <c r="K30" s="52">
        <v>0</v>
      </c>
      <c r="L30" s="53">
        <v>1</v>
      </c>
      <c r="M30" s="52">
        <v>0</v>
      </c>
      <c r="N30" s="53">
        <v>3</v>
      </c>
      <c r="O30" s="52">
        <v>0</v>
      </c>
      <c r="P30" s="245">
        <v>450</v>
      </c>
      <c r="Q30" s="53">
        <v>13</v>
      </c>
      <c r="R30" s="53">
        <v>53</v>
      </c>
      <c r="S30" s="52">
        <v>0</v>
      </c>
      <c r="T30" s="53">
        <v>156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2">
        <v>0</v>
      </c>
      <c r="AB30" s="52">
        <v>0</v>
      </c>
      <c r="AC30" s="245">
        <v>222</v>
      </c>
      <c r="AD30" s="52">
        <v>0</v>
      </c>
      <c r="AE30" s="53">
        <v>44</v>
      </c>
      <c r="AF30" s="53">
        <v>1</v>
      </c>
      <c r="AG30" s="52">
        <v>0</v>
      </c>
      <c r="AH30" s="52">
        <v>0</v>
      </c>
      <c r="AI30" s="53">
        <v>1</v>
      </c>
      <c r="AJ30" s="52">
        <v>0</v>
      </c>
      <c r="AK30" s="52">
        <v>0</v>
      </c>
      <c r="AL30" s="53">
        <v>1</v>
      </c>
      <c r="AM30" s="52">
        <v>0</v>
      </c>
      <c r="AN30" s="53">
        <v>1</v>
      </c>
      <c r="AO30" s="52">
        <v>0</v>
      </c>
      <c r="AP30" s="245">
        <v>48</v>
      </c>
      <c r="AQ30" s="52">
        <v>0</v>
      </c>
      <c r="AR30" s="52">
        <v>0</v>
      </c>
      <c r="AS30" s="52">
        <v>0</v>
      </c>
      <c r="AT30" s="53">
        <v>156</v>
      </c>
      <c r="AU30" s="53">
        <v>13</v>
      </c>
      <c r="AV30" s="52">
        <v>0</v>
      </c>
      <c r="AW30" s="52">
        <v>0</v>
      </c>
      <c r="AX30" s="52">
        <v>0</v>
      </c>
      <c r="AY30" s="52">
        <v>0</v>
      </c>
      <c r="AZ30" s="52">
        <v>0</v>
      </c>
      <c r="BA30" s="52">
        <v>0</v>
      </c>
      <c r="BB30" s="52">
        <v>0</v>
      </c>
      <c r="BC30" s="245">
        <v>169</v>
      </c>
      <c r="BD30" s="52">
        <v>0</v>
      </c>
      <c r="BE30" s="52">
        <v>9</v>
      </c>
      <c r="BF30" s="52">
        <v>0</v>
      </c>
      <c r="BG30" s="52">
        <v>0</v>
      </c>
      <c r="BH30" s="52">
        <v>0</v>
      </c>
      <c r="BI30" s="52">
        <v>0</v>
      </c>
      <c r="BJ30" s="52">
        <v>0</v>
      </c>
      <c r="BK30" s="52">
        <v>0</v>
      </c>
      <c r="BL30" s="52">
        <v>0</v>
      </c>
      <c r="BM30" s="52">
        <v>0</v>
      </c>
      <c r="BN30" s="52">
        <v>2</v>
      </c>
      <c r="BO30" s="52">
        <v>0</v>
      </c>
      <c r="BP30" s="245">
        <v>11</v>
      </c>
      <c r="BQ30" s="52">
        <v>0</v>
      </c>
      <c r="BR30" s="52">
        <v>0</v>
      </c>
      <c r="BS30" s="52">
        <v>0</v>
      </c>
      <c r="BT30" s="52">
        <v>0</v>
      </c>
      <c r="BU30" s="52">
        <v>0</v>
      </c>
      <c r="BV30" s="52">
        <v>0</v>
      </c>
      <c r="BW30" s="52">
        <v>0</v>
      </c>
      <c r="BX30" s="52">
        <v>0</v>
      </c>
      <c r="BY30" s="52">
        <v>0</v>
      </c>
      <c r="BZ30" s="52">
        <v>0</v>
      </c>
      <c r="CA30" s="52">
        <v>0</v>
      </c>
      <c r="CB30" s="52">
        <v>0</v>
      </c>
      <c r="CC30" s="246">
        <v>0</v>
      </c>
    </row>
    <row r="31" spans="1:81" ht="15.95" customHeight="1" x14ac:dyDescent="0.25">
      <c r="A31" s="3" t="s">
        <v>87</v>
      </c>
      <c r="B31" s="3" t="s">
        <v>166</v>
      </c>
      <c r="C31" s="3" t="s">
        <v>167</v>
      </c>
      <c r="D31" s="53">
        <v>16</v>
      </c>
      <c r="E31" s="53">
        <v>130</v>
      </c>
      <c r="F31" s="53">
        <v>1</v>
      </c>
      <c r="G31" s="53">
        <v>382</v>
      </c>
      <c r="H31" s="53">
        <v>16</v>
      </c>
      <c r="I31" s="53">
        <v>1</v>
      </c>
      <c r="J31" s="52">
        <v>0</v>
      </c>
      <c r="K31" s="52">
        <v>0</v>
      </c>
      <c r="L31" s="53">
        <v>1</v>
      </c>
      <c r="M31" s="52">
        <v>0</v>
      </c>
      <c r="N31" s="53">
        <v>4</v>
      </c>
      <c r="O31" s="52">
        <v>0</v>
      </c>
      <c r="P31" s="245">
        <v>551</v>
      </c>
      <c r="Q31" s="53">
        <v>16</v>
      </c>
      <c r="R31" s="53">
        <v>65</v>
      </c>
      <c r="S31" s="52">
        <v>0</v>
      </c>
      <c r="T31" s="53">
        <v>191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2">
        <v>0</v>
      </c>
      <c r="AB31" s="52">
        <v>0</v>
      </c>
      <c r="AC31" s="245">
        <v>272</v>
      </c>
      <c r="AD31" s="52">
        <v>0</v>
      </c>
      <c r="AE31" s="53">
        <v>54</v>
      </c>
      <c r="AF31" s="53">
        <v>1</v>
      </c>
      <c r="AG31" s="52">
        <v>0</v>
      </c>
      <c r="AH31" s="52">
        <v>0</v>
      </c>
      <c r="AI31" s="53">
        <v>1</v>
      </c>
      <c r="AJ31" s="52">
        <v>0</v>
      </c>
      <c r="AK31" s="52">
        <v>0</v>
      </c>
      <c r="AL31" s="53">
        <v>1</v>
      </c>
      <c r="AM31" s="52">
        <v>0</v>
      </c>
      <c r="AN31" s="53">
        <v>2</v>
      </c>
      <c r="AO31" s="52">
        <v>0</v>
      </c>
      <c r="AP31" s="245">
        <v>59</v>
      </c>
      <c r="AQ31" s="52">
        <v>0</v>
      </c>
      <c r="AR31" s="52">
        <v>0</v>
      </c>
      <c r="AS31" s="52">
        <v>0</v>
      </c>
      <c r="AT31" s="53">
        <v>191</v>
      </c>
      <c r="AU31" s="53">
        <v>16</v>
      </c>
      <c r="AV31" s="52">
        <v>0</v>
      </c>
      <c r="AW31" s="52">
        <v>0</v>
      </c>
      <c r="AX31" s="52">
        <v>0</v>
      </c>
      <c r="AY31" s="52">
        <v>0</v>
      </c>
      <c r="AZ31" s="52">
        <v>0</v>
      </c>
      <c r="BA31" s="52">
        <v>0</v>
      </c>
      <c r="BB31" s="52">
        <v>0</v>
      </c>
      <c r="BC31" s="245">
        <v>207</v>
      </c>
      <c r="BD31" s="52">
        <v>0</v>
      </c>
      <c r="BE31" s="52">
        <v>11</v>
      </c>
      <c r="BF31" s="52">
        <v>0</v>
      </c>
      <c r="BG31" s="52">
        <v>0</v>
      </c>
      <c r="BH31" s="52">
        <v>0</v>
      </c>
      <c r="BI31" s="52">
        <v>0</v>
      </c>
      <c r="BJ31" s="52">
        <v>0</v>
      </c>
      <c r="BK31" s="52">
        <v>0</v>
      </c>
      <c r="BL31" s="52">
        <v>0</v>
      </c>
      <c r="BM31" s="52">
        <v>0</v>
      </c>
      <c r="BN31" s="52">
        <v>2</v>
      </c>
      <c r="BO31" s="52">
        <v>0</v>
      </c>
      <c r="BP31" s="245">
        <v>13</v>
      </c>
      <c r="BQ31" s="52">
        <v>0</v>
      </c>
      <c r="BR31" s="52">
        <v>0</v>
      </c>
      <c r="BS31" s="52">
        <v>0</v>
      </c>
      <c r="BT31" s="52">
        <v>0</v>
      </c>
      <c r="BU31" s="52">
        <v>0</v>
      </c>
      <c r="BV31" s="52">
        <v>0</v>
      </c>
      <c r="BW31" s="52">
        <v>0</v>
      </c>
      <c r="BX31" s="52">
        <v>0</v>
      </c>
      <c r="BY31" s="52">
        <v>0</v>
      </c>
      <c r="BZ31" s="52">
        <v>0</v>
      </c>
      <c r="CA31" s="52">
        <v>0</v>
      </c>
      <c r="CB31" s="52">
        <v>0</v>
      </c>
      <c r="CC31" s="246">
        <v>0</v>
      </c>
    </row>
    <row r="32" spans="1:81" ht="15.95" customHeight="1" x14ac:dyDescent="0.25">
      <c r="A32" s="3" t="s">
        <v>89</v>
      </c>
      <c r="B32" s="3" t="s">
        <v>169</v>
      </c>
      <c r="C32" s="3" t="s">
        <v>170</v>
      </c>
      <c r="D32" s="53">
        <v>142411</v>
      </c>
      <c r="E32" s="53">
        <v>1175764</v>
      </c>
      <c r="F32" s="53">
        <v>8994</v>
      </c>
      <c r="G32" s="53">
        <v>3470826</v>
      </c>
      <c r="H32" s="53">
        <v>144410</v>
      </c>
      <c r="I32" s="53">
        <v>9494</v>
      </c>
      <c r="J32" s="53">
        <v>500</v>
      </c>
      <c r="K32" s="53">
        <v>3997</v>
      </c>
      <c r="L32" s="53">
        <v>5996</v>
      </c>
      <c r="M32" s="52">
        <v>0</v>
      </c>
      <c r="N32" s="53">
        <v>34478</v>
      </c>
      <c r="O32" s="52">
        <v>0</v>
      </c>
      <c r="P32" s="245">
        <v>4996870</v>
      </c>
      <c r="Q32" s="53">
        <v>142411</v>
      </c>
      <c r="R32" s="53">
        <v>587882</v>
      </c>
      <c r="S32" s="52">
        <v>0</v>
      </c>
      <c r="T32" s="53">
        <v>1735413</v>
      </c>
      <c r="U32" s="52">
        <v>0</v>
      </c>
      <c r="V32" s="52">
        <v>0</v>
      </c>
      <c r="W32" s="53">
        <v>500</v>
      </c>
      <c r="X32" s="52">
        <v>0</v>
      </c>
      <c r="Y32" s="52">
        <v>0</v>
      </c>
      <c r="Z32" s="52">
        <v>0</v>
      </c>
      <c r="AA32" s="52">
        <v>0</v>
      </c>
      <c r="AB32" s="52">
        <v>0</v>
      </c>
      <c r="AC32" s="245">
        <v>2466206</v>
      </c>
      <c r="AD32" s="52">
        <v>0</v>
      </c>
      <c r="AE32" s="53">
        <v>483062</v>
      </c>
      <c r="AF32" s="53">
        <v>8994</v>
      </c>
      <c r="AG32" s="52">
        <v>0</v>
      </c>
      <c r="AH32" s="52">
        <v>0</v>
      </c>
      <c r="AI32" s="53">
        <v>7801</v>
      </c>
      <c r="AJ32" s="52">
        <v>0</v>
      </c>
      <c r="AK32" s="53">
        <v>3997</v>
      </c>
      <c r="AL32" s="53">
        <v>5996</v>
      </c>
      <c r="AM32" s="52">
        <v>0</v>
      </c>
      <c r="AN32" s="53">
        <v>13986</v>
      </c>
      <c r="AO32" s="52">
        <v>0</v>
      </c>
      <c r="AP32" s="245">
        <v>523836</v>
      </c>
      <c r="AQ32" s="52">
        <v>0</v>
      </c>
      <c r="AR32" s="52">
        <v>0</v>
      </c>
      <c r="AS32" s="52">
        <v>0</v>
      </c>
      <c r="AT32" s="53">
        <v>1735413</v>
      </c>
      <c r="AU32" s="53">
        <v>144410</v>
      </c>
      <c r="AV32" s="52">
        <v>0</v>
      </c>
      <c r="AW32" s="52">
        <v>0</v>
      </c>
      <c r="AX32" s="52">
        <v>0</v>
      </c>
      <c r="AY32" s="52">
        <v>0</v>
      </c>
      <c r="AZ32" s="52">
        <v>0</v>
      </c>
      <c r="BA32" s="52">
        <v>0</v>
      </c>
      <c r="BB32" s="52">
        <v>0</v>
      </c>
      <c r="BC32" s="245">
        <v>1879823</v>
      </c>
      <c r="BD32" s="52">
        <v>0</v>
      </c>
      <c r="BE32" s="52">
        <v>104820</v>
      </c>
      <c r="BF32" s="52">
        <v>0</v>
      </c>
      <c r="BG32" s="52">
        <v>0</v>
      </c>
      <c r="BH32" s="52">
        <v>0</v>
      </c>
      <c r="BI32" s="52">
        <v>1693</v>
      </c>
      <c r="BJ32" s="52">
        <v>0</v>
      </c>
      <c r="BK32" s="52">
        <v>0</v>
      </c>
      <c r="BL32" s="52">
        <v>0</v>
      </c>
      <c r="BM32" s="52">
        <v>0</v>
      </c>
      <c r="BN32" s="52">
        <v>20492</v>
      </c>
      <c r="BO32" s="52">
        <v>0</v>
      </c>
      <c r="BP32" s="245">
        <v>127005</v>
      </c>
      <c r="BQ32" s="52">
        <v>0</v>
      </c>
      <c r="BR32" s="52">
        <v>0</v>
      </c>
      <c r="BS32" s="52">
        <v>0</v>
      </c>
      <c r="BT32" s="52">
        <v>0</v>
      </c>
      <c r="BU32" s="52">
        <v>0</v>
      </c>
      <c r="BV32" s="52">
        <v>0</v>
      </c>
      <c r="BW32" s="52">
        <v>0</v>
      </c>
      <c r="BX32" s="52">
        <v>0</v>
      </c>
      <c r="BY32" s="52">
        <v>0</v>
      </c>
      <c r="BZ32" s="52">
        <v>0</v>
      </c>
      <c r="CA32" s="52">
        <v>0</v>
      </c>
      <c r="CB32" s="52">
        <v>0</v>
      </c>
      <c r="CC32" s="246">
        <v>0</v>
      </c>
    </row>
    <row r="33" spans="1:81" ht="15.95" customHeight="1" x14ac:dyDescent="0.25">
      <c r="A33" s="3" t="s">
        <v>89</v>
      </c>
      <c r="B33" s="3" t="s">
        <v>171</v>
      </c>
      <c r="C33" s="3" t="s">
        <v>170</v>
      </c>
      <c r="D33" s="53">
        <v>-11</v>
      </c>
      <c r="E33" s="53">
        <v>-92</v>
      </c>
      <c r="F33" s="53">
        <v>-1</v>
      </c>
      <c r="G33" s="53">
        <v>-272</v>
      </c>
      <c r="H33" s="53">
        <v>-11</v>
      </c>
      <c r="I33" s="53">
        <v>-1</v>
      </c>
      <c r="J33" s="52">
        <v>0</v>
      </c>
      <c r="K33" s="52">
        <v>0</v>
      </c>
      <c r="L33" s="52">
        <v>0</v>
      </c>
      <c r="M33" s="52">
        <v>0</v>
      </c>
      <c r="N33" s="53">
        <v>-3</v>
      </c>
      <c r="O33" s="52">
        <v>0</v>
      </c>
      <c r="P33" s="245">
        <v>-391</v>
      </c>
      <c r="Q33" s="53">
        <v>-11</v>
      </c>
      <c r="R33" s="53">
        <v>-46</v>
      </c>
      <c r="S33" s="52">
        <v>0</v>
      </c>
      <c r="T33" s="53">
        <v>-136</v>
      </c>
      <c r="U33" s="52">
        <v>0</v>
      </c>
      <c r="V33" s="52">
        <v>0</v>
      </c>
      <c r="W33" s="52">
        <v>0</v>
      </c>
      <c r="X33" s="52">
        <v>0</v>
      </c>
      <c r="Y33" s="52">
        <v>0</v>
      </c>
      <c r="Z33" s="52">
        <v>0</v>
      </c>
      <c r="AA33" s="52">
        <v>0</v>
      </c>
      <c r="AB33" s="52">
        <v>0</v>
      </c>
      <c r="AC33" s="245">
        <v>-193</v>
      </c>
      <c r="AD33" s="52">
        <v>0</v>
      </c>
      <c r="AE33" s="344">
        <v>-38</v>
      </c>
      <c r="AF33" s="344">
        <v>-1</v>
      </c>
      <c r="AG33" s="345">
        <v>0</v>
      </c>
      <c r="AH33" s="345">
        <v>0</v>
      </c>
      <c r="AI33" s="344">
        <v>-1</v>
      </c>
      <c r="AJ33" s="345">
        <v>0</v>
      </c>
      <c r="AK33" s="345">
        <v>0</v>
      </c>
      <c r="AL33" s="345">
        <v>0</v>
      </c>
      <c r="AM33" s="345">
        <v>0</v>
      </c>
      <c r="AN33" s="344">
        <v>-1</v>
      </c>
      <c r="AO33" s="345">
        <v>0</v>
      </c>
      <c r="AP33" s="346">
        <v>-41</v>
      </c>
      <c r="AQ33" s="345">
        <v>0</v>
      </c>
      <c r="AR33" s="52">
        <v>0</v>
      </c>
      <c r="AS33" s="52">
        <v>0</v>
      </c>
      <c r="AT33" s="53">
        <v>-136</v>
      </c>
      <c r="AU33" s="53">
        <v>-11</v>
      </c>
      <c r="AV33" s="52">
        <v>0</v>
      </c>
      <c r="AW33" s="52">
        <v>0</v>
      </c>
      <c r="AX33" s="52">
        <v>0</v>
      </c>
      <c r="AY33" s="52">
        <v>0</v>
      </c>
      <c r="AZ33" s="52">
        <v>0</v>
      </c>
      <c r="BA33" s="52">
        <v>0</v>
      </c>
      <c r="BB33" s="52">
        <v>0</v>
      </c>
      <c r="BC33" s="245">
        <v>-147</v>
      </c>
      <c r="BD33" s="52">
        <v>0</v>
      </c>
      <c r="BE33" s="308">
        <v>-8</v>
      </c>
      <c r="BF33" s="52">
        <v>0</v>
      </c>
      <c r="BG33" s="52">
        <v>0</v>
      </c>
      <c r="BH33" s="52">
        <v>0</v>
      </c>
      <c r="BI33" s="52">
        <v>0</v>
      </c>
      <c r="BJ33" s="52">
        <v>0</v>
      </c>
      <c r="BK33" s="52">
        <v>0</v>
      </c>
      <c r="BL33" s="52">
        <v>0</v>
      </c>
      <c r="BM33" s="52">
        <v>0</v>
      </c>
      <c r="BN33" s="52">
        <v>-2</v>
      </c>
      <c r="BO33" s="52">
        <v>0</v>
      </c>
      <c r="BP33" s="346">
        <v>-10</v>
      </c>
      <c r="BQ33" s="52">
        <v>0</v>
      </c>
      <c r="BR33" s="52">
        <v>0</v>
      </c>
      <c r="BS33" s="52">
        <v>0</v>
      </c>
      <c r="BT33" s="52">
        <v>0</v>
      </c>
      <c r="BU33" s="52">
        <v>0</v>
      </c>
      <c r="BV33" s="52">
        <v>0</v>
      </c>
      <c r="BW33" s="52">
        <v>0</v>
      </c>
      <c r="BX33" s="52">
        <v>0</v>
      </c>
      <c r="BY33" s="52">
        <v>0</v>
      </c>
      <c r="BZ33" s="52">
        <v>0</v>
      </c>
      <c r="CA33" s="52">
        <v>0</v>
      </c>
      <c r="CB33" s="52">
        <v>0</v>
      </c>
      <c r="CC33" s="246">
        <v>0</v>
      </c>
    </row>
    <row r="34" spans="1:81" ht="15.95" customHeight="1" x14ac:dyDescent="0.25">
      <c r="A34" s="3" t="s">
        <v>89</v>
      </c>
      <c r="B34" s="3" t="s">
        <v>171</v>
      </c>
      <c r="C34" s="3" t="s">
        <v>172</v>
      </c>
      <c r="D34" s="53">
        <v>415934</v>
      </c>
      <c r="E34" s="53">
        <v>3434013</v>
      </c>
      <c r="F34" s="53">
        <v>26270</v>
      </c>
      <c r="G34" s="53">
        <v>10137127</v>
      </c>
      <c r="H34" s="53">
        <v>421772</v>
      </c>
      <c r="I34" s="53">
        <v>27729</v>
      </c>
      <c r="J34" s="53">
        <v>1459</v>
      </c>
      <c r="K34" s="53">
        <v>11675</v>
      </c>
      <c r="L34" s="53">
        <v>17513</v>
      </c>
      <c r="M34" s="52">
        <v>0</v>
      </c>
      <c r="N34" s="53">
        <v>100700</v>
      </c>
      <c r="O34" s="52">
        <v>0</v>
      </c>
      <c r="P34" s="245">
        <v>14594192</v>
      </c>
      <c r="Q34" s="53">
        <v>415934</v>
      </c>
      <c r="R34" s="53">
        <v>1717007</v>
      </c>
      <c r="S34" s="52">
        <v>0</v>
      </c>
      <c r="T34" s="53">
        <v>5068563</v>
      </c>
      <c r="U34" s="52">
        <v>0</v>
      </c>
      <c r="V34" s="52">
        <v>0</v>
      </c>
      <c r="W34" s="53">
        <v>1459</v>
      </c>
      <c r="X34" s="52">
        <v>0</v>
      </c>
      <c r="Y34" s="52">
        <v>0</v>
      </c>
      <c r="Z34" s="52">
        <v>0</v>
      </c>
      <c r="AA34" s="52">
        <v>0</v>
      </c>
      <c r="AB34" s="52">
        <v>0</v>
      </c>
      <c r="AC34" s="245">
        <v>7202963</v>
      </c>
      <c r="AD34" s="52">
        <v>0</v>
      </c>
      <c r="AE34" s="344">
        <v>1410860</v>
      </c>
      <c r="AF34" s="344">
        <v>26270</v>
      </c>
      <c r="AG34" s="345">
        <v>0</v>
      </c>
      <c r="AH34" s="345">
        <v>0</v>
      </c>
      <c r="AI34" s="344">
        <v>22785</v>
      </c>
      <c r="AJ34" s="345">
        <v>0</v>
      </c>
      <c r="AK34" s="344">
        <v>11675</v>
      </c>
      <c r="AL34" s="344">
        <v>17513</v>
      </c>
      <c r="AM34" s="345">
        <v>0</v>
      </c>
      <c r="AN34" s="344">
        <v>40850</v>
      </c>
      <c r="AO34" s="345">
        <v>0</v>
      </c>
      <c r="AP34" s="346">
        <v>1529953</v>
      </c>
      <c r="AQ34" s="345">
        <v>0</v>
      </c>
      <c r="AR34" s="52">
        <v>0</v>
      </c>
      <c r="AS34" s="52">
        <v>0</v>
      </c>
      <c r="AT34" s="53">
        <v>5068564</v>
      </c>
      <c r="AU34" s="53">
        <v>421772</v>
      </c>
      <c r="AV34" s="52">
        <v>0</v>
      </c>
      <c r="AW34" s="52">
        <v>0</v>
      </c>
      <c r="AX34" s="52">
        <v>0</v>
      </c>
      <c r="AY34" s="52">
        <v>0</v>
      </c>
      <c r="AZ34" s="52">
        <v>0</v>
      </c>
      <c r="BA34" s="52">
        <v>0</v>
      </c>
      <c r="BB34" s="52">
        <v>0</v>
      </c>
      <c r="BC34" s="245">
        <v>5490336</v>
      </c>
      <c r="BD34" s="52">
        <v>0</v>
      </c>
      <c r="BE34" s="52">
        <v>306146</v>
      </c>
      <c r="BF34" s="52">
        <v>0</v>
      </c>
      <c r="BG34" s="52">
        <v>0</v>
      </c>
      <c r="BH34" s="52">
        <v>0</v>
      </c>
      <c r="BI34" s="52">
        <v>4944</v>
      </c>
      <c r="BJ34" s="52">
        <v>0</v>
      </c>
      <c r="BK34" s="52">
        <v>0</v>
      </c>
      <c r="BL34" s="52">
        <v>0</v>
      </c>
      <c r="BM34" s="52">
        <v>0</v>
      </c>
      <c r="BN34" s="52">
        <v>59850</v>
      </c>
      <c r="BO34" s="52">
        <v>0</v>
      </c>
      <c r="BP34" s="245">
        <v>370940</v>
      </c>
      <c r="BQ34" s="52">
        <v>0</v>
      </c>
      <c r="BR34" s="52">
        <v>0</v>
      </c>
      <c r="BS34" s="52">
        <v>0</v>
      </c>
      <c r="BT34" s="52">
        <v>0</v>
      </c>
      <c r="BU34" s="52">
        <v>0</v>
      </c>
      <c r="BV34" s="52">
        <v>0</v>
      </c>
      <c r="BW34" s="52">
        <v>0</v>
      </c>
      <c r="BX34" s="52">
        <v>0</v>
      </c>
      <c r="BY34" s="52">
        <v>0</v>
      </c>
      <c r="BZ34" s="52">
        <v>0</v>
      </c>
      <c r="CA34" s="52">
        <v>0</v>
      </c>
      <c r="CB34" s="52">
        <v>0</v>
      </c>
      <c r="CC34" s="246">
        <v>0</v>
      </c>
    </row>
    <row r="35" spans="1:81" ht="15.95" customHeight="1" x14ac:dyDescent="0.25">
      <c r="A35" s="3" t="s">
        <v>89</v>
      </c>
      <c r="B35" s="3" t="s">
        <v>166</v>
      </c>
      <c r="C35" s="3" t="s">
        <v>167</v>
      </c>
      <c r="D35" s="53">
        <v>447132</v>
      </c>
      <c r="E35" s="53">
        <v>3691586</v>
      </c>
      <c r="F35" s="53">
        <v>28240</v>
      </c>
      <c r="G35" s="53">
        <v>10897472</v>
      </c>
      <c r="H35" s="53">
        <v>453408</v>
      </c>
      <c r="I35" s="53">
        <v>29809</v>
      </c>
      <c r="J35" s="53">
        <v>1569</v>
      </c>
      <c r="K35" s="53">
        <v>12551</v>
      </c>
      <c r="L35" s="53">
        <v>18827</v>
      </c>
      <c r="M35" s="52">
        <v>0</v>
      </c>
      <c r="N35" s="53">
        <v>108253</v>
      </c>
      <c r="O35" s="52">
        <v>0</v>
      </c>
      <c r="P35" s="245">
        <v>15688847</v>
      </c>
      <c r="Q35" s="53">
        <v>447132</v>
      </c>
      <c r="R35" s="53">
        <v>1845793</v>
      </c>
      <c r="S35" s="52">
        <v>0</v>
      </c>
      <c r="T35" s="53">
        <v>5448736</v>
      </c>
      <c r="U35" s="52">
        <v>0</v>
      </c>
      <c r="V35" s="52">
        <v>0</v>
      </c>
      <c r="W35" s="53">
        <v>1569</v>
      </c>
      <c r="X35" s="52">
        <v>0</v>
      </c>
      <c r="Y35" s="52">
        <v>0</v>
      </c>
      <c r="Z35" s="52">
        <v>0</v>
      </c>
      <c r="AA35" s="52">
        <v>0</v>
      </c>
      <c r="AB35" s="52">
        <v>0</v>
      </c>
      <c r="AC35" s="245">
        <v>7743230</v>
      </c>
      <c r="AD35" s="52">
        <v>0</v>
      </c>
      <c r="AE35" s="53">
        <v>1516684</v>
      </c>
      <c r="AF35" s="53">
        <v>28240</v>
      </c>
      <c r="AG35" s="52">
        <v>0</v>
      </c>
      <c r="AH35" s="52">
        <v>0</v>
      </c>
      <c r="AI35" s="53">
        <v>24494</v>
      </c>
      <c r="AJ35" s="52">
        <v>0</v>
      </c>
      <c r="AK35" s="53">
        <v>12551</v>
      </c>
      <c r="AL35" s="53">
        <v>18827</v>
      </c>
      <c r="AM35" s="52">
        <v>0</v>
      </c>
      <c r="AN35" s="53">
        <v>43914</v>
      </c>
      <c r="AO35" s="52">
        <v>0</v>
      </c>
      <c r="AP35" s="245">
        <v>1644710</v>
      </c>
      <c r="AQ35" s="52">
        <v>0</v>
      </c>
      <c r="AR35" s="52">
        <v>0</v>
      </c>
      <c r="AS35" s="52">
        <v>0</v>
      </c>
      <c r="AT35" s="53">
        <v>5448736</v>
      </c>
      <c r="AU35" s="53">
        <v>453408</v>
      </c>
      <c r="AV35" s="52">
        <v>0</v>
      </c>
      <c r="AW35" s="52">
        <v>0</v>
      </c>
      <c r="AX35" s="52">
        <v>0</v>
      </c>
      <c r="AY35" s="52">
        <v>0</v>
      </c>
      <c r="AZ35" s="52">
        <v>0</v>
      </c>
      <c r="BA35" s="52">
        <v>0</v>
      </c>
      <c r="BB35" s="52">
        <v>0</v>
      </c>
      <c r="BC35" s="245">
        <v>5902144</v>
      </c>
      <c r="BD35" s="52">
        <v>0</v>
      </c>
      <c r="BE35" s="52">
        <v>329109</v>
      </c>
      <c r="BF35" s="52">
        <v>0</v>
      </c>
      <c r="BG35" s="52">
        <v>0</v>
      </c>
      <c r="BH35" s="52">
        <v>0</v>
      </c>
      <c r="BI35" s="52">
        <v>5315</v>
      </c>
      <c r="BJ35" s="52">
        <v>0</v>
      </c>
      <c r="BK35" s="52">
        <v>0</v>
      </c>
      <c r="BL35" s="52">
        <v>0</v>
      </c>
      <c r="BM35" s="52">
        <v>0</v>
      </c>
      <c r="BN35" s="52">
        <v>64339</v>
      </c>
      <c r="BO35" s="52">
        <v>0</v>
      </c>
      <c r="BP35" s="245">
        <v>398763</v>
      </c>
      <c r="BQ35" s="52">
        <v>0</v>
      </c>
      <c r="BR35" s="52">
        <v>0</v>
      </c>
      <c r="BS35" s="52">
        <v>0</v>
      </c>
      <c r="BT35" s="52">
        <v>0</v>
      </c>
      <c r="BU35" s="52">
        <v>0</v>
      </c>
      <c r="BV35" s="52">
        <v>0</v>
      </c>
      <c r="BW35" s="52">
        <v>0</v>
      </c>
      <c r="BX35" s="52">
        <v>0</v>
      </c>
      <c r="BY35" s="52">
        <v>0</v>
      </c>
      <c r="BZ35" s="52">
        <v>0</v>
      </c>
      <c r="CA35" s="52">
        <v>0</v>
      </c>
      <c r="CB35" s="52">
        <v>0</v>
      </c>
      <c r="CC35" s="246">
        <v>0</v>
      </c>
    </row>
    <row r="36" spans="1:81" ht="15.95" customHeight="1" x14ac:dyDescent="0.25">
      <c r="A36" s="3" t="s">
        <v>91</v>
      </c>
      <c r="B36" s="3" t="s">
        <v>169</v>
      </c>
      <c r="C36" s="3" t="s">
        <v>170</v>
      </c>
      <c r="D36" s="53">
        <v>353</v>
      </c>
      <c r="E36" s="53">
        <v>2914</v>
      </c>
      <c r="F36" s="53">
        <v>22</v>
      </c>
      <c r="G36" s="53">
        <v>8601</v>
      </c>
      <c r="H36" s="53">
        <v>358</v>
      </c>
      <c r="I36" s="53">
        <v>24</v>
      </c>
      <c r="J36" s="53">
        <v>1</v>
      </c>
      <c r="K36" s="53">
        <v>10</v>
      </c>
      <c r="L36" s="53">
        <v>15</v>
      </c>
      <c r="M36" s="52">
        <v>0</v>
      </c>
      <c r="N36" s="53">
        <v>85</v>
      </c>
      <c r="O36" s="52">
        <v>0</v>
      </c>
      <c r="P36" s="245">
        <v>12383</v>
      </c>
      <c r="Q36" s="53">
        <v>353</v>
      </c>
      <c r="R36" s="53">
        <v>1457</v>
      </c>
      <c r="S36" s="52">
        <v>0</v>
      </c>
      <c r="T36" s="53">
        <v>4300</v>
      </c>
      <c r="U36" s="52">
        <v>0</v>
      </c>
      <c r="V36" s="52">
        <v>0</v>
      </c>
      <c r="W36" s="53">
        <v>1</v>
      </c>
      <c r="X36" s="52">
        <v>0</v>
      </c>
      <c r="Y36" s="52">
        <v>0</v>
      </c>
      <c r="Z36" s="52">
        <v>0</v>
      </c>
      <c r="AA36" s="52">
        <v>0</v>
      </c>
      <c r="AB36" s="52">
        <v>0</v>
      </c>
      <c r="AC36" s="245">
        <v>6111</v>
      </c>
      <c r="AD36" s="52">
        <v>0</v>
      </c>
      <c r="AE36" s="53">
        <v>1198</v>
      </c>
      <c r="AF36" s="53">
        <v>22</v>
      </c>
      <c r="AG36" s="52">
        <v>0</v>
      </c>
      <c r="AH36" s="52">
        <v>0</v>
      </c>
      <c r="AI36" s="53">
        <v>20</v>
      </c>
      <c r="AJ36" s="52">
        <v>0</v>
      </c>
      <c r="AK36" s="53">
        <v>10</v>
      </c>
      <c r="AL36" s="53">
        <v>15</v>
      </c>
      <c r="AM36" s="52">
        <v>0</v>
      </c>
      <c r="AN36" s="53">
        <v>34</v>
      </c>
      <c r="AO36" s="52">
        <v>0</v>
      </c>
      <c r="AP36" s="245">
        <v>1299</v>
      </c>
      <c r="AQ36" s="52">
        <v>0</v>
      </c>
      <c r="AR36" s="52">
        <v>0</v>
      </c>
      <c r="AS36" s="52">
        <v>0</v>
      </c>
      <c r="AT36" s="53">
        <v>4301</v>
      </c>
      <c r="AU36" s="53">
        <v>358</v>
      </c>
      <c r="AV36" s="52">
        <v>0</v>
      </c>
      <c r="AW36" s="52">
        <v>0</v>
      </c>
      <c r="AX36" s="52">
        <v>0</v>
      </c>
      <c r="AY36" s="52">
        <v>0</v>
      </c>
      <c r="AZ36" s="52">
        <v>0</v>
      </c>
      <c r="BA36" s="52">
        <v>0</v>
      </c>
      <c r="BB36" s="52">
        <v>0</v>
      </c>
      <c r="BC36" s="245">
        <v>4659</v>
      </c>
      <c r="BD36" s="52">
        <v>0</v>
      </c>
      <c r="BE36" s="52">
        <v>259</v>
      </c>
      <c r="BF36" s="52">
        <v>0</v>
      </c>
      <c r="BG36" s="52">
        <v>0</v>
      </c>
      <c r="BH36" s="52">
        <v>0</v>
      </c>
      <c r="BI36" s="52">
        <v>4</v>
      </c>
      <c r="BJ36" s="52">
        <v>0</v>
      </c>
      <c r="BK36" s="52">
        <v>0</v>
      </c>
      <c r="BL36" s="52">
        <v>0</v>
      </c>
      <c r="BM36" s="52">
        <v>0</v>
      </c>
      <c r="BN36" s="52">
        <v>51</v>
      </c>
      <c r="BO36" s="52">
        <v>0</v>
      </c>
      <c r="BP36" s="245">
        <v>314</v>
      </c>
      <c r="BQ36" s="52">
        <v>0</v>
      </c>
      <c r="BR36" s="52">
        <v>0</v>
      </c>
      <c r="BS36" s="52">
        <v>0</v>
      </c>
      <c r="BT36" s="52">
        <v>0</v>
      </c>
      <c r="BU36" s="52">
        <v>0</v>
      </c>
      <c r="BV36" s="52">
        <v>0</v>
      </c>
      <c r="BW36" s="52">
        <v>0</v>
      </c>
      <c r="BX36" s="52">
        <v>0</v>
      </c>
      <c r="BY36" s="52">
        <v>0</v>
      </c>
      <c r="BZ36" s="52">
        <v>0</v>
      </c>
      <c r="CA36" s="52">
        <v>0</v>
      </c>
      <c r="CB36" s="52">
        <v>0</v>
      </c>
      <c r="CC36" s="246">
        <v>0</v>
      </c>
    </row>
    <row r="37" spans="1:81" ht="15.95" customHeight="1" x14ac:dyDescent="0.25">
      <c r="A37" s="3" t="s">
        <v>91</v>
      </c>
      <c r="B37" s="3" t="s">
        <v>171</v>
      </c>
      <c r="C37" s="3" t="s">
        <v>172</v>
      </c>
      <c r="D37" s="53">
        <v>541</v>
      </c>
      <c r="E37" s="53">
        <v>4463</v>
      </c>
      <c r="F37" s="53">
        <v>34</v>
      </c>
      <c r="G37" s="53">
        <v>13175</v>
      </c>
      <c r="H37" s="53">
        <v>548</v>
      </c>
      <c r="I37" s="53">
        <v>36</v>
      </c>
      <c r="J37" s="53">
        <v>2</v>
      </c>
      <c r="K37" s="53">
        <v>15</v>
      </c>
      <c r="L37" s="53">
        <v>23</v>
      </c>
      <c r="M37" s="52">
        <v>0</v>
      </c>
      <c r="N37" s="53">
        <v>131</v>
      </c>
      <c r="O37" s="52">
        <v>0</v>
      </c>
      <c r="P37" s="245">
        <v>18968</v>
      </c>
      <c r="Q37" s="53">
        <v>541</v>
      </c>
      <c r="R37" s="53">
        <v>2232</v>
      </c>
      <c r="S37" s="52">
        <v>0</v>
      </c>
      <c r="T37" s="53">
        <v>6587</v>
      </c>
      <c r="U37" s="52">
        <v>0</v>
      </c>
      <c r="V37" s="52">
        <v>0</v>
      </c>
      <c r="W37" s="53">
        <v>2</v>
      </c>
      <c r="X37" s="52">
        <v>0</v>
      </c>
      <c r="Y37" s="52">
        <v>0</v>
      </c>
      <c r="Z37" s="52">
        <v>0</v>
      </c>
      <c r="AA37" s="52">
        <v>0</v>
      </c>
      <c r="AB37" s="52">
        <v>0</v>
      </c>
      <c r="AC37" s="245">
        <v>9362</v>
      </c>
      <c r="AD37" s="52">
        <v>0</v>
      </c>
      <c r="AE37" s="53">
        <v>1834</v>
      </c>
      <c r="AF37" s="53">
        <v>34</v>
      </c>
      <c r="AG37" s="52">
        <v>0</v>
      </c>
      <c r="AH37" s="52">
        <v>0</v>
      </c>
      <c r="AI37" s="53">
        <v>29</v>
      </c>
      <c r="AJ37" s="52">
        <v>0</v>
      </c>
      <c r="AK37" s="53">
        <v>15</v>
      </c>
      <c r="AL37" s="53">
        <v>23</v>
      </c>
      <c r="AM37" s="52">
        <v>0</v>
      </c>
      <c r="AN37" s="53">
        <v>53</v>
      </c>
      <c r="AO37" s="52">
        <v>0</v>
      </c>
      <c r="AP37" s="245">
        <v>1988</v>
      </c>
      <c r="AQ37" s="52">
        <v>0</v>
      </c>
      <c r="AR37" s="52">
        <v>0</v>
      </c>
      <c r="AS37" s="52">
        <v>0</v>
      </c>
      <c r="AT37" s="53">
        <v>6588</v>
      </c>
      <c r="AU37" s="53">
        <v>548</v>
      </c>
      <c r="AV37" s="52">
        <v>0</v>
      </c>
      <c r="AW37" s="52">
        <v>0</v>
      </c>
      <c r="AX37" s="52">
        <v>0</v>
      </c>
      <c r="AY37" s="52">
        <v>0</v>
      </c>
      <c r="AZ37" s="52">
        <v>0</v>
      </c>
      <c r="BA37" s="52">
        <v>0</v>
      </c>
      <c r="BB37" s="52">
        <v>0</v>
      </c>
      <c r="BC37" s="245">
        <v>7136</v>
      </c>
      <c r="BD37" s="52">
        <v>0</v>
      </c>
      <c r="BE37" s="52">
        <v>397</v>
      </c>
      <c r="BF37" s="52">
        <v>0</v>
      </c>
      <c r="BG37" s="52">
        <v>0</v>
      </c>
      <c r="BH37" s="52">
        <v>0</v>
      </c>
      <c r="BI37" s="52">
        <v>7</v>
      </c>
      <c r="BJ37" s="52">
        <v>0</v>
      </c>
      <c r="BK37" s="52">
        <v>0</v>
      </c>
      <c r="BL37" s="52">
        <v>0</v>
      </c>
      <c r="BM37" s="52">
        <v>0</v>
      </c>
      <c r="BN37" s="52">
        <v>78</v>
      </c>
      <c r="BO37" s="52">
        <v>0</v>
      </c>
      <c r="BP37" s="245">
        <v>482</v>
      </c>
      <c r="BQ37" s="52">
        <v>0</v>
      </c>
      <c r="BR37" s="52">
        <v>0</v>
      </c>
      <c r="BS37" s="52">
        <v>0</v>
      </c>
      <c r="BT37" s="52">
        <v>0</v>
      </c>
      <c r="BU37" s="52">
        <v>0</v>
      </c>
      <c r="BV37" s="52">
        <v>0</v>
      </c>
      <c r="BW37" s="52">
        <v>0</v>
      </c>
      <c r="BX37" s="52">
        <v>0</v>
      </c>
      <c r="BY37" s="52">
        <v>0</v>
      </c>
      <c r="BZ37" s="52">
        <v>0</v>
      </c>
      <c r="CA37" s="52">
        <v>0</v>
      </c>
      <c r="CB37" s="52">
        <v>0</v>
      </c>
      <c r="CC37" s="246">
        <v>0</v>
      </c>
    </row>
    <row r="38" spans="1:81" ht="15.95" customHeight="1" x14ac:dyDescent="0.25">
      <c r="A38" s="3" t="s">
        <v>91</v>
      </c>
      <c r="B38" s="3" t="s">
        <v>166</v>
      </c>
      <c r="C38" s="3" t="s">
        <v>167</v>
      </c>
      <c r="D38" s="53">
        <v>361</v>
      </c>
      <c r="E38" s="53">
        <v>2977</v>
      </c>
      <c r="F38" s="53">
        <v>23</v>
      </c>
      <c r="G38" s="53">
        <v>8789</v>
      </c>
      <c r="H38" s="53">
        <v>366</v>
      </c>
      <c r="I38" s="53">
        <v>24</v>
      </c>
      <c r="J38" s="53">
        <v>1</v>
      </c>
      <c r="K38" s="53">
        <v>10</v>
      </c>
      <c r="L38" s="53">
        <v>15</v>
      </c>
      <c r="M38" s="52">
        <v>0</v>
      </c>
      <c r="N38" s="53">
        <v>87</v>
      </c>
      <c r="O38" s="52">
        <v>0</v>
      </c>
      <c r="P38" s="245">
        <v>12653</v>
      </c>
      <c r="Q38" s="53">
        <v>361</v>
      </c>
      <c r="R38" s="53">
        <v>1489</v>
      </c>
      <c r="S38" s="52">
        <v>0</v>
      </c>
      <c r="T38" s="53">
        <v>4394</v>
      </c>
      <c r="U38" s="52">
        <v>0</v>
      </c>
      <c r="V38" s="52">
        <v>0</v>
      </c>
      <c r="W38" s="53">
        <v>1</v>
      </c>
      <c r="X38" s="52">
        <v>0</v>
      </c>
      <c r="Y38" s="52">
        <v>0</v>
      </c>
      <c r="Z38" s="52">
        <v>0</v>
      </c>
      <c r="AA38" s="52">
        <v>0</v>
      </c>
      <c r="AB38" s="52">
        <v>0</v>
      </c>
      <c r="AC38" s="245">
        <v>6245</v>
      </c>
      <c r="AD38" s="52">
        <v>0</v>
      </c>
      <c r="AE38" s="53">
        <v>1224</v>
      </c>
      <c r="AF38" s="53">
        <v>23</v>
      </c>
      <c r="AG38" s="52">
        <v>0</v>
      </c>
      <c r="AH38" s="52">
        <v>0</v>
      </c>
      <c r="AI38" s="53">
        <v>20</v>
      </c>
      <c r="AJ38" s="52">
        <v>0</v>
      </c>
      <c r="AK38" s="53">
        <v>10</v>
      </c>
      <c r="AL38" s="53">
        <v>15</v>
      </c>
      <c r="AM38" s="52">
        <v>0</v>
      </c>
      <c r="AN38" s="53">
        <v>35</v>
      </c>
      <c r="AO38" s="52">
        <v>0</v>
      </c>
      <c r="AP38" s="245">
        <v>1327</v>
      </c>
      <c r="AQ38" s="52">
        <v>0</v>
      </c>
      <c r="AR38" s="52">
        <v>0</v>
      </c>
      <c r="AS38" s="52">
        <v>0</v>
      </c>
      <c r="AT38" s="53">
        <v>4395</v>
      </c>
      <c r="AU38" s="53">
        <v>366</v>
      </c>
      <c r="AV38" s="52">
        <v>0</v>
      </c>
      <c r="AW38" s="52">
        <v>0</v>
      </c>
      <c r="AX38" s="52">
        <v>0</v>
      </c>
      <c r="AY38" s="52">
        <v>0</v>
      </c>
      <c r="AZ38" s="52">
        <v>0</v>
      </c>
      <c r="BA38" s="52">
        <v>0</v>
      </c>
      <c r="BB38" s="52">
        <v>0</v>
      </c>
      <c r="BC38" s="245">
        <v>4761</v>
      </c>
      <c r="BD38" s="52">
        <v>0</v>
      </c>
      <c r="BE38" s="52">
        <v>264</v>
      </c>
      <c r="BF38" s="52">
        <v>0</v>
      </c>
      <c r="BG38" s="52">
        <v>0</v>
      </c>
      <c r="BH38" s="52">
        <v>0</v>
      </c>
      <c r="BI38" s="52">
        <v>4</v>
      </c>
      <c r="BJ38" s="52">
        <v>0</v>
      </c>
      <c r="BK38" s="52">
        <v>0</v>
      </c>
      <c r="BL38" s="52">
        <v>0</v>
      </c>
      <c r="BM38" s="52">
        <v>0</v>
      </c>
      <c r="BN38" s="52">
        <v>52</v>
      </c>
      <c r="BO38" s="52">
        <v>0</v>
      </c>
      <c r="BP38" s="245">
        <v>320</v>
      </c>
      <c r="BQ38" s="52">
        <v>0</v>
      </c>
      <c r="BR38" s="52">
        <v>0</v>
      </c>
      <c r="BS38" s="52">
        <v>0</v>
      </c>
      <c r="BT38" s="52">
        <v>0</v>
      </c>
      <c r="BU38" s="52">
        <v>0</v>
      </c>
      <c r="BV38" s="52">
        <v>0</v>
      </c>
      <c r="BW38" s="52">
        <v>0</v>
      </c>
      <c r="BX38" s="52">
        <v>0</v>
      </c>
      <c r="BY38" s="52">
        <v>0</v>
      </c>
      <c r="BZ38" s="52">
        <v>0</v>
      </c>
      <c r="CA38" s="52">
        <v>0</v>
      </c>
      <c r="CB38" s="52">
        <v>0</v>
      </c>
      <c r="CC38" s="246">
        <v>0</v>
      </c>
    </row>
    <row r="39" spans="1:81" ht="15.95" customHeight="1" x14ac:dyDescent="0.25">
      <c r="A39" s="3" t="s">
        <v>103</v>
      </c>
      <c r="B39" s="3" t="s">
        <v>169</v>
      </c>
      <c r="C39" s="3" t="s">
        <v>170</v>
      </c>
      <c r="D39" s="53">
        <v>1131</v>
      </c>
      <c r="E39" s="53">
        <v>9335</v>
      </c>
      <c r="F39" s="53">
        <v>71</v>
      </c>
      <c r="G39" s="53">
        <v>27556</v>
      </c>
      <c r="H39" s="53">
        <v>1147</v>
      </c>
      <c r="I39" s="53">
        <v>75</v>
      </c>
      <c r="J39" s="53">
        <v>4</v>
      </c>
      <c r="K39" s="53">
        <v>32</v>
      </c>
      <c r="L39" s="53">
        <v>48</v>
      </c>
      <c r="M39" s="52">
        <v>0</v>
      </c>
      <c r="N39" s="53">
        <v>274</v>
      </c>
      <c r="O39" s="52">
        <v>0</v>
      </c>
      <c r="P39" s="245">
        <v>39673</v>
      </c>
      <c r="Q39" s="53">
        <v>1131</v>
      </c>
      <c r="R39" s="53">
        <v>4668</v>
      </c>
      <c r="S39" s="52">
        <v>0</v>
      </c>
      <c r="T39" s="53">
        <v>13778</v>
      </c>
      <c r="U39" s="52">
        <v>0</v>
      </c>
      <c r="V39" s="52">
        <v>0</v>
      </c>
      <c r="W39" s="53">
        <v>4</v>
      </c>
      <c r="X39" s="52">
        <v>0</v>
      </c>
      <c r="Y39" s="52">
        <v>0</v>
      </c>
      <c r="Z39" s="52">
        <v>0</v>
      </c>
      <c r="AA39" s="52">
        <v>0</v>
      </c>
      <c r="AB39" s="52">
        <v>0</v>
      </c>
      <c r="AC39" s="245">
        <v>19581</v>
      </c>
      <c r="AD39" s="52">
        <v>0</v>
      </c>
      <c r="AE39" s="53">
        <v>3835</v>
      </c>
      <c r="AF39" s="53">
        <v>71</v>
      </c>
      <c r="AG39" s="52">
        <v>0</v>
      </c>
      <c r="AH39" s="52">
        <v>0</v>
      </c>
      <c r="AI39" s="53">
        <v>62</v>
      </c>
      <c r="AJ39" s="52">
        <v>0</v>
      </c>
      <c r="AK39" s="53">
        <v>32</v>
      </c>
      <c r="AL39" s="53">
        <v>48</v>
      </c>
      <c r="AM39" s="52">
        <v>0</v>
      </c>
      <c r="AN39" s="53">
        <v>111</v>
      </c>
      <c r="AO39" s="52">
        <v>0</v>
      </c>
      <c r="AP39" s="245">
        <v>4159</v>
      </c>
      <c r="AQ39" s="52">
        <v>0</v>
      </c>
      <c r="AR39" s="52">
        <v>0</v>
      </c>
      <c r="AS39" s="52">
        <v>0</v>
      </c>
      <c r="AT39" s="53">
        <v>13778</v>
      </c>
      <c r="AU39" s="53">
        <v>1147</v>
      </c>
      <c r="AV39" s="52">
        <v>0</v>
      </c>
      <c r="AW39" s="52">
        <v>0</v>
      </c>
      <c r="AX39" s="52">
        <v>0</v>
      </c>
      <c r="AY39" s="52">
        <v>0</v>
      </c>
      <c r="AZ39" s="52">
        <v>0</v>
      </c>
      <c r="BA39" s="52">
        <v>0</v>
      </c>
      <c r="BB39" s="52">
        <v>0</v>
      </c>
      <c r="BC39" s="245">
        <v>14925</v>
      </c>
      <c r="BD39" s="52">
        <v>0</v>
      </c>
      <c r="BE39" s="52">
        <v>832</v>
      </c>
      <c r="BF39" s="52">
        <v>0</v>
      </c>
      <c r="BG39" s="52">
        <v>0</v>
      </c>
      <c r="BH39" s="52">
        <v>0</v>
      </c>
      <c r="BI39" s="52">
        <v>13</v>
      </c>
      <c r="BJ39" s="52">
        <v>0</v>
      </c>
      <c r="BK39" s="52">
        <v>0</v>
      </c>
      <c r="BL39" s="52">
        <v>0</v>
      </c>
      <c r="BM39" s="52">
        <v>0</v>
      </c>
      <c r="BN39" s="52">
        <v>163</v>
      </c>
      <c r="BO39" s="52">
        <v>0</v>
      </c>
      <c r="BP39" s="245">
        <v>1008</v>
      </c>
      <c r="BQ39" s="52">
        <v>0</v>
      </c>
      <c r="BR39" s="52">
        <v>0</v>
      </c>
      <c r="BS39" s="52">
        <v>0</v>
      </c>
      <c r="BT39" s="52">
        <v>0</v>
      </c>
      <c r="BU39" s="52">
        <v>0</v>
      </c>
      <c r="BV39" s="52">
        <v>0</v>
      </c>
      <c r="BW39" s="52">
        <v>0</v>
      </c>
      <c r="BX39" s="52">
        <v>0</v>
      </c>
      <c r="BY39" s="52">
        <v>0</v>
      </c>
      <c r="BZ39" s="52">
        <v>0</v>
      </c>
      <c r="CA39" s="52">
        <v>0</v>
      </c>
      <c r="CB39" s="52">
        <v>0</v>
      </c>
      <c r="CC39" s="246">
        <v>0</v>
      </c>
    </row>
    <row r="40" spans="1:81" ht="15.95" customHeight="1" x14ac:dyDescent="0.25">
      <c r="A40" s="3" t="s">
        <v>103</v>
      </c>
      <c r="B40" s="3" t="s">
        <v>171</v>
      </c>
      <c r="C40" s="3" t="s">
        <v>172</v>
      </c>
      <c r="D40" s="53">
        <v>1099</v>
      </c>
      <c r="E40" s="53">
        <v>9074</v>
      </c>
      <c r="F40" s="53">
        <v>69</v>
      </c>
      <c r="G40" s="53">
        <v>26788</v>
      </c>
      <c r="H40" s="53">
        <v>1115</v>
      </c>
      <c r="I40" s="53">
        <v>73</v>
      </c>
      <c r="J40" s="53">
        <v>4</v>
      </c>
      <c r="K40" s="53">
        <v>31</v>
      </c>
      <c r="L40" s="53">
        <v>46</v>
      </c>
      <c r="M40" s="52">
        <v>0</v>
      </c>
      <c r="N40" s="53">
        <v>266</v>
      </c>
      <c r="O40" s="52">
        <v>0</v>
      </c>
      <c r="P40" s="245">
        <v>38565</v>
      </c>
      <c r="Q40" s="53">
        <v>1099</v>
      </c>
      <c r="R40" s="53">
        <v>4537</v>
      </c>
      <c r="S40" s="52">
        <v>0</v>
      </c>
      <c r="T40" s="53">
        <v>13394</v>
      </c>
      <c r="U40" s="52">
        <v>0</v>
      </c>
      <c r="V40" s="52">
        <v>0</v>
      </c>
      <c r="W40" s="53">
        <v>4</v>
      </c>
      <c r="X40" s="52">
        <v>0</v>
      </c>
      <c r="Y40" s="52">
        <v>0</v>
      </c>
      <c r="Z40" s="52">
        <v>0</v>
      </c>
      <c r="AA40" s="52">
        <v>0</v>
      </c>
      <c r="AB40" s="52">
        <v>0</v>
      </c>
      <c r="AC40" s="245">
        <v>19034</v>
      </c>
      <c r="AD40" s="52">
        <v>0</v>
      </c>
      <c r="AE40" s="53">
        <v>3728</v>
      </c>
      <c r="AF40" s="53">
        <v>69</v>
      </c>
      <c r="AG40" s="52">
        <v>0</v>
      </c>
      <c r="AH40" s="52">
        <v>0</v>
      </c>
      <c r="AI40" s="53">
        <v>60</v>
      </c>
      <c r="AJ40" s="52">
        <v>0</v>
      </c>
      <c r="AK40" s="53">
        <v>31</v>
      </c>
      <c r="AL40" s="53">
        <v>46</v>
      </c>
      <c r="AM40" s="52">
        <v>0</v>
      </c>
      <c r="AN40" s="53">
        <v>108</v>
      </c>
      <c r="AO40" s="52">
        <v>0</v>
      </c>
      <c r="AP40" s="245">
        <v>4042</v>
      </c>
      <c r="AQ40" s="52">
        <v>0</v>
      </c>
      <c r="AR40" s="52">
        <v>0</v>
      </c>
      <c r="AS40" s="52">
        <v>0</v>
      </c>
      <c r="AT40" s="53">
        <v>13394</v>
      </c>
      <c r="AU40" s="53">
        <v>1115</v>
      </c>
      <c r="AV40" s="52">
        <v>0</v>
      </c>
      <c r="AW40" s="52">
        <v>0</v>
      </c>
      <c r="AX40" s="52">
        <v>0</v>
      </c>
      <c r="AY40" s="52">
        <v>0</v>
      </c>
      <c r="AZ40" s="52">
        <v>0</v>
      </c>
      <c r="BA40" s="52">
        <v>0</v>
      </c>
      <c r="BB40" s="52">
        <v>0</v>
      </c>
      <c r="BC40" s="245">
        <v>14509</v>
      </c>
      <c r="BD40" s="52">
        <v>0</v>
      </c>
      <c r="BE40" s="52">
        <v>809</v>
      </c>
      <c r="BF40" s="52">
        <v>0</v>
      </c>
      <c r="BG40" s="52">
        <v>0</v>
      </c>
      <c r="BH40" s="52">
        <v>0</v>
      </c>
      <c r="BI40" s="52">
        <v>13</v>
      </c>
      <c r="BJ40" s="52">
        <v>0</v>
      </c>
      <c r="BK40" s="52">
        <v>0</v>
      </c>
      <c r="BL40" s="52">
        <v>0</v>
      </c>
      <c r="BM40" s="52">
        <v>0</v>
      </c>
      <c r="BN40" s="52">
        <v>158</v>
      </c>
      <c r="BO40" s="52">
        <v>0</v>
      </c>
      <c r="BP40" s="245">
        <v>980</v>
      </c>
      <c r="BQ40" s="52">
        <v>0</v>
      </c>
      <c r="BR40" s="52">
        <v>0</v>
      </c>
      <c r="BS40" s="52">
        <v>0</v>
      </c>
      <c r="BT40" s="52">
        <v>0</v>
      </c>
      <c r="BU40" s="52">
        <v>0</v>
      </c>
      <c r="BV40" s="52">
        <v>0</v>
      </c>
      <c r="BW40" s="52">
        <v>0</v>
      </c>
      <c r="BX40" s="52">
        <v>0</v>
      </c>
      <c r="BY40" s="52">
        <v>0</v>
      </c>
      <c r="BZ40" s="52">
        <v>0</v>
      </c>
      <c r="CA40" s="52">
        <v>0</v>
      </c>
      <c r="CB40" s="52">
        <v>0</v>
      </c>
      <c r="CC40" s="246">
        <v>0</v>
      </c>
    </row>
    <row r="41" spans="1:81" ht="15.95" customHeight="1" x14ac:dyDescent="0.25">
      <c r="A41" s="3" t="s">
        <v>103</v>
      </c>
      <c r="B41" s="3" t="s">
        <v>166</v>
      </c>
      <c r="C41" s="3" t="s">
        <v>167</v>
      </c>
      <c r="D41" s="53">
        <v>1132</v>
      </c>
      <c r="E41" s="53">
        <v>9344</v>
      </c>
      <c r="F41" s="53">
        <v>71</v>
      </c>
      <c r="G41" s="53">
        <v>27584</v>
      </c>
      <c r="H41" s="53">
        <v>1148</v>
      </c>
      <c r="I41" s="53">
        <v>75</v>
      </c>
      <c r="J41" s="53">
        <v>4</v>
      </c>
      <c r="K41" s="53">
        <v>32</v>
      </c>
      <c r="L41" s="53">
        <v>48</v>
      </c>
      <c r="M41" s="52">
        <v>0</v>
      </c>
      <c r="N41" s="53">
        <v>274</v>
      </c>
      <c r="O41" s="52">
        <v>0</v>
      </c>
      <c r="P41" s="245">
        <v>39712</v>
      </c>
      <c r="Q41" s="53">
        <v>1132</v>
      </c>
      <c r="R41" s="53">
        <v>4672</v>
      </c>
      <c r="S41" s="52">
        <v>0</v>
      </c>
      <c r="T41" s="53">
        <v>13792</v>
      </c>
      <c r="U41" s="52">
        <v>0</v>
      </c>
      <c r="V41" s="52">
        <v>0</v>
      </c>
      <c r="W41" s="53">
        <v>4</v>
      </c>
      <c r="X41" s="52">
        <v>0</v>
      </c>
      <c r="Y41" s="52">
        <v>0</v>
      </c>
      <c r="Z41" s="52">
        <v>0</v>
      </c>
      <c r="AA41" s="52">
        <v>0</v>
      </c>
      <c r="AB41" s="52">
        <v>0</v>
      </c>
      <c r="AC41" s="245">
        <v>19600</v>
      </c>
      <c r="AD41" s="52">
        <v>0</v>
      </c>
      <c r="AE41" s="53">
        <v>3839</v>
      </c>
      <c r="AF41" s="53">
        <v>71</v>
      </c>
      <c r="AG41" s="52">
        <v>0</v>
      </c>
      <c r="AH41" s="52">
        <v>0</v>
      </c>
      <c r="AI41" s="53">
        <v>62</v>
      </c>
      <c r="AJ41" s="52">
        <v>0</v>
      </c>
      <c r="AK41" s="53">
        <v>32</v>
      </c>
      <c r="AL41" s="53">
        <v>48</v>
      </c>
      <c r="AM41" s="52">
        <v>0</v>
      </c>
      <c r="AN41" s="53">
        <v>111</v>
      </c>
      <c r="AO41" s="52">
        <v>0</v>
      </c>
      <c r="AP41" s="245">
        <v>4163</v>
      </c>
      <c r="AQ41" s="52">
        <v>0</v>
      </c>
      <c r="AR41" s="52">
        <v>0</v>
      </c>
      <c r="AS41" s="52">
        <v>0</v>
      </c>
      <c r="AT41" s="53">
        <v>13792</v>
      </c>
      <c r="AU41" s="53">
        <v>1148</v>
      </c>
      <c r="AV41" s="52">
        <v>0</v>
      </c>
      <c r="AW41" s="52">
        <v>0</v>
      </c>
      <c r="AX41" s="52">
        <v>0</v>
      </c>
      <c r="AY41" s="52">
        <v>0</v>
      </c>
      <c r="AZ41" s="52">
        <v>0</v>
      </c>
      <c r="BA41" s="52">
        <v>0</v>
      </c>
      <c r="BB41" s="52">
        <v>0</v>
      </c>
      <c r="BC41" s="245">
        <v>14940</v>
      </c>
      <c r="BD41" s="52">
        <v>0</v>
      </c>
      <c r="BE41" s="52">
        <v>833</v>
      </c>
      <c r="BF41" s="52">
        <v>0</v>
      </c>
      <c r="BG41" s="52">
        <v>0</v>
      </c>
      <c r="BH41" s="52">
        <v>0</v>
      </c>
      <c r="BI41" s="52">
        <v>13</v>
      </c>
      <c r="BJ41" s="52">
        <v>0</v>
      </c>
      <c r="BK41" s="52">
        <v>0</v>
      </c>
      <c r="BL41" s="52">
        <v>0</v>
      </c>
      <c r="BM41" s="52">
        <v>0</v>
      </c>
      <c r="BN41" s="52">
        <v>163</v>
      </c>
      <c r="BO41" s="52">
        <v>0</v>
      </c>
      <c r="BP41" s="245">
        <v>1009</v>
      </c>
      <c r="BQ41" s="52">
        <v>0</v>
      </c>
      <c r="BR41" s="52">
        <v>0</v>
      </c>
      <c r="BS41" s="52">
        <v>0</v>
      </c>
      <c r="BT41" s="52">
        <v>0</v>
      </c>
      <c r="BU41" s="52">
        <v>0</v>
      </c>
      <c r="BV41" s="52">
        <v>0</v>
      </c>
      <c r="BW41" s="52">
        <v>0</v>
      </c>
      <c r="BX41" s="52">
        <v>0</v>
      </c>
      <c r="BY41" s="52">
        <v>0</v>
      </c>
      <c r="BZ41" s="52">
        <v>0</v>
      </c>
      <c r="CA41" s="52">
        <v>0</v>
      </c>
      <c r="CB41" s="52">
        <v>0</v>
      </c>
      <c r="CC41" s="246">
        <v>0</v>
      </c>
    </row>
    <row r="42" spans="1:81" ht="15.95" customHeight="1" x14ac:dyDescent="0.25">
      <c r="A42" s="3" t="s">
        <v>107</v>
      </c>
      <c r="B42" s="3" t="s">
        <v>171</v>
      </c>
      <c r="C42" s="3" t="s">
        <v>172</v>
      </c>
      <c r="D42" s="53">
        <v>120</v>
      </c>
      <c r="E42" s="53">
        <v>995</v>
      </c>
      <c r="F42" s="53">
        <v>8</v>
      </c>
      <c r="G42" s="53">
        <v>2937</v>
      </c>
      <c r="H42" s="53">
        <v>122</v>
      </c>
      <c r="I42" s="53">
        <v>8</v>
      </c>
      <c r="J42" s="52">
        <v>0</v>
      </c>
      <c r="K42" s="53">
        <v>3</v>
      </c>
      <c r="L42" s="53">
        <v>5</v>
      </c>
      <c r="M42" s="52">
        <v>0</v>
      </c>
      <c r="N42" s="53">
        <v>29</v>
      </c>
      <c r="O42" s="52">
        <v>0</v>
      </c>
      <c r="P42" s="245">
        <v>4227</v>
      </c>
      <c r="Q42" s="53">
        <v>120</v>
      </c>
      <c r="R42" s="53">
        <v>498</v>
      </c>
      <c r="S42" s="52">
        <v>0</v>
      </c>
      <c r="T42" s="53">
        <v>1468</v>
      </c>
      <c r="U42" s="52">
        <v>0</v>
      </c>
      <c r="V42" s="52">
        <v>0</v>
      </c>
      <c r="W42" s="52">
        <v>0</v>
      </c>
      <c r="X42" s="52">
        <v>0</v>
      </c>
      <c r="Y42" s="52">
        <v>0</v>
      </c>
      <c r="Z42" s="52">
        <v>0</v>
      </c>
      <c r="AA42" s="52">
        <v>0</v>
      </c>
      <c r="AB42" s="52">
        <v>0</v>
      </c>
      <c r="AC42" s="245">
        <v>2086</v>
      </c>
      <c r="AD42" s="52">
        <v>0</v>
      </c>
      <c r="AE42" s="53">
        <v>409</v>
      </c>
      <c r="AF42" s="53">
        <v>8</v>
      </c>
      <c r="AG42" s="52">
        <v>0</v>
      </c>
      <c r="AH42" s="52">
        <v>0</v>
      </c>
      <c r="AI42" s="53">
        <v>7</v>
      </c>
      <c r="AJ42" s="52">
        <v>0</v>
      </c>
      <c r="AK42" s="53">
        <v>3</v>
      </c>
      <c r="AL42" s="53">
        <v>5</v>
      </c>
      <c r="AM42" s="52">
        <v>0</v>
      </c>
      <c r="AN42" s="53">
        <v>12</v>
      </c>
      <c r="AO42" s="52">
        <v>0</v>
      </c>
      <c r="AP42" s="245">
        <v>444</v>
      </c>
      <c r="AQ42" s="52">
        <v>0</v>
      </c>
      <c r="AR42" s="52">
        <v>0</v>
      </c>
      <c r="AS42" s="52">
        <v>0</v>
      </c>
      <c r="AT42" s="53">
        <v>1469</v>
      </c>
      <c r="AU42" s="53">
        <v>122</v>
      </c>
      <c r="AV42" s="52">
        <v>0</v>
      </c>
      <c r="AW42" s="52">
        <v>0</v>
      </c>
      <c r="AX42" s="52">
        <v>0</v>
      </c>
      <c r="AY42" s="52">
        <v>0</v>
      </c>
      <c r="AZ42" s="52">
        <v>0</v>
      </c>
      <c r="BA42" s="52">
        <v>0</v>
      </c>
      <c r="BB42" s="52">
        <v>0</v>
      </c>
      <c r="BC42" s="245">
        <v>1591</v>
      </c>
      <c r="BD42" s="52">
        <v>0</v>
      </c>
      <c r="BE42" s="52">
        <v>88</v>
      </c>
      <c r="BF42" s="52">
        <v>0</v>
      </c>
      <c r="BG42" s="52">
        <v>0</v>
      </c>
      <c r="BH42" s="52">
        <v>0</v>
      </c>
      <c r="BI42" s="52">
        <v>1</v>
      </c>
      <c r="BJ42" s="52">
        <v>0</v>
      </c>
      <c r="BK42" s="52">
        <v>0</v>
      </c>
      <c r="BL42" s="52">
        <v>0</v>
      </c>
      <c r="BM42" s="52">
        <v>0</v>
      </c>
      <c r="BN42" s="52">
        <v>17</v>
      </c>
      <c r="BO42" s="52">
        <v>0</v>
      </c>
      <c r="BP42" s="245">
        <v>106</v>
      </c>
      <c r="BQ42" s="52">
        <v>0</v>
      </c>
      <c r="BR42" s="52">
        <v>0</v>
      </c>
      <c r="BS42" s="52">
        <v>0</v>
      </c>
      <c r="BT42" s="52">
        <v>0</v>
      </c>
      <c r="BU42" s="52">
        <v>0</v>
      </c>
      <c r="BV42" s="52">
        <v>0</v>
      </c>
      <c r="BW42" s="52">
        <v>0</v>
      </c>
      <c r="BX42" s="52">
        <v>0</v>
      </c>
      <c r="BY42" s="52">
        <v>0</v>
      </c>
      <c r="BZ42" s="52">
        <v>0</v>
      </c>
      <c r="CA42" s="52">
        <v>0</v>
      </c>
      <c r="CB42" s="52">
        <v>0</v>
      </c>
      <c r="CC42" s="246">
        <v>0</v>
      </c>
    </row>
    <row r="43" spans="1:81" ht="15.95" customHeight="1" x14ac:dyDescent="0.25">
      <c r="A43" s="3" t="s">
        <v>107</v>
      </c>
      <c r="B43" s="3" t="s">
        <v>166</v>
      </c>
      <c r="C43" s="3" t="s">
        <v>172</v>
      </c>
      <c r="D43" s="53">
        <v>-120</v>
      </c>
      <c r="E43" s="53">
        <v>-995</v>
      </c>
      <c r="F43" s="53">
        <v>-8</v>
      </c>
      <c r="G43" s="53">
        <v>-2937</v>
      </c>
      <c r="H43" s="53">
        <v>-122</v>
      </c>
      <c r="I43" s="53">
        <v>-8</v>
      </c>
      <c r="J43" s="52">
        <v>0</v>
      </c>
      <c r="K43" s="53">
        <v>-3</v>
      </c>
      <c r="L43" s="53">
        <v>-5</v>
      </c>
      <c r="M43" s="52">
        <v>0</v>
      </c>
      <c r="N43" s="53">
        <v>-29</v>
      </c>
      <c r="O43" s="52">
        <v>0</v>
      </c>
      <c r="P43" s="245">
        <v>-4227</v>
      </c>
      <c r="Q43" s="53">
        <v>-120</v>
      </c>
      <c r="R43" s="53">
        <v>-498</v>
      </c>
      <c r="S43" s="52">
        <v>0</v>
      </c>
      <c r="T43" s="53">
        <v>-1468</v>
      </c>
      <c r="U43" s="52">
        <v>0</v>
      </c>
      <c r="V43" s="52">
        <v>0</v>
      </c>
      <c r="W43" s="52">
        <v>0</v>
      </c>
      <c r="X43" s="52">
        <v>0</v>
      </c>
      <c r="Y43" s="52">
        <v>0</v>
      </c>
      <c r="Z43" s="52">
        <v>0</v>
      </c>
      <c r="AA43" s="52">
        <v>0</v>
      </c>
      <c r="AB43" s="52">
        <v>0</v>
      </c>
      <c r="AC43" s="245">
        <v>-2086</v>
      </c>
      <c r="AD43" s="52">
        <v>0</v>
      </c>
      <c r="AE43" s="53">
        <v>-408</v>
      </c>
      <c r="AF43" s="53">
        <v>-8</v>
      </c>
      <c r="AG43" s="52">
        <v>0</v>
      </c>
      <c r="AH43" s="52">
        <v>0</v>
      </c>
      <c r="AI43" s="53">
        <v>-7</v>
      </c>
      <c r="AJ43" s="52">
        <v>0</v>
      </c>
      <c r="AK43" s="53">
        <v>-3</v>
      </c>
      <c r="AL43" s="53">
        <v>-5</v>
      </c>
      <c r="AM43" s="52">
        <v>0</v>
      </c>
      <c r="AN43" s="53">
        <v>-12</v>
      </c>
      <c r="AO43" s="52">
        <v>0</v>
      </c>
      <c r="AP43" s="245">
        <v>-443</v>
      </c>
      <c r="AQ43" s="52">
        <v>0</v>
      </c>
      <c r="AR43" s="52">
        <v>0</v>
      </c>
      <c r="AS43" s="52">
        <v>0</v>
      </c>
      <c r="AT43" s="53">
        <v>-1469</v>
      </c>
      <c r="AU43" s="53">
        <v>-122</v>
      </c>
      <c r="AV43" s="52">
        <v>0</v>
      </c>
      <c r="AW43" s="52">
        <v>0</v>
      </c>
      <c r="AX43" s="52">
        <v>0</v>
      </c>
      <c r="AY43" s="52">
        <v>0</v>
      </c>
      <c r="AZ43" s="52">
        <v>0</v>
      </c>
      <c r="BA43" s="52">
        <v>0</v>
      </c>
      <c r="BB43" s="52">
        <v>0</v>
      </c>
      <c r="BC43" s="245">
        <v>-1591</v>
      </c>
      <c r="BD43" s="52">
        <v>0</v>
      </c>
      <c r="BE43" s="52">
        <v>-89</v>
      </c>
      <c r="BF43" s="52">
        <v>0</v>
      </c>
      <c r="BG43" s="52">
        <v>0</v>
      </c>
      <c r="BH43" s="52">
        <v>0</v>
      </c>
      <c r="BI43" s="52">
        <v>-1</v>
      </c>
      <c r="BJ43" s="52">
        <v>0</v>
      </c>
      <c r="BK43" s="52">
        <v>0</v>
      </c>
      <c r="BL43" s="52">
        <v>0</v>
      </c>
      <c r="BM43" s="52">
        <v>0</v>
      </c>
      <c r="BN43" s="52">
        <v>-17</v>
      </c>
      <c r="BO43" s="52">
        <v>0</v>
      </c>
      <c r="BP43" s="245">
        <v>-107</v>
      </c>
      <c r="BQ43" s="52">
        <v>0</v>
      </c>
      <c r="BR43" s="52">
        <v>0</v>
      </c>
      <c r="BS43" s="52">
        <v>0</v>
      </c>
      <c r="BT43" s="52">
        <v>0</v>
      </c>
      <c r="BU43" s="52">
        <v>0</v>
      </c>
      <c r="BV43" s="52">
        <v>0</v>
      </c>
      <c r="BW43" s="52">
        <v>0</v>
      </c>
      <c r="BX43" s="52">
        <v>0</v>
      </c>
      <c r="BY43" s="52">
        <v>0</v>
      </c>
      <c r="BZ43" s="52">
        <v>0</v>
      </c>
      <c r="CA43" s="52">
        <v>0</v>
      </c>
      <c r="CB43" s="52">
        <v>0</v>
      </c>
      <c r="CC43" s="246">
        <v>0</v>
      </c>
    </row>
    <row r="44" spans="1:81" ht="15.95" customHeight="1" x14ac:dyDescent="0.25">
      <c r="A44" s="3" t="s">
        <v>109</v>
      </c>
      <c r="B44" s="3" t="s">
        <v>169</v>
      </c>
      <c r="C44" s="3" t="s">
        <v>170</v>
      </c>
      <c r="D44" s="53">
        <v>437</v>
      </c>
      <c r="E44" s="53">
        <v>3610</v>
      </c>
      <c r="F44" s="53">
        <v>28</v>
      </c>
      <c r="G44" s="53">
        <v>10657</v>
      </c>
      <c r="H44" s="53">
        <v>443</v>
      </c>
      <c r="I44" s="53">
        <v>29</v>
      </c>
      <c r="J44" s="53">
        <v>2</v>
      </c>
      <c r="K44" s="53">
        <v>12</v>
      </c>
      <c r="L44" s="53">
        <v>18</v>
      </c>
      <c r="M44" s="52">
        <v>0</v>
      </c>
      <c r="N44" s="53">
        <v>106</v>
      </c>
      <c r="O44" s="52">
        <v>0</v>
      </c>
      <c r="P44" s="245">
        <v>15342</v>
      </c>
      <c r="Q44" s="53">
        <v>437</v>
      </c>
      <c r="R44" s="53">
        <v>1805</v>
      </c>
      <c r="S44" s="52">
        <v>0</v>
      </c>
      <c r="T44" s="53">
        <v>5328</v>
      </c>
      <c r="U44" s="52">
        <v>0</v>
      </c>
      <c r="V44" s="52">
        <v>0</v>
      </c>
      <c r="W44" s="53">
        <v>2</v>
      </c>
      <c r="X44" s="52">
        <v>0</v>
      </c>
      <c r="Y44" s="52">
        <v>0</v>
      </c>
      <c r="Z44" s="52">
        <v>0</v>
      </c>
      <c r="AA44" s="52">
        <v>0</v>
      </c>
      <c r="AB44" s="52">
        <v>0</v>
      </c>
      <c r="AC44" s="245">
        <v>7572</v>
      </c>
      <c r="AD44" s="52">
        <v>0</v>
      </c>
      <c r="AE44" s="53">
        <v>1484</v>
      </c>
      <c r="AF44" s="53">
        <v>28</v>
      </c>
      <c r="AG44" s="52">
        <v>0</v>
      </c>
      <c r="AH44" s="52">
        <v>0</v>
      </c>
      <c r="AI44" s="53">
        <v>24</v>
      </c>
      <c r="AJ44" s="52">
        <v>0</v>
      </c>
      <c r="AK44" s="53">
        <v>12</v>
      </c>
      <c r="AL44" s="53">
        <v>18</v>
      </c>
      <c r="AM44" s="52">
        <v>0</v>
      </c>
      <c r="AN44" s="53">
        <v>43</v>
      </c>
      <c r="AO44" s="52">
        <v>0</v>
      </c>
      <c r="AP44" s="245">
        <v>1609</v>
      </c>
      <c r="AQ44" s="52">
        <v>0</v>
      </c>
      <c r="AR44" s="52">
        <v>0</v>
      </c>
      <c r="AS44" s="52">
        <v>0</v>
      </c>
      <c r="AT44" s="53">
        <v>5329</v>
      </c>
      <c r="AU44" s="53">
        <v>443</v>
      </c>
      <c r="AV44" s="52">
        <v>0</v>
      </c>
      <c r="AW44" s="52">
        <v>0</v>
      </c>
      <c r="AX44" s="52">
        <v>0</v>
      </c>
      <c r="AY44" s="52">
        <v>0</v>
      </c>
      <c r="AZ44" s="52">
        <v>0</v>
      </c>
      <c r="BA44" s="52">
        <v>0</v>
      </c>
      <c r="BB44" s="52">
        <v>0</v>
      </c>
      <c r="BC44" s="245">
        <v>5772</v>
      </c>
      <c r="BD44" s="52">
        <v>0</v>
      </c>
      <c r="BE44" s="52">
        <v>321</v>
      </c>
      <c r="BF44" s="52">
        <v>0</v>
      </c>
      <c r="BG44" s="52">
        <v>0</v>
      </c>
      <c r="BH44" s="52">
        <v>0</v>
      </c>
      <c r="BI44" s="52">
        <v>5</v>
      </c>
      <c r="BJ44" s="52">
        <v>0</v>
      </c>
      <c r="BK44" s="52">
        <v>0</v>
      </c>
      <c r="BL44" s="52">
        <v>0</v>
      </c>
      <c r="BM44" s="52">
        <v>0</v>
      </c>
      <c r="BN44" s="52">
        <v>63</v>
      </c>
      <c r="BO44" s="52">
        <v>0</v>
      </c>
      <c r="BP44" s="245">
        <v>389</v>
      </c>
      <c r="BQ44" s="52">
        <v>0</v>
      </c>
      <c r="BR44" s="52">
        <v>0</v>
      </c>
      <c r="BS44" s="52">
        <v>0</v>
      </c>
      <c r="BT44" s="52">
        <v>0</v>
      </c>
      <c r="BU44" s="52">
        <v>0</v>
      </c>
      <c r="BV44" s="52">
        <v>0</v>
      </c>
      <c r="BW44" s="52">
        <v>0</v>
      </c>
      <c r="BX44" s="52">
        <v>0</v>
      </c>
      <c r="BY44" s="52">
        <v>0</v>
      </c>
      <c r="BZ44" s="52">
        <v>0</v>
      </c>
      <c r="CA44" s="52">
        <v>0</v>
      </c>
      <c r="CB44" s="52">
        <v>0</v>
      </c>
      <c r="CC44" s="246">
        <v>0</v>
      </c>
    </row>
    <row r="45" spans="1:81" ht="15.95" customHeight="1" x14ac:dyDescent="0.25">
      <c r="A45" s="3" t="s">
        <v>109</v>
      </c>
      <c r="B45" s="3" t="s">
        <v>171</v>
      </c>
      <c r="C45" s="3" t="s">
        <v>172</v>
      </c>
      <c r="D45" s="53">
        <v>461</v>
      </c>
      <c r="E45" s="53">
        <v>3802</v>
      </c>
      <c r="F45" s="53">
        <v>29</v>
      </c>
      <c r="G45" s="53">
        <v>11224</v>
      </c>
      <c r="H45" s="53">
        <v>467</v>
      </c>
      <c r="I45" s="53">
        <v>31</v>
      </c>
      <c r="J45" s="53">
        <v>2</v>
      </c>
      <c r="K45" s="53">
        <v>13</v>
      </c>
      <c r="L45" s="53">
        <v>19</v>
      </c>
      <c r="M45" s="52">
        <v>0</v>
      </c>
      <c r="N45" s="53">
        <v>112</v>
      </c>
      <c r="O45" s="52">
        <v>0</v>
      </c>
      <c r="P45" s="245">
        <v>16160</v>
      </c>
      <c r="Q45" s="53">
        <v>461</v>
      </c>
      <c r="R45" s="53">
        <v>1901</v>
      </c>
      <c r="S45" s="52">
        <v>0</v>
      </c>
      <c r="T45" s="53">
        <v>5612</v>
      </c>
      <c r="U45" s="52">
        <v>0</v>
      </c>
      <c r="V45" s="52">
        <v>0</v>
      </c>
      <c r="W45" s="53">
        <v>2</v>
      </c>
      <c r="X45" s="52">
        <v>0</v>
      </c>
      <c r="Y45" s="52">
        <v>0</v>
      </c>
      <c r="Z45" s="52">
        <v>0</v>
      </c>
      <c r="AA45" s="52">
        <v>0</v>
      </c>
      <c r="AB45" s="52">
        <v>0</v>
      </c>
      <c r="AC45" s="245">
        <v>7976</v>
      </c>
      <c r="AD45" s="52">
        <v>0</v>
      </c>
      <c r="AE45" s="53">
        <v>1563</v>
      </c>
      <c r="AF45" s="53">
        <v>29</v>
      </c>
      <c r="AG45" s="52">
        <v>0</v>
      </c>
      <c r="AH45" s="52">
        <v>0</v>
      </c>
      <c r="AI45" s="53">
        <v>26</v>
      </c>
      <c r="AJ45" s="52">
        <v>0</v>
      </c>
      <c r="AK45" s="53">
        <v>13</v>
      </c>
      <c r="AL45" s="53">
        <v>19</v>
      </c>
      <c r="AM45" s="52">
        <v>0</v>
      </c>
      <c r="AN45" s="53">
        <v>45</v>
      </c>
      <c r="AO45" s="52">
        <v>0</v>
      </c>
      <c r="AP45" s="245">
        <v>1695</v>
      </c>
      <c r="AQ45" s="52">
        <v>0</v>
      </c>
      <c r="AR45" s="52">
        <v>0</v>
      </c>
      <c r="AS45" s="52">
        <v>0</v>
      </c>
      <c r="AT45" s="53">
        <v>5612</v>
      </c>
      <c r="AU45" s="53">
        <v>467</v>
      </c>
      <c r="AV45" s="52">
        <v>0</v>
      </c>
      <c r="AW45" s="52">
        <v>0</v>
      </c>
      <c r="AX45" s="52">
        <v>0</v>
      </c>
      <c r="AY45" s="52">
        <v>0</v>
      </c>
      <c r="AZ45" s="52">
        <v>0</v>
      </c>
      <c r="BA45" s="52">
        <v>0</v>
      </c>
      <c r="BB45" s="52">
        <v>0</v>
      </c>
      <c r="BC45" s="245">
        <v>6079</v>
      </c>
      <c r="BD45" s="52">
        <v>0</v>
      </c>
      <c r="BE45" s="52">
        <v>338</v>
      </c>
      <c r="BF45" s="52">
        <v>0</v>
      </c>
      <c r="BG45" s="52">
        <v>0</v>
      </c>
      <c r="BH45" s="52">
        <v>0</v>
      </c>
      <c r="BI45" s="52">
        <v>5</v>
      </c>
      <c r="BJ45" s="52">
        <v>0</v>
      </c>
      <c r="BK45" s="52">
        <v>0</v>
      </c>
      <c r="BL45" s="52">
        <v>0</v>
      </c>
      <c r="BM45" s="52">
        <v>0</v>
      </c>
      <c r="BN45" s="52">
        <v>67</v>
      </c>
      <c r="BO45" s="52">
        <v>0</v>
      </c>
      <c r="BP45" s="245">
        <v>410</v>
      </c>
      <c r="BQ45" s="52">
        <v>0</v>
      </c>
      <c r="BR45" s="52">
        <v>0</v>
      </c>
      <c r="BS45" s="52">
        <v>0</v>
      </c>
      <c r="BT45" s="52">
        <v>0</v>
      </c>
      <c r="BU45" s="52">
        <v>0</v>
      </c>
      <c r="BV45" s="52">
        <v>0</v>
      </c>
      <c r="BW45" s="52">
        <v>0</v>
      </c>
      <c r="BX45" s="52">
        <v>0</v>
      </c>
      <c r="BY45" s="52">
        <v>0</v>
      </c>
      <c r="BZ45" s="52">
        <v>0</v>
      </c>
      <c r="CA45" s="52">
        <v>0</v>
      </c>
      <c r="CB45" s="52">
        <v>0</v>
      </c>
      <c r="CC45" s="246">
        <v>0</v>
      </c>
    </row>
    <row r="46" spans="1:81" ht="15.95" customHeight="1" x14ac:dyDescent="0.25">
      <c r="A46" s="3" t="s">
        <v>109</v>
      </c>
      <c r="B46" s="3" t="s">
        <v>166</v>
      </c>
      <c r="C46" s="3" t="s">
        <v>167</v>
      </c>
      <c r="D46" s="53">
        <v>461</v>
      </c>
      <c r="E46" s="53">
        <v>3802</v>
      </c>
      <c r="F46" s="53">
        <v>29</v>
      </c>
      <c r="G46" s="53">
        <v>11224</v>
      </c>
      <c r="H46" s="53">
        <v>467</v>
      </c>
      <c r="I46" s="53">
        <v>31</v>
      </c>
      <c r="J46" s="53">
        <v>2</v>
      </c>
      <c r="K46" s="53">
        <v>13</v>
      </c>
      <c r="L46" s="53">
        <v>19</v>
      </c>
      <c r="M46" s="52">
        <v>0</v>
      </c>
      <c r="N46" s="53">
        <v>112</v>
      </c>
      <c r="O46" s="52">
        <v>0</v>
      </c>
      <c r="P46" s="245">
        <v>16160</v>
      </c>
      <c r="Q46" s="53">
        <v>461</v>
      </c>
      <c r="R46" s="53">
        <v>1901</v>
      </c>
      <c r="S46" s="52">
        <v>0</v>
      </c>
      <c r="T46" s="53">
        <v>5612</v>
      </c>
      <c r="U46" s="52">
        <v>0</v>
      </c>
      <c r="V46" s="52">
        <v>0</v>
      </c>
      <c r="W46" s="53">
        <v>2</v>
      </c>
      <c r="X46" s="52">
        <v>0</v>
      </c>
      <c r="Y46" s="52">
        <v>0</v>
      </c>
      <c r="Z46" s="52">
        <v>0</v>
      </c>
      <c r="AA46" s="52">
        <v>0</v>
      </c>
      <c r="AB46" s="52">
        <v>0</v>
      </c>
      <c r="AC46" s="245">
        <v>7976</v>
      </c>
      <c r="AD46" s="52">
        <v>0</v>
      </c>
      <c r="AE46" s="53">
        <v>1563</v>
      </c>
      <c r="AF46" s="53">
        <v>29</v>
      </c>
      <c r="AG46" s="52">
        <v>0</v>
      </c>
      <c r="AH46" s="52">
        <v>0</v>
      </c>
      <c r="AI46" s="53">
        <v>26</v>
      </c>
      <c r="AJ46" s="52">
        <v>0</v>
      </c>
      <c r="AK46" s="53">
        <v>13</v>
      </c>
      <c r="AL46" s="53">
        <v>19</v>
      </c>
      <c r="AM46" s="52">
        <v>0</v>
      </c>
      <c r="AN46" s="53">
        <v>45</v>
      </c>
      <c r="AO46" s="52">
        <v>0</v>
      </c>
      <c r="AP46" s="245">
        <v>1695</v>
      </c>
      <c r="AQ46" s="52">
        <v>0</v>
      </c>
      <c r="AR46" s="52">
        <v>0</v>
      </c>
      <c r="AS46" s="52">
        <v>0</v>
      </c>
      <c r="AT46" s="53">
        <v>5612</v>
      </c>
      <c r="AU46" s="53">
        <v>467</v>
      </c>
      <c r="AV46" s="52">
        <v>0</v>
      </c>
      <c r="AW46" s="52">
        <v>0</v>
      </c>
      <c r="AX46" s="52">
        <v>0</v>
      </c>
      <c r="AY46" s="52">
        <v>0</v>
      </c>
      <c r="AZ46" s="52">
        <v>0</v>
      </c>
      <c r="BA46" s="52">
        <v>0</v>
      </c>
      <c r="BB46" s="52">
        <v>0</v>
      </c>
      <c r="BC46" s="245">
        <v>6079</v>
      </c>
      <c r="BD46" s="52">
        <v>0</v>
      </c>
      <c r="BE46" s="52">
        <v>338</v>
      </c>
      <c r="BF46" s="52">
        <v>0</v>
      </c>
      <c r="BG46" s="52">
        <v>0</v>
      </c>
      <c r="BH46" s="52">
        <v>0</v>
      </c>
      <c r="BI46" s="52">
        <v>5</v>
      </c>
      <c r="BJ46" s="52">
        <v>0</v>
      </c>
      <c r="BK46" s="52">
        <v>0</v>
      </c>
      <c r="BL46" s="52">
        <v>0</v>
      </c>
      <c r="BM46" s="52">
        <v>0</v>
      </c>
      <c r="BN46" s="52">
        <v>67</v>
      </c>
      <c r="BO46" s="52">
        <v>0</v>
      </c>
      <c r="BP46" s="245">
        <v>410</v>
      </c>
      <c r="BQ46" s="52">
        <v>0</v>
      </c>
      <c r="BR46" s="52">
        <v>0</v>
      </c>
      <c r="BS46" s="52">
        <v>0</v>
      </c>
      <c r="BT46" s="52">
        <v>0</v>
      </c>
      <c r="BU46" s="52">
        <v>0</v>
      </c>
      <c r="BV46" s="52">
        <v>0</v>
      </c>
      <c r="BW46" s="52">
        <v>0</v>
      </c>
      <c r="BX46" s="52">
        <v>0</v>
      </c>
      <c r="BY46" s="52">
        <v>0</v>
      </c>
      <c r="BZ46" s="52">
        <v>0</v>
      </c>
      <c r="CA46" s="52">
        <v>0</v>
      </c>
      <c r="CB46" s="52">
        <v>0</v>
      </c>
      <c r="CC46" s="246">
        <v>0</v>
      </c>
    </row>
    <row r="47" spans="1:81" ht="15.95" customHeight="1" x14ac:dyDescent="0.25">
      <c r="A47" s="3" t="s">
        <v>110</v>
      </c>
      <c r="B47" s="3" t="s">
        <v>169</v>
      </c>
      <c r="C47" s="3" t="s">
        <v>170</v>
      </c>
      <c r="D47" s="53">
        <v>749</v>
      </c>
      <c r="E47" s="53">
        <v>6187</v>
      </c>
      <c r="F47" s="53">
        <v>47</v>
      </c>
      <c r="G47" s="53">
        <v>18266</v>
      </c>
      <c r="H47" s="53">
        <v>760</v>
      </c>
      <c r="I47" s="53">
        <v>50</v>
      </c>
      <c r="J47" s="53">
        <v>3</v>
      </c>
      <c r="K47" s="53">
        <v>21</v>
      </c>
      <c r="L47" s="53">
        <v>32</v>
      </c>
      <c r="M47" s="52">
        <v>0</v>
      </c>
      <c r="N47" s="53">
        <v>181</v>
      </c>
      <c r="O47" s="52">
        <v>0</v>
      </c>
      <c r="P47" s="245">
        <v>26296</v>
      </c>
      <c r="Q47" s="53">
        <v>749</v>
      </c>
      <c r="R47" s="53">
        <v>3094</v>
      </c>
      <c r="S47" s="52">
        <v>0</v>
      </c>
      <c r="T47" s="53">
        <v>9133</v>
      </c>
      <c r="U47" s="52">
        <v>0</v>
      </c>
      <c r="V47" s="52">
        <v>0</v>
      </c>
      <c r="W47" s="53">
        <v>3</v>
      </c>
      <c r="X47" s="52">
        <v>0</v>
      </c>
      <c r="Y47" s="52">
        <v>0</v>
      </c>
      <c r="Z47" s="52">
        <v>0</v>
      </c>
      <c r="AA47" s="52">
        <v>0</v>
      </c>
      <c r="AB47" s="52">
        <v>0</v>
      </c>
      <c r="AC47" s="245">
        <v>12979</v>
      </c>
      <c r="AD47" s="52">
        <v>0</v>
      </c>
      <c r="AE47" s="53">
        <v>2542</v>
      </c>
      <c r="AF47" s="53">
        <v>47</v>
      </c>
      <c r="AG47" s="52">
        <v>0</v>
      </c>
      <c r="AH47" s="52">
        <v>0</v>
      </c>
      <c r="AI47" s="53">
        <v>41</v>
      </c>
      <c r="AJ47" s="52">
        <v>0</v>
      </c>
      <c r="AK47" s="53">
        <v>21</v>
      </c>
      <c r="AL47" s="53">
        <v>32</v>
      </c>
      <c r="AM47" s="52">
        <v>0</v>
      </c>
      <c r="AN47" s="53">
        <v>73</v>
      </c>
      <c r="AO47" s="52">
        <v>0</v>
      </c>
      <c r="AP47" s="245">
        <v>2756</v>
      </c>
      <c r="AQ47" s="52">
        <v>0</v>
      </c>
      <c r="AR47" s="52">
        <v>0</v>
      </c>
      <c r="AS47" s="52">
        <v>0</v>
      </c>
      <c r="AT47" s="53">
        <v>9133</v>
      </c>
      <c r="AU47" s="53">
        <v>760</v>
      </c>
      <c r="AV47" s="52">
        <v>0</v>
      </c>
      <c r="AW47" s="52">
        <v>0</v>
      </c>
      <c r="AX47" s="52">
        <v>0</v>
      </c>
      <c r="AY47" s="52">
        <v>0</v>
      </c>
      <c r="AZ47" s="52">
        <v>0</v>
      </c>
      <c r="BA47" s="52">
        <v>0</v>
      </c>
      <c r="BB47" s="52">
        <v>0</v>
      </c>
      <c r="BC47" s="245">
        <v>9893</v>
      </c>
      <c r="BD47" s="52">
        <v>0</v>
      </c>
      <c r="BE47" s="52">
        <v>551</v>
      </c>
      <c r="BF47" s="52">
        <v>0</v>
      </c>
      <c r="BG47" s="52">
        <v>0</v>
      </c>
      <c r="BH47" s="52">
        <v>0</v>
      </c>
      <c r="BI47" s="52">
        <v>9</v>
      </c>
      <c r="BJ47" s="52">
        <v>0</v>
      </c>
      <c r="BK47" s="52">
        <v>0</v>
      </c>
      <c r="BL47" s="52">
        <v>0</v>
      </c>
      <c r="BM47" s="52">
        <v>0</v>
      </c>
      <c r="BN47" s="52">
        <v>108</v>
      </c>
      <c r="BO47" s="52">
        <v>0</v>
      </c>
      <c r="BP47" s="245">
        <v>668</v>
      </c>
      <c r="BQ47" s="52">
        <v>0</v>
      </c>
      <c r="BR47" s="52">
        <v>0</v>
      </c>
      <c r="BS47" s="52">
        <v>0</v>
      </c>
      <c r="BT47" s="52">
        <v>0</v>
      </c>
      <c r="BU47" s="52">
        <v>0</v>
      </c>
      <c r="BV47" s="52">
        <v>0</v>
      </c>
      <c r="BW47" s="52">
        <v>0</v>
      </c>
      <c r="BX47" s="52">
        <v>0</v>
      </c>
      <c r="BY47" s="52">
        <v>0</v>
      </c>
      <c r="BZ47" s="52">
        <v>0</v>
      </c>
      <c r="CA47" s="52">
        <v>0</v>
      </c>
      <c r="CB47" s="52">
        <v>0</v>
      </c>
      <c r="CC47" s="246"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EDA81-4140-4044-8D92-0AC2B27D22B7}">
  <sheetPr>
    <tabColor theme="9" tint="0.59999389629810485"/>
  </sheetPr>
  <dimension ref="A1:CC33"/>
  <sheetViews>
    <sheetView workbookViewId="0">
      <pane xSplit="3" ySplit="3" topLeftCell="D4" activePane="bottomRight" state="frozen"/>
      <selection pane="topRight"/>
      <selection pane="bottomLeft"/>
      <selection pane="bottomRight" activeCell="A3" sqref="A3:C3"/>
    </sheetView>
  </sheetViews>
  <sheetFormatPr defaultColWidth="12.5703125" defaultRowHeight="15" x14ac:dyDescent="0.25"/>
  <cols>
    <col min="1" max="106" width="16.7109375" customWidth="1"/>
  </cols>
  <sheetData>
    <row r="1" spans="1:81" x14ac:dyDescent="0.25">
      <c r="A1" s="253" t="s">
        <v>150</v>
      </c>
      <c r="B1" s="253" t="s">
        <v>174</v>
      </c>
    </row>
    <row r="2" spans="1:81" x14ac:dyDescent="0.25">
      <c r="A2" s="51" t="s">
        <v>152</v>
      </c>
      <c r="B2" s="51" t="s">
        <v>152</v>
      </c>
      <c r="C2" s="51" t="s">
        <v>152</v>
      </c>
      <c r="D2" s="1" t="s">
        <v>153</v>
      </c>
      <c r="E2" s="1" t="s">
        <v>153</v>
      </c>
      <c r="F2" s="1" t="s">
        <v>153</v>
      </c>
      <c r="G2" s="1" t="s">
        <v>153</v>
      </c>
      <c r="H2" s="1" t="s">
        <v>153</v>
      </c>
      <c r="I2" s="1" t="s">
        <v>153</v>
      </c>
      <c r="J2" s="1" t="s">
        <v>153</v>
      </c>
      <c r="K2" s="1" t="s">
        <v>153</v>
      </c>
      <c r="L2" s="1" t="s">
        <v>153</v>
      </c>
      <c r="M2" s="1" t="s">
        <v>153</v>
      </c>
      <c r="N2" s="1" t="s">
        <v>153</v>
      </c>
      <c r="O2" s="1" t="s">
        <v>153</v>
      </c>
      <c r="P2" s="1" t="s">
        <v>153</v>
      </c>
      <c r="Q2" s="1" t="s">
        <v>154</v>
      </c>
      <c r="R2" s="1" t="s">
        <v>154</v>
      </c>
      <c r="S2" s="1" t="s">
        <v>154</v>
      </c>
      <c r="T2" s="1" t="s">
        <v>154</v>
      </c>
      <c r="U2" s="1" t="s">
        <v>154</v>
      </c>
      <c r="V2" s="1" t="s">
        <v>154</v>
      </c>
      <c r="W2" s="1" t="s">
        <v>154</v>
      </c>
      <c r="X2" s="1" t="s">
        <v>154</v>
      </c>
      <c r="Y2" s="1" t="s">
        <v>154</v>
      </c>
      <c r="Z2" s="1" t="s">
        <v>154</v>
      </c>
      <c r="AA2" s="1" t="s">
        <v>154</v>
      </c>
      <c r="AB2" s="1" t="s">
        <v>154</v>
      </c>
      <c r="AC2" s="1" t="s">
        <v>154</v>
      </c>
      <c r="AD2" s="1" t="s">
        <v>155</v>
      </c>
      <c r="AE2" s="1" t="s">
        <v>155</v>
      </c>
      <c r="AF2" s="1" t="s">
        <v>155</v>
      </c>
      <c r="AG2" s="1" t="s">
        <v>155</v>
      </c>
      <c r="AH2" s="1" t="s">
        <v>155</v>
      </c>
      <c r="AI2" s="1" t="s">
        <v>155</v>
      </c>
      <c r="AJ2" s="1" t="s">
        <v>155</v>
      </c>
      <c r="AK2" s="1" t="s">
        <v>155</v>
      </c>
      <c r="AL2" s="1" t="s">
        <v>155</v>
      </c>
      <c r="AM2" s="1" t="s">
        <v>155</v>
      </c>
      <c r="AN2" s="1" t="s">
        <v>155</v>
      </c>
      <c r="AO2" s="1" t="s">
        <v>155</v>
      </c>
      <c r="AP2" s="1" t="s">
        <v>155</v>
      </c>
      <c r="AQ2" s="1" t="s">
        <v>156</v>
      </c>
      <c r="AR2" s="1" t="s">
        <v>156</v>
      </c>
      <c r="AS2" s="1" t="s">
        <v>156</v>
      </c>
      <c r="AT2" s="1" t="s">
        <v>156</v>
      </c>
      <c r="AU2" s="1" t="s">
        <v>156</v>
      </c>
      <c r="AV2" s="1" t="s">
        <v>156</v>
      </c>
      <c r="AW2" s="1" t="s">
        <v>156</v>
      </c>
      <c r="AX2" s="1" t="s">
        <v>156</v>
      </c>
      <c r="AY2" s="1" t="s">
        <v>156</v>
      </c>
      <c r="AZ2" s="1" t="s">
        <v>156</v>
      </c>
      <c r="BA2" s="1" t="s">
        <v>156</v>
      </c>
      <c r="BB2" s="1" t="s">
        <v>156</v>
      </c>
      <c r="BC2" s="1" t="s">
        <v>156</v>
      </c>
      <c r="BD2" s="290" t="s">
        <v>157</v>
      </c>
      <c r="BE2" s="1" t="s">
        <v>157</v>
      </c>
      <c r="BF2" s="1" t="s">
        <v>157</v>
      </c>
      <c r="BG2" s="1" t="s">
        <v>157</v>
      </c>
      <c r="BH2" s="1" t="s">
        <v>157</v>
      </c>
      <c r="BI2" s="1" t="s">
        <v>157</v>
      </c>
      <c r="BJ2" s="1" t="s">
        <v>157</v>
      </c>
      <c r="BK2" s="1" t="s">
        <v>157</v>
      </c>
      <c r="BL2" s="1" t="s">
        <v>157</v>
      </c>
      <c r="BM2" s="1" t="s">
        <v>157</v>
      </c>
      <c r="BN2" s="1" t="s">
        <v>157</v>
      </c>
      <c r="BO2" s="1" t="s">
        <v>157</v>
      </c>
      <c r="BP2" s="1" t="s">
        <v>157</v>
      </c>
      <c r="BQ2" s="1" t="s">
        <v>158</v>
      </c>
      <c r="BR2" s="1" t="s">
        <v>158</v>
      </c>
      <c r="BS2" s="1" t="s">
        <v>158</v>
      </c>
      <c r="BT2" s="1" t="s">
        <v>158</v>
      </c>
      <c r="BU2" s="1" t="s">
        <v>158</v>
      </c>
      <c r="BV2" s="1" t="s">
        <v>158</v>
      </c>
      <c r="BW2" s="1" t="s">
        <v>158</v>
      </c>
      <c r="BX2" s="1" t="s">
        <v>158</v>
      </c>
      <c r="BY2" s="1" t="s">
        <v>158</v>
      </c>
      <c r="BZ2" s="1" t="s">
        <v>158</v>
      </c>
      <c r="CA2" s="1" t="s">
        <v>158</v>
      </c>
      <c r="CB2" s="1" t="s">
        <v>158</v>
      </c>
      <c r="CC2" s="1" t="s">
        <v>158</v>
      </c>
    </row>
    <row r="3" spans="1:81" x14ac:dyDescent="0.25">
      <c r="A3" s="248" t="s">
        <v>159</v>
      </c>
      <c r="B3" s="248" t="s">
        <v>160</v>
      </c>
      <c r="C3" s="248" t="s">
        <v>161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162</v>
      </c>
      <c r="I3" s="1" t="s">
        <v>48</v>
      </c>
      <c r="J3" s="1" t="s">
        <v>49</v>
      </c>
      <c r="K3" s="1" t="s">
        <v>50</v>
      </c>
      <c r="L3" s="1" t="s">
        <v>51</v>
      </c>
      <c r="M3" s="1" t="s">
        <v>163</v>
      </c>
      <c r="N3" s="1" t="s">
        <v>121</v>
      </c>
      <c r="O3" s="1" t="s">
        <v>164</v>
      </c>
      <c r="P3" s="2" t="s">
        <v>165</v>
      </c>
      <c r="Q3" s="1" t="s">
        <v>43</v>
      </c>
      <c r="R3" s="1" t="s">
        <v>44</v>
      </c>
      <c r="S3" s="1" t="s">
        <v>45</v>
      </c>
      <c r="T3" s="1" t="s">
        <v>46</v>
      </c>
      <c r="U3" s="1" t="s">
        <v>162</v>
      </c>
      <c r="V3" s="1" t="s">
        <v>48</v>
      </c>
      <c r="W3" s="1" t="s">
        <v>49</v>
      </c>
      <c r="X3" s="1" t="s">
        <v>50</v>
      </c>
      <c r="Y3" s="1" t="s">
        <v>51</v>
      </c>
      <c r="Z3" s="1" t="s">
        <v>163</v>
      </c>
      <c r="AA3" s="1" t="s">
        <v>121</v>
      </c>
      <c r="AB3" s="1" t="s">
        <v>164</v>
      </c>
      <c r="AC3" s="2" t="s">
        <v>165</v>
      </c>
      <c r="AD3" s="1" t="s">
        <v>43</v>
      </c>
      <c r="AE3" s="1" t="s">
        <v>44</v>
      </c>
      <c r="AF3" s="1" t="s">
        <v>45</v>
      </c>
      <c r="AG3" s="1" t="s">
        <v>46</v>
      </c>
      <c r="AH3" s="1" t="s">
        <v>162</v>
      </c>
      <c r="AI3" s="1" t="s">
        <v>48</v>
      </c>
      <c r="AJ3" s="1" t="s">
        <v>49</v>
      </c>
      <c r="AK3" s="1" t="s">
        <v>50</v>
      </c>
      <c r="AL3" s="1" t="s">
        <v>51</v>
      </c>
      <c r="AM3" s="1" t="s">
        <v>163</v>
      </c>
      <c r="AN3" s="1" t="s">
        <v>121</v>
      </c>
      <c r="AO3" s="1" t="s">
        <v>164</v>
      </c>
      <c r="AP3" s="2" t="s">
        <v>165</v>
      </c>
      <c r="AQ3" s="1" t="s">
        <v>43</v>
      </c>
      <c r="AR3" s="1" t="s">
        <v>44</v>
      </c>
      <c r="AS3" s="1" t="s">
        <v>45</v>
      </c>
      <c r="AT3" s="1" t="s">
        <v>46</v>
      </c>
      <c r="AU3" s="1" t="s">
        <v>162</v>
      </c>
      <c r="AV3" s="1" t="s">
        <v>48</v>
      </c>
      <c r="AW3" s="1" t="s">
        <v>49</v>
      </c>
      <c r="AX3" s="1" t="s">
        <v>50</v>
      </c>
      <c r="AY3" s="1" t="s">
        <v>51</v>
      </c>
      <c r="AZ3" s="1" t="s">
        <v>163</v>
      </c>
      <c r="BA3" s="1" t="s">
        <v>121</v>
      </c>
      <c r="BB3" s="1" t="s">
        <v>164</v>
      </c>
      <c r="BC3" s="2" t="s">
        <v>165</v>
      </c>
      <c r="BD3" s="290" t="s">
        <v>43</v>
      </c>
      <c r="BE3" s="1" t="s">
        <v>44</v>
      </c>
      <c r="BF3" s="1" t="s">
        <v>45</v>
      </c>
      <c r="BG3" s="1" t="s">
        <v>46</v>
      </c>
      <c r="BH3" s="1" t="s">
        <v>162</v>
      </c>
      <c r="BI3" s="1" t="s">
        <v>48</v>
      </c>
      <c r="BJ3" s="1" t="s">
        <v>49</v>
      </c>
      <c r="BK3" s="1" t="s">
        <v>50</v>
      </c>
      <c r="BL3" s="1" t="s">
        <v>51</v>
      </c>
      <c r="BM3" s="1" t="s">
        <v>163</v>
      </c>
      <c r="BN3" s="1" t="s">
        <v>121</v>
      </c>
      <c r="BO3" s="1" t="s">
        <v>164</v>
      </c>
      <c r="BP3" s="2" t="s">
        <v>165</v>
      </c>
      <c r="BQ3" s="1" t="s">
        <v>43</v>
      </c>
      <c r="BR3" s="1" t="s">
        <v>44</v>
      </c>
      <c r="BS3" s="1" t="s">
        <v>45</v>
      </c>
      <c r="BT3" s="1" t="s">
        <v>46</v>
      </c>
      <c r="BU3" s="1" t="s">
        <v>162</v>
      </c>
      <c r="BV3" s="1" t="s">
        <v>48</v>
      </c>
      <c r="BW3" s="1" t="s">
        <v>49</v>
      </c>
      <c r="BX3" s="1" t="s">
        <v>50</v>
      </c>
      <c r="BY3" s="1" t="s">
        <v>51</v>
      </c>
      <c r="BZ3" s="1" t="s">
        <v>163</v>
      </c>
      <c r="CA3" s="1" t="s">
        <v>121</v>
      </c>
      <c r="CB3" s="1" t="s">
        <v>164</v>
      </c>
      <c r="CC3" s="2" t="s">
        <v>165</v>
      </c>
    </row>
    <row r="4" spans="1:81" x14ac:dyDescent="0.25">
      <c r="A4" s="3" t="s">
        <v>60</v>
      </c>
      <c r="B4" s="3" t="s">
        <v>169</v>
      </c>
      <c r="C4" s="3" t="s">
        <v>175</v>
      </c>
      <c r="D4" s="53">
        <v>35721</v>
      </c>
      <c r="E4" s="53">
        <v>33596</v>
      </c>
      <c r="F4" s="53">
        <v>234</v>
      </c>
      <c r="G4" s="53">
        <v>37576</v>
      </c>
      <c r="H4" s="53">
        <v>3562</v>
      </c>
      <c r="I4" s="53">
        <v>4963</v>
      </c>
      <c r="J4" s="53">
        <v>12</v>
      </c>
      <c r="K4" s="53">
        <v>93</v>
      </c>
      <c r="L4" s="53">
        <v>152</v>
      </c>
      <c r="M4" s="52">
        <v>0</v>
      </c>
      <c r="N4" s="53">
        <v>864</v>
      </c>
      <c r="O4" s="52">
        <v>0</v>
      </c>
      <c r="P4" s="245">
        <v>116773</v>
      </c>
      <c r="Q4" s="53">
        <v>35721</v>
      </c>
      <c r="R4" s="53">
        <v>16798</v>
      </c>
      <c r="S4" s="52">
        <v>0</v>
      </c>
      <c r="T4" s="53">
        <v>33818</v>
      </c>
      <c r="U4" s="52">
        <v>0</v>
      </c>
      <c r="V4" s="52">
        <v>0</v>
      </c>
      <c r="W4" s="53">
        <v>12</v>
      </c>
      <c r="X4" s="52">
        <v>0</v>
      </c>
      <c r="Y4" s="52">
        <v>0</v>
      </c>
      <c r="Z4" s="52">
        <v>0</v>
      </c>
      <c r="AA4" s="52">
        <v>0</v>
      </c>
      <c r="AB4" s="52">
        <v>0</v>
      </c>
      <c r="AC4" s="245">
        <v>86349</v>
      </c>
      <c r="AD4" s="52">
        <v>0</v>
      </c>
      <c r="AE4" s="53">
        <v>16798</v>
      </c>
      <c r="AF4" s="53">
        <v>234</v>
      </c>
      <c r="AG4" s="52">
        <v>0</v>
      </c>
      <c r="AH4" s="52">
        <v>0</v>
      </c>
      <c r="AI4" s="53">
        <v>4963</v>
      </c>
      <c r="AJ4" s="52">
        <v>0</v>
      </c>
      <c r="AK4" s="53">
        <v>93</v>
      </c>
      <c r="AL4" s="53">
        <v>152</v>
      </c>
      <c r="AM4" s="52">
        <v>0</v>
      </c>
      <c r="AN4" s="52">
        <v>0</v>
      </c>
      <c r="AO4" s="52">
        <v>0</v>
      </c>
      <c r="AP4" s="245">
        <v>22240</v>
      </c>
      <c r="AQ4" s="52">
        <v>0</v>
      </c>
      <c r="AR4" s="52">
        <v>0</v>
      </c>
      <c r="AS4" s="52">
        <v>0</v>
      </c>
      <c r="AT4" s="53">
        <v>3758</v>
      </c>
      <c r="AU4" s="53">
        <v>3562</v>
      </c>
      <c r="AV4" s="52">
        <v>0</v>
      </c>
      <c r="AW4" s="52">
        <v>0</v>
      </c>
      <c r="AX4" s="52">
        <v>0</v>
      </c>
      <c r="AY4" s="52">
        <v>0</v>
      </c>
      <c r="AZ4" s="52">
        <v>0</v>
      </c>
      <c r="BA4" s="52">
        <v>0</v>
      </c>
      <c r="BB4" s="52">
        <v>0</v>
      </c>
      <c r="BC4" s="245">
        <v>7320</v>
      </c>
      <c r="BD4" s="52">
        <v>0</v>
      </c>
      <c r="BE4" s="52">
        <v>0</v>
      </c>
      <c r="BF4" s="52">
        <v>0</v>
      </c>
      <c r="BG4" s="52">
        <v>0</v>
      </c>
      <c r="BH4" s="52">
        <v>0</v>
      </c>
      <c r="BI4" s="52">
        <v>0</v>
      </c>
      <c r="BJ4" s="52">
        <v>0</v>
      </c>
      <c r="BK4" s="52">
        <v>0</v>
      </c>
      <c r="BL4" s="52">
        <v>0</v>
      </c>
      <c r="BM4" s="52">
        <v>0</v>
      </c>
      <c r="BN4" s="53">
        <v>864</v>
      </c>
      <c r="BO4" s="52">
        <v>0</v>
      </c>
      <c r="BP4" s="245">
        <v>864</v>
      </c>
      <c r="BQ4" s="52">
        <v>0</v>
      </c>
      <c r="BR4" s="52">
        <v>0</v>
      </c>
      <c r="BS4" s="52">
        <v>0</v>
      </c>
      <c r="BT4" s="52">
        <v>0</v>
      </c>
      <c r="BU4" s="52">
        <v>0</v>
      </c>
      <c r="BV4" s="52">
        <v>0</v>
      </c>
      <c r="BW4" s="52">
        <v>0</v>
      </c>
      <c r="BX4" s="52">
        <v>0</v>
      </c>
      <c r="BY4" s="52">
        <v>0</v>
      </c>
      <c r="BZ4" s="52">
        <v>0</v>
      </c>
      <c r="CA4" s="52">
        <v>0</v>
      </c>
      <c r="CB4" s="52">
        <v>0</v>
      </c>
      <c r="CC4" s="246">
        <v>0</v>
      </c>
    </row>
    <row r="5" spans="1:81" x14ac:dyDescent="0.25">
      <c r="A5" s="3" t="s">
        <v>60</v>
      </c>
      <c r="B5" s="3" t="s">
        <v>171</v>
      </c>
      <c r="C5" s="3" t="s">
        <v>176</v>
      </c>
      <c r="D5" s="53">
        <v>2105</v>
      </c>
      <c r="E5" s="53">
        <v>1980</v>
      </c>
      <c r="F5" s="53">
        <v>14</v>
      </c>
      <c r="G5" s="53">
        <v>2214</v>
      </c>
      <c r="H5" s="53">
        <v>210</v>
      </c>
      <c r="I5" s="53">
        <v>292</v>
      </c>
      <c r="J5" s="53">
        <v>1</v>
      </c>
      <c r="K5" s="53">
        <v>6</v>
      </c>
      <c r="L5" s="53">
        <v>9</v>
      </c>
      <c r="M5" s="52">
        <v>0</v>
      </c>
      <c r="N5" s="53">
        <v>51</v>
      </c>
      <c r="O5" s="52">
        <v>0</v>
      </c>
      <c r="P5" s="245">
        <v>6882</v>
      </c>
      <c r="Q5" s="53">
        <v>2105</v>
      </c>
      <c r="R5" s="53">
        <v>990</v>
      </c>
      <c r="S5" s="52">
        <v>0</v>
      </c>
      <c r="T5" s="53">
        <v>1992</v>
      </c>
      <c r="U5" s="52">
        <v>0</v>
      </c>
      <c r="V5" s="52">
        <v>0</v>
      </c>
      <c r="W5" s="53">
        <v>1</v>
      </c>
      <c r="X5" s="52">
        <v>0</v>
      </c>
      <c r="Y5" s="52">
        <v>0</v>
      </c>
      <c r="Z5" s="52">
        <v>0</v>
      </c>
      <c r="AA5" s="52">
        <v>0</v>
      </c>
      <c r="AB5" s="52">
        <v>0</v>
      </c>
      <c r="AC5" s="245">
        <v>5088</v>
      </c>
      <c r="AD5" s="52">
        <v>0</v>
      </c>
      <c r="AE5" s="53">
        <v>990</v>
      </c>
      <c r="AF5" s="53">
        <v>14</v>
      </c>
      <c r="AG5" s="52">
        <v>0</v>
      </c>
      <c r="AH5" s="52">
        <v>0</v>
      </c>
      <c r="AI5" s="53">
        <v>292</v>
      </c>
      <c r="AJ5" s="52">
        <v>0</v>
      </c>
      <c r="AK5" s="53">
        <v>6</v>
      </c>
      <c r="AL5" s="53">
        <v>9</v>
      </c>
      <c r="AM5" s="52">
        <v>0</v>
      </c>
      <c r="AN5" s="52">
        <v>0</v>
      </c>
      <c r="AO5" s="52">
        <v>0</v>
      </c>
      <c r="AP5" s="245">
        <v>1311</v>
      </c>
      <c r="AQ5" s="52">
        <v>0</v>
      </c>
      <c r="AR5" s="52">
        <v>0</v>
      </c>
      <c r="AS5" s="52">
        <v>0</v>
      </c>
      <c r="AT5" s="53">
        <v>222</v>
      </c>
      <c r="AU5" s="53">
        <v>210</v>
      </c>
      <c r="AV5" s="52">
        <v>0</v>
      </c>
      <c r="AW5" s="52">
        <v>0</v>
      </c>
      <c r="AX5" s="52">
        <v>0</v>
      </c>
      <c r="AY5" s="52">
        <v>0</v>
      </c>
      <c r="AZ5" s="52">
        <v>0</v>
      </c>
      <c r="BA5" s="52">
        <v>0</v>
      </c>
      <c r="BB5" s="52">
        <v>0</v>
      </c>
      <c r="BC5" s="245">
        <v>432</v>
      </c>
      <c r="BD5" s="52">
        <v>0</v>
      </c>
      <c r="BE5" s="52">
        <v>0</v>
      </c>
      <c r="BF5" s="52">
        <v>0</v>
      </c>
      <c r="BG5" s="52">
        <v>0</v>
      </c>
      <c r="BH5" s="52">
        <v>0</v>
      </c>
      <c r="BI5" s="52">
        <v>0</v>
      </c>
      <c r="BJ5" s="52">
        <v>0</v>
      </c>
      <c r="BK5" s="52">
        <v>0</v>
      </c>
      <c r="BL5" s="52">
        <v>0</v>
      </c>
      <c r="BM5" s="52">
        <v>0</v>
      </c>
      <c r="BN5" s="53">
        <v>51</v>
      </c>
      <c r="BO5" s="52">
        <v>0</v>
      </c>
      <c r="BP5" s="245">
        <v>51</v>
      </c>
      <c r="BQ5" s="52">
        <v>0</v>
      </c>
      <c r="BR5" s="52">
        <v>0</v>
      </c>
      <c r="BS5" s="52">
        <v>0</v>
      </c>
      <c r="BT5" s="52">
        <v>0</v>
      </c>
      <c r="BU5" s="52">
        <v>0</v>
      </c>
      <c r="BV5" s="52">
        <v>0</v>
      </c>
      <c r="BW5" s="52">
        <v>0</v>
      </c>
      <c r="BX5" s="52">
        <v>0</v>
      </c>
      <c r="BY5" s="52">
        <v>0</v>
      </c>
      <c r="BZ5" s="52">
        <v>0</v>
      </c>
      <c r="CA5" s="52">
        <v>0</v>
      </c>
      <c r="CB5" s="52">
        <v>0</v>
      </c>
      <c r="CC5" s="246">
        <v>0</v>
      </c>
    </row>
    <row r="6" spans="1:81" x14ac:dyDescent="0.25">
      <c r="A6" s="3" t="s">
        <v>60</v>
      </c>
      <c r="B6" s="3" t="s">
        <v>171</v>
      </c>
      <c r="C6" s="3" t="s">
        <v>175</v>
      </c>
      <c r="D6" s="53">
        <v>6074</v>
      </c>
      <c r="E6" s="53">
        <v>5713</v>
      </c>
      <c r="F6" s="53">
        <v>40</v>
      </c>
      <c r="G6" s="53">
        <v>6388</v>
      </c>
      <c r="H6" s="53">
        <v>606</v>
      </c>
      <c r="I6" s="53">
        <v>844</v>
      </c>
      <c r="J6" s="53">
        <v>2</v>
      </c>
      <c r="K6" s="53">
        <v>16</v>
      </c>
      <c r="L6" s="53">
        <v>26</v>
      </c>
      <c r="M6" s="52">
        <v>0</v>
      </c>
      <c r="N6" s="53">
        <v>147</v>
      </c>
      <c r="O6" s="52">
        <v>0</v>
      </c>
      <c r="P6" s="245">
        <v>19856</v>
      </c>
      <c r="Q6" s="53">
        <v>6074</v>
      </c>
      <c r="R6" s="53">
        <v>2856</v>
      </c>
      <c r="S6" s="52">
        <v>0</v>
      </c>
      <c r="T6" s="53">
        <v>5749</v>
      </c>
      <c r="U6" s="52">
        <v>0</v>
      </c>
      <c r="V6" s="52">
        <v>0</v>
      </c>
      <c r="W6" s="53">
        <v>2</v>
      </c>
      <c r="X6" s="52">
        <v>0</v>
      </c>
      <c r="Y6" s="52">
        <v>0</v>
      </c>
      <c r="Z6" s="52">
        <v>0</v>
      </c>
      <c r="AA6" s="52">
        <v>0</v>
      </c>
      <c r="AB6" s="52">
        <v>0</v>
      </c>
      <c r="AC6" s="245">
        <v>14681</v>
      </c>
      <c r="AD6" s="52">
        <v>0</v>
      </c>
      <c r="AE6" s="53">
        <v>2857</v>
      </c>
      <c r="AF6" s="53">
        <v>40</v>
      </c>
      <c r="AG6" s="52">
        <v>0</v>
      </c>
      <c r="AH6" s="52">
        <v>0</v>
      </c>
      <c r="AI6" s="53">
        <v>844</v>
      </c>
      <c r="AJ6" s="52">
        <v>0</v>
      </c>
      <c r="AK6" s="53">
        <v>16</v>
      </c>
      <c r="AL6" s="53">
        <v>26</v>
      </c>
      <c r="AM6" s="52">
        <v>0</v>
      </c>
      <c r="AN6" s="52">
        <v>0</v>
      </c>
      <c r="AO6" s="52">
        <v>0</v>
      </c>
      <c r="AP6" s="245">
        <v>3783</v>
      </c>
      <c r="AQ6" s="52">
        <v>0</v>
      </c>
      <c r="AR6" s="52">
        <v>0</v>
      </c>
      <c r="AS6" s="52">
        <v>0</v>
      </c>
      <c r="AT6" s="53">
        <v>639</v>
      </c>
      <c r="AU6" s="53">
        <v>606</v>
      </c>
      <c r="AV6" s="52">
        <v>0</v>
      </c>
      <c r="AW6" s="52">
        <v>0</v>
      </c>
      <c r="AX6" s="52">
        <v>0</v>
      </c>
      <c r="AY6" s="52">
        <v>0</v>
      </c>
      <c r="AZ6" s="52">
        <v>0</v>
      </c>
      <c r="BA6" s="52">
        <v>0</v>
      </c>
      <c r="BB6" s="52">
        <v>0</v>
      </c>
      <c r="BC6" s="245">
        <v>1245</v>
      </c>
      <c r="BD6" s="52">
        <v>0</v>
      </c>
      <c r="BE6" s="52">
        <v>0</v>
      </c>
      <c r="BF6" s="52">
        <v>0</v>
      </c>
      <c r="BG6" s="52">
        <v>0</v>
      </c>
      <c r="BH6" s="52">
        <v>0</v>
      </c>
      <c r="BI6" s="52">
        <v>0</v>
      </c>
      <c r="BJ6" s="52">
        <v>0</v>
      </c>
      <c r="BK6" s="52">
        <v>0</v>
      </c>
      <c r="BL6" s="52">
        <v>0</v>
      </c>
      <c r="BM6" s="52">
        <v>0</v>
      </c>
      <c r="BN6" s="53">
        <v>147</v>
      </c>
      <c r="BO6" s="52">
        <v>0</v>
      </c>
      <c r="BP6" s="245">
        <v>147</v>
      </c>
      <c r="BQ6" s="52">
        <v>0</v>
      </c>
      <c r="BR6" s="52">
        <v>0</v>
      </c>
      <c r="BS6" s="52">
        <v>0</v>
      </c>
      <c r="BT6" s="52">
        <v>0</v>
      </c>
      <c r="BU6" s="52">
        <v>0</v>
      </c>
      <c r="BV6" s="52">
        <v>0</v>
      </c>
      <c r="BW6" s="52">
        <v>0</v>
      </c>
      <c r="BX6" s="52">
        <v>0</v>
      </c>
      <c r="BY6" s="52">
        <v>0</v>
      </c>
      <c r="BZ6" s="52">
        <v>0</v>
      </c>
      <c r="CA6" s="52">
        <v>0</v>
      </c>
      <c r="CB6" s="52">
        <v>0</v>
      </c>
      <c r="CC6" s="246">
        <v>0</v>
      </c>
    </row>
    <row r="7" spans="1:81" x14ac:dyDescent="0.25">
      <c r="A7" s="3" t="s">
        <v>63</v>
      </c>
      <c r="B7" s="3" t="s">
        <v>166</v>
      </c>
      <c r="C7" s="3" t="s">
        <v>177</v>
      </c>
      <c r="D7" s="53">
        <v>2152</v>
      </c>
      <c r="E7" s="53">
        <v>2024</v>
      </c>
      <c r="F7" s="53">
        <v>14</v>
      </c>
      <c r="G7" s="53">
        <v>2263</v>
      </c>
      <c r="H7" s="53">
        <v>215</v>
      </c>
      <c r="I7" s="53">
        <v>299</v>
      </c>
      <c r="J7" s="53">
        <v>1</v>
      </c>
      <c r="K7" s="53">
        <v>6</v>
      </c>
      <c r="L7" s="53">
        <v>9</v>
      </c>
      <c r="M7" s="52">
        <v>0</v>
      </c>
      <c r="N7" s="53">
        <v>52</v>
      </c>
      <c r="O7" s="52">
        <v>0</v>
      </c>
      <c r="P7" s="245">
        <v>7035</v>
      </c>
      <c r="Q7" s="53">
        <v>2152</v>
      </c>
      <c r="R7" s="53">
        <v>1012</v>
      </c>
      <c r="S7" s="52">
        <v>0</v>
      </c>
      <c r="T7" s="53">
        <v>2036</v>
      </c>
      <c r="U7" s="52">
        <v>0</v>
      </c>
      <c r="V7" s="52">
        <v>0</v>
      </c>
      <c r="W7" s="53">
        <v>1</v>
      </c>
      <c r="X7" s="52">
        <v>0</v>
      </c>
      <c r="Y7" s="52">
        <v>0</v>
      </c>
      <c r="Z7" s="52">
        <v>0</v>
      </c>
      <c r="AA7" s="52">
        <v>0</v>
      </c>
      <c r="AB7" s="52">
        <v>0</v>
      </c>
      <c r="AC7" s="245">
        <v>5201</v>
      </c>
      <c r="AD7" s="52">
        <v>0</v>
      </c>
      <c r="AE7" s="53">
        <v>1012</v>
      </c>
      <c r="AF7" s="53">
        <v>14</v>
      </c>
      <c r="AG7" s="52">
        <v>0</v>
      </c>
      <c r="AH7" s="52">
        <v>0</v>
      </c>
      <c r="AI7" s="53">
        <v>299</v>
      </c>
      <c r="AJ7" s="52">
        <v>0</v>
      </c>
      <c r="AK7" s="53">
        <v>6</v>
      </c>
      <c r="AL7" s="53">
        <v>9</v>
      </c>
      <c r="AM7" s="52">
        <v>0</v>
      </c>
      <c r="AN7" s="52">
        <v>0</v>
      </c>
      <c r="AO7" s="52">
        <v>0</v>
      </c>
      <c r="AP7" s="245">
        <v>1340</v>
      </c>
      <c r="AQ7" s="52">
        <v>0</v>
      </c>
      <c r="AR7" s="52">
        <v>0</v>
      </c>
      <c r="AS7" s="52">
        <v>0</v>
      </c>
      <c r="AT7" s="53">
        <v>227</v>
      </c>
      <c r="AU7" s="53">
        <v>215</v>
      </c>
      <c r="AV7" s="52">
        <v>0</v>
      </c>
      <c r="AW7" s="52">
        <v>0</v>
      </c>
      <c r="AX7" s="52">
        <v>0</v>
      </c>
      <c r="AY7" s="52">
        <v>0</v>
      </c>
      <c r="AZ7" s="52">
        <v>0</v>
      </c>
      <c r="BA7" s="52">
        <v>0</v>
      </c>
      <c r="BB7" s="52">
        <v>0</v>
      </c>
      <c r="BC7" s="245">
        <v>442</v>
      </c>
      <c r="BD7" s="52">
        <v>0</v>
      </c>
      <c r="BE7" s="52">
        <v>0</v>
      </c>
      <c r="BF7" s="52">
        <v>0</v>
      </c>
      <c r="BG7" s="52">
        <v>0</v>
      </c>
      <c r="BH7" s="52">
        <v>0</v>
      </c>
      <c r="BI7" s="52">
        <v>0</v>
      </c>
      <c r="BJ7" s="52">
        <v>0</v>
      </c>
      <c r="BK7" s="52">
        <v>0</v>
      </c>
      <c r="BL7" s="52">
        <v>0</v>
      </c>
      <c r="BM7" s="52">
        <v>0</v>
      </c>
      <c r="BN7" s="53">
        <v>52</v>
      </c>
      <c r="BO7" s="52">
        <v>0</v>
      </c>
      <c r="BP7" s="245">
        <v>52</v>
      </c>
      <c r="BQ7" s="52">
        <v>0</v>
      </c>
      <c r="BR7" s="52">
        <v>0</v>
      </c>
      <c r="BS7" s="52">
        <v>0</v>
      </c>
      <c r="BT7" s="52">
        <v>0</v>
      </c>
      <c r="BU7" s="52">
        <v>0</v>
      </c>
      <c r="BV7" s="52">
        <v>0</v>
      </c>
      <c r="BW7" s="52">
        <v>0</v>
      </c>
      <c r="BX7" s="52">
        <v>0</v>
      </c>
      <c r="BY7" s="52">
        <v>0</v>
      </c>
      <c r="BZ7" s="52">
        <v>0</v>
      </c>
      <c r="CA7" s="52">
        <v>0</v>
      </c>
      <c r="CB7" s="52">
        <v>0</v>
      </c>
      <c r="CC7" s="246">
        <v>0</v>
      </c>
    </row>
    <row r="8" spans="1:81" x14ac:dyDescent="0.25">
      <c r="A8" s="3" t="s">
        <v>63</v>
      </c>
      <c r="B8" s="3" t="s">
        <v>166</v>
      </c>
      <c r="C8" s="3" t="s">
        <v>178</v>
      </c>
      <c r="D8" s="53">
        <v>2570</v>
      </c>
      <c r="E8" s="53">
        <v>2417</v>
      </c>
      <c r="F8" s="53">
        <v>17</v>
      </c>
      <c r="G8" s="53">
        <v>2703</v>
      </c>
      <c r="H8" s="53">
        <v>256</v>
      </c>
      <c r="I8" s="53">
        <v>357</v>
      </c>
      <c r="J8" s="53">
        <v>1</v>
      </c>
      <c r="K8" s="53">
        <v>7</v>
      </c>
      <c r="L8" s="53">
        <v>11</v>
      </c>
      <c r="M8" s="52">
        <v>0</v>
      </c>
      <c r="N8" s="53">
        <v>62</v>
      </c>
      <c r="O8" s="52">
        <v>0</v>
      </c>
      <c r="P8" s="245">
        <v>8401</v>
      </c>
      <c r="Q8" s="53">
        <v>2570</v>
      </c>
      <c r="R8" s="53">
        <v>1208</v>
      </c>
      <c r="S8" s="52">
        <v>0</v>
      </c>
      <c r="T8" s="53">
        <v>2432</v>
      </c>
      <c r="U8" s="52">
        <v>0</v>
      </c>
      <c r="V8" s="52">
        <v>0</v>
      </c>
      <c r="W8" s="53">
        <v>1</v>
      </c>
      <c r="X8" s="52">
        <v>0</v>
      </c>
      <c r="Y8" s="52">
        <v>0</v>
      </c>
      <c r="Z8" s="52">
        <v>0</v>
      </c>
      <c r="AA8" s="52">
        <v>0</v>
      </c>
      <c r="AB8" s="52">
        <v>0</v>
      </c>
      <c r="AC8" s="245">
        <v>6211</v>
      </c>
      <c r="AD8" s="52">
        <v>0</v>
      </c>
      <c r="AE8" s="53">
        <v>1209</v>
      </c>
      <c r="AF8" s="53">
        <v>17</v>
      </c>
      <c r="AG8" s="52">
        <v>0</v>
      </c>
      <c r="AH8" s="52">
        <v>0</v>
      </c>
      <c r="AI8" s="53">
        <v>357</v>
      </c>
      <c r="AJ8" s="52">
        <v>0</v>
      </c>
      <c r="AK8" s="53">
        <v>7</v>
      </c>
      <c r="AL8" s="53">
        <v>11</v>
      </c>
      <c r="AM8" s="52">
        <v>0</v>
      </c>
      <c r="AN8" s="52">
        <v>0</v>
      </c>
      <c r="AO8" s="52">
        <v>0</v>
      </c>
      <c r="AP8" s="245">
        <v>1601</v>
      </c>
      <c r="AQ8" s="52">
        <v>0</v>
      </c>
      <c r="AR8" s="52">
        <v>0</v>
      </c>
      <c r="AS8" s="52">
        <v>0</v>
      </c>
      <c r="AT8" s="53">
        <v>271</v>
      </c>
      <c r="AU8" s="53">
        <v>256</v>
      </c>
      <c r="AV8" s="52">
        <v>0</v>
      </c>
      <c r="AW8" s="52">
        <v>0</v>
      </c>
      <c r="AX8" s="52">
        <v>0</v>
      </c>
      <c r="AY8" s="52">
        <v>0</v>
      </c>
      <c r="AZ8" s="52">
        <v>0</v>
      </c>
      <c r="BA8" s="52">
        <v>0</v>
      </c>
      <c r="BB8" s="52">
        <v>0</v>
      </c>
      <c r="BC8" s="245">
        <v>527</v>
      </c>
      <c r="BD8" s="52">
        <v>0</v>
      </c>
      <c r="BE8" s="52">
        <v>0</v>
      </c>
      <c r="BF8" s="52">
        <v>0</v>
      </c>
      <c r="BG8" s="52">
        <v>0</v>
      </c>
      <c r="BH8" s="52">
        <v>0</v>
      </c>
      <c r="BI8" s="52">
        <v>0</v>
      </c>
      <c r="BJ8" s="52">
        <v>0</v>
      </c>
      <c r="BK8" s="52">
        <v>0</v>
      </c>
      <c r="BL8" s="52">
        <v>0</v>
      </c>
      <c r="BM8" s="52">
        <v>0</v>
      </c>
      <c r="BN8" s="53">
        <v>62</v>
      </c>
      <c r="BO8" s="52">
        <v>0</v>
      </c>
      <c r="BP8" s="245">
        <v>62</v>
      </c>
      <c r="BQ8" s="52">
        <v>0</v>
      </c>
      <c r="BR8" s="52">
        <v>0</v>
      </c>
      <c r="BS8" s="52">
        <v>0</v>
      </c>
      <c r="BT8" s="52">
        <v>0</v>
      </c>
      <c r="BU8" s="52">
        <v>0</v>
      </c>
      <c r="BV8" s="52">
        <v>0</v>
      </c>
      <c r="BW8" s="52">
        <v>0</v>
      </c>
      <c r="BX8" s="52">
        <v>0</v>
      </c>
      <c r="BY8" s="52">
        <v>0</v>
      </c>
      <c r="BZ8" s="52">
        <v>0</v>
      </c>
      <c r="CA8" s="52">
        <v>0</v>
      </c>
      <c r="CB8" s="52">
        <v>0</v>
      </c>
      <c r="CC8" s="246">
        <v>0</v>
      </c>
    </row>
    <row r="9" spans="1:81" x14ac:dyDescent="0.25">
      <c r="A9" s="3" t="s">
        <v>63</v>
      </c>
      <c r="B9" s="3" t="s">
        <v>166</v>
      </c>
      <c r="C9" s="3" t="s">
        <v>179</v>
      </c>
      <c r="D9" s="53">
        <v>2178</v>
      </c>
      <c r="E9" s="53">
        <v>2048</v>
      </c>
      <c r="F9" s="53">
        <v>14</v>
      </c>
      <c r="G9" s="53">
        <v>2290</v>
      </c>
      <c r="H9" s="53">
        <v>217</v>
      </c>
      <c r="I9" s="53">
        <v>303</v>
      </c>
      <c r="J9" s="53">
        <v>1</v>
      </c>
      <c r="K9" s="53">
        <v>6</v>
      </c>
      <c r="L9" s="53">
        <v>9</v>
      </c>
      <c r="M9" s="52">
        <v>0</v>
      </c>
      <c r="N9" s="53">
        <v>53</v>
      </c>
      <c r="O9" s="52">
        <v>0</v>
      </c>
      <c r="P9" s="245">
        <v>7119</v>
      </c>
      <c r="Q9" s="53">
        <v>2178</v>
      </c>
      <c r="R9" s="53">
        <v>1024</v>
      </c>
      <c r="S9" s="52">
        <v>0</v>
      </c>
      <c r="T9" s="53">
        <v>2061</v>
      </c>
      <c r="U9" s="52">
        <v>0</v>
      </c>
      <c r="V9" s="52">
        <v>0</v>
      </c>
      <c r="W9" s="53">
        <v>1</v>
      </c>
      <c r="X9" s="52">
        <v>0</v>
      </c>
      <c r="Y9" s="52">
        <v>0</v>
      </c>
      <c r="Z9" s="52">
        <v>0</v>
      </c>
      <c r="AA9" s="52">
        <v>0</v>
      </c>
      <c r="AB9" s="52">
        <v>0</v>
      </c>
      <c r="AC9" s="245">
        <v>5264</v>
      </c>
      <c r="AD9" s="52">
        <v>0</v>
      </c>
      <c r="AE9" s="53">
        <v>1024</v>
      </c>
      <c r="AF9" s="53">
        <v>14</v>
      </c>
      <c r="AG9" s="52">
        <v>0</v>
      </c>
      <c r="AH9" s="52">
        <v>0</v>
      </c>
      <c r="AI9" s="53">
        <v>303</v>
      </c>
      <c r="AJ9" s="52">
        <v>0</v>
      </c>
      <c r="AK9" s="53">
        <v>6</v>
      </c>
      <c r="AL9" s="53">
        <v>9</v>
      </c>
      <c r="AM9" s="52">
        <v>0</v>
      </c>
      <c r="AN9" s="52">
        <v>0</v>
      </c>
      <c r="AO9" s="52">
        <v>0</v>
      </c>
      <c r="AP9" s="245">
        <v>1356</v>
      </c>
      <c r="AQ9" s="52">
        <v>0</v>
      </c>
      <c r="AR9" s="52">
        <v>0</v>
      </c>
      <c r="AS9" s="52">
        <v>0</v>
      </c>
      <c r="AT9" s="53">
        <v>229</v>
      </c>
      <c r="AU9" s="53">
        <v>217</v>
      </c>
      <c r="AV9" s="52">
        <v>0</v>
      </c>
      <c r="AW9" s="52">
        <v>0</v>
      </c>
      <c r="AX9" s="52">
        <v>0</v>
      </c>
      <c r="AY9" s="52">
        <v>0</v>
      </c>
      <c r="AZ9" s="52">
        <v>0</v>
      </c>
      <c r="BA9" s="52">
        <v>0</v>
      </c>
      <c r="BB9" s="52">
        <v>0</v>
      </c>
      <c r="BC9" s="245">
        <v>446</v>
      </c>
      <c r="BD9" s="52">
        <v>0</v>
      </c>
      <c r="BE9" s="52">
        <v>0</v>
      </c>
      <c r="BF9" s="52">
        <v>0</v>
      </c>
      <c r="BG9" s="52">
        <v>0</v>
      </c>
      <c r="BH9" s="52">
        <v>0</v>
      </c>
      <c r="BI9" s="52">
        <v>0</v>
      </c>
      <c r="BJ9" s="52">
        <v>0</v>
      </c>
      <c r="BK9" s="52">
        <v>0</v>
      </c>
      <c r="BL9" s="52">
        <v>0</v>
      </c>
      <c r="BM9" s="52">
        <v>0</v>
      </c>
      <c r="BN9" s="53">
        <v>53</v>
      </c>
      <c r="BO9" s="52">
        <v>0</v>
      </c>
      <c r="BP9" s="245">
        <v>53</v>
      </c>
      <c r="BQ9" s="52">
        <v>0</v>
      </c>
      <c r="BR9" s="52">
        <v>0</v>
      </c>
      <c r="BS9" s="52">
        <v>0</v>
      </c>
      <c r="BT9" s="52">
        <v>0</v>
      </c>
      <c r="BU9" s="52">
        <v>0</v>
      </c>
      <c r="BV9" s="52">
        <v>0</v>
      </c>
      <c r="BW9" s="52">
        <v>0</v>
      </c>
      <c r="BX9" s="52">
        <v>0</v>
      </c>
      <c r="BY9" s="52">
        <v>0</v>
      </c>
      <c r="BZ9" s="52">
        <v>0</v>
      </c>
      <c r="CA9" s="52">
        <v>0</v>
      </c>
      <c r="CB9" s="52">
        <v>0</v>
      </c>
      <c r="CC9" s="246">
        <v>0</v>
      </c>
    </row>
    <row r="10" spans="1:81" x14ac:dyDescent="0.25">
      <c r="A10" s="3" t="s">
        <v>63</v>
      </c>
      <c r="B10" s="3" t="s">
        <v>166</v>
      </c>
      <c r="C10" s="3" t="s">
        <v>180</v>
      </c>
      <c r="D10" s="53">
        <v>3345</v>
      </c>
      <c r="E10" s="53">
        <v>3146</v>
      </c>
      <c r="F10" s="53">
        <v>22</v>
      </c>
      <c r="G10" s="53">
        <v>3519</v>
      </c>
      <c r="H10" s="53">
        <v>334</v>
      </c>
      <c r="I10" s="53">
        <v>465</v>
      </c>
      <c r="J10" s="53">
        <v>1</v>
      </c>
      <c r="K10" s="53">
        <v>9</v>
      </c>
      <c r="L10" s="53">
        <v>14</v>
      </c>
      <c r="M10" s="52">
        <v>0</v>
      </c>
      <c r="N10" s="53">
        <v>81</v>
      </c>
      <c r="O10" s="52">
        <v>0</v>
      </c>
      <c r="P10" s="245">
        <v>10936</v>
      </c>
      <c r="Q10" s="53">
        <v>3345</v>
      </c>
      <c r="R10" s="53">
        <v>1573</v>
      </c>
      <c r="S10" s="52">
        <v>0</v>
      </c>
      <c r="T10" s="53">
        <v>3167</v>
      </c>
      <c r="U10" s="52">
        <v>0</v>
      </c>
      <c r="V10" s="52">
        <v>0</v>
      </c>
      <c r="W10" s="53">
        <v>1</v>
      </c>
      <c r="X10" s="52">
        <v>0</v>
      </c>
      <c r="Y10" s="52">
        <v>0</v>
      </c>
      <c r="Z10" s="52">
        <v>0</v>
      </c>
      <c r="AA10" s="52">
        <v>0</v>
      </c>
      <c r="AB10" s="52">
        <v>0</v>
      </c>
      <c r="AC10" s="245">
        <v>8086</v>
      </c>
      <c r="AD10" s="52">
        <v>0</v>
      </c>
      <c r="AE10" s="53">
        <v>1573</v>
      </c>
      <c r="AF10" s="53">
        <v>22</v>
      </c>
      <c r="AG10" s="52">
        <v>0</v>
      </c>
      <c r="AH10" s="52">
        <v>0</v>
      </c>
      <c r="AI10" s="53">
        <v>465</v>
      </c>
      <c r="AJ10" s="52">
        <v>0</v>
      </c>
      <c r="AK10" s="53">
        <v>9</v>
      </c>
      <c r="AL10" s="53">
        <v>14</v>
      </c>
      <c r="AM10" s="52">
        <v>0</v>
      </c>
      <c r="AN10" s="52">
        <v>0</v>
      </c>
      <c r="AO10" s="52">
        <v>0</v>
      </c>
      <c r="AP10" s="245">
        <v>2083</v>
      </c>
      <c r="AQ10" s="52">
        <v>0</v>
      </c>
      <c r="AR10" s="52">
        <v>0</v>
      </c>
      <c r="AS10" s="52">
        <v>0</v>
      </c>
      <c r="AT10" s="53">
        <v>352</v>
      </c>
      <c r="AU10" s="53">
        <v>334</v>
      </c>
      <c r="AV10" s="52">
        <v>0</v>
      </c>
      <c r="AW10" s="52">
        <v>0</v>
      </c>
      <c r="AX10" s="52">
        <v>0</v>
      </c>
      <c r="AY10" s="52">
        <v>0</v>
      </c>
      <c r="AZ10" s="52">
        <v>0</v>
      </c>
      <c r="BA10" s="52">
        <v>0</v>
      </c>
      <c r="BB10" s="52">
        <v>0</v>
      </c>
      <c r="BC10" s="245">
        <v>686</v>
      </c>
      <c r="BD10" s="52">
        <v>0</v>
      </c>
      <c r="BE10" s="52">
        <v>0</v>
      </c>
      <c r="BF10" s="52">
        <v>0</v>
      </c>
      <c r="BG10" s="52">
        <v>0</v>
      </c>
      <c r="BH10" s="52">
        <v>0</v>
      </c>
      <c r="BI10" s="52">
        <v>0</v>
      </c>
      <c r="BJ10" s="52">
        <v>0</v>
      </c>
      <c r="BK10" s="52">
        <v>0</v>
      </c>
      <c r="BL10" s="52">
        <v>0</v>
      </c>
      <c r="BM10" s="52">
        <v>0</v>
      </c>
      <c r="BN10" s="53">
        <v>81</v>
      </c>
      <c r="BO10" s="52">
        <v>0</v>
      </c>
      <c r="BP10" s="245">
        <v>81</v>
      </c>
      <c r="BQ10" s="52">
        <v>0</v>
      </c>
      <c r="BR10" s="52">
        <v>0</v>
      </c>
      <c r="BS10" s="52">
        <v>0</v>
      </c>
      <c r="BT10" s="52">
        <v>0</v>
      </c>
      <c r="BU10" s="52">
        <v>0</v>
      </c>
      <c r="BV10" s="52">
        <v>0</v>
      </c>
      <c r="BW10" s="52">
        <v>0</v>
      </c>
      <c r="BX10" s="52">
        <v>0</v>
      </c>
      <c r="BY10" s="52">
        <v>0</v>
      </c>
      <c r="BZ10" s="52">
        <v>0</v>
      </c>
      <c r="CA10" s="52">
        <v>0</v>
      </c>
      <c r="CB10" s="52">
        <v>0</v>
      </c>
      <c r="CC10" s="246">
        <v>0</v>
      </c>
    </row>
    <row r="11" spans="1:81" x14ac:dyDescent="0.25">
      <c r="A11" s="3" t="s">
        <v>63</v>
      </c>
      <c r="B11" s="3" t="s">
        <v>166</v>
      </c>
      <c r="C11" s="3" t="s">
        <v>181</v>
      </c>
      <c r="D11" s="53">
        <v>3143</v>
      </c>
      <c r="E11" s="53">
        <v>2956</v>
      </c>
      <c r="F11" s="53">
        <v>21</v>
      </c>
      <c r="G11" s="53">
        <v>3306</v>
      </c>
      <c r="H11" s="53">
        <v>313</v>
      </c>
      <c r="I11" s="53">
        <v>437</v>
      </c>
      <c r="J11" s="53">
        <v>1</v>
      </c>
      <c r="K11" s="53">
        <v>8</v>
      </c>
      <c r="L11" s="53">
        <v>13</v>
      </c>
      <c r="M11" s="52">
        <v>0</v>
      </c>
      <c r="N11" s="53">
        <v>76</v>
      </c>
      <c r="O11" s="52">
        <v>0</v>
      </c>
      <c r="P11" s="245">
        <v>10274</v>
      </c>
      <c r="Q11" s="53">
        <v>3143</v>
      </c>
      <c r="R11" s="53">
        <v>1478</v>
      </c>
      <c r="S11" s="52">
        <v>0</v>
      </c>
      <c r="T11" s="53">
        <v>2975</v>
      </c>
      <c r="U11" s="52">
        <v>0</v>
      </c>
      <c r="V11" s="52">
        <v>0</v>
      </c>
      <c r="W11" s="53">
        <v>1</v>
      </c>
      <c r="X11" s="52">
        <v>0</v>
      </c>
      <c r="Y11" s="52">
        <v>0</v>
      </c>
      <c r="Z11" s="52">
        <v>0</v>
      </c>
      <c r="AA11" s="52">
        <v>0</v>
      </c>
      <c r="AB11" s="52">
        <v>0</v>
      </c>
      <c r="AC11" s="245">
        <v>7597</v>
      </c>
      <c r="AD11" s="52">
        <v>0</v>
      </c>
      <c r="AE11" s="53">
        <v>1478</v>
      </c>
      <c r="AF11" s="53">
        <v>21</v>
      </c>
      <c r="AG11" s="52">
        <v>0</v>
      </c>
      <c r="AH11" s="52">
        <v>0</v>
      </c>
      <c r="AI11" s="53">
        <v>437</v>
      </c>
      <c r="AJ11" s="52">
        <v>0</v>
      </c>
      <c r="AK11" s="53">
        <v>8</v>
      </c>
      <c r="AL11" s="53">
        <v>13</v>
      </c>
      <c r="AM11" s="52">
        <v>0</v>
      </c>
      <c r="AN11" s="52">
        <v>0</v>
      </c>
      <c r="AO11" s="52">
        <v>0</v>
      </c>
      <c r="AP11" s="245">
        <v>1957</v>
      </c>
      <c r="AQ11" s="52">
        <v>0</v>
      </c>
      <c r="AR11" s="52">
        <v>0</v>
      </c>
      <c r="AS11" s="52">
        <v>0</v>
      </c>
      <c r="AT11" s="53">
        <v>331</v>
      </c>
      <c r="AU11" s="53">
        <v>313</v>
      </c>
      <c r="AV11" s="52">
        <v>0</v>
      </c>
      <c r="AW11" s="52">
        <v>0</v>
      </c>
      <c r="AX11" s="52">
        <v>0</v>
      </c>
      <c r="AY11" s="52">
        <v>0</v>
      </c>
      <c r="AZ11" s="52">
        <v>0</v>
      </c>
      <c r="BA11" s="52">
        <v>0</v>
      </c>
      <c r="BB11" s="52">
        <v>0</v>
      </c>
      <c r="BC11" s="245">
        <v>644</v>
      </c>
      <c r="BD11" s="52">
        <v>0</v>
      </c>
      <c r="BE11" s="52">
        <v>0</v>
      </c>
      <c r="BF11" s="52">
        <v>0</v>
      </c>
      <c r="BG11" s="52">
        <v>0</v>
      </c>
      <c r="BH11" s="52">
        <v>0</v>
      </c>
      <c r="BI11" s="52">
        <v>0</v>
      </c>
      <c r="BJ11" s="52">
        <v>0</v>
      </c>
      <c r="BK11" s="52">
        <v>0</v>
      </c>
      <c r="BL11" s="52">
        <v>0</v>
      </c>
      <c r="BM11" s="52">
        <v>0</v>
      </c>
      <c r="BN11" s="53">
        <v>76</v>
      </c>
      <c r="BO11" s="52">
        <v>0</v>
      </c>
      <c r="BP11" s="245">
        <v>76</v>
      </c>
      <c r="BQ11" s="52">
        <v>0</v>
      </c>
      <c r="BR11" s="52">
        <v>0</v>
      </c>
      <c r="BS11" s="52">
        <v>0</v>
      </c>
      <c r="BT11" s="52">
        <v>0</v>
      </c>
      <c r="BU11" s="52">
        <v>0</v>
      </c>
      <c r="BV11" s="52">
        <v>0</v>
      </c>
      <c r="BW11" s="52">
        <v>0</v>
      </c>
      <c r="BX11" s="52">
        <v>0</v>
      </c>
      <c r="BY11" s="52">
        <v>0</v>
      </c>
      <c r="BZ11" s="52">
        <v>0</v>
      </c>
      <c r="CA11" s="52">
        <v>0</v>
      </c>
      <c r="CB11" s="52">
        <v>0</v>
      </c>
      <c r="CC11" s="246">
        <v>0</v>
      </c>
    </row>
    <row r="12" spans="1:81" x14ac:dyDescent="0.25">
      <c r="A12" s="3" t="s">
        <v>63</v>
      </c>
      <c r="B12" s="3" t="s">
        <v>166</v>
      </c>
      <c r="C12" s="3" t="s">
        <v>182</v>
      </c>
      <c r="D12" s="53">
        <v>3179</v>
      </c>
      <c r="E12" s="53">
        <v>2990</v>
      </c>
      <c r="F12" s="53">
        <v>21</v>
      </c>
      <c r="G12" s="53">
        <v>3344</v>
      </c>
      <c r="H12" s="53">
        <v>317</v>
      </c>
      <c r="I12" s="53">
        <v>442</v>
      </c>
      <c r="J12" s="53">
        <v>1</v>
      </c>
      <c r="K12" s="53">
        <v>8</v>
      </c>
      <c r="L12" s="53">
        <v>14</v>
      </c>
      <c r="M12" s="52">
        <v>0</v>
      </c>
      <c r="N12" s="53">
        <v>77</v>
      </c>
      <c r="O12" s="52">
        <v>0</v>
      </c>
      <c r="P12" s="245">
        <v>10393</v>
      </c>
      <c r="Q12" s="53">
        <v>3179</v>
      </c>
      <c r="R12" s="53">
        <v>1495</v>
      </c>
      <c r="S12" s="52">
        <v>0</v>
      </c>
      <c r="T12" s="53">
        <v>3009</v>
      </c>
      <c r="U12" s="52">
        <v>0</v>
      </c>
      <c r="V12" s="52">
        <v>0</v>
      </c>
      <c r="W12" s="53">
        <v>1</v>
      </c>
      <c r="X12" s="52">
        <v>0</v>
      </c>
      <c r="Y12" s="52">
        <v>0</v>
      </c>
      <c r="Z12" s="52">
        <v>0</v>
      </c>
      <c r="AA12" s="52">
        <v>0</v>
      </c>
      <c r="AB12" s="52">
        <v>0</v>
      </c>
      <c r="AC12" s="245">
        <v>7684</v>
      </c>
      <c r="AD12" s="52">
        <v>0</v>
      </c>
      <c r="AE12" s="53">
        <v>1495</v>
      </c>
      <c r="AF12" s="53">
        <v>21</v>
      </c>
      <c r="AG12" s="52">
        <v>0</v>
      </c>
      <c r="AH12" s="52">
        <v>0</v>
      </c>
      <c r="AI12" s="53">
        <v>442</v>
      </c>
      <c r="AJ12" s="52">
        <v>0</v>
      </c>
      <c r="AK12" s="53">
        <v>8</v>
      </c>
      <c r="AL12" s="53">
        <v>14</v>
      </c>
      <c r="AM12" s="52">
        <v>0</v>
      </c>
      <c r="AN12" s="52">
        <v>0</v>
      </c>
      <c r="AO12" s="52">
        <v>0</v>
      </c>
      <c r="AP12" s="245">
        <v>1980</v>
      </c>
      <c r="AQ12" s="52">
        <v>0</v>
      </c>
      <c r="AR12" s="52">
        <v>0</v>
      </c>
      <c r="AS12" s="52">
        <v>0</v>
      </c>
      <c r="AT12" s="53">
        <v>335</v>
      </c>
      <c r="AU12" s="53">
        <v>317</v>
      </c>
      <c r="AV12" s="52">
        <v>0</v>
      </c>
      <c r="AW12" s="52">
        <v>0</v>
      </c>
      <c r="AX12" s="52">
        <v>0</v>
      </c>
      <c r="AY12" s="52">
        <v>0</v>
      </c>
      <c r="AZ12" s="52">
        <v>0</v>
      </c>
      <c r="BA12" s="52">
        <v>0</v>
      </c>
      <c r="BB12" s="52">
        <v>0</v>
      </c>
      <c r="BC12" s="245">
        <v>652</v>
      </c>
      <c r="BD12" s="52">
        <v>0</v>
      </c>
      <c r="BE12" s="52">
        <v>0</v>
      </c>
      <c r="BF12" s="52">
        <v>0</v>
      </c>
      <c r="BG12" s="52">
        <v>0</v>
      </c>
      <c r="BH12" s="52">
        <v>0</v>
      </c>
      <c r="BI12" s="52">
        <v>0</v>
      </c>
      <c r="BJ12" s="52">
        <v>0</v>
      </c>
      <c r="BK12" s="52">
        <v>0</v>
      </c>
      <c r="BL12" s="52">
        <v>0</v>
      </c>
      <c r="BM12" s="52">
        <v>0</v>
      </c>
      <c r="BN12" s="53">
        <v>77</v>
      </c>
      <c r="BO12" s="52">
        <v>0</v>
      </c>
      <c r="BP12" s="245">
        <v>77</v>
      </c>
      <c r="BQ12" s="52">
        <v>0</v>
      </c>
      <c r="BR12" s="52">
        <v>0</v>
      </c>
      <c r="BS12" s="52">
        <v>0</v>
      </c>
      <c r="BT12" s="52">
        <v>0</v>
      </c>
      <c r="BU12" s="52">
        <v>0</v>
      </c>
      <c r="BV12" s="52">
        <v>0</v>
      </c>
      <c r="BW12" s="52">
        <v>0</v>
      </c>
      <c r="BX12" s="52">
        <v>0</v>
      </c>
      <c r="BY12" s="52">
        <v>0</v>
      </c>
      <c r="BZ12" s="52">
        <v>0</v>
      </c>
      <c r="CA12" s="52">
        <v>0</v>
      </c>
      <c r="CB12" s="52">
        <v>0</v>
      </c>
      <c r="CC12" s="246">
        <v>0</v>
      </c>
    </row>
    <row r="13" spans="1:81" x14ac:dyDescent="0.25">
      <c r="A13" s="3" t="s">
        <v>63</v>
      </c>
      <c r="B13" s="3" t="s">
        <v>166</v>
      </c>
      <c r="C13" s="3" t="s">
        <v>183</v>
      </c>
      <c r="D13" s="53">
        <v>3245</v>
      </c>
      <c r="E13" s="53">
        <v>3052</v>
      </c>
      <c r="F13" s="53">
        <v>21</v>
      </c>
      <c r="G13" s="53">
        <v>3414</v>
      </c>
      <c r="H13" s="53">
        <v>324</v>
      </c>
      <c r="I13" s="53">
        <v>451</v>
      </c>
      <c r="J13" s="53">
        <v>1</v>
      </c>
      <c r="K13" s="53">
        <v>8</v>
      </c>
      <c r="L13" s="53">
        <v>14</v>
      </c>
      <c r="M13" s="52">
        <v>0</v>
      </c>
      <c r="N13" s="53">
        <v>78</v>
      </c>
      <c r="O13" s="52">
        <v>0</v>
      </c>
      <c r="P13" s="245">
        <v>10608</v>
      </c>
      <c r="Q13" s="53">
        <v>3245</v>
      </c>
      <c r="R13" s="53">
        <v>1526</v>
      </c>
      <c r="S13" s="52">
        <v>0</v>
      </c>
      <c r="T13" s="53">
        <v>3072</v>
      </c>
      <c r="U13" s="52">
        <v>0</v>
      </c>
      <c r="V13" s="52">
        <v>0</v>
      </c>
      <c r="W13" s="53">
        <v>1</v>
      </c>
      <c r="X13" s="52">
        <v>0</v>
      </c>
      <c r="Y13" s="52">
        <v>0</v>
      </c>
      <c r="Z13" s="52">
        <v>0</v>
      </c>
      <c r="AA13" s="52">
        <v>0</v>
      </c>
      <c r="AB13" s="52">
        <v>0</v>
      </c>
      <c r="AC13" s="245">
        <v>7844</v>
      </c>
      <c r="AD13" s="52">
        <v>0</v>
      </c>
      <c r="AE13" s="53">
        <v>1526</v>
      </c>
      <c r="AF13" s="53">
        <v>21</v>
      </c>
      <c r="AG13" s="52">
        <v>0</v>
      </c>
      <c r="AH13" s="52">
        <v>0</v>
      </c>
      <c r="AI13" s="53">
        <v>451</v>
      </c>
      <c r="AJ13" s="52">
        <v>0</v>
      </c>
      <c r="AK13" s="53">
        <v>8</v>
      </c>
      <c r="AL13" s="53">
        <v>14</v>
      </c>
      <c r="AM13" s="52">
        <v>0</v>
      </c>
      <c r="AN13" s="52">
        <v>0</v>
      </c>
      <c r="AO13" s="52">
        <v>0</v>
      </c>
      <c r="AP13" s="245">
        <v>2020</v>
      </c>
      <c r="AQ13" s="52">
        <v>0</v>
      </c>
      <c r="AR13" s="52">
        <v>0</v>
      </c>
      <c r="AS13" s="52">
        <v>0</v>
      </c>
      <c r="AT13" s="53">
        <v>342</v>
      </c>
      <c r="AU13" s="53">
        <v>324</v>
      </c>
      <c r="AV13" s="52">
        <v>0</v>
      </c>
      <c r="AW13" s="52">
        <v>0</v>
      </c>
      <c r="AX13" s="52">
        <v>0</v>
      </c>
      <c r="AY13" s="52">
        <v>0</v>
      </c>
      <c r="AZ13" s="52">
        <v>0</v>
      </c>
      <c r="BA13" s="52">
        <v>0</v>
      </c>
      <c r="BB13" s="52">
        <v>0</v>
      </c>
      <c r="BC13" s="245">
        <v>666</v>
      </c>
      <c r="BD13" s="52">
        <v>0</v>
      </c>
      <c r="BE13" s="52">
        <v>0</v>
      </c>
      <c r="BF13" s="52">
        <v>0</v>
      </c>
      <c r="BG13" s="52">
        <v>0</v>
      </c>
      <c r="BH13" s="52">
        <v>0</v>
      </c>
      <c r="BI13" s="52">
        <v>0</v>
      </c>
      <c r="BJ13" s="52">
        <v>0</v>
      </c>
      <c r="BK13" s="52">
        <v>0</v>
      </c>
      <c r="BL13" s="52">
        <v>0</v>
      </c>
      <c r="BM13" s="52">
        <v>0</v>
      </c>
      <c r="BN13" s="53">
        <v>78</v>
      </c>
      <c r="BO13" s="52">
        <v>0</v>
      </c>
      <c r="BP13" s="245">
        <v>78</v>
      </c>
      <c r="BQ13" s="52">
        <v>0</v>
      </c>
      <c r="BR13" s="52">
        <v>0</v>
      </c>
      <c r="BS13" s="52">
        <v>0</v>
      </c>
      <c r="BT13" s="52">
        <v>0</v>
      </c>
      <c r="BU13" s="52">
        <v>0</v>
      </c>
      <c r="BV13" s="52">
        <v>0</v>
      </c>
      <c r="BW13" s="52">
        <v>0</v>
      </c>
      <c r="BX13" s="52">
        <v>0</v>
      </c>
      <c r="BY13" s="52">
        <v>0</v>
      </c>
      <c r="BZ13" s="52">
        <v>0</v>
      </c>
      <c r="CA13" s="52">
        <v>0</v>
      </c>
      <c r="CB13" s="52">
        <v>0</v>
      </c>
      <c r="CC13" s="246">
        <v>0</v>
      </c>
    </row>
    <row r="14" spans="1:81" x14ac:dyDescent="0.25">
      <c r="A14" s="3" t="s">
        <v>63</v>
      </c>
      <c r="B14" s="3" t="s">
        <v>166</v>
      </c>
      <c r="C14" s="3" t="s">
        <v>176</v>
      </c>
      <c r="D14" s="53">
        <v>3734</v>
      </c>
      <c r="E14" s="53">
        <v>3511</v>
      </c>
      <c r="F14" s="53">
        <v>24</v>
      </c>
      <c r="G14" s="53">
        <v>3928</v>
      </c>
      <c r="H14" s="53">
        <v>372</v>
      </c>
      <c r="I14" s="53">
        <v>519</v>
      </c>
      <c r="J14" s="53">
        <v>1</v>
      </c>
      <c r="K14" s="53">
        <v>10</v>
      </c>
      <c r="L14" s="53">
        <v>16</v>
      </c>
      <c r="M14" s="52">
        <v>0</v>
      </c>
      <c r="N14" s="53">
        <v>90</v>
      </c>
      <c r="O14" s="52">
        <v>0</v>
      </c>
      <c r="P14" s="245">
        <v>12205</v>
      </c>
      <c r="Q14" s="53">
        <v>3734</v>
      </c>
      <c r="R14" s="53">
        <v>1755</v>
      </c>
      <c r="S14" s="52">
        <v>0</v>
      </c>
      <c r="T14" s="53">
        <v>3535</v>
      </c>
      <c r="U14" s="52">
        <v>0</v>
      </c>
      <c r="V14" s="52">
        <v>0</v>
      </c>
      <c r="W14" s="53">
        <v>1</v>
      </c>
      <c r="X14" s="52">
        <v>0</v>
      </c>
      <c r="Y14" s="52">
        <v>0</v>
      </c>
      <c r="Z14" s="52">
        <v>0</v>
      </c>
      <c r="AA14" s="52">
        <v>0</v>
      </c>
      <c r="AB14" s="52">
        <v>0</v>
      </c>
      <c r="AC14" s="245">
        <v>9025</v>
      </c>
      <c r="AD14" s="52">
        <v>0</v>
      </c>
      <c r="AE14" s="53">
        <v>1756</v>
      </c>
      <c r="AF14" s="53">
        <v>24</v>
      </c>
      <c r="AG14" s="52">
        <v>0</v>
      </c>
      <c r="AH14" s="52">
        <v>0</v>
      </c>
      <c r="AI14" s="53">
        <v>519</v>
      </c>
      <c r="AJ14" s="52">
        <v>0</v>
      </c>
      <c r="AK14" s="53">
        <v>10</v>
      </c>
      <c r="AL14" s="53">
        <v>16</v>
      </c>
      <c r="AM14" s="52">
        <v>0</v>
      </c>
      <c r="AN14" s="52">
        <v>0</v>
      </c>
      <c r="AO14" s="52">
        <v>0</v>
      </c>
      <c r="AP14" s="245">
        <v>2325</v>
      </c>
      <c r="AQ14" s="52">
        <v>0</v>
      </c>
      <c r="AR14" s="52">
        <v>0</v>
      </c>
      <c r="AS14" s="52">
        <v>0</v>
      </c>
      <c r="AT14" s="53">
        <v>393</v>
      </c>
      <c r="AU14" s="53">
        <v>372</v>
      </c>
      <c r="AV14" s="52">
        <v>0</v>
      </c>
      <c r="AW14" s="52">
        <v>0</v>
      </c>
      <c r="AX14" s="52">
        <v>0</v>
      </c>
      <c r="AY14" s="52">
        <v>0</v>
      </c>
      <c r="AZ14" s="52">
        <v>0</v>
      </c>
      <c r="BA14" s="52">
        <v>0</v>
      </c>
      <c r="BB14" s="52">
        <v>0</v>
      </c>
      <c r="BC14" s="245">
        <v>765</v>
      </c>
      <c r="BD14" s="52">
        <v>0</v>
      </c>
      <c r="BE14" s="52">
        <v>0</v>
      </c>
      <c r="BF14" s="52">
        <v>0</v>
      </c>
      <c r="BG14" s="52">
        <v>0</v>
      </c>
      <c r="BH14" s="52">
        <v>0</v>
      </c>
      <c r="BI14" s="52">
        <v>0</v>
      </c>
      <c r="BJ14" s="52">
        <v>0</v>
      </c>
      <c r="BK14" s="52">
        <v>0</v>
      </c>
      <c r="BL14" s="52">
        <v>0</v>
      </c>
      <c r="BM14" s="52">
        <v>0</v>
      </c>
      <c r="BN14" s="53">
        <v>90</v>
      </c>
      <c r="BO14" s="52">
        <v>0</v>
      </c>
      <c r="BP14" s="245">
        <v>90</v>
      </c>
      <c r="BQ14" s="52">
        <v>0</v>
      </c>
      <c r="BR14" s="52">
        <v>0</v>
      </c>
      <c r="BS14" s="52">
        <v>0</v>
      </c>
      <c r="BT14" s="52">
        <v>0</v>
      </c>
      <c r="BU14" s="52">
        <v>0</v>
      </c>
      <c r="BV14" s="52">
        <v>0</v>
      </c>
      <c r="BW14" s="52">
        <v>0</v>
      </c>
      <c r="BX14" s="52">
        <v>0</v>
      </c>
      <c r="BY14" s="52">
        <v>0</v>
      </c>
      <c r="BZ14" s="52">
        <v>0</v>
      </c>
      <c r="CA14" s="52">
        <v>0</v>
      </c>
      <c r="CB14" s="52">
        <v>0</v>
      </c>
      <c r="CC14" s="246">
        <v>0</v>
      </c>
    </row>
    <row r="15" spans="1:81" x14ac:dyDescent="0.25">
      <c r="A15" s="3" t="s">
        <v>63</v>
      </c>
      <c r="B15" s="3" t="s">
        <v>166</v>
      </c>
      <c r="C15" s="3" t="s">
        <v>175</v>
      </c>
      <c r="D15" s="53">
        <v>3217</v>
      </c>
      <c r="E15" s="53">
        <v>3025</v>
      </c>
      <c r="F15" s="53">
        <v>21</v>
      </c>
      <c r="G15" s="53">
        <v>3384</v>
      </c>
      <c r="H15" s="53">
        <v>321</v>
      </c>
      <c r="I15" s="53">
        <v>447</v>
      </c>
      <c r="J15" s="53">
        <v>1</v>
      </c>
      <c r="K15" s="53">
        <v>8</v>
      </c>
      <c r="L15" s="53">
        <v>14</v>
      </c>
      <c r="M15" s="52">
        <v>0</v>
      </c>
      <c r="N15" s="53">
        <v>78</v>
      </c>
      <c r="O15" s="52">
        <v>0</v>
      </c>
      <c r="P15" s="245">
        <v>10516</v>
      </c>
      <c r="Q15" s="53">
        <v>3217</v>
      </c>
      <c r="R15" s="53">
        <v>1512</v>
      </c>
      <c r="S15" s="52">
        <v>0</v>
      </c>
      <c r="T15" s="53">
        <v>3045</v>
      </c>
      <c r="U15" s="52">
        <v>0</v>
      </c>
      <c r="V15" s="52">
        <v>0</v>
      </c>
      <c r="W15" s="53">
        <v>1</v>
      </c>
      <c r="X15" s="52">
        <v>0</v>
      </c>
      <c r="Y15" s="52">
        <v>0</v>
      </c>
      <c r="Z15" s="52">
        <v>0</v>
      </c>
      <c r="AA15" s="52">
        <v>0</v>
      </c>
      <c r="AB15" s="52">
        <v>0</v>
      </c>
      <c r="AC15" s="245">
        <v>7775</v>
      </c>
      <c r="AD15" s="52">
        <v>0</v>
      </c>
      <c r="AE15" s="53">
        <v>1513</v>
      </c>
      <c r="AF15" s="53">
        <v>21</v>
      </c>
      <c r="AG15" s="52">
        <v>0</v>
      </c>
      <c r="AH15" s="52">
        <v>0</v>
      </c>
      <c r="AI15" s="53">
        <v>447</v>
      </c>
      <c r="AJ15" s="52">
        <v>0</v>
      </c>
      <c r="AK15" s="53">
        <v>8</v>
      </c>
      <c r="AL15" s="53">
        <v>14</v>
      </c>
      <c r="AM15" s="52">
        <v>0</v>
      </c>
      <c r="AN15" s="52">
        <v>0</v>
      </c>
      <c r="AO15" s="52">
        <v>0</v>
      </c>
      <c r="AP15" s="245">
        <v>2003</v>
      </c>
      <c r="AQ15" s="52">
        <v>0</v>
      </c>
      <c r="AR15" s="52">
        <v>0</v>
      </c>
      <c r="AS15" s="52">
        <v>0</v>
      </c>
      <c r="AT15" s="53">
        <v>339</v>
      </c>
      <c r="AU15" s="53">
        <v>321</v>
      </c>
      <c r="AV15" s="52">
        <v>0</v>
      </c>
      <c r="AW15" s="52">
        <v>0</v>
      </c>
      <c r="AX15" s="52">
        <v>0</v>
      </c>
      <c r="AY15" s="52">
        <v>0</v>
      </c>
      <c r="AZ15" s="52">
        <v>0</v>
      </c>
      <c r="BA15" s="52">
        <v>0</v>
      </c>
      <c r="BB15" s="52">
        <v>0</v>
      </c>
      <c r="BC15" s="245">
        <v>660</v>
      </c>
      <c r="BD15" s="52">
        <v>0</v>
      </c>
      <c r="BE15" s="52">
        <v>0</v>
      </c>
      <c r="BF15" s="52">
        <v>0</v>
      </c>
      <c r="BG15" s="52">
        <v>0</v>
      </c>
      <c r="BH15" s="52">
        <v>0</v>
      </c>
      <c r="BI15" s="52">
        <v>0</v>
      </c>
      <c r="BJ15" s="52">
        <v>0</v>
      </c>
      <c r="BK15" s="52">
        <v>0</v>
      </c>
      <c r="BL15" s="52">
        <v>0</v>
      </c>
      <c r="BM15" s="52">
        <v>0</v>
      </c>
      <c r="BN15" s="53">
        <v>78</v>
      </c>
      <c r="BO15" s="52">
        <v>0</v>
      </c>
      <c r="BP15" s="245">
        <v>78</v>
      </c>
      <c r="BQ15" s="52">
        <v>0</v>
      </c>
      <c r="BR15" s="52">
        <v>0</v>
      </c>
      <c r="BS15" s="52">
        <v>0</v>
      </c>
      <c r="BT15" s="52">
        <v>0</v>
      </c>
      <c r="BU15" s="52">
        <v>0</v>
      </c>
      <c r="BV15" s="52">
        <v>0</v>
      </c>
      <c r="BW15" s="52">
        <v>0</v>
      </c>
      <c r="BX15" s="52">
        <v>0</v>
      </c>
      <c r="BY15" s="52">
        <v>0</v>
      </c>
      <c r="BZ15" s="52">
        <v>0</v>
      </c>
      <c r="CA15" s="52">
        <v>0</v>
      </c>
      <c r="CB15" s="52">
        <v>0</v>
      </c>
      <c r="CC15" s="246">
        <v>0</v>
      </c>
    </row>
    <row r="16" spans="1:81" x14ac:dyDescent="0.25">
      <c r="A16" s="3" t="s">
        <v>65</v>
      </c>
      <c r="B16" s="3" t="s">
        <v>171</v>
      </c>
      <c r="C16" s="3" t="s">
        <v>180</v>
      </c>
      <c r="D16" s="53">
        <v>7436</v>
      </c>
      <c r="E16" s="53">
        <v>6993</v>
      </c>
      <c r="F16" s="53">
        <v>49</v>
      </c>
      <c r="G16" s="53">
        <v>7822</v>
      </c>
      <c r="H16" s="53">
        <v>741</v>
      </c>
      <c r="I16" s="53">
        <v>1033</v>
      </c>
      <c r="J16" s="53">
        <v>2</v>
      </c>
      <c r="K16" s="53">
        <v>19</v>
      </c>
      <c r="L16" s="53">
        <v>32</v>
      </c>
      <c r="M16" s="52">
        <v>0</v>
      </c>
      <c r="N16" s="53">
        <v>180</v>
      </c>
      <c r="O16" s="52">
        <v>0</v>
      </c>
      <c r="P16" s="245">
        <v>24307</v>
      </c>
      <c r="Q16" s="53">
        <v>7436</v>
      </c>
      <c r="R16" s="53">
        <v>3496</v>
      </c>
      <c r="S16" s="52">
        <v>0</v>
      </c>
      <c r="T16" s="53">
        <v>7039</v>
      </c>
      <c r="U16" s="52">
        <v>0</v>
      </c>
      <c r="V16" s="52">
        <v>0</v>
      </c>
      <c r="W16" s="53">
        <v>2</v>
      </c>
      <c r="X16" s="52">
        <v>0</v>
      </c>
      <c r="Y16" s="52">
        <v>0</v>
      </c>
      <c r="Z16" s="52">
        <v>0</v>
      </c>
      <c r="AA16" s="52">
        <v>0</v>
      </c>
      <c r="AB16" s="52">
        <v>0</v>
      </c>
      <c r="AC16" s="245">
        <v>17973</v>
      </c>
      <c r="AD16" s="52">
        <v>0</v>
      </c>
      <c r="AE16" s="53">
        <v>3497</v>
      </c>
      <c r="AF16" s="53">
        <v>49</v>
      </c>
      <c r="AG16" s="52">
        <v>0</v>
      </c>
      <c r="AH16" s="52">
        <v>0</v>
      </c>
      <c r="AI16" s="53">
        <v>1033</v>
      </c>
      <c r="AJ16" s="52">
        <v>0</v>
      </c>
      <c r="AK16" s="53">
        <v>19</v>
      </c>
      <c r="AL16" s="53">
        <v>32</v>
      </c>
      <c r="AM16" s="52">
        <v>0</v>
      </c>
      <c r="AN16" s="52">
        <v>0</v>
      </c>
      <c r="AO16" s="52">
        <v>0</v>
      </c>
      <c r="AP16" s="245">
        <v>4630</v>
      </c>
      <c r="AQ16" s="52">
        <v>0</v>
      </c>
      <c r="AR16" s="52">
        <v>0</v>
      </c>
      <c r="AS16" s="52">
        <v>0</v>
      </c>
      <c r="AT16" s="53">
        <v>783</v>
      </c>
      <c r="AU16" s="53">
        <v>741</v>
      </c>
      <c r="AV16" s="52">
        <v>0</v>
      </c>
      <c r="AW16" s="52">
        <v>0</v>
      </c>
      <c r="AX16" s="52">
        <v>0</v>
      </c>
      <c r="AY16" s="52">
        <v>0</v>
      </c>
      <c r="AZ16" s="52">
        <v>0</v>
      </c>
      <c r="BA16" s="52">
        <v>0</v>
      </c>
      <c r="BB16" s="52">
        <v>0</v>
      </c>
      <c r="BC16" s="245">
        <v>1524</v>
      </c>
      <c r="BD16" s="52">
        <v>0</v>
      </c>
      <c r="BE16" s="52">
        <v>0</v>
      </c>
      <c r="BF16" s="52">
        <v>0</v>
      </c>
      <c r="BG16" s="52">
        <v>0</v>
      </c>
      <c r="BH16" s="52">
        <v>0</v>
      </c>
      <c r="BI16" s="52">
        <v>0</v>
      </c>
      <c r="BJ16" s="52">
        <v>0</v>
      </c>
      <c r="BK16" s="52">
        <v>0</v>
      </c>
      <c r="BL16" s="52">
        <v>0</v>
      </c>
      <c r="BM16" s="52">
        <v>0</v>
      </c>
      <c r="BN16" s="53">
        <v>180</v>
      </c>
      <c r="BO16" s="52">
        <v>0</v>
      </c>
      <c r="BP16" s="245">
        <v>180</v>
      </c>
      <c r="BQ16" s="52">
        <v>0</v>
      </c>
      <c r="BR16" s="52">
        <v>0</v>
      </c>
      <c r="BS16" s="52">
        <v>0</v>
      </c>
      <c r="BT16" s="52">
        <v>0</v>
      </c>
      <c r="BU16" s="52">
        <v>0</v>
      </c>
      <c r="BV16" s="52">
        <v>0</v>
      </c>
      <c r="BW16" s="52">
        <v>0</v>
      </c>
      <c r="BX16" s="52">
        <v>0</v>
      </c>
      <c r="BY16" s="52">
        <v>0</v>
      </c>
      <c r="BZ16" s="52">
        <v>0</v>
      </c>
      <c r="CA16" s="52">
        <v>0</v>
      </c>
      <c r="CB16" s="52">
        <v>0</v>
      </c>
      <c r="CC16" s="246">
        <v>0</v>
      </c>
    </row>
    <row r="17" spans="1:81" x14ac:dyDescent="0.25">
      <c r="A17" s="3" t="s">
        <v>70</v>
      </c>
      <c r="B17" s="3" t="s">
        <v>171</v>
      </c>
      <c r="C17" s="3" t="s">
        <v>177</v>
      </c>
      <c r="D17" s="53">
        <v>2916</v>
      </c>
      <c r="E17" s="53">
        <v>2742</v>
      </c>
      <c r="F17" s="53">
        <v>19</v>
      </c>
      <c r="G17" s="53">
        <v>3066</v>
      </c>
      <c r="H17" s="53">
        <v>291</v>
      </c>
      <c r="I17" s="53">
        <v>405</v>
      </c>
      <c r="J17" s="53">
        <v>1</v>
      </c>
      <c r="K17" s="53">
        <v>8</v>
      </c>
      <c r="L17" s="53">
        <v>12</v>
      </c>
      <c r="M17" s="52">
        <v>0</v>
      </c>
      <c r="N17" s="53">
        <v>71</v>
      </c>
      <c r="O17" s="52">
        <v>0</v>
      </c>
      <c r="P17" s="245">
        <v>9531</v>
      </c>
      <c r="Q17" s="53">
        <v>2916</v>
      </c>
      <c r="R17" s="53">
        <v>1371</v>
      </c>
      <c r="S17" s="52">
        <v>0</v>
      </c>
      <c r="T17" s="53">
        <v>2759</v>
      </c>
      <c r="U17" s="52">
        <v>0</v>
      </c>
      <c r="V17" s="52">
        <v>0</v>
      </c>
      <c r="W17" s="53">
        <v>1</v>
      </c>
      <c r="X17" s="52">
        <v>0</v>
      </c>
      <c r="Y17" s="52">
        <v>0</v>
      </c>
      <c r="Z17" s="52">
        <v>0</v>
      </c>
      <c r="AA17" s="52">
        <v>0</v>
      </c>
      <c r="AB17" s="52">
        <v>0</v>
      </c>
      <c r="AC17" s="245">
        <v>7047</v>
      </c>
      <c r="AD17" s="52">
        <v>0</v>
      </c>
      <c r="AE17" s="53">
        <v>1371</v>
      </c>
      <c r="AF17" s="53">
        <v>19</v>
      </c>
      <c r="AG17" s="52">
        <v>0</v>
      </c>
      <c r="AH17" s="52">
        <v>0</v>
      </c>
      <c r="AI17" s="53">
        <v>405</v>
      </c>
      <c r="AJ17" s="52">
        <v>0</v>
      </c>
      <c r="AK17" s="53">
        <v>8</v>
      </c>
      <c r="AL17" s="53">
        <v>12</v>
      </c>
      <c r="AM17" s="52">
        <v>0</v>
      </c>
      <c r="AN17" s="52">
        <v>0</v>
      </c>
      <c r="AO17" s="52">
        <v>0</v>
      </c>
      <c r="AP17" s="245">
        <v>1815</v>
      </c>
      <c r="AQ17" s="52">
        <v>0</v>
      </c>
      <c r="AR17" s="52">
        <v>0</v>
      </c>
      <c r="AS17" s="52">
        <v>0</v>
      </c>
      <c r="AT17" s="53">
        <v>307</v>
      </c>
      <c r="AU17" s="53">
        <v>291</v>
      </c>
      <c r="AV17" s="52">
        <v>0</v>
      </c>
      <c r="AW17" s="52">
        <v>0</v>
      </c>
      <c r="AX17" s="52">
        <v>0</v>
      </c>
      <c r="AY17" s="52">
        <v>0</v>
      </c>
      <c r="AZ17" s="52">
        <v>0</v>
      </c>
      <c r="BA17" s="52">
        <v>0</v>
      </c>
      <c r="BB17" s="52">
        <v>0</v>
      </c>
      <c r="BC17" s="245">
        <v>598</v>
      </c>
      <c r="BD17" s="52">
        <v>0</v>
      </c>
      <c r="BE17" s="52">
        <v>0</v>
      </c>
      <c r="BF17" s="52">
        <v>0</v>
      </c>
      <c r="BG17" s="52">
        <v>0</v>
      </c>
      <c r="BH17" s="52">
        <v>0</v>
      </c>
      <c r="BI17" s="52">
        <v>0</v>
      </c>
      <c r="BJ17" s="52">
        <v>0</v>
      </c>
      <c r="BK17" s="52">
        <v>0</v>
      </c>
      <c r="BL17" s="52">
        <v>0</v>
      </c>
      <c r="BM17" s="52">
        <v>0</v>
      </c>
      <c r="BN17" s="53">
        <v>71</v>
      </c>
      <c r="BO17" s="52">
        <v>0</v>
      </c>
      <c r="BP17" s="245">
        <v>71</v>
      </c>
      <c r="BQ17" s="52">
        <v>0</v>
      </c>
      <c r="BR17" s="52">
        <v>0</v>
      </c>
      <c r="BS17" s="52">
        <v>0</v>
      </c>
      <c r="BT17" s="52">
        <v>0</v>
      </c>
      <c r="BU17" s="52">
        <v>0</v>
      </c>
      <c r="BV17" s="52">
        <v>0</v>
      </c>
      <c r="BW17" s="52">
        <v>0</v>
      </c>
      <c r="BX17" s="52">
        <v>0</v>
      </c>
      <c r="BY17" s="52">
        <v>0</v>
      </c>
      <c r="BZ17" s="52">
        <v>0</v>
      </c>
      <c r="CA17" s="52">
        <v>0</v>
      </c>
      <c r="CB17" s="52">
        <v>0</v>
      </c>
      <c r="CC17" s="246">
        <v>0</v>
      </c>
    </row>
    <row r="18" spans="1:81" x14ac:dyDescent="0.25">
      <c r="A18" s="3" t="s">
        <v>70</v>
      </c>
      <c r="B18" s="3" t="s">
        <v>171</v>
      </c>
      <c r="C18" s="3" t="s">
        <v>178</v>
      </c>
      <c r="D18" s="53">
        <v>3980</v>
      </c>
      <c r="E18" s="53">
        <v>3743</v>
      </c>
      <c r="F18" s="53">
        <v>26</v>
      </c>
      <c r="G18" s="53">
        <v>4188</v>
      </c>
      <c r="H18" s="53">
        <v>397</v>
      </c>
      <c r="I18" s="53">
        <v>553</v>
      </c>
      <c r="J18" s="53">
        <v>1</v>
      </c>
      <c r="K18" s="53">
        <v>10</v>
      </c>
      <c r="L18" s="53">
        <v>17</v>
      </c>
      <c r="M18" s="52">
        <v>0</v>
      </c>
      <c r="N18" s="53">
        <v>96</v>
      </c>
      <c r="O18" s="52">
        <v>0</v>
      </c>
      <c r="P18" s="245">
        <v>13011</v>
      </c>
      <c r="Q18" s="53">
        <v>3980</v>
      </c>
      <c r="R18" s="53">
        <v>1871</v>
      </c>
      <c r="S18" s="52">
        <v>0</v>
      </c>
      <c r="T18" s="53">
        <v>3769</v>
      </c>
      <c r="U18" s="52">
        <v>0</v>
      </c>
      <c r="V18" s="52">
        <v>0</v>
      </c>
      <c r="W18" s="53">
        <v>1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245">
        <v>9621</v>
      </c>
      <c r="AD18" s="52">
        <v>0</v>
      </c>
      <c r="AE18" s="53">
        <v>1872</v>
      </c>
      <c r="AF18" s="53">
        <v>26</v>
      </c>
      <c r="AG18" s="52">
        <v>0</v>
      </c>
      <c r="AH18" s="52">
        <v>0</v>
      </c>
      <c r="AI18" s="53">
        <v>553</v>
      </c>
      <c r="AJ18" s="52">
        <v>0</v>
      </c>
      <c r="AK18" s="53">
        <v>10</v>
      </c>
      <c r="AL18" s="53">
        <v>17</v>
      </c>
      <c r="AM18" s="52">
        <v>0</v>
      </c>
      <c r="AN18" s="52">
        <v>0</v>
      </c>
      <c r="AO18" s="52">
        <v>0</v>
      </c>
      <c r="AP18" s="245">
        <v>2478</v>
      </c>
      <c r="AQ18" s="52">
        <v>0</v>
      </c>
      <c r="AR18" s="52">
        <v>0</v>
      </c>
      <c r="AS18" s="52">
        <v>0</v>
      </c>
      <c r="AT18" s="53">
        <v>419</v>
      </c>
      <c r="AU18" s="53">
        <v>397</v>
      </c>
      <c r="AV18" s="52">
        <v>0</v>
      </c>
      <c r="AW18" s="52">
        <v>0</v>
      </c>
      <c r="AX18" s="52">
        <v>0</v>
      </c>
      <c r="AY18" s="52">
        <v>0</v>
      </c>
      <c r="AZ18" s="52">
        <v>0</v>
      </c>
      <c r="BA18" s="52">
        <v>0</v>
      </c>
      <c r="BB18" s="52">
        <v>0</v>
      </c>
      <c r="BC18" s="245">
        <v>816</v>
      </c>
      <c r="BD18" s="52">
        <v>0</v>
      </c>
      <c r="BE18" s="52">
        <v>0</v>
      </c>
      <c r="BF18" s="52">
        <v>0</v>
      </c>
      <c r="BG18" s="52">
        <v>0</v>
      </c>
      <c r="BH18" s="52">
        <v>0</v>
      </c>
      <c r="BI18" s="52">
        <v>0</v>
      </c>
      <c r="BJ18" s="52">
        <v>0</v>
      </c>
      <c r="BK18" s="52">
        <v>0</v>
      </c>
      <c r="BL18" s="52">
        <v>0</v>
      </c>
      <c r="BM18" s="52">
        <v>0</v>
      </c>
      <c r="BN18" s="53">
        <v>96</v>
      </c>
      <c r="BO18" s="52">
        <v>0</v>
      </c>
      <c r="BP18" s="245">
        <v>96</v>
      </c>
      <c r="BQ18" s="52">
        <v>0</v>
      </c>
      <c r="BR18" s="52">
        <v>0</v>
      </c>
      <c r="BS18" s="52">
        <v>0</v>
      </c>
      <c r="BT18" s="52">
        <v>0</v>
      </c>
      <c r="BU18" s="52">
        <v>0</v>
      </c>
      <c r="BV18" s="52">
        <v>0</v>
      </c>
      <c r="BW18" s="52">
        <v>0</v>
      </c>
      <c r="BX18" s="52">
        <v>0</v>
      </c>
      <c r="BY18" s="52">
        <v>0</v>
      </c>
      <c r="BZ18" s="52">
        <v>0</v>
      </c>
      <c r="CA18" s="52">
        <v>0</v>
      </c>
      <c r="CB18" s="52">
        <v>0</v>
      </c>
      <c r="CC18" s="246">
        <v>0</v>
      </c>
    </row>
    <row r="19" spans="1:81" x14ac:dyDescent="0.25">
      <c r="A19" s="3" t="s">
        <v>70</v>
      </c>
      <c r="B19" s="3" t="s">
        <v>171</v>
      </c>
      <c r="C19" s="3" t="s">
        <v>179</v>
      </c>
      <c r="D19" s="53">
        <v>3525</v>
      </c>
      <c r="E19" s="53">
        <v>3315</v>
      </c>
      <c r="F19" s="53">
        <v>23</v>
      </c>
      <c r="G19" s="53">
        <v>3710</v>
      </c>
      <c r="H19" s="53">
        <v>351</v>
      </c>
      <c r="I19" s="53">
        <v>490</v>
      </c>
      <c r="J19" s="53">
        <v>1</v>
      </c>
      <c r="K19" s="53">
        <v>9</v>
      </c>
      <c r="L19" s="53">
        <v>15</v>
      </c>
      <c r="M19" s="52">
        <v>0</v>
      </c>
      <c r="N19" s="53">
        <v>85</v>
      </c>
      <c r="O19" s="52">
        <v>0</v>
      </c>
      <c r="P19" s="245">
        <v>11524</v>
      </c>
      <c r="Q19" s="53">
        <v>3525</v>
      </c>
      <c r="R19" s="53">
        <v>1657</v>
      </c>
      <c r="S19" s="52">
        <v>0</v>
      </c>
      <c r="T19" s="53">
        <v>3339</v>
      </c>
      <c r="U19" s="52">
        <v>0</v>
      </c>
      <c r="V19" s="52">
        <v>0</v>
      </c>
      <c r="W19" s="53">
        <v>1</v>
      </c>
      <c r="X19" s="52">
        <v>0</v>
      </c>
      <c r="Y19" s="52">
        <v>0</v>
      </c>
      <c r="Z19" s="52">
        <v>0</v>
      </c>
      <c r="AA19" s="52">
        <v>0</v>
      </c>
      <c r="AB19" s="52">
        <v>0</v>
      </c>
      <c r="AC19" s="245">
        <v>8522</v>
      </c>
      <c r="AD19" s="52">
        <v>0</v>
      </c>
      <c r="AE19" s="53">
        <v>1658</v>
      </c>
      <c r="AF19" s="53">
        <v>23</v>
      </c>
      <c r="AG19" s="52">
        <v>0</v>
      </c>
      <c r="AH19" s="52">
        <v>0</v>
      </c>
      <c r="AI19" s="53">
        <v>490</v>
      </c>
      <c r="AJ19" s="52">
        <v>0</v>
      </c>
      <c r="AK19" s="53">
        <v>9</v>
      </c>
      <c r="AL19" s="53">
        <v>15</v>
      </c>
      <c r="AM19" s="52">
        <v>0</v>
      </c>
      <c r="AN19" s="52">
        <v>0</v>
      </c>
      <c r="AO19" s="52">
        <v>0</v>
      </c>
      <c r="AP19" s="245">
        <v>2195</v>
      </c>
      <c r="AQ19" s="52">
        <v>0</v>
      </c>
      <c r="AR19" s="52">
        <v>0</v>
      </c>
      <c r="AS19" s="52">
        <v>0</v>
      </c>
      <c r="AT19" s="53">
        <v>371</v>
      </c>
      <c r="AU19" s="53">
        <v>351</v>
      </c>
      <c r="AV19" s="52">
        <v>0</v>
      </c>
      <c r="AW19" s="52">
        <v>0</v>
      </c>
      <c r="AX19" s="52">
        <v>0</v>
      </c>
      <c r="AY19" s="52">
        <v>0</v>
      </c>
      <c r="AZ19" s="52">
        <v>0</v>
      </c>
      <c r="BA19" s="52">
        <v>0</v>
      </c>
      <c r="BB19" s="52">
        <v>0</v>
      </c>
      <c r="BC19" s="245">
        <v>722</v>
      </c>
      <c r="BD19" s="52">
        <v>0</v>
      </c>
      <c r="BE19" s="52">
        <v>0</v>
      </c>
      <c r="BF19" s="52">
        <v>0</v>
      </c>
      <c r="BG19" s="52">
        <v>0</v>
      </c>
      <c r="BH19" s="52">
        <v>0</v>
      </c>
      <c r="BI19" s="52">
        <v>0</v>
      </c>
      <c r="BJ19" s="52">
        <v>0</v>
      </c>
      <c r="BK19" s="52">
        <v>0</v>
      </c>
      <c r="BL19" s="52">
        <v>0</v>
      </c>
      <c r="BM19" s="52">
        <v>0</v>
      </c>
      <c r="BN19" s="53">
        <v>85</v>
      </c>
      <c r="BO19" s="52">
        <v>0</v>
      </c>
      <c r="BP19" s="245">
        <v>85</v>
      </c>
      <c r="BQ19" s="52">
        <v>0</v>
      </c>
      <c r="BR19" s="52">
        <v>0</v>
      </c>
      <c r="BS19" s="52">
        <v>0</v>
      </c>
      <c r="BT19" s="52">
        <v>0</v>
      </c>
      <c r="BU19" s="52">
        <v>0</v>
      </c>
      <c r="BV19" s="52">
        <v>0</v>
      </c>
      <c r="BW19" s="52">
        <v>0</v>
      </c>
      <c r="BX19" s="52">
        <v>0</v>
      </c>
      <c r="BY19" s="52">
        <v>0</v>
      </c>
      <c r="BZ19" s="52">
        <v>0</v>
      </c>
      <c r="CA19" s="52">
        <v>0</v>
      </c>
      <c r="CB19" s="52">
        <v>0</v>
      </c>
      <c r="CC19" s="246">
        <v>0</v>
      </c>
    </row>
    <row r="20" spans="1:81" x14ac:dyDescent="0.25">
      <c r="A20" s="3" t="s">
        <v>70</v>
      </c>
      <c r="B20" s="3" t="s">
        <v>166</v>
      </c>
      <c r="C20" s="3" t="s">
        <v>180</v>
      </c>
      <c r="D20" s="53">
        <v>1872</v>
      </c>
      <c r="E20" s="53">
        <v>1761</v>
      </c>
      <c r="F20" s="53">
        <v>12</v>
      </c>
      <c r="G20" s="53">
        <v>1970</v>
      </c>
      <c r="H20" s="53">
        <v>187</v>
      </c>
      <c r="I20" s="53">
        <v>260</v>
      </c>
      <c r="J20" s="53">
        <v>1</v>
      </c>
      <c r="K20" s="53">
        <v>5</v>
      </c>
      <c r="L20" s="53">
        <v>8</v>
      </c>
      <c r="M20" s="52">
        <v>0</v>
      </c>
      <c r="N20" s="53">
        <v>45</v>
      </c>
      <c r="O20" s="52">
        <v>0</v>
      </c>
      <c r="P20" s="245">
        <v>6121</v>
      </c>
      <c r="Q20" s="53">
        <v>1872</v>
      </c>
      <c r="R20" s="53">
        <v>880</v>
      </c>
      <c r="S20" s="52">
        <v>0</v>
      </c>
      <c r="T20" s="53">
        <v>1773</v>
      </c>
      <c r="U20" s="52">
        <v>0</v>
      </c>
      <c r="V20" s="52">
        <v>0</v>
      </c>
      <c r="W20" s="53">
        <v>1</v>
      </c>
      <c r="X20" s="52">
        <v>0</v>
      </c>
      <c r="Y20" s="52">
        <v>0</v>
      </c>
      <c r="Z20" s="52">
        <v>0</v>
      </c>
      <c r="AA20" s="52">
        <v>0</v>
      </c>
      <c r="AB20" s="52">
        <v>0</v>
      </c>
      <c r="AC20" s="245">
        <v>4526</v>
      </c>
      <c r="AD20" s="52">
        <v>0</v>
      </c>
      <c r="AE20" s="53">
        <v>881</v>
      </c>
      <c r="AF20" s="53">
        <v>12</v>
      </c>
      <c r="AG20" s="52">
        <v>0</v>
      </c>
      <c r="AH20" s="52">
        <v>0</v>
      </c>
      <c r="AI20" s="53">
        <v>260</v>
      </c>
      <c r="AJ20" s="52">
        <v>0</v>
      </c>
      <c r="AK20" s="53">
        <v>5</v>
      </c>
      <c r="AL20" s="53">
        <v>8</v>
      </c>
      <c r="AM20" s="52">
        <v>0</v>
      </c>
      <c r="AN20" s="52">
        <v>0</v>
      </c>
      <c r="AO20" s="52">
        <v>0</v>
      </c>
      <c r="AP20" s="245">
        <v>1166</v>
      </c>
      <c r="AQ20" s="52">
        <v>0</v>
      </c>
      <c r="AR20" s="52">
        <v>0</v>
      </c>
      <c r="AS20" s="52">
        <v>0</v>
      </c>
      <c r="AT20" s="53">
        <v>197</v>
      </c>
      <c r="AU20" s="53">
        <v>187</v>
      </c>
      <c r="AV20" s="52">
        <v>0</v>
      </c>
      <c r="AW20" s="52">
        <v>0</v>
      </c>
      <c r="AX20" s="52">
        <v>0</v>
      </c>
      <c r="AY20" s="52">
        <v>0</v>
      </c>
      <c r="AZ20" s="52">
        <v>0</v>
      </c>
      <c r="BA20" s="52">
        <v>0</v>
      </c>
      <c r="BB20" s="52">
        <v>0</v>
      </c>
      <c r="BC20" s="245">
        <v>384</v>
      </c>
      <c r="BD20" s="52">
        <v>0</v>
      </c>
      <c r="BE20" s="52">
        <v>0</v>
      </c>
      <c r="BF20" s="52">
        <v>0</v>
      </c>
      <c r="BG20" s="52">
        <v>0</v>
      </c>
      <c r="BH20" s="52">
        <v>0</v>
      </c>
      <c r="BI20" s="52">
        <v>0</v>
      </c>
      <c r="BJ20" s="52">
        <v>0</v>
      </c>
      <c r="BK20" s="52">
        <v>0</v>
      </c>
      <c r="BL20" s="52">
        <v>0</v>
      </c>
      <c r="BM20" s="52">
        <v>0</v>
      </c>
      <c r="BN20" s="53">
        <v>45</v>
      </c>
      <c r="BO20" s="52">
        <v>0</v>
      </c>
      <c r="BP20" s="245">
        <v>45</v>
      </c>
      <c r="BQ20" s="52">
        <v>0</v>
      </c>
      <c r="BR20" s="52">
        <v>0</v>
      </c>
      <c r="BS20" s="52">
        <v>0</v>
      </c>
      <c r="BT20" s="52">
        <v>0</v>
      </c>
      <c r="BU20" s="52">
        <v>0</v>
      </c>
      <c r="BV20" s="52">
        <v>0</v>
      </c>
      <c r="BW20" s="52">
        <v>0</v>
      </c>
      <c r="BX20" s="52">
        <v>0</v>
      </c>
      <c r="BY20" s="52">
        <v>0</v>
      </c>
      <c r="BZ20" s="52">
        <v>0</v>
      </c>
      <c r="CA20" s="52">
        <v>0</v>
      </c>
      <c r="CB20" s="52">
        <v>0</v>
      </c>
      <c r="CC20" s="246">
        <v>0</v>
      </c>
    </row>
    <row r="21" spans="1:81" x14ac:dyDescent="0.25">
      <c r="A21" s="3" t="s">
        <v>74</v>
      </c>
      <c r="B21" s="3" t="s">
        <v>169</v>
      </c>
      <c r="C21" s="3" t="s">
        <v>175</v>
      </c>
      <c r="D21" s="53">
        <v>829</v>
      </c>
      <c r="E21" s="53">
        <v>780</v>
      </c>
      <c r="F21" s="53">
        <v>5</v>
      </c>
      <c r="G21" s="53">
        <v>873</v>
      </c>
      <c r="H21" s="53">
        <v>83</v>
      </c>
      <c r="I21" s="53">
        <v>115</v>
      </c>
      <c r="J21" s="52">
        <v>0</v>
      </c>
      <c r="K21" s="53">
        <v>2</v>
      </c>
      <c r="L21" s="53">
        <v>4</v>
      </c>
      <c r="M21" s="52">
        <v>0</v>
      </c>
      <c r="N21" s="53">
        <v>20</v>
      </c>
      <c r="O21" s="52">
        <v>0</v>
      </c>
      <c r="P21" s="245">
        <v>2711</v>
      </c>
      <c r="Q21" s="53">
        <v>829</v>
      </c>
      <c r="R21" s="53">
        <v>390</v>
      </c>
      <c r="S21" s="52">
        <v>0</v>
      </c>
      <c r="T21" s="53">
        <v>785</v>
      </c>
      <c r="U21" s="52">
        <v>0</v>
      </c>
      <c r="V21" s="52">
        <v>0</v>
      </c>
      <c r="W21" s="52">
        <v>0</v>
      </c>
      <c r="X21" s="52">
        <v>0</v>
      </c>
      <c r="Y21" s="52">
        <v>0</v>
      </c>
      <c r="Z21" s="52">
        <v>0</v>
      </c>
      <c r="AA21" s="52">
        <v>0</v>
      </c>
      <c r="AB21" s="52">
        <v>0</v>
      </c>
      <c r="AC21" s="245">
        <v>2004</v>
      </c>
      <c r="AD21" s="52">
        <v>0</v>
      </c>
      <c r="AE21" s="53">
        <v>390</v>
      </c>
      <c r="AF21" s="53">
        <v>5</v>
      </c>
      <c r="AG21" s="52">
        <v>0</v>
      </c>
      <c r="AH21" s="52">
        <v>0</v>
      </c>
      <c r="AI21" s="53">
        <v>115</v>
      </c>
      <c r="AJ21" s="52">
        <v>0</v>
      </c>
      <c r="AK21" s="53">
        <v>2</v>
      </c>
      <c r="AL21" s="53">
        <v>4</v>
      </c>
      <c r="AM21" s="52">
        <v>0</v>
      </c>
      <c r="AN21" s="52">
        <v>0</v>
      </c>
      <c r="AO21" s="52">
        <v>0</v>
      </c>
      <c r="AP21" s="245">
        <v>516</v>
      </c>
      <c r="AQ21" s="52">
        <v>0</v>
      </c>
      <c r="AR21" s="52">
        <v>0</v>
      </c>
      <c r="AS21" s="52">
        <v>0</v>
      </c>
      <c r="AT21" s="53">
        <v>88</v>
      </c>
      <c r="AU21" s="53">
        <v>83</v>
      </c>
      <c r="AV21" s="52">
        <v>0</v>
      </c>
      <c r="AW21" s="52">
        <v>0</v>
      </c>
      <c r="AX21" s="52">
        <v>0</v>
      </c>
      <c r="AY21" s="52">
        <v>0</v>
      </c>
      <c r="AZ21" s="52">
        <v>0</v>
      </c>
      <c r="BA21" s="52">
        <v>0</v>
      </c>
      <c r="BB21" s="52">
        <v>0</v>
      </c>
      <c r="BC21" s="245">
        <v>171</v>
      </c>
      <c r="BD21" s="52">
        <v>0</v>
      </c>
      <c r="BE21" s="52">
        <v>0</v>
      </c>
      <c r="BF21" s="52">
        <v>0</v>
      </c>
      <c r="BG21" s="52">
        <v>0</v>
      </c>
      <c r="BH21" s="52">
        <v>0</v>
      </c>
      <c r="BI21" s="52">
        <v>0</v>
      </c>
      <c r="BJ21" s="52">
        <v>0</v>
      </c>
      <c r="BK21" s="52">
        <v>0</v>
      </c>
      <c r="BL21" s="52">
        <v>0</v>
      </c>
      <c r="BM21" s="52">
        <v>0</v>
      </c>
      <c r="BN21" s="53">
        <v>20</v>
      </c>
      <c r="BO21" s="52">
        <v>0</v>
      </c>
      <c r="BP21" s="245">
        <v>20</v>
      </c>
      <c r="BQ21" s="52">
        <v>0</v>
      </c>
      <c r="BR21" s="52">
        <v>0</v>
      </c>
      <c r="BS21" s="52">
        <v>0</v>
      </c>
      <c r="BT21" s="52">
        <v>0</v>
      </c>
      <c r="BU21" s="52">
        <v>0</v>
      </c>
      <c r="BV21" s="52">
        <v>0</v>
      </c>
      <c r="BW21" s="52">
        <v>0</v>
      </c>
      <c r="BX21" s="52">
        <v>0</v>
      </c>
      <c r="BY21" s="52">
        <v>0</v>
      </c>
      <c r="BZ21" s="52">
        <v>0</v>
      </c>
      <c r="CA21" s="52">
        <v>0</v>
      </c>
      <c r="CB21" s="52">
        <v>0</v>
      </c>
      <c r="CC21" s="246">
        <v>0</v>
      </c>
    </row>
    <row r="22" spans="1:81" x14ac:dyDescent="0.25">
      <c r="A22" s="3" t="s">
        <v>83</v>
      </c>
      <c r="B22" s="3" t="s">
        <v>166</v>
      </c>
      <c r="C22" s="3" t="s">
        <v>177</v>
      </c>
      <c r="D22" s="53">
        <v>118015</v>
      </c>
      <c r="E22" s="53">
        <v>110994</v>
      </c>
      <c r="F22" s="53">
        <v>772</v>
      </c>
      <c r="G22" s="53">
        <v>124147</v>
      </c>
      <c r="H22" s="53">
        <v>11767</v>
      </c>
      <c r="I22" s="53">
        <v>16396</v>
      </c>
      <c r="J22" s="53">
        <v>39</v>
      </c>
      <c r="K22" s="53">
        <v>309</v>
      </c>
      <c r="L22" s="53">
        <v>502</v>
      </c>
      <c r="M22" s="52">
        <v>0</v>
      </c>
      <c r="N22" s="53">
        <v>2855</v>
      </c>
      <c r="O22" s="52">
        <v>0</v>
      </c>
      <c r="P22" s="245">
        <v>385796</v>
      </c>
      <c r="Q22" s="53">
        <v>118015</v>
      </c>
      <c r="R22" s="53">
        <v>55497</v>
      </c>
      <c r="S22" s="52">
        <v>0</v>
      </c>
      <c r="T22" s="53">
        <v>111732</v>
      </c>
      <c r="U22" s="52">
        <v>0</v>
      </c>
      <c r="V22" s="52">
        <v>0</v>
      </c>
      <c r="W22" s="53">
        <v>39</v>
      </c>
      <c r="X22" s="52">
        <v>0</v>
      </c>
      <c r="Y22" s="52">
        <v>0</v>
      </c>
      <c r="Z22" s="52">
        <v>0</v>
      </c>
      <c r="AA22" s="52">
        <v>0</v>
      </c>
      <c r="AB22" s="52">
        <v>0</v>
      </c>
      <c r="AC22" s="245">
        <v>285283</v>
      </c>
      <c r="AD22" s="52">
        <v>0</v>
      </c>
      <c r="AE22" s="53">
        <v>55497</v>
      </c>
      <c r="AF22" s="53">
        <v>772</v>
      </c>
      <c r="AG22" s="52">
        <v>0</v>
      </c>
      <c r="AH22" s="52">
        <v>0</v>
      </c>
      <c r="AI22" s="53">
        <v>16396</v>
      </c>
      <c r="AJ22" s="52">
        <v>0</v>
      </c>
      <c r="AK22" s="53">
        <v>309</v>
      </c>
      <c r="AL22" s="53">
        <v>502</v>
      </c>
      <c r="AM22" s="52">
        <v>0</v>
      </c>
      <c r="AN22" s="52">
        <v>0</v>
      </c>
      <c r="AO22" s="52">
        <v>0</v>
      </c>
      <c r="AP22" s="245">
        <v>73476</v>
      </c>
      <c r="AQ22" s="52">
        <v>0</v>
      </c>
      <c r="AR22" s="52">
        <v>0</v>
      </c>
      <c r="AS22" s="52">
        <v>0</v>
      </c>
      <c r="AT22" s="53">
        <v>12415</v>
      </c>
      <c r="AU22" s="53">
        <v>11767</v>
      </c>
      <c r="AV22" s="52">
        <v>0</v>
      </c>
      <c r="AW22" s="52">
        <v>0</v>
      </c>
      <c r="AX22" s="52">
        <v>0</v>
      </c>
      <c r="AY22" s="52">
        <v>0</v>
      </c>
      <c r="AZ22" s="52">
        <v>0</v>
      </c>
      <c r="BA22" s="52">
        <v>0</v>
      </c>
      <c r="BB22" s="52">
        <v>0</v>
      </c>
      <c r="BC22" s="245">
        <v>24182</v>
      </c>
      <c r="BD22" s="52">
        <v>0</v>
      </c>
      <c r="BE22" s="52">
        <v>0</v>
      </c>
      <c r="BF22" s="52">
        <v>0</v>
      </c>
      <c r="BG22" s="52">
        <v>0</v>
      </c>
      <c r="BH22" s="52">
        <v>0</v>
      </c>
      <c r="BI22" s="52">
        <v>0</v>
      </c>
      <c r="BJ22" s="52">
        <v>0</v>
      </c>
      <c r="BK22" s="52">
        <v>0</v>
      </c>
      <c r="BL22" s="52">
        <v>0</v>
      </c>
      <c r="BM22" s="52">
        <v>0</v>
      </c>
      <c r="BN22" s="53">
        <v>2855</v>
      </c>
      <c r="BO22" s="52">
        <v>0</v>
      </c>
      <c r="BP22" s="245">
        <v>2855</v>
      </c>
      <c r="BQ22" s="52">
        <v>0</v>
      </c>
      <c r="BR22" s="52">
        <v>0</v>
      </c>
      <c r="BS22" s="52">
        <v>0</v>
      </c>
      <c r="BT22" s="52">
        <v>0</v>
      </c>
      <c r="BU22" s="52">
        <v>0</v>
      </c>
      <c r="BV22" s="52">
        <v>0</v>
      </c>
      <c r="BW22" s="52">
        <v>0</v>
      </c>
      <c r="BX22" s="52">
        <v>0</v>
      </c>
      <c r="BY22" s="52">
        <v>0</v>
      </c>
      <c r="BZ22" s="52">
        <v>0</v>
      </c>
      <c r="CA22" s="52">
        <v>0</v>
      </c>
      <c r="CB22" s="52">
        <v>0</v>
      </c>
      <c r="CC22" s="246">
        <v>0</v>
      </c>
    </row>
    <row r="23" spans="1:81" x14ac:dyDescent="0.25">
      <c r="A23" s="3" t="s">
        <v>83</v>
      </c>
      <c r="B23" s="3" t="s">
        <v>166</v>
      </c>
      <c r="C23" s="3" t="s">
        <v>178</v>
      </c>
      <c r="D23" s="53">
        <v>80452</v>
      </c>
      <c r="E23" s="53">
        <v>75665</v>
      </c>
      <c r="F23" s="53">
        <v>526</v>
      </c>
      <c r="G23" s="53">
        <v>84633</v>
      </c>
      <c r="H23" s="53">
        <v>8022</v>
      </c>
      <c r="I23" s="53">
        <v>11178</v>
      </c>
      <c r="J23" s="53">
        <v>26</v>
      </c>
      <c r="K23" s="53">
        <v>210</v>
      </c>
      <c r="L23" s="53">
        <v>342</v>
      </c>
      <c r="M23" s="52">
        <v>0</v>
      </c>
      <c r="N23" s="53">
        <v>1946</v>
      </c>
      <c r="O23" s="52">
        <v>0</v>
      </c>
      <c r="P23" s="245">
        <v>263000</v>
      </c>
      <c r="Q23" s="53">
        <v>80452</v>
      </c>
      <c r="R23" s="53">
        <v>37832</v>
      </c>
      <c r="S23" s="52">
        <v>0</v>
      </c>
      <c r="T23" s="53">
        <v>76169</v>
      </c>
      <c r="U23" s="52">
        <v>0</v>
      </c>
      <c r="V23" s="52">
        <v>0</v>
      </c>
      <c r="W23" s="53">
        <v>26</v>
      </c>
      <c r="X23" s="52">
        <v>0</v>
      </c>
      <c r="Y23" s="52">
        <v>0</v>
      </c>
      <c r="Z23" s="52">
        <v>0</v>
      </c>
      <c r="AA23" s="52">
        <v>0</v>
      </c>
      <c r="AB23" s="52">
        <v>0</v>
      </c>
      <c r="AC23" s="245">
        <v>194479</v>
      </c>
      <c r="AD23" s="52">
        <v>0</v>
      </c>
      <c r="AE23" s="53">
        <v>37833</v>
      </c>
      <c r="AF23" s="53">
        <v>526</v>
      </c>
      <c r="AG23" s="52">
        <v>0</v>
      </c>
      <c r="AH23" s="52">
        <v>0</v>
      </c>
      <c r="AI23" s="53">
        <v>11178</v>
      </c>
      <c r="AJ23" s="52">
        <v>0</v>
      </c>
      <c r="AK23" s="53">
        <v>210</v>
      </c>
      <c r="AL23" s="53">
        <v>342</v>
      </c>
      <c r="AM23" s="52">
        <v>0</v>
      </c>
      <c r="AN23" s="52">
        <v>0</v>
      </c>
      <c r="AO23" s="52">
        <v>0</v>
      </c>
      <c r="AP23" s="245">
        <v>50089</v>
      </c>
      <c r="AQ23" s="52">
        <v>0</v>
      </c>
      <c r="AR23" s="52">
        <v>0</v>
      </c>
      <c r="AS23" s="52">
        <v>0</v>
      </c>
      <c r="AT23" s="53">
        <v>8464</v>
      </c>
      <c r="AU23" s="53">
        <v>8022</v>
      </c>
      <c r="AV23" s="52">
        <v>0</v>
      </c>
      <c r="AW23" s="52">
        <v>0</v>
      </c>
      <c r="AX23" s="52">
        <v>0</v>
      </c>
      <c r="AY23" s="52">
        <v>0</v>
      </c>
      <c r="AZ23" s="52">
        <v>0</v>
      </c>
      <c r="BA23" s="52">
        <v>0</v>
      </c>
      <c r="BB23" s="52">
        <v>0</v>
      </c>
      <c r="BC23" s="245">
        <v>16486</v>
      </c>
      <c r="BD23" s="52">
        <v>0</v>
      </c>
      <c r="BE23" s="52">
        <v>0</v>
      </c>
      <c r="BF23" s="52">
        <v>0</v>
      </c>
      <c r="BG23" s="52">
        <v>0</v>
      </c>
      <c r="BH23" s="52">
        <v>0</v>
      </c>
      <c r="BI23" s="52">
        <v>0</v>
      </c>
      <c r="BJ23" s="52">
        <v>0</v>
      </c>
      <c r="BK23" s="52">
        <v>0</v>
      </c>
      <c r="BL23" s="52">
        <v>0</v>
      </c>
      <c r="BM23" s="52">
        <v>0</v>
      </c>
      <c r="BN23" s="53">
        <v>1946</v>
      </c>
      <c r="BO23" s="52">
        <v>0</v>
      </c>
      <c r="BP23" s="245">
        <v>1946</v>
      </c>
      <c r="BQ23" s="52">
        <v>0</v>
      </c>
      <c r="BR23" s="52">
        <v>0</v>
      </c>
      <c r="BS23" s="52">
        <v>0</v>
      </c>
      <c r="BT23" s="52">
        <v>0</v>
      </c>
      <c r="BU23" s="52">
        <v>0</v>
      </c>
      <c r="BV23" s="52">
        <v>0</v>
      </c>
      <c r="BW23" s="52">
        <v>0</v>
      </c>
      <c r="BX23" s="52">
        <v>0</v>
      </c>
      <c r="BY23" s="52">
        <v>0</v>
      </c>
      <c r="BZ23" s="52">
        <v>0</v>
      </c>
      <c r="CA23" s="52">
        <v>0</v>
      </c>
      <c r="CB23" s="52">
        <v>0</v>
      </c>
      <c r="CC23" s="246">
        <v>0</v>
      </c>
    </row>
    <row r="24" spans="1:81" x14ac:dyDescent="0.25">
      <c r="A24" s="3" t="s">
        <v>83</v>
      </c>
      <c r="B24" s="3" t="s">
        <v>166</v>
      </c>
      <c r="C24" s="3" t="s">
        <v>179</v>
      </c>
      <c r="D24" s="53">
        <v>74529</v>
      </c>
      <c r="E24" s="53">
        <v>70094</v>
      </c>
      <c r="F24" s="53">
        <v>487</v>
      </c>
      <c r="G24" s="53">
        <v>78402</v>
      </c>
      <c r="H24" s="53">
        <v>7431</v>
      </c>
      <c r="I24" s="53">
        <v>10355</v>
      </c>
      <c r="J24" s="53">
        <v>24</v>
      </c>
      <c r="K24" s="53">
        <v>195</v>
      </c>
      <c r="L24" s="53">
        <v>317</v>
      </c>
      <c r="M24" s="52">
        <v>0</v>
      </c>
      <c r="N24" s="53">
        <v>1803</v>
      </c>
      <c r="O24" s="52">
        <v>0</v>
      </c>
      <c r="P24" s="245">
        <v>243637</v>
      </c>
      <c r="Q24" s="53">
        <v>74529</v>
      </c>
      <c r="R24" s="53">
        <v>35047</v>
      </c>
      <c r="S24" s="52">
        <v>0</v>
      </c>
      <c r="T24" s="53">
        <v>70561</v>
      </c>
      <c r="U24" s="52">
        <v>0</v>
      </c>
      <c r="V24" s="52">
        <v>0</v>
      </c>
      <c r="W24" s="53">
        <v>24</v>
      </c>
      <c r="X24" s="52">
        <v>0</v>
      </c>
      <c r="Y24" s="52">
        <v>0</v>
      </c>
      <c r="Z24" s="52">
        <v>0</v>
      </c>
      <c r="AA24" s="52">
        <v>0</v>
      </c>
      <c r="AB24" s="52">
        <v>0</v>
      </c>
      <c r="AC24" s="245">
        <v>180161</v>
      </c>
      <c r="AD24" s="52">
        <v>0</v>
      </c>
      <c r="AE24" s="53">
        <v>35047</v>
      </c>
      <c r="AF24" s="53">
        <v>487</v>
      </c>
      <c r="AG24" s="52">
        <v>0</v>
      </c>
      <c r="AH24" s="52">
        <v>0</v>
      </c>
      <c r="AI24" s="53">
        <v>10355</v>
      </c>
      <c r="AJ24" s="52">
        <v>0</v>
      </c>
      <c r="AK24" s="53">
        <v>195</v>
      </c>
      <c r="AL24" s="53">
        <v>317</v>
      </c>
      <c r="AM24" s="52">
        <v>0</v>
      </c>
      <c r="AN24" s="52">
        <v>0</v>
      </c>
      <c r="AO24" s="52">
        <v>0</v>
      </c>
      <c r="AP24" s="245">
        <v>46401</v>
      </c>
      <c r="AQ24" s="52">
        <v>0</v>
      </c>
      <c r="AR24" s="52">
        <v>0</v>
      </c>
      <c r="AS24" s="52">
        <v>0</v>
      </c>
      <c r="AT24" s="53">
        <v>7841</v>
      </c>
      <c r="AU24" s="53">
        <v>7431</v>
      </c>
      <c r="AV24" s="52">
        <v>0</v>
      </c>
      <c r="AW24" s="52">
        <v>0</v>
      </c>
      <c r="AX24" s="52">
        <v>0</v>
      </c>
      <c r="AY24" s="52">
        <v>0</v>
      </c>
      <c r="AZ24" s="52">
        <v>0</v>
      </c>
      <c r="BA24" s="52">
        <v>0</v>
      </c>
      <c r="BB24" s="52">
        <v>0</v>
      </c>
      <c r="BC24" s="245">
        <v>15272</v>
      </c>
      <c r="BD24" s="52">
        <v>0</v>
      </c>
      <c r="BE24" s="52">
        <v>0</v>
      </c>
      <c r="BF24" s="52">
        <v>0</v>
      </c>
      <c r="BG24" s="52">
        <v>0</v>
      </c>
      <c r="BH24" s="52">
        <v>0</v>
      </c>
      <c r="BI24" s="52">
        <v>0</v>
      </c>
      <c r="BJ24" s="52">
        <v>0</v>
      </c>
      <c r="BK24" s="52">
        <v>0</v>
      </c>
      <c r="BL24" s="52">
        <v>0</v>
      </c>
      <c r="BM24" s="52">
        <v>0</v>
      </c>
      <c r="BN24" s="53">
        <v>1803</v>
      </c>
      <c r="BO24" s="52">
        <v>0</v>
      </c>
      <c r="BP24" s="245">
        <v>1803</v>
      </c>
      <c r="BQ24" s="52">
        <v>0</v>
      </c>
      <c r="BR24" s="52">
        <v>0</v>
      </c>
      <c r="BS24" s="52">
        <v>0</v>
      </c>
      <c r="BT24" s="52">
        <v>0</v>
      </c>
      <c r="BU24" s="52">
        <v>0</v>
      </c>
      <c r="BV24" s="52">
        <v>0</v>
      </c>
      <c r="BW24" s="52">
        <v>0</v>
      </c>
      <c r="BX24" s="52">
        <v>0</v>
      </c>
      <c r="BY24" s="52">
        <v>0</v>
      </c>
      <c r="BZ24" s="52">
        <v>0</v>
      </c>
      <c r="CA24" s="52">
        <v>0</v>
      </c>
      <c r="CB24" s="52">
        <v>0</v>
      </c>
      <c r="CC24" s="246">
        <v>0</v>
      </c>
    </row>
    <row r="25" spans="1:81" x14ac:dyDescent="0.25">
      <c r="A25" s="3" t="s">
        <v>84</v>
      </c>
      <c r="B25" s="3" t="s">
        <v>171</v>
      </c>
      <c r="C25" s="3" t="s">
        <v>175</v>
      </c>
      <c r="D25" s="53">
        <v>8213</v>
      </c>
      <c r="E25" s="53">
        <v>7724</v>
      </c>
      <c r="F25" s="53">
        <v>54</v>
      </c>
      <c r="G25" s="53">
        <v>8639</v>
      </c>
      <c r="H25" s="53">
        <v>819</v>
      </c>
      <c r="I25" s="53">
        <v>1141</v>
      </c>
      <c r="J25" s="53">
        <v>3</v>
      </c>
      <c r="K25" s="53">
        <v>21</v>
      </c>
      <c r="L25" s="53">
        <v>35</v>
      </c>
      <c r="M25" s="52">
        <v>0</v>
      </c>
      <c r="N25" s="53">
        <v>199</v>
      </c>
      <c r="O25" s="52">
        <v>0</v>
      </c>
      <c r="P25" s="245">
        <v>26848</v>
      </c>
      <c r="Q25" s="53">
        <v>8213</v>
      </c>
      <c r="R25" s="53">
        <v>3862</v>
      </c>
      <c r="S25" s="52">
        <v>0</v>
      </c>
      <c r="T25" s="53">
        <v>7775</v>
      </c>
      <c r="U25" s="52">
        <v>0</v>
      </c>
      <c r="V25" s="52">
        <v>0</v>
      </c>
      <c r="W25" s="53">
        <v>3</v>
      </c>
      <c r="X25" s="52">
        <v>0</v>
      </c>
      <c r="Y25" s="52">
        <v>0</v>
      </c>
      <c r="Z25" s="52">
        <v>0</v>
      </c>
      <c r="AA25" s="52">
        <v>0</v>
      </c>
      <c r="AB25" s="52">
        <v>0</v>
      </c>
      <c r="AC25" s="245">
        <v>19853</v>
      </c>
      <c r="AD25" s="52">
        <v>0</v>
      </c>
      <c r="AE25" s="53">
        <v>3862</v>
      </c>
      <c r="AF25" s="53">
        <v>54</v>
      </c>
      <c r="AG25" s="52">
        <v>0</v>
      </c>
      <c r="AH25" s="52">
        <v>0</v>
      </c>
      <c r="AI25" s="53">
        <v>1141</v>
      </c>
      <c r="AJ25" s="52">
        <v>0</v>
      </c>
      <c r="AK25" s="53">
        <v>21</v>
      </c>
      <c r="AL25" s="53">
        <v>35</v>
      </c>
      <c r="AM25" s="52">
        <v>0</v>
      </c>
      <c r="AN25" s="52">
        <v>0</v>
      </c>
      <c r="AO25" s="52">
        <v>0</v>
      </c>
      <c r="AP25" s="245">
        <v>5113</v>
      </c>
      <c r="AQ25" s="52">
        <v>0</v>
      </c>
      <c r="AR25" s="52">
        <v>0</v>
      </c>
      <c r="AS25" s="52">
        <v>0</v>
      </c>
      <c r="AT25" s="53">
        <v>864</v>
      </c>
      <c r="AU25" s="53">
        <v>819</v>
      </c>
      <c r="AV25" s="52">
        <v>0</v>
      </c>
      <c r="AW25" s="52">
        <v>0</v>
      </c>
      <c r="AX25" s="52">
        <v>0</v>
      </c>
      <c r="AY25" s="52">
        <v>0</v>
      </c>
      <c r="AZ25" s="52">
        <v>0</v>
      </c>
      <c r="BA25" s="52">
        <v>0</v>
      </c>
      <c r="BB25" s="52">
        <v>0</v>
      </c>
      <c r="BC25" s="245">
        <v>1683</v>
      </c>
      <c r="BD25" s="52">
        <v>0</v>
      </c>
      <c r="BE25" s="52">
        <v>0</v>
      </c>
      <c r="BF25" s="52">
        <v>0</v>
      </c>
      <c r="BG25" s="52">
        <v>0</v>
      </c>
      <c r="BH25" s="52">
        <v>0</v>
      </c>
      <c r="BI25" s="52">
        <v>0</v>
      </c>
      <c r="BJ25" s="52">
        <v>0</v>
      </c>
      <c r="BK25" s="52">
        <v>0</v>
      </c>
      <c r="BL25" s="52">
        <v>0</v>
      </c>
      <c r="BM25" s="52">
        <v>0</v>
      </c>
      <c r="BN25" s="53">
        <v>199</v>
      </c>
      <c r="BO25" s="52">
        <v>0</v>
      </c>
      <c r="BP25" s="245">
        <v>199</v>
      </c>
      <c r="BQ25" s="52">
        <v>0</v>
      </c>
      <c r="BR25" s="52">
        <v>0</v>
      </c>
      <c r="BS25" s="52">
        <v>0</v>
      </c>
      <c r="BT25" s="52">
        <v>0</v>
      </c>
      <c r="BU25" s="52">
        <v>0</v>
      </c>
      <c r="BV25" s="52">
        <v>0</v>
      </c>
      <c r="BW25" s="52">
        <v>0</v>
      </c>
      <c r="BX25" s="52">
        <v>0</v>
      </c>
      <c r="BY25" s="52">
        <v>0</v>
      </c>
      <c r="BZ25" s="52">
        <v>0</v>
      </c>
      <c r="CA25" s="52">
        <v>0</v>
      </c>
      <c r="CB25" s="52">
        <v>0</v>
      </c>
      <c r="CC25" s="246">
        <v>0</v>
      </c>
    </row>
    <row r="26" spans="1:81" x14ac:dyDescent="0.25">
      <c r="A26" s="3" t="s">
        <v>86</v>
      </c>
      <c r="B26" s="3" t="s">
        <v>169</v>
      </c>
      <c r="C26" s="3" t="s">
        <v>175</v>
      </c>
      <c r="D26" s="53">
        <v>208</v>
      </c>
      <c r="E26" s="53">
        <v>196</v>
      </c>
      <c r="F26" s="53">
        <v>1</v>
      </c>
      <c r="G26" s="53">
        <v>219</v>
      </c>
      <c r="H26" s="53">
        <v>21</v>
      </c>
      <c r="I26" s="53">
        <v>29</v>
      </c>
      <c r="J26" s="52">
        <v>0</v>
      </c>
      <c r="K26" s="53">
        <v>1</v>
      </c>
      <c r="L26" s="53">
        <v>1</v>
      </c>
      <c r="M26" s="52">
        <v>0</v>
      </c>
      <c r="N26" s="53">
        <v>5</v>
      </c>
      <c r="O26" s="52">
        <v>0</v>
      </c>
      <c r="P26" s="245">
        <v>681</v>
      </c>
      <c r="Q26" s="53">
        <v>208</v>
      </c>
      <c r="R26" s="53">
        <v>98</v>
      </c>
      <c r="S26" s="52">
        <v>0</v>
      </c>
      <c r="T26" s="53">
        <v>197</v>
      </c>
      <c r="U26" s="52">
        <v>0</v>
      </c>
      <c r="V26" s="52">
        <v>0</v>
      </c>
      <c r="W26" s="52">
        <v>0</v>
      </c>
      <c r="X26" s="52">
        <v>0</v>
      </c>
      <c r="Y26" s="52">
        <v>0</v>
      </c>
      <c r="Z26" s="52">
        <v>0</v>
      </c>
      <c r="AA26" s="52">
        <v>0</v>
      </c>
      <c r="AB26" s="52">
        <v>0</v>
      </c>
      <c r="AC26" s="245">
        <v>503</v>
      </c>
      <c r="AD26" s="52">
        <v>0</v>
      </c>
      <c r="AE26" s="53">
        <v>98</v>
      </c>
      <c r="AF26" s="53">
        <v>1</v>
      </c>
      <c r="AG26" s="52">
        <v>0</v>
      </c>
      <c r="AH26" s="52">
        <v>0</v>
      </c>
      <c r="AI26" s="53">
        <v>29</v>
      </c>
      <c r="AJ26" s="52">
        <v>0</v>
      </c>
      <c r="AK26" s="53">
        <v>1</v>
      </c>
      <c r="AL26" s="53">
        <v>1</v>
      </c>
      <c r="AM26" s="52">
        <v>0</v>
      </c>
      <c r="AN26" s="52">
        <v>0</v>
      </c>
      <c r="AO26" s="52">
        <v>0</v>
      </c>
      <c r="AP26" s="245">
        <v>130</v>
      </c>
      <c r="AQ26" s="52">
        <v>0</v>
      </c>
      <c r="AR26" s="52">
        <v>0</v>
      </c>
      <c r="AS26" s="52">
        <v>0</v>
      </c>
      <c r="AT26" s="53">
        <v>22</v>
      </c>
      <c r="AU26" s="53">
        <v>21</v>
      </c>
      <c r="AV26" s="52">
        <v>0</v>
      </c>
      <c r="AW26" s="52">
        <v>0</v>
      </c>
      <c r="AX26" s="52">
        <v>0</v>
      </c>
      <c r="AY26" s="52">
        <v>0</v>
      </c>
      <c r="AZ26" s="52">
        <v>0</v>
      </c>
      <c r="BA26" s="52">
        <v>0</v>
      </c>
      <c r="BB26" s="52">
        <v>0</v>
      </c>
      <c r="BC26" s="245">
        <v>43</v>
      </c>
      <c r="BD26" s="52">
        <v>0</v>
      </c>
      <c r="BE26" s="52">
        <v>0</v>
      </c>
      <c r="BF26" s="52">
        <v>0</v>
      </c>
      <c r="BG26" s="52">
        <v>0</v>
      </c>
      <c r="BH26" s="52">
        <v>0</v>
      </c>
      <c r="BI26" s="52">
        <v>0</v>
      </c>
      <c r="BJ26" s="52">
        <v>0</v>
      </c>
      <c r="BK26" s="52">
        <v>0</v>
      </c>
      <c r="BL26" s="52">
        <v>0</v>
      </c>
      <c r="BM26" s="52">
        <v>0</v>
      </c>
      <c r="BN26" s="53">
        <v>5</v>
      </c>
      <c r="BO26" s="52">
        <v>0</v>
      </c>
      <c r="BP26" s="245">
        <v>5</v>
      </c>
      <c r="BQ26" s="52">
        <v>0</v>
      </c>
      <c r="BR26" s="52">
        <v>0</v>
      </c>
      <c r="BS26" s="52">
        <v>0</v>
      </c>
      <c r="BT26" s="52">
        <v>0</v>
      </c>
      <c r="BU26" s="52">
        <v>0</v>
      </c>
      <c r="BV26" s="52">
        <v>0</v>
      </c>
      <c r="BW26" s="52">
        <v>0</v>
      </c>
      <c r="BX26" s="52">
        <v>0</v>
      </c>
      <c r="BY26" s="52">
        <v>0</v>
      </c>
      <c r="BZ26" s="52">
        <v>0</v>
      </c>
      <c r="CA26" s="52">
        <v>0</v>
      </c>
      <c r="CB26" s="52">
        <v>0</v>
      </c>
      <c r="CC26" s="246">
        <v>0</v>
      </c>
    </row>
    <row r="27" spans="1:81" x14ac:dyDescent="0.25">
      <c r="A27" s="3" t="s">
        <v>89</v>
      </c>
      <c r="B27" s="3" t="s">
        <v>169</v>
      </c>
      <c r="C27" s="3" t="s">
        <v>175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246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2">
        <v>0</v>
      </c>
      <c r="AB27" s="52">
        <v>0</v>
      </c>
      <c r="AC27" s="246">
        <v>0</v>
      </c>
      <c r="AD27" s="53">
        <v>-17276</v>
      </c>
      <c r="AE27" s="53">
        <v>-16249</v>
      </c>
      <c r="AF27" s="53">
        <v>-113</v>
      </c>
      <c r="AG27" s="53">
        <v>-18174</v>
      </c>
      <c r="AH27" s="53">
        <v>-1723</v>
      </c>
      <c r="AI27" s="53">
        <v>-2400</v>
      </c>
      <c r="AJ27" s="53">
        <v>-6</v>
      </c>
      <c r="AK27" s="53">
        <v>-45</v>
      </c>
      <c r="AL27" s="53">
        <v>-73</v>
      </c>
      <c r="AM27" s="52">
        <v>0</v>
      </c>
      <c r="AN27" s="52">
        <v>0</v>
      </c>
      <c r="AO27" s="52">
        <v>0</v>
      </c>
      <c r="AP27" s="245">
        <v>-56059</v>
      </c>
      <c r="AQ27" s="52">
        <v>0</v>
      </c>
      <c r="AR27" s="52">
        <v>0</v>
      </c>
      <c r="AS27" s="52">
        <v>0</v>
      </c>
      <c r="AT27" s="52">
        <v>0</v>
      </c>
      <c r="AU27" s="52">
        <v>0</v>
      </c>
      <c r="AV27" s="52">
        <v>0</v>
      </c>
      <c r="AW27" s="52">
        <v>0</v>
      </c>
      <c r="AX27" s="52">
        <v>0</v>
      </c>
      <c r="AY27" s="52">
        <v>0</v>
      </c>
      <c r="AZ27" s="52">
        <v>0</v>
      </c>
      <c r="BA27" s="52">
        <v>0</v>
      </c>
      <c r="BB27" s="52">
        <v>0</v>
      </c>
      <c r="BC27" s="246">
        <v>0</v>
      </c>
      <c r="BD27" s="53">
        <v>17276</v>
      </c>
      <c r="BE27" s="53">
        <v>16249</v>
      </c>
      <c r="BF27" s="53">
        <v>113</v>
      </c>
      <c r="BG27" s="53">
        <v>18174</v>
      </c>
      <c r="BH27" s="53">
        <v>1723</v>
      </c>
      <c r="BI27" s="53">
        <v>2400</v>
      </c>
      <c r="BJ27" s="53">
        <v>6</v>
      </c>
      <c r="BK27" s="53">
        <v>45</v>
      </c>
      <c r="BL27" s="53">
        <v>73</v>
      </c>
      <c r="BM27" s="52">
        <v>0</v>
      </c>
      <c r="BN27" s="52">
        <v>0</v>
      </c>
      <c r="BO27" s="52">
        <v>0</v>
      </c>
      <c r="BP27" s="245">
        <v>56059</v>
      </c>
      <c r="BQ27" s="52">
        <v>0</v>
      </c>
      <c r="BR27" s="52">
        <v>0</v>
      </c>
      <c r="BS27" s="52">
        <v>0</v>
      </c>
      <c r="BT27" s="52">
        <v>0</v>
      </c>
      <c r="BU27" s="52">
        <v>0</v>
      </c>
      <c r="BV27" s="52">
        <v>0</v>
      </c>
      <c r="BW27" s="52">
        <v>0</v>
      </c>
      <c r="BX27" s="52">
        <v>0</v>
      </c>
      <c r="BY27" s="52">
        <v>0</v>
      </c>
      <c r="BZ27" s="52">
        <v>0</v>
      </c>
      <c r="CA27" s="52">
        <v>0</v>
      </c>
      <c r="CB27" s="52">
        <v>0</v>
      </c>
      <c r="CC27" s="246">
        <v>0</v>
      </c>
    </row>
    <row r="28" spans="1:81" x14ac:dyDescent="0.25">
      <c r="A28" s="3" t="s">
        <v>90</v>
      </c>
      <c r="B28" s="3" t="s">
        <v>171</v>
      </c>
      <c r="C28" s="3" t="s">
        <v>175</v>
      </c>
      <c r="D28" s="53">
        <v>-1491</v>
      </c>
      <c r="E28" s="53">
        <v>-1402</v>
      </c>
      <c r="F28" s="53">
        <v>-10</v>
      </c>
      <c r="G28" s="53">
        <v>-1569</v>
      </c>
      <c r="H28" s="53">
        <v>-149</v>
      </c>
      <c r="I28" s="53">
        <v>-207</v>
      </c>
      <c r="J28" s="52">
        <v>0</v>
      </c>
      <c r="K28" s="53">
        <v>-4</v>
      </c>
      <c r="L28" s="53">
        <v>-6</v>
      </c>
      <c r="M28" s="52">
        <v>0</v>
      </c>
      <c r="N28" s="53">
        <v>-36</v>
      </c>
      <c r="O28" s="52">
        <v>0</v>
      </c>
      <c r="P28" s="245">
        <v>-4874</v>
      </c>
      <c r="Q28" s="53">
        <v>-1491</v>
      </c>
      <c r="R28" s="53">
        <v>-701</v>
      </c>
      <c r="S28" s="52">
        <v>0</v>
      </c>
      <c r="T28" s="53">
        <v>-1412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2">
        <v>0</v>
      </c>
      <c r="AB28" s="52">
        <v>0</v>
      </c>
      <c r="AC28" s="245">
        <v>-3604</v>
      </c>
      <c r="AD28" s="52">
        <v>0</v>
      </c>
      <c r="AE28" s="53">
        <v>-701</v>
      </c>
      <c r="AF28" s="53">
        <v>-10</v>
      </c>
      <c r="AG28" s="52">
        <v>0</v>
      </c>
      <c r="AH28" s="52">
        <v>0</v>
      </c>
      <c r="AI28" s="53">
        <v>-207</v>
      </c>
      <c r="AJ28" s="52">
        <v>0</v>
      </c>
      <c r="AK28" s="53">
        <v>-4</v>
      </c>
      <c r="AL28" s="53">
        <v>-6</v>
      </c>
      <c r="AM28" s="52">
        <v>0</v>
      </c>
      <c r="AN28" s="52">
        <v>0</v>
      </c>
      <c r="AO28" s="52">
        <v>0</v>
      </c>
      <c r="AP28" s="245">
        <v>-928</v>
      </c>
      <c r="AQ28" s="52">
        <v>0</v>
      </c>
      <c r="AR28" s="52">
        <v>0</v>
      </c>
      <c r="AS28" s="52">
        <v>0</v>
      </c>
      <c r="AT28" s="53">
        <v>-157</v>
      </c>
      <c r="AU28" s="53">
        <v>-149</v>
      </c>
      <c r="AV28" s="52">
        <v>0</v>
      </c>
      <c r="AW28" s="52">
        <v>0</v>
      </c>
      <c r="AX28" s="52">
        <v>0</v>
      </c>
      <c r="AY28" s="52">
        <v>0</v>
      </c>
      <c r="AZ28" s="52">
        <v>0</v>
      </c>
      <c r="BA28" s="52">
        <v>0</v>
      </c>
      <c r="BB28" s="52">
        <v>0</v>
      </c>
      <c r="BC28" s="245">
        <v>-306</v>
      </c>
      <c r="BD28" s="52">
        <v>0</v>
      </c>
      <c r="BE28" s="52">
        <v>0</v>
      </c>
      <c r="BF28" s="52">
        <v>0</v>
      </c>
      <c r="BG28" s="52">
        <v>0</v>
      </c>
      <c r="BH28" s="52">
        <v>0</v>
      </c>
      <c r="BI28" s="52">
        <v>0</v>
      </c>
      <c r="BJ28" s="52">
        <v>0</v>
      </c>
      <c r="BK28" s="52">
        <v>0</v>
      </c>
      <c r="BL28" s="52">
        <v>0</v>
      </c>
      <c r="BM28" s="52">
        <v>0</v>
      </c>
      <c r="BN28" s="53">
        <v>-36</v>
      </c>
      <c r="BO28" s="52">
        <v>0</v>
      </c>
      <c r="BP28" s="245">
        <v>-36</v>
      </c>
      <c r="BQ28" s="52">
        <v>0</v>
      </c>
      <c r="BR28" s="52">
        <v>0</v>
      </c>
      <c r="BS28" s="52">
        <v>0</v>
      </c>
      <c r="BT28" s="52">
        <v>0</v>
      </c>
      <c r="BU28" s="52">
        <v>0</v>
      </c>
      <c r="BV28" s="52">
        <v>0</v>
      </c>
      <c r="BW28" s="52">
        <v>0</v>
      </c>
      <c r="BX28" s="52">
        <v>0</v>
      </c>
      <c r="BY28" s="52">
        <v>0</v>
      </c>
      <c r="BZ28" s="52">
        <v>0</v>
      </c>
      <c r="CA28" s="52">
        <v>0</v>
      </c>
      <c r="CB28" s="52">
        <v>0</v>
      </c>
      <c r="CC28" s="246">
        <v>0</v>
      </c>
    </row>
    <row r="29" spans="1:81" x14ac:dyDescent="0.25">
      <c r="A29" s="3" t="s">
        <v>91</v>
      </c>
      <c r="B29" s="3" t="s">
        <v>171</v>
      </c>
      <c r="C29" s="3" t="s">
        <v>182</v>
      </c>
      <c r="D29" s="53">
        <v>8071</v>
      </c>
      <c r="E29" s="53">
        <v>7591</v>
      </c>
      <c r="F29" s="53">
        <v>53</v>
      </c>
      <c r="G29" s="53">
        <v>8491</v>
      </c>
      <c r="H29" s="53">
        <v>805</v>
      </c>
      <c r="I29" s="53">
        <v>1121</v>
      </c>
      <c r="J29" s="53">
        <v>3</v>
      </c>
      <c r="K29" s="53">
        <v>21</v>
      </c>
      <c r="L29" s="53">
        <v>34</v>
      </c>
      <c r="M29" s="52">
        <v>0</v>
      </c>
      <c r="N29" s="53">
        <v>195</v>
      </c>
      <c r="O29" s="52">
        <v>0</v>
      </c>
      <c r="P29" s="245">
        <v>26385</v>
      </c>
      <c r="Q29" s="53">
        <v>8071</v>
      </c>
      <c r="R29" s="53">
        <v>3795</v>
      </c>
      <c r="S29" s="52">
        <v>0</v>
      </c>
      <c r="T29" s="53">
        <v>7641</v>
      </c>
      <c r="U29" s="52">
        <v>0</v>
      </c>
      <c r="V29" s="52">
        <v>0</v>
      </c>
      <c r="W29" s="53">
        <v>3</v>
      </c>
      <c r="X29" s="52">
        <v>0</v>
      </c>
      <c r="Y29" s="52">
        <v>0</v>
      </c>
      <c r="Z29" s="52">
        <v>0</v>
      </c>
      <c r="AA29" s="52">
        <v>0</v>
      </c>
      <c r="AB29" s="52">
        <v>0</v>
      </c>
      <c r="AC29" s="245">
        <v>19510</v>
      </c>
      <c r="AD29" s="52">
        <v>0</v>
      </c>
      <c r="AE29" s="53">
        <v>3796</v>
      </c>
      <c r="AF29" s="53">
        <v>53</v>
      </c>
      <c r="AG29" s="52">
        <v>0</v>
      </c>
      <c r="AH29" s="52">
        <v>0</v>
      </c>
      <c r="AI29" s="53">
        <v>1121</v>
      </c>
      <c r="AJ29" s="52">
        <v>0</v>
      </c>
      <c r="AK29" s="53">
        <v>21</v>
      </c>
      <c r="AL29" s="53">
        <v>34</v>
      </c>
      <c r="AM29" s="52">
        <v>0</v>
      </c>
      <c r="AN29" s="52">
        <v>0</v>
      </c>
      <c r="AO29" s="52">
        <v>0</v>
      </c>
      <c r="AP29" s="245">
        <v>5025</v>
      </c>
      <c r="AQ29" s="52">
        <v>0</v>
      </c>
      <c r="AR29" s="52">
        <v>0</v>
      </c>
      <c r="AS29" s="52">
        <v>0</v>
      </c>
      <c r="AT29" s="53">
        <v>850</v>
      </c>
      <c r="AU29" s="53">
        <v>805</v>
      </c>
      <c r="AV29" s="52">
        <v>0</v>
      </c>
      <c r="AW29" s="52">
        <v>0</v>
      </c>
      <c r="AX29" s="52">
        <v>0</v>
      </c>
      <c r="AY29" s="52">
        <v>0</v>
      </c>
      <c r="AZ29" s="52">
        <v>0</v>
      </c>
      <c r="BA29" s="52">
        <v>0</v>
      </c>
      <c r="BB29" s="52">
        <v>0</v>
      </c>
      <c r="BC29" s="245">
        <v>1655</v>
      </c>
      <c r="BD29" s="52">
        <v>0</v>
      </c>
      <c r="BE29" s="52">
        <v>0</v>
      </c>
      <c r="BF29" s="52">
        <v>0</v>
      </c>
      <c r="BG29" s="52">
        <v>0</v>
      </c>
      <c r="BH29" s="52">
        <v>0</v>
      </c>
      <c r="BI29" s="52">
        <v>0</v>
      </c>
      <c r="BJ29" s="52">
        <v>0</v>
      </c>
      <c r="BK29" s="52">
        <v>0</v>
      </c>
      <c r="BL29" s="52">
        <v>0</v>
      </c>
      <c r="BM29" s="52">
        <v>0</v>
      </c>
      <c r="BN29" s="53">
        <v>195</v>
      </c>
      <c r="BO29" s="52">
        <v>0</v>
      </c>
      <c r="BP29" s="245">
        <v>195</v>
      </c>
      <c r="BQ29" s="52">
        <v>0</v>
      </c>
      <c r="BR29" s="52">
        <v>0</v>
      </c>
      <c r="BS29" s="52">
        <v>0</v>
      </c>
      <c r="BT29" s="52">
        <v>0</v>
      </c>
      <c r="BU29" s="52">
        <v>0</v>
      </c>
      <c r="BV29" s="52">
        <v>0</v>
      </c>
      <c r="BW29" s="52">
        <v>0</v>
      </c>
      <c r="BX29" s="52">
        <v>0</v>
      </c>
      <c r="BY29" s="52">
        <v>0</v>
      </c>
      <c r="BZ29" s="52">
        <v>0</v>
      </c>
      <c r="CA29" s="52">
        <v>0</v>
      </c>
      <c r="CB29" s="52">
        <v>0</v>
      </c>
      <c r="CC29" s="246">
        <v>0</v>
      </c>
    </row>
    <row r="30" spans="1:81" x14ac:dyDescent="0.25">
      <c r="A30" s="3" t="s">
        <v>91</v>
      </c>
      <c r="B30" s="3" t="s">
        <v>171</v>
      </c>
      <c r="C30" s="3" t="s">
        <v>183</v>
      </c>
      <c r="D30" s="53">
        <v>35391</v>
      </c>
      <c r="E30" s="53">
        <v>33285</v>
      </c>
      <c r="F30" s="53">
        <v>231</v>
      </c>
      <c r="G30" s="53">
        <v>37231</v>
      </c>
      <c r="H30" s="53">
        <v>3529</v>
      </c>
      <c r="I30" s="53">
        <v>4917</v>
      </c>
      <c r="J30" s="53">
        <v>12</v>
      </c>
      <c r="K30" s="53">
        <v>93</v>
      </c>
      <c r="L30" s="53">
        <v>150</v>
      </c>
      <c r="M30" s="52">
        <v>0</v>
      </c>
      <c r="N30" s="53">
        <v>856</v>
      </c>
      <c r="O30" s="52">
        <v>0</v>
      </c>
      <c r="P30" s="245">
        <v>115695</v>
      </c>
      <c r="Q30" s="53">
        <v>35391</v>
      </c>
      <c r="R30" s="53">
        <v>16642</v>
      </c>
      <c r="S30" s="52">
        <v>0</v>
      </c>
      <c r="T30" s="53">
        <v>33507</v>
      </c>
      <c r="U30" s="52">
        <v>0</v>
      </c>
      <c r="V30" s="52">
        <v>0</v>
      </c>
      <c r="W30" s="53">
        <v>12</v>
      </c>
      <c r="X30" s="52">
        <v>0</v>
      </c>
      <c r="Y30" s="52">
        <v>0</v>
      </c>
      <c r="Z30" s="52">
        <v>0</v>
      </c>
      <c r="AA30" s="52">
        <v>0</v>
      </c>
      <c r="AB30" s="52">
        <v>0</v>
      </c>
      <c r="AC30" s="245">
        <v>85552</v>
      </c>
      <c r="AD30" s="52">
        <v>0</v>
      </c>
      <c r="AE30" s="53">
        <v>16643</v>
      </c>
      <c r="AF30" s="53">
        <v>231</v>
      </c>
      <c r="AG30" s="52">
        <v>0</v>
      </c>
      <c r="AH30" s="52">
        <v>0</v>
      </c>
      <c r="AI30" s="53">
        <v>4917</v>
      </c>
      <c r="AJ30" s="52">
        <v>0</v>
      </c>
      <c r="AK30" s="53">
        <v>93</v>
      </c>
      <c r="AL30" s="53">
        <v>150</v>
      </c>
      <c r="AM30" s="52">
        <v>0</v>
      </c>
      <c r="AN30" s="52">
        <v>0</v>
      </c>
      <c r="AO30" s="52">
        <v>0</v>
      </c>
      <c r="AP30" s="245">
        <v>22034</v>
      </c>
      <c r="AQ30" s="52">
        <v>0</v>
      </c>
      <c r="AR30" s="52">
        <v>0</v>
      </c>
      <c r="AS30" s="52">
        <v>0</v>
      </c>
      <c r="AT30" s="53">
        <v>3724</v>
      </c>
      <c r="AU30" s="53">
        <v>3529</v>
      </c>
      <c r="AV30" s="52">
        <v>0</v>
      </c>
      <c r="AW30" s="52">
        <v>0</v>
      </c>
      <c r="AX30" s="52">
        <v>0</v>
      </c>
      <c r="AY30" s="52">
        <v>0</v>
      </c>
      <c r="AZ30" s="52">
        <v>0</v>
      </c>
      <c r="BA30" s="52">
        <v>0</v>
      </c>
      <c r="BB30" s="52">
        <v>0</v>
      </c>
      <c r="BC30" s="245">
        <v>7253</v>
      </c>
      <c r="BD30" s="52">
        <v>0</v>
      </c>
      <c r="BE30" s="52">
        <v>0</v>
      </c>
      <c r="BF30" s="52">
        <v>0</v>
      </c>
      <c r="BG30" s="52">
        <v>0</v>
      </c>
      <c r="BH30" s="52">
        <v>0</v>
      </c>
      <c r="BI30" s="52">
        <v>0</v>
      </c>
      <c r="BJ30" s="52">
        <v>0</v>
      </c>
      <c r="BK30" s="52">
        <v>0</v>
      </c>
      <c r="BL30" s="52">
        <v>0</v>
      </c>
      <c r="BM30" s="52">
        <v>0</v>
      </c>
      <c r="BN30" s="53">
        <v>856</v>
      </c>
      <c r="BO30" s="52">
        <v>0</v>
      </c>
      <c r="BP30" s="245">
        <v>856</v>
      </c>
      <c r="BQ30" s="52">
        <v>0</v>
      </c>
      <c r="BR30" s="52">
        <v>0</v>
      </c>
      <c r="BS30" s="52">
        <v>0</v>
      </c>
      <c r="BT30" s="52">
        <v>0</v>
      </c>
      <c r="BU30" s="52">
        <v>0</v>
      </c>
      <c r="BV30" s="52">
        <v>0</v>
      </c>
      <c r="BW30" s="52">
        <v>0</v>
      </c>
      <c r="BX30" s="52">
        <v>0</v>
      </c>
      <c r="BY30" s="52">
        <v>0</v>
      </c>
      <c r="BZ30" s="52">
        <v>0</v>
      </c>
      <c r="CA30" s="52">
        <v>0</v>
      </c>
      <c r="CB30" s="52">
        <v>0</v>
      </c>
      <c r="CC30" s="246">
        <v>0</v>
      </c>
    </row>
    <row r="31" spans="1:81" x14ac:dyDescent="0.25">
      <c r="A31" s="3" t="s">
        <v>91</v>
      </c>
      <c r="B31" s="3" t="s">
        <v>171</v>
      </c>
      <c r="C31" s="3" t="s">
        <v>176</v>
      </c>
      <c r="D31" s="53">
        <v>2497</v>
      </c>
      <c r="E31" s="53">
        <v>2348</v>
      </c>
      <c r="F31" s="53">
        <v>16</v>
      </c>
      <c r="G31" s="53">
        <v>2626</v>
      </c>
      <c r="H31" s="53">
        <v>249</v>
      </c>
      <c r="I31" s="53">
        <v>347</v>
      </c>
      <c r="J31" s="53">
        <v>1</v>
      </c>
      <c r="K31" s="53">
        <v>7</v>
      </c>
      <c r="L31" s="53">
        <v>11</v>
      </c>
      <c r="M31" s="52">
        <v>0</v>
      </c>
      <c r="N31" s="53">
        <v>60</v>
      </c>
      <c r="O31" s="52">
        <v>0</v>
      </c>
      <c r="P31" s="245">
        <v>8162</v>
      </c>
      <c r="Q31" s="53">
        <v>2497</v>
      </c>
      <c r="R31" s="53">
        <v>1174</v>
      </c>
      <c r="S31" s="52">
        <v>0</v>
      </c>
      <c r="T31" s="53">
        <v>2363</v>
      </c>
      <c r="U31" s="52">
        <v>0</v>
      </c>
      <c r="V31" s="52">
        <v>0</v>
      </c>
      <c r="W31" s="53">
        <v>1</v>
      </c>
      <c r="X31" s="52">
        <v>0</v>
      </c>
      <c r="Y31" s="52">
        <v>0</v>
      </c>
      <c r="Z31" s="52">
        <v>0</v>
      </c>
      <c r="AA31" s="52">
        <v>0</v>
      </c>
      <c r="AB31" s="52">
        <v>0</v>
      </c>
      <c r="AC31" s="245">
        <v>6035</v>
      </c>
      <c r="AD31" s="52">
        <v>0</v>
      </c>
      <c r="AE31" s="53">
        <v>1174</v>
      </c>
      <c r="AF31" s="53">
        <v>16</v>
      </c>
      <c r="AG31" s="52">
        <v>0</v>
      </c>
      <c r="AH31" s="52">
        <v>0</v>
      </c>
      <c r="AI31" s="53">
        <v>347</v>
      </c>
      <c r="AJ31" s="52">
        <v>0</v>
      </c>
      <c r="AK31" s="53">
        <v>7</v>
      </c>
      <c r="AL31" s="53">
        <v>11</v>
      </c>
      <c r="AM31" s="52">
        <v>0</v>
      </c>
      <c r="AN31" s="52">
        <v>0</v>
      </c>
      <c r="AO31" s="52">
        <v>0</v>
      </c>
      <c r="AP31" s="245">
        <v>1555</v>
      </c>
      <c r="AQ31" s="52">
        <v>0</v>
      </c>
      <c r="AR31" s="52">
        <v>0</v>
      </c>
      <c r="AS31" s="52">
        <v>0</v>
      </c>
      <c r="AT31" s="53">
        <v>263</v>
      </c>
      <c r="AU31" s="53">
        <v>249</v>
      </c>
      <c r="AV31" s="52">
        <v>0</v>
      </c>
      <c r="AW31" s="52">
        <v>0</v>
      </c>
      <c r="AX31" s="52">
        <v>0</v>
      </c>
      <c r="AY31" s="52">
        <v>0</v>
      </c>
      <c r="AZ31" s="52">
        <v>0</v>
      </c>
      <c r="BA31" s="52">
        <v>0</v>
      </c>
      <c r="BB31" s="52">
        <v>0</v>
      </c>
      <c r="BC31" s="245">
        <v>512</v>
      </c>
      <c r="BD31" s="52">
        <v>0</v>
      </c>
      <c r="BE31" s="52">
        <v>0</v>
      </c>
      <c r="BF31" s="52">
        <v>0</v>
      </c>
      <c r="BG31" s="52">
        <v>0</v>
      </c>
      <c r="BH31" s="52">
        <v>0</v>
      </c>
      <c r="BI31" s="52">
        <v>0</v>
      </c>
      <c r="BJ31" s="52">
        <v>0</v>
      </c>
      <c r="BK31" s="52">
        <v>0</v>
      </c>
      <c r="BL31" s="52">
        <v>0</v>
      </c>
      <c r="BM31" s="52">
        <v>0</v>
      </c>
      <c r="BN31" s="53">
        <v>60</v>
      </c>
      <c r="BO31" s="52">
        <v>0</v>
      </c>
      <c r="BP31" s="245">
        <v>60</v>
      </c>
      <c r="BQ31" s="52">
        <v>0</v>
      </c>
      <c r="BR31" s="52">
        <v>0</v>
      </c>
      <c r="BS31" s="52">
        <v>0</v>
      </c>
      <c r="BT31" s="52">
        <v>0</v>
      </c>
      <c r="BU31" s="52">
        <v>0</v>
      </c>
      <c r="BV31" s="52">
        <v>0</v>
      </c>
      <c r="BW31" s="52">
        <v>0</v>
      </c>
      <c r="BX31" s="52">
        <v>0</v>
      </c>
      <c r="BY31" s="52">
        <v>0</v>
      </c>
      <c r="BZ31" s="52">
        <v>0</v>
      </c>
      <c r="CA31" s="52">
        <v>0</v>
      </c>
      <c r="CB31" s="52">
        <v>0</v>
      </c>
      <c r="CC31" s="246">
        <v>0</v>
      </c>
    </row>
    <row r="32" spans="1:81" x14ac:dyDescent="0.25">
      <c r="A32" s="3" t="s">
        <v>91</v>
      </c>
      <c r="B32" s="3" t="s">
        <v>171</v>
      </c>
      <c r="C32" s="3" t="s">
        <v>175</v>
      </c>
      <c r="D32" s="53">
        <v>7102</v>
      </c>
      <c r="E32" s="53">
        <v>6679</v>
      </c>
      <c r="F32" s="53">
        <v>46</v>
      </c>
      <c r="G32" s="53">
        <v>7471</v>
      </c>
      <c r="H32" s="53">
        <v>708</v>
      </c>
      <c r="I32" s="53">
        <v>987</v>
      </c>
      <c r="J32" s="53">
        <v>2</v>
      </c>
      <c r="K32" s="53">
        <v>19</v>
      </c>
      <c r="L32" s="53">
        <v>30</v>
      </c>
      <c r="M32" s="52">
        <v>0</v>
      </c>
      <c r="N32" s="53">
        <v>172</v>
      </c>
      <c r="O32" s="52">
        <v>0</v>
      </c>
      <c r="P32" s="245">
        <v>23216</v>
      </c>
      <c r="Q32" s="53">
        <v>7102</v>
      </c>
      <c r="R32" s="53">
        <v>3339</v>
      </c>
      <c r="S32" s="52">
        <v>0</v>
      </c>
      <c r="T32" s="53">
        <v>6723</v>
      </c>
      <c r="U32" s="52">
        <v>0</v>
      </c>
      <c r="V32" s="52">
        <v>0</v>
      </c>
      <c r="W32" s="53">
        <v>2</v>
      </c>
      <c r="X32" s="52">
        <v>0</v>
      </c>
      <c r="Y32" s="52">
        <v>0</v>
      </c>
      <c r="Z32" s="52">
        <v>0</v>
      </c>
      <c r="AA32" s="52">
        <v>0</v>
      </c>
      <c r="AB32" s="52">
        <v>0</v>
      </c>
      <c r="AC32" s="245">
        <v>17166</v>
      </c>
      <c r="AD32" s="52">
        <v>0</v>
      </c>
      <c r="AE32" s="53">
        <v>3340</v>
      </c>
      <c r="AF32" s="53">
        <v>46</v>
      </c>
      <c r="AG32" s="52">
        <v>0</v>
      </c>
      <c r="AH32" s="52">
        <v>0</v>
      </c>
      <c r="AI32" s="53">
        <v>987</v>
      </c>
      <c r="AJ32" s="52">
        <v>0</v>
      </c>
      <c r="AK32" s="53">
        <v>19</v>
      </c>
      <c r="AL32" s="53">
        <v>30</v>
      </c>
      <c r="AM32" s="52">
        <v>0</v>
      </c>
      <c r="AN32" s="52">
        <v>0</v>
      </c>
      <c r="AO32" s="52">
        <v>0</v>
      </c>
      <c r="AP32" s="245">
        <v>4422</v>
      </c>
      <c r="AQ32" s="52">
        <v>0</v>
      </c>
      <c r="AR32" s="52">
        <v>0</v>
      </c>
      <c r="AS32" s="52">
        <v>0</v>
      </c>
      <c r="AT32" s="53">
        <v>748</v>
      </c>
      <c r="AU32" s="53">
        <v>708</v>
      </c>
      <c r="AV32" s="52">
        <v>0</v>
      </c>
      <c r="AW32" s="52">
        <v>0</v>
      </c>
      <c r="AX32" s="52">
        <v>0</v>
      </c>
      <c r="AY32" s="52">
        <v>0</v>
      </c>
      <c r="AZ32" s="52">
        <v>0</v>
      </c>
      <c r="BA32" s="52">
        <v>0</v>
      </c>
      <c r="BB32" s="52">
        <v>0</v>
      </c>
      <c r="BC32" s="245">
        <v>1456</v>
      </c>
      <c r="BD32" s="52">
        <v>0</v>
      </c>
      <c r="BE32" s="52">
        <v>0</v>
      </c>
      <c r="BF32" s="52">
        <v>0</v>
      </c>
      <c r="BG32" s="52">
        <v>0</v>
      </c>
      <c r="BH32" s="52">
        <v>0</v>
      </c>
      <c r="BI32" s="52">
        <v>0</v>
      </c>
      <c r="BJ32" s="52">
        <v>0</v>
      </c>
      <c r="BK32" s="52">
        <v>0</v>
      </c>
      <c r="BL32" s="52">
        <v>0</v>
      </c>
      <c r="BM32" s="52">
        <v>0</v>
      </c>
      <c r="BN32" s="53">
        <v>172</v>
      </c>
      <c r="BO32" s="52">
        <v>0</v>
      </c>
      <c r="BP32" s="245">
        <v>172</v>
      </c>
      <c r="BQ32" s="52">
        <v>0</v>
      </c>
      <c r="BR32" s="52">
        <v>0</v>
      </c>
      <c r="BS32" s="52">
        <v>0</v>
      </c>
      <c r="BT32" s="52">
        <v>0</v>
      </c>
      <c r="BU32" s="52">
        <v>0</v>
      </c>
      <c r="BV32" s="52">
        <v>0</v>
      </c>
      <c r="BW32" s="52">
        <v>0</v>
      </c>
      <c r="BX32" s="52">
        <v>0</v>
      </c>
      <c r="BY32" s="52">
        <v>0</v>
      </c>
      <c r="BZ32" s="52">
        <v>0</v>
      </c>
      <c r="CA32" s="52">
        <v>0</v>
      </c>
      <c r="CB32" s="52">
        <v>0</v>
      </c>
      <c r="CC32" s="246">
        <v>0</v>
      </c>
    </row>
    <row r="33" spans="1:81" x14ac:dyDescent="0.25">
      <c r="A33" s="3" t="s">
        <v>103</v>
      </c>
      <c r="B33" s="3" t="s">
        <v>171</v>
      </c>
      <c r="C33" s="3" t="s">
        <v>175</v>
      </c>
      <c r="D33" s="53">
        <v>-4</v>
      </c>
      <c r="E33" s="53">
        <v>-24</v>
      </c>
      <c r="F33" s="52">
        <v>0</v>
      </c>
      <c r="G33" s="53">
        <v>-82</v>
      </c>
      <c r="H33" s="53">
        <v>-4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3">
        <v>-1</v>
      </c>
      <c r="O33" s="52">
        <v>0</v>
      </c>
      <c r="P33" s="245">
        <v>-115</v>
      </c>
      <c r="Q33" s="53">
        <v>-4</v>
      </c>
      <c r="R33" s="53">
        <v>-12</v>
      </c>
      <c r="S33" s="52">
        <v>0</v>
      </c>
      <c r="T33" s="53">
        <v>-41</v>
      </c>
      <c r="U33" s="52">
        <v>0</v>
      </c>
      <c r="V33" s="52">
        <v>0</v>
      </c>
      <c r="W33" s="52">
        <v>0</v>
      </c>
      <c r="X33" s="52">
        <v>0</v>
      </c>
      <c r="Y33" s="52">
        <v>0</v>
      </c>
      <c r="Z33" s="52">
        <v>0</v>
      </c>
      <c r="AA33" s="52">
        <v>0</v>
      </c>
      <c r="AB33" s="52">
        <v>0</v>
      </c>
      <c r="AC33" s="245">
        <v>-57</v>
      </c>
      <c r="AD33" s="52">
        <v>0</v>
      </c>
      <c r="AE33" s="53">
        <v>-10</v>
      </c>
      <c r="AF33" s="52">
        <v>0</v>
      </c>
      <c r="AG33" s="52">
        <v>0</v>
      </c>
      <c r="AH33" s="52">
        <v>0</v>
      </c>
      <c r="AI33" s="52">
        <v>0</v>
      </c>
      <c r="AJ33" s="52">
        <v>0</v>
      </c>
      <c r="AK33" s="52">
        <v>0</v>
      </c>
      <c r="AL33" s="52">
        <v>0</v>
      </c>
      <c r="AM33" s="52">
        <v>0</v>
      </c>
      <c r="AN33" s="52">
        <v>0</v>
      </c>
      <c r="AO33" s="52">
        <v>0</v>
      </c>
      <c r="AP33" s="245">
        <v>-10</v>
      </c>
      <c r="AQ33" s="52">
        <v>0</v>
      </c>
      <c r="AR33" s="52">
        <v>0</v>
      </c>
      <c r="AS33" s="52">
        <v>0</v>
      </c>
      <c r="AT33" s="53">
        <v>-41</v>
      </c>
      <c r="AU33" s="53">
        <v>-4</v>
      </c>
      <c r="AV33" s="52">
        <v>0</v>
      </c>
      <c r="AW33" s="52">
        <v>0</v>
      </c>
      <c r="AX33" s="52">
        <v>0</v>
      </c>
      <c r="AY33" s="52">
        <v>0</v>
      </c>
      <c r="AZ33" s="52">
        <v>0</v>
      </c>
      <c r="BA33" s="52">
        <v>0</v>
      </c>
      <c r="BB33" s="52">
        <v>0</v>
      </c>
      <c r="BC33" s="245">
        <v>-45</v>
      </c>
      <c r="BD33" s="52">
        <v>0</v>
      </c>
      <c r="BE33" s="53">
        <v>-2</v>
      </c>
      <c r="BF33" s="52">
        <v>0</v>
      </c>
      <c r="BG33" s="52">
        <v>0</v>
      </c>
      <c r="BH33" s="52">
        <v>0</v>
      </c>
      <c r="BI33" s="52">
        <v>0</v>
      </c>
      <c r="BJ33" s="52">
        <v>0</v>
      </c>
      <c r="BK33" s="52">
        <v>0</v>
      </c>
      <c r="BL33" s="52">
        <v>0</v>
      </c>
      <c r="BM33" s="52">
        <v>0</v>
      </c>
      <c r="BN33" s="53">
        <v>-1</v>
      </c>
      <c r="BO33" s="52">
        <v>0</v>
      </c>
      <c r="BP33" s="245">
        <v>-3</v>
      </c>
      <c r="BQ33" s="52">
        <v>0</v>
      </c>
      <c r="BR33" s="52">
        <v>0</v>
      </c>
      <c r="BS33" s="52">
        <v>0</v>
      </c>
      <c r="BT33" s="52">
        <v>0</v>
      </c>
      <c r="BU33" s="52">
        <v>0</v>
      </c>
      <c r="BV33" s="52">
        <v>0</v>
      </c>
      <c r="BW33" s="52">
        <v>0</v>
      </c>
      <c r="BX33" s="52">
        <v>0</v>
      </c>
      <c r="BY33" s="52">
        <v>0</v>
      </c>
      <c r="BZ33" s="52">
        <v>0</v>
      </c>
      <c r="CA33" s="52">
        <v>0</v>
      </c>
      <c r="CB33" s="52">
        <v>0</v>
      </c>
      <c r="CC33" s="24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556EF-DD11-46B1-A0EA-63E84BC5DBA9}">
  <sheetPr>
    <tabColor rgb="FFC6E0B4"/>
  </sheetPr>
  <dimension ref="A1:CC4"/>
  <sheetViews>
    <sheetView workbookViewId="0">
      <pane xSplit="3" ySplit="2" topLeftCell="D3" activePane="bottomRight" state="frozen"/>
      <selection pane="topRight"/>
      <selection pane="bottomLeft"/>
      <selection pane="bottomRight" activeCell="D10" sqref="D10"/>
    </sheetView>
  </sheetViews>
  <sheetFormatPr defaultColWidth="12.5703125" defaultRowHeight="15" x14ac:dyDescent="0.25"/>
  <cols>
    <col min="1" max="1" width="11.42578125" bestFit="1" customWidth="1"/>
    <col min="2" max="2" width="14" customWidth="1"/>
    <col min="3" max="3" width="14.42578125" customWidth="1"/>
    <col min="4" max="81" width="16.7109375" customWidth="1"/>
  </cols>
  <sheetData>
    <row r="1" spans="1:81" x14ac:dyDescent="0.25">
      <c r="A1" s="253" t="s">
        <v>150</v>
      </c>
      <c r="B1" s="253" t="s">
        <v>184</v>
      </c>
      <c r="BD1" s="291"/>
    </row>
    <row r="2" spans="1:81" x14ac:dyDescent="0.25">
      <c r="A2" s="51" t="s">
        <v>152</v>
      </c>
      <c r="B2" s="51" t="s">
        <v>152</v>
      </c>
      <c r="C2" s="51" t="s">
        <v>152</v>
      </c>
      <c r="D2" s="1" t="s">
        <v>153</v>
      </c>
      <c r="E2" s="1" t="s">
        <v>153</v>
      </c>
      <c r="F2" s="1" t="s">
        <v>153</v>
      </c>
      <c r="G2" s="1" t="s">
        <v>153</v>
      </c>
      <c r="H2" s="1" t="s">
        <v>153</v>
      </c>
      <c r="I2" s="1" t="s">
        <v>153</v>
      </c>
      <c r="J2" s="1" t="s">
        <v>153</v>
      </c>
      <c r="K2" s="1" t="s">
        <v>153</v>
      </c>
      <c r="L2" s="1" t="s">
        <v>153</v>
      </c>
      <c r="M2" s="1" t="s">
        <v>153</v>
      </c>
      <c r="N2" s="1" t="s">
        <v>153</v>
      </c>
      <c r="O2" s="1" t="s">
        <v>153</v>
      </c>
      <c r="P2" s="1" t="s">
        <v>153</v>
      </c>
      <c r="Q2" s="1" t="s">
        <v>154</v>
      </c>
      <c r="R2" s="1" t="s">
        <v>154</v>
      </c>
      <c r="S2" s="1" t="s">
        <v>154</v>
      </c>
      <c r="T2" s="1" t="s">
        <v>154</v>
      </c>
      <c r="U2" s="1" t="s">
        <v>154</v>
      </c>
      <c r="V2" s="1" t="s">
        <v>154</v>
      </c>
      <c r="W2" s="1" t="s">
        <v>154</v>
      </c>
      <c r="X2" s="1" t="s">
        <v>154</v>
      </c>
      <c r="Y2" s="1" t="s">
        <v>154</v>
      </c>
      <c r="Z2" s="1" t="s">
        <v>154</v>
      </c>
      <c r="AA2" s="1" t="s">
        <v>154</v>
      </c>
      <c r="AB2" s="1" t="s">
        <v>154</v>
      </c>
      <c r="AC2" s="1" t="s">
        <v>154</v>
      </c>
      <c r="AD2" s="1" t="s">
        <v>155</v>
      </c>
      <c r="AE2" s="1" t="s">
        <v>155</v>
      </c>
      <c r="AF2" s="1" t="s">
        <v>155</v>
      </c>
      <c r="AG2" s="1" t="s">
        <v>155</v>
      </c>
      <c r="AH2" s="1" t="s">
        <v>155</v>
      </c>
      <c r="AI2" s="1" t="s">
        <v>155</v>
      </c>
      <c r="AJ2" s="1" t="s">
        <v>155</v>
      </c>
      <c r="AK2" s="1" t="s">
        <v>155</v>
      </c>
      <c r="AL2" s="1" t="s">
        <v>155</v>
      </c>
      <c r="AM2" s="1" t="s">
        <v>155</v>
      </c>
      <c r="AN2" s="1" t="s">
        <v>155</v>
      </c>
      <c r="AO2" s="1" t="s">
        <v>155</v>
      </c>
      <c r="AP2" s="1" t="s">
        <v>155</v>
      </c>
      <c r="AQ2" s="1" t="s">
        <v>156</v>
      </c>
      <c r="AR2" s="1" t="s">
        <v>156</v>
      </c>
      <c r="AS2" s="1" t="s">
        <v>156</v>
      </c>
      <c r="AT2" s="1" t="s">
        <v>156</v>
      </c>
      <c r="AU2" s="1" t="s">
        <v>156</v>
      </c>
      <c r="AV2" s="1" t="s">
        <v>156</v>
      </c>
      <c r="AW2" s="1" t="s">
        <v>156</v>
      </c>
      <c r="AX2" s="1" t="s">
        <v>156</v>
      </c>
      <c r="AY2" s="1" t="s">
        <v>156</v>
      </c>
      <c r="AZ2" s="1" t="s">
        <v>156</v>
      </c>
      <c r="BA2" s="1" t="s">
        <v>156</v>
      </c>
      <c r="BB2" s="1" t="s">
        <v>156</v>
      </c>
      <c r="BC2" s="1" t="s">
        <v>156</v>
      </c>
      <c r="BD2" s="290" t="s">
        <v>157</v>
      </c>
      <c r="BE2" s="1" t="s">
        <v>157</v>
      </c>
      <c r="BF2" s="1" t="s">
        <v>157</v>
      </c>
      <c r="BG2" s="1" t="s">
        <v>157</v>
      </c>
      <c r="BH2" s="1" t="s">
        <v>157</v>
      </c>
      <c r="BI2" s="1" t="s">
        <v>157</v>
      </c>
      <c r="BJ2" s="1" t="s">
        <v>157</v>
      </c>
      <c r="BK2" s="1" t="s">
        <v>157</v>
      </c>
      <c r="BL2" s="1" t="s">
        <v>157</v>
      </c>
      <c r="BM2" s="1" t="s">
        <v>157</v>
      </c>
      <c r="BN2" s="1" t="s">
        <v>157</v>
      </c>
      <c r="BO2" s="1" t="s">
        <v>157</v>
      </c>
      <c r="BP2" s="1" t="s">
        <v>157</v>
      </c>
      <c r="BQ2" s="1" t="s">
        <v>158</v>
      </c>
      <c r="BR2" s="1" t="s">
        <v>158</v>
      </c>
      <c r="BS2" s="1" t="s">
        <v>158</v>
      </c>
      <c r="BT2" s="1" t="s">
        <v>158</v>
      </c>
      <c r="BU2" s="1" t="s">
        <v>158</v>
      </c>
      <c r="BV2" s="1" t="s">
        <v>158</v>
      </c>
      <c r="BW2" s="1" t="s">
        <v>158</v>
      </c>
      <c r="BX2" s="1" t="s">
        <v>158</v>
      </c>
      <c r="BY2" s="1" t="s">
        <v>158</v>
      </c>
      <c r="BZ2" s="1" t="s">
        <v>158</v>
      </c>
      <c r="CA2" s="1" t="s">
        <v>158</v>
      </c>
      <c r="CB2" s="1" t="s">
        <v>158</v>
      </c>
      <c r="CC2" s="1" t="s">
        <v>158</v>
      </c>
    </row>
    <row r="3" spans="1:81" x14ac:dyDescent="0.25">
      <c r="A3" s="248" t="s">
        <v>159</v>
      </c>
      <c r="B3" s="248" t="s">
        <v>160</v>
      </c>
      <c r="C3" s="248" t="s">
        <v>161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162</v>
      </c>
      <c r="I3" s="1" t="s">
        <v>48</v>
      </c>
      <c r="J3" s="1" t="s">
        <v>49</v>
      </c>
      <c r="K3" s="1" t="s">
        <v>50</v>
      </c>
      <c r="L3" s="1" t="s">
        <v>51</v>
      </c>
      <c r="M3" s="1" t="s">
        <v>163</v>
      </c>
      <c r="N3" s="1" t="s">
        <v>121</v>
      </c>
      <c r="O3" s="1" t="s">
        <v>164</v>
      </c>
      <c r="P3" s="2" t="s">
        <v>165</v>
      </c>
      <c r="Q3" s="1" t="s">
        <v>43</v>
      </c>
      <c r="R3" s="1" t="s">
        <v>44</v>
      </c>
      <c r="S3" s="1" t="s">
        <v>45</v>
      </c>
      <c r="T3" s="1" t="s">
        <v>46</v>
      </c>
      <c r="U3" s="1" t="s">
        <v>162</v>
      </c>
      <c r="V3" s="1" t="s">
        <v>48</v>
      </c>
      <c r="W3" s="1" t="s">
        <v>49</v>
      </c>
      <c r="X3" s="1" t="s">
        <v>50</v>
      </c>
      <c r="Y3" s="1" t="s">
        <v>51</v>
      </c>
      <c r="Z3" s="1" t="s">
        <v>163</v>
      </c>
      <c r="AA3" s="1" t="s">
        <v>121</v>
      </c>
      <c r="AB3" s="1" t="s">
        <v>164</v>
      </c>
      <c r="AC3" s="2" t="s">
        <v>165</v>
      </c>
      <c r="AD3" s="1" t="s">
        <v>43</v>
      </c>
      <c r="AE3" s="1" t="s">
        <v>44</v>
      </c>
      <c r="AF3" s="1" t="s">
        <v>45</v>
      </c>
      <c r="AG3" s="1" t="s">
        <v>46</v>
      </c>
      <c r="AH3" s="1" t="s">
        <v>162</v>
      </c>
      <c r="AI3" s="1" t="s">
        <v>48</v>
      </c>
      <c r="AJ3" s="1" t="s">
        <v>49</v>
      </c>
      <c r="AK3" s="1" t="s">
        <v>50</v>
      </c>
      <c r="AL3" s="1" t="s">
        <v>51</v>
      </c>
      <c r="AM3" s="1" t="s">
        <v>163</v>
      </c>
      <c r="AN3" s="1" t="s">
        <v>121</v>
      </c>
      <c r="AO3" s="1" t="s">
        <v>164</v>
      </c>
      <c r="AP3" s="2" t="s">
        <v>165</v>
      </c>
      <c r="AQ3" s="1" t="s">
        <v>43</v>
      </c>
      <c r="AR3" s="1" t="s">
        <v>44</v>
      </c>
      <c r="AS3" s="1" t="s">
        <v>45</v>
      </c>
      <c r="AT3" s="1" t="s">
        <v>46</v>
      </c>
      <c r="AU3" s="1" t="s">
        <v>162</v>
      </c>
      <c r="AV3" s="1" t="s">
        <v>48</v>
      </c>
      <c r="AW3" s="1" t="s">
        <v>49</v>
      </c>
      <c r="AX3" s="1" t="s">
        <v>50</v>
      </c>
      <c r="AY3" s="1" t="s">
        <v>51</v>
      </c>
      <c r="AZ3" s="1" t="s">
        <v>163</v>
      </c>
      <c r="BA3" s="1" t="s">
        <v>121</v>
      </c>
      <c r="BB3" s="1" t="s">
        <v>164</v>
      </c>
      <c r="BC3" s="2" t="s">
        <v>165</v>
      </c>
      <c r="BD3" s="1" t="s">
        <v>43</v>
      </c>
      <c r="BE3" s="1" t="s">
        <v>44</v>
      </c>
      <c r="BF3" s="1" t="s">
        <v>45</v>
      </c>
      <c r="BG3" s="1" t="s">
        <v>46</v>
      </c>
      <c r="BH3" s="1" t="s">
        <v>162</v>
      </c>
      <c r="BI3" s="1" t="s">
        <v>48</v>
      </c>
      <c r="BJ3" s="1" t="s">
        <v>49</v>
      </c>
      <c r="BK3" s="1" t="s">
        <v>50</v>
      </c>
      <c r="BL3" s="1" t="s">
        <v>51</v>
      </c>
      <c r="BM3" s="1" t="s">
        <v>163</v>
      </c>
      <c r="BN3" s="1" t="s">
        <v>121</v>
      </c>
      <c r="BO3" s="1" t="s">
        <v>164</v>
      </c>
      <c r="BP3" s="2" t="s">
        <v>165</v>
      </c>
      <c r="BQ3" s="1" t="s">
        <v>43</v>
      </c>
      <c r="BR3" s="1" t="s">
        <v>44</v>
      </c>
      <c r="BS3" s="1" t="s">
        <v>45</v>
      </c>
      <c r="BT3" s="1" t="s">
        <v>46</v>
      </c>
      <c r="BU3" s="1" t="s">
        <v>162</v>
      </c>
      <c r="BV3" s="1" t="s">
        <v>48</v>
      </c>
      <c r="BW3" s="1" t="s">
        <v>49</v>
      </c>
      <c r="BX3" s="1" t="s">
        <v>50</v>
      </c>
      <c r="BY3" s="1" t="s">
        <v>51</v>
      </c>
      <c r="BZ3" s="1" t="s">
        <v>163</v>
      </c>
      <c r="CA3" s="1" t="s">
        <v>121</v>
      </c>
      <c r="CB3" s="1" t="s">
        <v>164</v>
      </c>
      <c r="CC3" s="2" t="s">
        <v>165</v>
      </c>
    </row>
    <row r="4" spans="1:81" x14ac:dyDescent="0.25">
      <c r="A4" s="3" t="s">
        <v>103</v>
      </c>
      <c r="B4" s="3" t="s">
        <v>171</v>
      </c>
      <c r="C4" s="3" t="s">
        <v>175</v>
      </c>
      <c r="D4" s="53">
        <v>-4</v>
      </c>
      <c r="E4" s="53">
        <v>-24</v>
      </c>
      <c r="F4" s="52">
        <v>0</v>
      </c>
      <c r="G4" s="53">
        <v>-82</v>
      </c>
      <c r="H4" s="53">
        <v>-4</v>
      </c>
      <c r="I4" s="52">
        <v>0</v>
      </c>
      <c r="J4" s="52">
        <v>0</v>
      </c>
      <c r="K4" s="52">
        <v>0</v>
      </c>
      <c r="L4" s="52">
        <v>0</v>
      </c>
      <c r="M4" s="52">
        <v>0</v>
      </c>
      <c r="N4" s="53">
        <v>-1</v>
      </c>
      <c r="O4" s="52">
        <v>0</v>
      </c>
      <c r="P4" s="245">
        <v>-115</v>
      </c>
      <c r="Q4" s="53">
        <v>-4</v>
      </c>
      <c r="R4" s="53">
        <v>-12</v>
      </c>
      <c r="S4" s="52">
        <v>0</v>
      </c>
      <c r="T4" s="53">
        <v>-41</v>
      </c>
      <c r="U4" s="52">
        <v>0</v>
      </c>
      <c r="V4" s="52">
        <v>0</v>
      </c>
      <c r="W4" s="52">
        <v>0</v>
      </c>
      <c r="X4" s="52">
        <v>0</v>
      </c>
      <c r="Y4" s="52">
        <v>0</v>
      </c>
      <c r="Z4" s="52">
        <v>0</v>
      </c>
      <c r="AA4" s="52">
        <v>0</v>
      </c>
      <c r="AB4" s="52">
        <v>0</v>
      </c>
      <c r="AC4" s="245">
        <v>-57</v>
      </c>
      <c r="AD4" s="52">
        <v>0</v>
      </c>
      <c r="AE4" s="53">
        <v>-10</v>
      </c>
      <c r="AF4" s="52">
        <v>0</v>
      </c>
      <c r="AG4" s="52">
        <v>0</v>
      </c>
      <c r="AH4" s="52">
        <v>0</v>
      </c>
      <c r="AI4" s="52">
        <v>0</v>
      </c>
      <c r="AJ4" s="52">
        <v>0</v>
      </c>
      <c r="AK4" s="52">
        <v>0</v>
      </c>
      <c r="AL4" s="52">
        <v>0</v>
      </c>
      <c r="AM4" s="52">
        <v>0</v>
      </c>
      <c r="AN4" s="52">
        <v>0</v>
      </c>
      <c r="AO4" s="52">
        <v>0</v>
      </c>
      <c r="AP4" s="245">
        <v>-10</v>
      </c>
      <c r="AQ4" s="52">
        <v>0</v>
      </c>
      <c r="AR4" s="52">
        <v>0</v>
      </c>
      <c r="AS4" s="52">
        <v>0</v>
      </c>
      <c r="AT4" s="53">
        <v>-41</v>
      </c>
      <c r="AU4" s="53">
        <v>-4</v>
      </c>
      <c r="AV4" s="52">
        <v>0</v>
      </c>
      <c r="AW4" s="52">
        <v>0</v>
      </c>
      <c r="AX4" s="52">
        <v>0</v>
      </c>
      <c r="AY4" s="52">
        <v>0</v>
      </c>
      <c r="AZ4" s="52">
        <v>0</v>
      </c>
      <c r="BA4" s="52">
        <v>0</v>
      </c>
      <c r="BB4" s="52">
        <v>0</v>
      </c>
      <c r="BC4" s="245">
        <v>-45</v>
      </c>
      <c r="BD4" s="52">
        <v>0</v>
      </c>
      <c r="BE4" s="53">
        <v>-2</v>
      </c>
      <c r="BF4" s="52">
        <v>0</v>
      </c>
      <c r="BG4" s="52">
        <v>0</v>
      </c>
      <c r="BH4" s="52">
        <v>0</v>
      </c>
      <c r="BI4" s="52">
        <v>0</v>
      </c>
      <c r="BJ4" s="52">
        <v>0</v>
      </c>
      <c r="BK4" s="52">
        <v>0</v>
      </c>
      <c r="BL4" s="52">
        <v>0</v>
      </c>
      <c r="BM4" s="52">
        <v>0</v>
      </c>
      <c r="BN4" s="53">
        <v>-1</v>
      </c>
      <c r="BO4" s="52">
        <v>0</v>
      </c>
      <c r="BP4" s="245">
        <v>-3</v>
      </c>
      <c r="BQ4" s="52">
        <v>0</v>
      </c>
      <c r="BR4" s="52">
        <v>0</v>
      </c>
      <c r="BS4" s="52">
        <v>0</v>
      </c>
      <c r="BT4" s="52">
        <v>0</v>
      </c>
      <c r="BU4" s="52">
        <v>0</v>
      </c>
      <c r="BV4" s="52">
        <v>0</v>
      </c>
      <c r="BW4" s="52">
        <v>0</v>
      </c>
      <c r="BX4" s="52">
        <v>0</v>
      </c>
      <c r="BY4" s="52">
        <v>0</v>
      </c>
      <c r="BZ4" s="52">
        <v>0</v>
      </c>
      <c r="CA4" s="52">
        <v>0</v>
      </c>
      <c r="CB4" s="52">
        <v>0</v>
      </c>
      <c r="CC4" s="246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FAAE8DA73ACF47887ABF5766F764C4" ma:contentTypeVersion="31" ma:contentTypeDescription="Create a new document." ma:contentTypeScope="" ma:versionID="70df449236e3b9ed247b29cb5d19a276">
  <xsd:schema xmlns:xsd="http://www.w3.org/2001/XMLSchema" xmlns:xs="http://www.w3.org/2001/XMLSchema" xmlns:p="http://schemas.microsoft.com/office/2006/metadata/properties" xmlns:ns2="57eac799-efcb-4d1c-ba4e-d87d91411bd9" xmlns:ns3="9061d379-cc22-46b7-8309-c6a5eeeea005" xmlns:ns4="d9d10933-f818-419e-96d6-3ad31ec1fc94" targetNamespace="http://schemas.microsoft.com/office/2006/metadata/properties" ma:root="true" ma:fieldsID="bc95e36dbc44563c13d0a5d5d2e1626a" ns2:_="" ns3:_="" ns4:_="">
    <xsd:import namespace="57eac799-efcb-4d1c-ba4e-d87d91411bd9"/>
    <xsd:import namespace="9061d379-cc22-46b7-8309-c6a5eeeea005"/>
    <xsd:import namespace="d9d10933-f818-419e-96d6-3ad31ec1fc9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c799-efcb-4d1c-ba4e-d87d91411bd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1d379-cc22-46b7-8309-c6a5eeeea005" elementFormDefault="qualified">
    <xsd:import namespace="http://schemas.microsoft.com/office/2006/documentManagement/types"/>
    <xsd:import namespace="http://schemas.microsoft.com/office/infopath/2007/PartnerControls"/>
    <xsd:element name="MediaServiceEventHashCode" ma:index="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f47989-784c-489a-9429-d0794a7077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10933-f818-419e-96d6-3ad31ec1fc9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db35fa5-ecd2-47ff-96b7-7e8c41270559}" ma:internalName="TaxCatchAll" ma:showField="CatchAllData" ma:web="d9d10933-f818-419e-96d6-3ad31ec1fc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d10933-f818-419e-96d6-3ad31ec1fc94" xsi:nil="true"/>
    <lcf76f155ced4ddcb4097134ff3c332f xmlns="9061d379-cc22-46b7-8309-c6a5eeeea0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B78DC1-83B5-411E-8559-7E059EE0C7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eac799-efcb-4d1c-ba4e-d87d91411bd9"/>
    <ds:schemaRef ds:uri="9061d379-cc22-46b7-8309-c6a5eeeea005"/>
    <ds:schemaRef ds:uri="d9d10933-f818-419e-96d6-3ad31ec1fc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55FEA7-1A20-480E-B025-9A8F25B7AC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3DE468-249E-4370-8F1B-32C291DFA024}">
  <ds:schemaRefs>
    <ds:schemaRef ds:uri="http://schemas.microsoft.com/office/2006/metadata/properties"/>
    <ds:schemaRef ds:uri="http://schemas.microsoft.com/office/infopath/2007/PartnerControls"/>
    <ds:schemaRef ds:uri="d9d10933-f818-419e-96d6-3ad31ec1fc94"/>
    <ds:schemaRef ds:uri="9061d379-cc22-46b7-8309-c6a5eeeea0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TOC</vt:lpstr>
      <vt:lpstr>SFY 22-23 Q1 Share Summary</vt:lpstr>
      <vt:lpstr>SFY 22-23 Q1 Share by Project</vt:lpstr>
      <vt:lpstr>SFY 22-23 Q1 Share Calculations</vt:lpstr>
      <vt:lpstr>1a SFY 22-23 Q1 ABAWD</vt:lpstr>
      <vt:lpstr>2a SFY 22-23 Q1 CalSAWS</vt:lpstr>
      <vt:lpstr>2b SFY 22-23 Q1 CalSAWS MO</vt:lpstr>
      <vt:lpstr>2c SFY 21-22 Adj-Late CalSAWS</vt:lpstr>
      <vt:lpstr>2d SFY 2122 Q1 Adj-Late MO Only</vt:lpstr>
      <vt:lpstr>3a SFY 22-23 CalWIN MO</vt:lpstr>
      <vt:lpstr>3b SFY 21-22 Adj-Late CalWIN MO</vt:lpstr>
      <vt:lpstr>4a 58C 19-20 Persons Count</vt:lpstr>
      <vt:lpstr>4b 58C 20-21 Persons Count</vt:lpstr>
      <vt:lpstr>5a SFY 2122 CalWIN MO Share Tbl</vt:lpstr>
      <vt:lpstr>'5a SFY 2122 CalWIN MO Share Tbl'!Print_Area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Tina Weinmeister</cp:lastModifiedBy>
  <cp:revision/>
  <dcterms:created xsi:type="dcterms:W3CDTF">2022-05-09T23:31:01Z</dcterms:created>
  <dcterms:modified xsi:type="dcterms:W3CDTF">2023-01-05T22:16:25Z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0x010100AEFAAE8DA73ACF47887ABF5766F764C4</vt:lpwstr>
  </property>
  <property fmtid="{D5CDD505-2E9C-101B-9397-08002B2CF9AE}" pid="3" name="MediaServiceImageTags">
    <vt:lpwstr/>
  </property>
</Properties>
</file>