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lACES Financial Management\01-Communication\01 - CIT\SFY 22-23\2022-12-19 - CalSAWS County Support Staff Funding and Claims for SFY 2021-22\"/>
    </mc:Choice>
  </mc:AlternateContent>
  <xr:revisionPtr revIDLastSave="0" documentId="13_ncr:1_{A0BEEE44-D5DF-4E05-93B8-B0DD67B29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3" r:id="rId1"/>
    <sheet name="CSS (Refined)" sheetId="2" state="hidden" r:id="rId2"/>
    <sheet name="CSS" sheetId="1" state="hidden" r:id="rId3"/>
  </sheets>
  <definedNames>
    <definedName name="_xlnm._FilterDatabase" localSheetId="2" hidden="1">CSS!$A$2:$V$94</definedName>
    <definedName name="_xlnm._FilterDatabase" localSheetId="1" hidden="1">'CSS (Refined)'!$A$2:$V$18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3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B23" i="2"/>
  <c r="T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T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E99" i="1"/>
  <c r="G19" i="3" l="1"/>
  <c r="H19" i="3"/>
</calcChain>
</file>

<file path=xl/sharedStrings.xml><?xml version="1.0" encoding="utf-8"?>
<sst xmlns="http://schemas.openxmlformats.org/spreadsheetml/2006/main" count="596" uniqueCount="92">
  <si>
    <t>Active CAP Block</t>
  </si>
  <si>
    <t>A1 - County</t>
  </si>
  <si>
    <t>Current Budget Sub Lines: Budget Line</t>
  </si>
  <si>
    <t>Current Budget Sub Lines</t>
  </si>
  <si>
    <t>Amount Claimed ($)</t>
  </si>
  <si>
    <t>Amount Allocated ($)</t>
  </si>
  <si>
    <t>Allocation Usage (%)</t>
  </si>
  <si>
    <t>Remaining Allocation ($)</t>
  </si>
  <si>
    <t>Remaining Allocation (%)</t>
  </si>
  <si>
    <t>Total Budget ($)</t>
  </si>
  <si>
    <t>CLAIM: Jul 21</t>
  </si>
  <si>
    <t>CLAIM: Aug 21</t>
  </si>
  <si>
    <t>CLAIM: Sep 21</t>
  </si>
  <si>
    <t>CLAIM: Oct 21</t>
  </si>
  <si>
    <t>CLAIM: Nov 21</t>
  </si>
  <si>
    <t>CLAIM: Dec 21</t>
  </si>
  <si>
    <t>CLAIM: Jan 22</t>
  </si>
  <si>
    <t>CLAIM: Feb 22</t>
  </si>
  <si>
    <t>CLAIM: Mar 22</t>
  </si>
  <si>
    <t>CLAIM: Apr 22</t>
  </si>
  <si>
    <t>CLAIM: May 22</t>
  </si>
  <si>
    <t>CLAIM: Jun 22</t>
  </si>
  <si>
    <t>SFY22</t>
  </si>
  <si>
    <t>San Bernardino</t>
  </si>
  <si>
    <t>CalSAWS Impl. 21/22 One-Time Non-App Dev</t>
  </si>
  <si>
    <t>Alameda</t>
  </si>
  <si>
    <t>County Personnel - In County</t>
  </si>
  <si>
    <t>Planning and Preparation</t>
  </si>
  <si>
    <t>Ancillary Support</t>
  </si>
  <si>
    <t>Amador</t>
  </si>
  <si>
    <t>Manual Conversion</t>
  </si>
  <si>
    <t>Butte</t>
  </si>
  <si>
    <t>Calaveras</t>
  </si>
  <si>
    <t>Colusa</t>
  </si>
  <si>
    <t>Contra Costa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</si>
  <si>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</si>
  <si>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</si>
  <si>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</si>
  <si>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</si>
  <si>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</si>
  <si>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</si>
  <si>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</si>
  <si>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</si>
  <si>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</si>
  <si>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</si>
  <si>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</si>
  <si>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</si>
  <si>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</si>
  <si>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</si>
  <si>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</si>
  <si>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</si>
  <si>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Mono</t>
  </si>
  <si>
    <t>Monterey</t>
  </si>
  <si>
    <t>Napa</t>
  </si>
  <si>
    <t>Nevada</t>
  </si>
  <si>
    <t>Orange</t>
  </si>
  <si>
    <t>Placer</t>
  </si>
  <si>
    <t>Riverside</t>
  </si>
  <si>
    <t>Sacramento</t>
  </si>
  <si>
    <t>San Benito</t>
  </si>
  <si>
    <t>San Diego</t>
  </si>
  <si>
    <t>San Francisco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</si>
  <si>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</si>
  <si>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</si>
  <si>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</si>
  <si>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</si>
  <si>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</si>
  <si>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</si>
  <si>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</si>
  <si>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</si>
  <si>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</si>
  <si>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</si>
  <si>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</si>
  <si>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</si>
  <si>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</si>
  <si>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</si>
  <si>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</si>
  <si>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</si>
  <si>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</si>
  <si>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</si>
  <si>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</si>
  <si>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Subtotal</t>
  </si>
  <si>
    <t>Total Counties</t>
  </si>
  <si>
    <t>CAP</t>
  </si>
  <si>
    <t>County</t>
  </si>
  <si>
    <t>Budget Line</t>
  </si>
  <si>
    <t>Budget Subline</t>
  </si>
  <si>
    <t>Total Allocation</t>
  </si>
  <si>
    <t>Difference</t>
  </si>
  <si>
    <t>Total</t>
  </si>
  <si>
    <t>CalSAWS DD&amp;I - County Support Staff Allocated Compared to Claimed - SFY 2021-22</t>
  </si>
  <si>
    <t>Total Claimed (through Oct-22)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</si>
</sst>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#,##0;\-#,##0"/>
    <numFmt numFmtId="165" formatCode="\-"/>
    <numFmt numFmtId="166" formatCode="#,##0.00%;\-#,##0.00%"/>
  </numFmts>
  <fonts count="9" x14ac:knownFonts="1">
    <font>
      <sz val="10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indexed="8"/>
      <name val="Arial Nova Cond"/>
      <family val="2"/>
    </font>
    <font>
      <b/>
      <sz val="10"/>
      <name val="Arial Nova Cond"/>
      <family val="2"/>
    </font>
    <font>
      <sz val="10"/>
      <color indexed="8"/>
      <name val="Arial Nova Cond"/>
      <family val="2"/>
    </font>
    <font>
      <sz val="10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6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indent="2"/>
      <protection locked="0"/>
    </xf>
    <xf numFmtId="164" fontId="1" fillId="4" borderId="1" xfId="0" applyNumberFormat="1" applyFont="1" applyFill="1" applyBorder="1" applyAlignment="1" applyProtection="1">
      <alignment horizontal="right" vertical="center"/>
    </xf>
    <xf numFmtId="165" fontId="1" fillId="4" borderId="1" xfId="0" applyNumberFormat="1" applyFont="1" applyFill="1" applyBorder="1" applyAlignment="1" applyProtection="1">
      <alignment horizontal="right" vertical="center"/>
    </xf>
    <xf numFmtId="164" fontId="1" fillId="4" borderId="2" xfId="0" applyNumberFormat="1" applyFont="1" applyFill="1" applyBorder="1" applyAlignment="1" applyProtection="1">
      <alignment horizontal="right" vertical="center"/>
    </xf>
    <xf numFmtId="166" fontId="1" fillId="4" borderId="2" xfId="0" applyNumberFormat="1" applyFont="1" applyFill="1" applyBorder="1" applyAlignment="1" applyProtection="1">
      <alignment horizontal="right" vertical="center"/>
    </xf>
    <xf numFmtId="165" fontId="1" fillId="4" borderId="2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Alignment="1">
      <alignment horizontal="right"/>
    </xf>
    <xf numFmtId="0" fontId="4" fillId="0" borderId="0" xfId="0" applyFont="1"/>
    <xf numFmtId="38" fontId="3" fillId="0" borderId="0" xfId="0" applyNumberFormat="1" applyFont="1"/>
    <xf numFmtId="38" fontId="1" fillId="4" borderId="1" xfId="0" applyNumberFormat="1" applyFont="1" applyFill="1" applyBorder="1" applyAlignment="1" applyProtection="1">
      <alignment horizontal="right" vertical="center"/>
    </xf>
    <xf numFmtId="38" fontId="0" fillId="0" borderId="0" xfId="0" applyNumberFormat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165" fontId="1" fillId="5" borderId="2" xfId="0" applyNumberFormat="1" applyFont="1" applyFill="1" applyBorder="1" applyAlignment="1" applyProtection="1">
      <alignment horizontal="right" vertical="center"/>
    </xf>
    <xf numFmtId="164" fontId="1" fillId="5" borderId="2" xfId="0" applyNumberFormat="1" applyFont="1" applyFill="1" applyBorder="1" applyAlignment="1" applyProtection="1">
      <alignment horizontal="right" vertical="center"/>
    </xf>
    <xf numFmtId="166" fontId="1" fillId="5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38" fontId="3" fillId="0" borderId="0" xfId="0" applyNumberFormat="1" applyFont="1" applyFill="1" applyAlignment="1">
      <alignment horizontal="right"/>
    </xf>
    <xf numFmtId="0" fontId="4" fillId="0" borderId="0" xfId="0" applyFont="1" applyFill="1"/>
    <xf numFmtId="38" fontId="3" fillId="0" borderId="0" xfId="0" applyNumberFormat="1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6" fontId="7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/>
    <xf numFmtId="6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00FF"/>
      <rgbColor rgb="00EEA692"/>
      <rgbColor rgb="00660066"/>
      <rgbColor rgb="00FF8080"/>
      <rgbColor rgb="00F2F2F2"/>
      <rgbColor rgb="00E8EEF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5DBA3"/>
      <rgbColor rgb="00BBFFBB"/>
      <rgbColor rgb="00FFFF99"/>
      <rgbColor rgb="0099CCFF"/>
      <rgbColor rgb="00FF99CC"/>
      <rgbColor rgb="00CCCCCC"/>
      <rgbColor rgb="00FFCC99"/>
      <rgbColor rgb="00888888"/>
      <rgbColor rgb="0033CCCC"/>
      <rgbColor rgb="00ADD8E6"/>
      <rgbColor rgb="00FFCC00"/>
      <rgbColor rgb="00DDFFDD"/>
      <rgbColor rgb="00FF6600"/>
      <rgbColor rgb="00C0C0C0"/>
      <rgbColor rgb="00969696"/>
      <rgbColor rgb="00003366"/>
      <rgbColor rgb="00339966"/>
      <rgbColor rgb="00003300"/>
      <rgbColor rgb="00333300"/>
      <rgbColor rgb="00046AA3"/>
      <rgbColor rgb="00993366"/>
      <rgbColor rgb="00D6E0F4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774A-2A55-4769-9057-F25CB633E7D5}">
  <dimension ref="B1:H23"/>
  <sheetViews>
    <sheetView tabSelected="1" workbookViewId="0">
      <selection activeCell="B1" sqref="B1"/>
    </sheetView>
  </sheetViews>
  <sheetFormatPr defaultRowHeight="12.75" x14ac:dyDescent="0.2"/>
  <cols>
    <col min="1" max="1" width="2.7109375" customWidth="1"/>
    <col min="2" max="2" width="40.42578125" bestFit="1" customWidth="1"/>
    <col min="3" max="3" width="13.85546875" customWidth="1"/>
    <col min="4" max="4" width="29.28515625" bestFit="1" customWidth="1"/>
    <col min="5" max="5" width="25.7109375" bestFit="1" customWidth="1"/>
    <col min="6" max="6" width="17.28515625" customWidth="1"/>
    <col min="7" max="7" width="14.5703125" customWidth="1"/>
    <col min="8" max="8" width="16.28515625" customWidth="1"/>
  </cols>
  <sheetData>
    <row r="1" spans="2:8" x14ac:dyDescent="0.2">
      <c r="B1" s="26" t="s">
        <v>90</v>
      </c>
      <c r="C1" s="26"/>
      <c r="D1" s="26"/>
      <c r="E1" s="26"/>
      <c r="F1" s="27"/>
      <c r="G1" s="28"/>
      <c r="H1" s="28"/>
    </row>
    <row r="2" spans="2:8" ht="25.5" x14ac:dyDescent="0.2">
      <c r="B2" s="29" t="s">
        <v>83</v>
      </c>
      <c r="C2" s="29" t="s">
        <v>84</v>
      </c>
      <c r="D2" s="29" t="s">
        <v>85</v>
      </c>
      <c r="E2" s="29" t="s">
        <v>86</v>
      </c>
      <c r="F2" s="30" t="s">
        <v>91</v>
      </c>
      <c r="G2" s="29" t="s">
        <v>87</v>
      </c>
      <c r="H2" s="29" t="s">
        <v>88</v>
      </c>
    </row>
    <row r="3" spans="2:8" x14ac:dyDescent="0.2">
      <c r="B3" s="31" t="s">
        <v>24</v>
      </c>
      <c r="C3" s="32" t="s">
        <v>29</v>
      </c>
      <c r="D3" s="32" t="s">
        <v>26</v>
      </c>
      <c r="E3" s="32" t="s">
        <v>30</v>
      </c>
      <c r="F3" s="33">
        <f>SUMIFS('CSS (Refined)'!$Q$3:$Q$18,'CSS (Refined)'!$B$3:$B$18,"Amador",'CSS (Refined)'!$D$3:$D$18,"Manual Conversion")</f>
        <v>0</v>
      </c>
      <c r="G3" s="33">
        <f>SUMIFS('CSS (Refined)'!$R$3:$R$18,'CSS (Refined)'!$B$3:$B$18,"Amador",'CSS (Refined)'!$D$3:$D$18,"Manual Conversion")</f>
        <v>1175</v>
      </c>
      <c r="H3" s="33">
        <f>G3-F3</f>
        <v>1175</v>
      </c>
    </row>
    <row r="4" spans="2:8" x14ac:dyDescent="0.2">
      <c r="B4" s="31" t="s">
        <v>24</v>
      </c>
      <c r="C4" s="32" t="s">
        <v>32</v>
      </c>
      <c r="D4" s="32" t="s">
        <v>26</v>
      </c>
      <c r="E4" s="32" t="s">
        <v>30</v>
      </c>
      <c r="F4" s="33">
        <f>SUMIFS('CSS (Refined)'!$Q$3:$Q$18,'CSS (Refined)'!$B$3:$B$18,"Calaveras",'CSS (Refined)'!$D$3:$D$18,"Manual Conversion")</f>
        <v>0</v>
      </c>
      <c r="G4" s="33">
        <f>SUMIFS('CSS (Refined)'!$R$3:$R$18,'CSS (Refined)'!$B$3:$B$18,"Calaveras",'CSS (Refined)'!$D$3:$D$18,"Manual Conversion")</f>
        <v>8410</v>
      </c>
      <c r="H4" s="33">
        <f t="shared" ref="H4:H18" si="0">G4-F4</f>
        <v>8410</v>
      </c>
    </row>
    <row r="5" spans="2:8" x14ac:dyDescent="0.2">
      <c r="B5" s="31" t="s">
        <v>24</v>
      </c>
      <c r="C5" s="32" t="s">
        <v>38</v>
      </c>
      <c r="D5" s="32" t="s">
        <v>26</v>
      </c>
      <c r="E5" s="32" t="s">
        <v>30</v>
      </c>
      <c r="F5" s="33">
        <f>SUMIFS('CSS (Refined)'!$Q$3:$Q$18,'CSS (Refined)'!$B$3:$B$18,"Humboldt",'CSS (Refined)'!$D$3:$D$18,"Manual Conversion")</f>
        <v>133946</v>
      </c>
      <c r="G5" s="33">
        <f>SUMIFS('CSS (Refined)'!$R$3:$R$18,'CSS (Refined)'!$B$3:$B$18,"Humboldt",'CSS (Refined)'!$D$3:$D$18,"Manual Conversion")</f>
        <v>143071</v>
      </c>
      <c r="H5" s="33">
        <f t="shared" si="0"/>
        <v>9125</v>
      </c>
    </row>
    <row r="6" spans="2:8" x14ac:dyDescent="0.2">
      <c r="B6" s="31" t="s">
        <v>24</v>
      </c>
      <c r="C6" s="32" t="s">
        <v>55</v>
      </c>
      <c r="D6" s="32" t="s">
        <v>26</v>
      </c>
      <c r="E6" s="32" t="s">
        <v>27</v>
      </c>
      <c r="F6" s="33">
        <f>SUMIFS('CSS (Refined)'!$Q$3:$Q$18,'CSS (Refined)'!$B$3:$B$18,"Orange",'CSS (Refined)'!$D$3:$D$18,"Planning and Preparation")</f>
        <v>1113950</v>
      </c>
      <c r="G6" s="33">
        <f>SUMIFS('CSS (Refined)'!$R$3:$R$18,'CSS (Refined)'!$B$3:$B$18,"Orange",'CSS (Refined)'!$D$3:$D$18,"Planning and Preparation")</f>
        <v>3019618</v>
      </c>
      <c r="H6" s="33">
        <f t="shared" si="0"/>
        <v>1905668</v>
      </c>
    </row>
    <row r="7" spans="2:8" x14ac:dyDescent="0.2">
      <c r="B7" s="31" t="s">
        <v>24</v>
      </c>
      <c r="C7" s="32" t="s">
        <v>55</v>
      </c>
      <c r="D7" s="32" t="s">
        <v>26</v>
      </c>
      <c r="E7" s="32" t="s">
        <v>30</v>
      </c>
      <c r="F7" s="33">
        <f>SUMIFS('CSS (Refined)'!$Q$3:$Q$18,'CSS (Refined)'!$B$3:$B$18,"orange",'CSS (Refined)'!$D$3:$D$18,"Manual Conversion")</f>
        <v>1879583</v>
      </c>
      <c r="G7" s="33">
        <f>SUMIFS('CSS (Refined)'!$R$3:$R$18,'CSS (Refined)'!$B$3:$B$18,"orange",'CSS (Refined)'!$D$3:$D$18,"Manual Conversion")</f>
        <v>2422939</v>
      </c>
      <c r="H7" s="33">
        <f t="shared" si="0"/>
        <v>543356</v>
      </c>
    </row>
    <row r="8" spans="2:8" x14ac:dyDescent="0.2">
      <c r="B8" s="31" t="s">
        <v>24</v>
      </c>
      <c r="C8" s="32" t="s">
        <v>55</v>
      </c>
      <c r="D8" s="32" t="s">
        <v>26</v>
      </c>
      <c r="E8" s="32" t="s">
        <v>28</v>
      </c>
      <c r="F8" s="33">
        <f>SUMIFS('CSS (Refined)'!$Q$3:$Q$18,'CSS (Refined)'!$B$3:$B$18,"orange",'CSS (Refined)'!$D$3:$D$18,"Ancillary Support")</f>
        <v>303170</v>
      </c>
      <c r="G8" s="33">
        <f>SUMIFS('CSS (Refined)'!$R$3:$R$18,'CSS (Refined)'!$B$3:$B$18,"orange",'CSS (Refined)'!$D$3:$D$18,"Ancillary Support")</f>
        <v>707809</v>
      </c>
      <c r="H8" s="33">
        <f t="shared" si="0"/>
        <v>404639</v>
      </c>
    </row>
    <row r="9" spans="2:8" x14ac:dyDescent="0.2">
      <c r="B9" s="31" t="s">
        <v>24</v>
      </c>
      <c r="C9" s="32" t="s">
        <v>57</v>
      </c>
      <c r="D9" s="32" t="s">
        <v>26</v>
      </c>
      <c r="E9" s="32" t="s">
        <v>30</v>
      </c>
      <c r="F9" s="33">
        <f>SUMIFS('CSS (Refined)'!$Q$3:$Q$18,'CSS (Refined)'!$B$3:$B$18,"Riverside",'CSS (Refined)'!$D$3:$D$18,"Manual Conversion")</f>
        <v>815487</v>
      </c>
      <c r="G9" s="33">
        <f>SUMIFS('CSS (Refined)'!$R$3:$R$18,'CSS (Refined)'!$B$3:$B$18,"Riverside",'CSS (Refined)'!$D$3:$D$18,"Manual Conversion")</f>
        <v>1184606</v>
      </c>
      <c r="H9" s="33">
        <f t="shared" si="0"/>
        <v>369119</v>
      </c>
    </row>
    <row r="10" spans="2:8" x14ac:dyDescent="0.2">
      <c r="B10" s="31" t="s">
        <v>24</v>
      </c>
      <c r="C10" s="32" t="s">
        <v>57</v>
      </c>
      <c r="D10" s="32" t="s">
        <v>26</v>
      </c>
      <c r="E10" s="32" t="s">
        <v>28</v>
      </c>
      <c r="F10" s="33">
        <f>SUMIFS('CSS (Refined)'!$Q$3:$Q$18,'CSS (Refined)'!$B$3:$B$18,"Riverside",'CSS (Refined)'!$D$3:$D$18,"Ancillary Support")</f>
        <v>335121</v>
      </c>
      <c r="G10" s="33">
        <f>SUMIFS('CSS (Refined)'!$R$3:$R$18,'CSS (Refined)'!$B$3:$B$18,"Riverside",'CSS (Refined)'!$D$3:$D$18,"Ancillary Support")</f>
        <v>691413</v>
      </c>
      <c r="H10" s="33">
        <f t="shared" si="0"/>
        <v>356292</v>
      </c>
    </row>
    <row r="11" spans="2:8" x14ac:dyDescent="0.2">
      <c r="B11" s="31" t="s">
        <v>24</v>
      </c>
      <c r="C11" s="32" t="s">
        <v>59</v>
      </c>
      <c r="D11" s="32" t="s">
        <v>26</v>
      </c>
      <c r="E11" s="32" t="s">
        <v>30</v>
      </c>
      <c r="F11" s="33">
        <f>SUMIFS('CSS (Refined)'!$Q$3:$Q$18,'CSS (Refined)'!$B$3:$B$18,"San Benito",'CSS (Refined)'!$D$3:$D$18,"Manual Conversion")</f>
        <v>9741</v>
      </c>
      <c r="G11" s="33">
        <f>SUMIFS('CSS (Refined)'!$R$3:$R$18,'CSS (Refined)'!$B$3:$B$18,"San Benito",'CSS (Refined)'!$D$3:$D$18,"Manual Conversion")</f>
        <v>29346</v>
      </c>
      <c r="H11" s="33">
        <f t="shared" si="0"/>
        <v>19605</v>
      </c>
    </row>
    <row r="12" spans="2:8" x14ac:dyDescent="0.2">
      <c r="B12" s="31" t="s">
        <v>24</v>
      </c>
      <c r="C12" s="32" t="s">
        <v>59</v>
      </c>
      <c r="D12" s="32" t="s">
        <v>26</v>
      </c>
      <c r="E12" s="32" t="s">
        <v>28</v>
      </c>
      <c r="F12" s="33">
        <f>SUMIFS('CSS (Refined)'!$Q$3:$Q$18,'CSS (Refined)'!$B$3:$B$18,"San benito",'CSS (Refined)'!$D$3:$D$18,"Ancillary Support")</f>
        <v>0</v>
      </c>
      <c r="G12" s="33">
        <f>SUMIFS('CSS (Refined)'!$R$3:$R$18,'CSS (Refined)'!$B$3:$B$18,"San benito",'CSS (Refined)'!$D$3:$D$18,"Ancillary Support")</f>
        <v>8937</v>
      </c>
      <c r="H12" s="33">
        <f t="shared" si="0"/>
        <v>8937</v>
      </c>
    </row>
    <row r="13" spans="2:8" x14ac:dyDescent="0.2">
      <c r="B13" s="31" t="s">
        <v>24</v>
      </c>
      <c r="C13" s="32" t="s">
        <v>60</v>
      </c>
      <c r="D13" s="32" t="s">
        <v>26</v>
      </c>
      <c r="E13" s="32" t="s">
        <v>27</v>
      </c>
      <c r="F13" s="33">
        <f>SUMIFS('CSS (Refined)'!$Q$3:$Q$18,'CSS (Refined)'!$B$3:$B$18,"San Diego",'CSS (Refined)'!$D$3:$D$18,"Planning and Preparation")</f>
        <v>618665</v>
      </c>
      <c r="G13" s="33">
        <f>SUMIFS('CSS (Refined)'!$R$3:$R$18,'CSS (Refined)'!$B$3:$B$18,"San Diego",'CSS (Refined)'!$D$3:$D$18,"Planning and Preparation")</f>
        <v>623539</v>
      </c>
      <c r="H13" s="33">
        <f t="shared" si="0"/>
        <v>4874</v>
      </c>
    </row>
    <row r="14" spans="2:8" x14ac:dyDescent="0.2">
      <c r="B14" s="31" t="s">
        <v>24</v>
      </c>
      <c r="C14" s="32" t="s">
        <v>61</v>
      </c>
      <c r="D14" s="32" t="s">
        <v>26</v>
      </c>
      <c r="E14" s="32" t="s">
        <v>27</v>
      </c>
      <c r="F14" s="33">
        <f>SUMIFS('CSS (Refined)'!$Q$3:$Q$18,'CSS (Refined)'!$B$3:$B$18,"San Francisco",'CSS (Refined)'!$D$3:$D$18,"Planning and Preparation")</f>
        <v>623988</v>
      </c>
      <c r="G14" s="33">
        <f>SUMIFS('CSS (Refined)'!$R$3:$R$18,'CSS (Refined)'!$B$3:$B$18,"San Francisco",'CSS (Refined)'!$D$3:$D$18,"Planning and Preparation")</f>
        <v>780585</v>
      </c>
      <c r="H14" s="33">
        <f t="shared" si="0"/>
        <v>156597</v>
      </c>
    </row>
    <row r="15" spans="2:8" x14ac:dyDescent="0.2">
      <c r="B15" s="31" t="s">
        <v>24</v>
      </c>
      <c r="C15" s="32" t="s">
        <v>63</v>
      </c>
      <c r="D15" s="32" t="s">
        <v>26</v>
      </c>
      <c r="E15" s="32" t="s">
        <v>28</v>
      </c>
      <c r="F15" s="33">
        <f>SUMIFS('CSS (Refined)'!$Q$3:$Q$18,'CSS (Refined)'!$B$3:$B$18,"San Mateo",'CSS (Refined)'!$D$3:$D$18,"Ancillary Support")</f>
        <v>35129</v>
      </c>
      <c r="G15" s="33">
        <f>SUMIFS('CSS (Refined)'!$R$3:$R$18,'CSS (Refined)'!$B$3:$B$18,"San Mateo",'CSS (Refined)'!$D$3:$D$18,"Ancillary Support")</f>
        <v>175597</v>
      </c>
      <c r="H15" s="33">
        <f t="shared" si="0"/>
        <v>140468</v>
      </c>
    </row>
    <row r="16" spans="2:8" x14ac:dyDescent="0.2">
      <c r="B16" s="31" t="s">
        <v>24</v>
      </c>
      <c r="C16" s="32" t="s">
        <v>65</v>
      </c>
      <c r="D16" s="32" t="s">
        <v>26</v>
      </c>
      <c r="E16" s="32" t="s">
        <v>28</v>
      </c>
      <c r="F16" s="33">
        <f>SUMIFS('CSS (Refined)'!$Q$3:$Q$18,'CSS (Refined)'!$B$3:$B$18,"Santa Clara",'CSS (Refined)'!$D$3:$D$18,"Ancillary Support")</f>
        <v>86623</v>
      </c>
      <c r="G16" s="33">
        <f>SUMIFS('CSS (Refined)'!$R$3:$R$18,'CSS (Refined)'!$B$3:$B$18,"Santa Clara",'CSS (Refined)'!$D$3:$D$18,"Ancillary Support")</f>
        <v>515906</v>
      </c>
      <c r="H16" s="33">
        <f t="shared" si="0"/>
        <v>429283</v>
      </c>
    </row>
    <row r="17" spans="2:8" x14ac:dyDescent="0.2">
      <c r="B17" s="31" t="s">
        <v>24</v>
      </c>
      <c r="C17" s="32" t="s">
        <v>76</v>
      </c>
      <c r="D17" s="32" t="s">
        <v>26</v>
      </c>
      <c r="E17" s="32" t="s">
        <v>27</v>
      </c>
      <c r="F17" s="33">
        <f>SUMIFS('CSS (Refined)'!$Q$3:$Q$18,'CSS (Refined)'!$B$3:$B$18,"Tulare",'CSS (Refined)'!$D$3:$D$18,"Planning and Preparation")</f>
        <v>230806</v>
      </c>
      <c r="G17" s="33">
        <f>SUMIFS('CSS (Refined)'!$R$3:$R$18,'CSS (Refined)'!$B$3:$B$18,"Tulare",'CSS (Refined)'!$D$3:$D$18,"Planning and Preparation")</f>
        <v>400688</v>
      </c>
      <c r="H17" s="33">
        <f t="shared" si="0"/>
        <v>169882</v>
      </c>
    </row>
    <row r="18" spans="2:8" x14ac:dyDescent="0.2">
      <c r="B18" s="31" t="s">
        <v>24</v>
      </c>
      <c r="C18" s="32" t="s">
        <v>78</v>
      </c>
      <c r="D18" s="32" t="s">
        <v>26</v>
      </c>
      <c r="E18" s="32" t="s">
        <v>28</v>
      </c>
      <c r="F18" s="33">
        <f>SUMIFS('CSS (Refined)'!$Q$3:$Q$18,'CSS (Refined)'!$B$3:$B$18,"Ventura",'CSS (Refined)'!$D$3:$D$18,"Ancillary Support")</f>
        <v>115764</v>
      </c>
      <c r="G18" s="33">
        <f>SUMIFS('CSS (Refined)'!$R$3:$R$18,'CSS (Refined)'!$B$3:$B$18,"Ventura",'CSS (Refined)'!$D$3:$D$18,"Ancillary Support")</f>
        <v>448264</v>
      </c>
      <c r="H18" s="33">
        <f t="shared" si="0"/>
        <v>332500</v>
      </c>
    </row>
    <row r="19" spans="2:8" x14ac:dyDescent="0.2">
      <c r="B19" s="34" t="s">
        <v>89</v>
      </c>
      <c r="C19" s="35"/>
      <c r="D19" s="35"/>
      <c r="E19" s="35"/>
      <c r="F19" s="36">
        <f>SUM(F3:F18)</f>
        <v>6301973</v>
      </c>
      <c r="G19" s="36">
        <f t="shared" ref="G19:H19" si="1">SUM(G3:G18)</f>
        <v>11161903</v>
      </c>
      <c r="H19" s="36">
        <f t="shared" si="1"/>
        <v>4859930</v>
      </c>
    </row>
    <row r="20" spans="2:8" x14ac:dyDescent="0.2">
      <c r="B20" s="20"/>
      <c r="C20" s="20"/>
      <c r="D20" s="20"/>
      <c r="E20" s="20"/>
      <c r="F20" s="20"/>
    </row>
    <row r="21" spans="2:8" x14ac:dyDescent="0.2">
      <c r="B21" s="20"/>
      <c r="C21" s="20"/>
      <c r="D21" s="20"/>
      <c r="E21" s="20"/>
      <c r="F21" s="20"/>
    </row>
    <row r="22" spans="2:8" x14ac:dyDescent="0.2">
      <c r="B22" s="20"/>
      <c r="C22" s="20"/>
      <c r="D22" s="20"/>
      <c r="E22" s="20"/>
      <c r="F22" s="20"/>
    </row>
    <row r="23" spans="2:8" x14ac:dyDescent="0.2">
      <c r="B23" s="21"/>
      <c r="C23" s="21"/>
      <c r="D23" s="21"/>
      <c r="E23" s="22"/>
      <c r="F23" s="23"/>
    </row>
  </sheetData>
  <pageMargins left="0.7" right="0.7" top="0.75" bottom="0.75" header="0.3" footer="0.3"/>
  <pageSetup orientation="portrait" r:id="rId1"/>
  <ignoredErrors>
    <ignoredError sqref="F4:G18 F3:G3 H3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1EDBD-9A63-4F8A-B74F-D4ACD1A9A2EF}">
  <dimension ref="A1:V27"/>
  <sheetViews>
    <sheetView workbookViewId="0">
      <pane xSplit="3" ySplit="2" topLeftCell="O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38.5703125" customWidth="1"/>
    <col min="2" max="2" width="16.5703125" customWidth="1"/>
    <col min="3" max="3" width="25.7109375" customWidth="1"/>
    <col min="4" max="4" width="29.7109375" customWidth="1"/>
    <col min="5" max="19" width="16.7109375" customWidth="1"/>
    <col min="20" max="20" width="18.5703125" customWidth="1"/>
    <col min="21" max="21" width="20.28515625" customWidth="1"/>
    <col min="22" max="22" width="16.7109375" customWidth="1"/>
    <col min="23" max="256" width="12.5703125" customWidth="1"/>
  </cols>
  <sheetData>
    <row r="1" spans="1:22" x14ac:dyDescent="0.2">
      <c r="A1" s="25" t="s">
        <v>0</v>
      </c>
      <c r="B1" s="25" t="s">
        <v>1</v>
      </c>
      <c r="C1" s="25" t="s">
        <v>2</v>
      </c>
      <c r="D1" s="1" t="s">
        <v>3</v>
      </c>
      <c r="E1" s="2" t="s">
        <v>4</v>
      </c>
      <c r="F1" s="2" t="s">
        <v>4</v>
      </c>
      <c r="G1" s="2" t="s">
        <v>4</v>
      </c>
      <c r="H1" s="2" t="s">
        <v>4</v>
      </c>
      <c r="I1" s="2" t="s">
        <v>4</v>
      </c>
      <c r="J1" s="2" t="s">
        <v>4</v>
      </c>
      <c r="K1" s="2" t="s">
        <v>4</v>
      </c>
      <c r="L1" s="2" t="s">
        <v>4</v>
      </c>
      <c r="M1" s="2" t="s">
        <v>4</v>
      </c>
      <c r="N1" s="2" t="s">
        <v>4</v>
      </c>
      <c r="O1" s="2" t="s">
        <v>4</v>
      </c>
      <c r="P1" s="2" t="s">
        <v>4</v>
      </c>
      <c r="Q1" s="2" t="s">
        <v>4</v>
      </c>
      <c r="R1" s="2" t="s">
        <v>5</v>
      </c>
      <c r="S1" s="2" t="s">
        <v>6</v>
      </c>
      <c r="T1" s="15" t="s">
        <v>7</v>
      </c>
      <c r="U1" s="15" t="s">
        <v>8</v>
      </c>
      <c r="V1" s="2" t="s">
        <v>9</v>
      </c>
    </row>
    <row r="2" spans="1:22" x14ac:dyDescent="0.2">
      <c r="A2" s="25" t="s">
        <v>0</v>
      </c>
      <c r="B2" s="25" t="s">
        <v>1</v>
      </c>
      <c r="C2" s="25" t="s">
        <v>2</v>
      </c>
      <c r="D2" s="1" t="s">
        <v>3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3" t="s">
        <v>22</v>
      </c>
      <c r="R2" s="3" t="s">
        <v>22</v>
      </c>
      <c r="S2" s="3" t="s">
        <v>22</v>
      </c>
      <c r="T2" s="16" t="s">
        <v>22</v>
      </c>
      <c r="U2" s="16" t="s">
        <v>22</v>
      </c>
      <c r="V2" s="3" t="s">
        <v>22</v>
      </c>
    </row>
    <row r="3" spans="1:22" x14ac:dyDescent="0.2">
      <c r="A3" s="24" t="s">
        <v>24</v>
      </c>
      <c r="B3" s="24" t="s">
        <v>29</v>
      </c>
      <c r="C3" s="24" t="s">
        <v>26</v>
      </c>
      <c r="D3" s="24" t="s">
        <v>30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13">
        <v>0</v>
      </c>
      <c r="Q3" s="9">
        <v>0</v>
      </c>
      <c r="R3" s="7">
        <v>1175</v>
      </c>
      <c r="S3" s="8">
        <v>0</v>
      </c>
      <c r="T3" s="18">
        <v>1175</v>
      </c>
      <c r="U3" s="19">
        <v>1</v>
      </c>
      <c r="V3" s="7">
        <v>8217313</v>
      </c>
    </row>
    <row r="4" spans="1:22" x14ac:dyDescent="0.2">
      <c r="A4" s="24" t="s">
        <v>24</v>
      </c>
      <c r="B4" s="24" t="s">
        <v>32</v>
      </c>
      <c r="C4" s="24" t="s">
        <v>26</v>
      </c>
      <c r="D4" s="24" t="s">
        <v>30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13">
        <v>0</v>
      </c>
      <c r="Q4" s="9">
        <v>0</v>
      </c>
      <c r="R4" s="7">
        <v>8410</v>
      </c>
      <c r="S4" s="8">
        <v>0</v>
      </c>
      <c r="T4" s="18">
        <v>8410</v>
      </c>
      <c r="U4" s="19">
        <v>1</v>
      </c>
      <c r="V4" s="7">
        <v>8217313</v>
      </c>
    </row>
    <row r="5" spans="1:22" x14ac:dyDescent="0.2">
      <c r="A5" s="24" t="s">
        <v>24</v>
      </c>
      <c r="B5" s="24" t="s">
        <v>38</v>
      </c>
      <c r="C5" s="24" t="s">
        <v>26</v>
      </c>
      <c r="D5" s="24" t="s">
        <v>30</v>
      </c>
      <c r="E5" s="5">
        <v>1016</v>
      </c>
      <c r="F5" s="5">
        <v>682</v>
      </c>
      <c r="G5" s="5">
        <v>1674</v>
      </c>
      <c r="H5" s="5">
        <v>100597</v>
      </c>
      <c r="I5" s="6">
        <v>0</v>
      </c>
      <c r="J5" s="6">
        <v>0</v>
      </c>
      <c r="K5" s="5">
        <v>29977</v>
      </c>
      <c r="L5" s="6">
        <v>0</v>
      </c>
      <c r="M5" s="6">
        <v>0</v>
      </c>
      <c r="N5" s="6">
        <v>0</v>
      </c>
      <c r="O5" s="6">
        <v>0</v>
      </c>
      <c r="P5" s="13">
        <v>0</v>
      </c>
      <c r="Q5" s="7">
        <v>133946</v>
      </c>
      <c r="R5" s="7">
        <v>143071</v>
      </c>
      <c r="S5" s="8">
        <v>0.93622047794451702</v>
      </c>
      <c r="T5" s="18">
        <v>9125</v>
      </c>
      <c r="U5" s="19">
        <v>6.3779522055482943E-2</v>
      </c>
      <c r="V5" s="7">
        <v>8217313</v>
      </c>
    </row>
    <row r="6" spans="1:22" x14ac:dyDescent="0.2">
      <c r="A6" s="24" t="s">
        <v>24</v>
      </c>
      <c r="B6" s="24" t="s">
        <v>55</v>
      </c>
      <c r="C6" s="24" t="s">
        <v>26</v>
      </c>
      <c r="D6" s="24" t="s">
        <v>27</v>
      </c>
      <c r="E6" s="5">
        <v>45113</v>
      </c>
      <c r="F6" s="5">
        <v>45670</v>
      </c>
      <c r="G6" s="5">
        <v>45671</v>
      </c>
      <c r="H6" s="5">
        <v>297260</v>
      </c>
      <c r="I6" s="5">
        <v>195171</v>
      </c>
      <c r="J6" s="5">
        <v>183656</v>
      </c>
      <c r="K6" s="5">
        <v>45671</v>
      </c>
      <c r="L6" s="5">
        <v>45671</v>
      </c>
      <c r="M6" s="5">
        <v>44695</v>
      </c>
      <c r="N6" s="5">
        <v>64285</v>
      </c>
      <c r="O6" s="5">
        <v>49971</v>
      </c>
      <c r="P6" s="5">
        <v>51116</v>
      </c>
      <c r="Q6" s="7">
        <v>1113950</v>
      </c>
      <c r="R6" s="7">
        <v>3019618</v>
      </c>
      <c r="S6" s="8">
        <v>0.36890427862067321</v>
      </c>
      <c r="T6" s="18">
        <v>1905668</v>
      </c>
      <c r="U6" s="19">
        <v>0.63109572137932679</v>
      </c>
      <c r="V6" s="7">
        <v>11403067</v>
      </c>
    </row>
    <row r="7" spans="1:22" x14ac:dyDescent="0.2">
      <c r="A7" s="24" t="s">
        <v>24</v>
      </c>
      <c r="B7" s="24" t="s">
        <v>55</v>
      </c>
      <c r="C7" s="24" t="s">
        <v>26</v>
      </c>
      <c r="D7" s="24" t="s">
        <v>30</v>
      </c>
      <c r="E7" s="6">
        <v>0</v>
      </c>
      <c r="F7" s="6">
        <v>0</v>
      </c>
      <c r="G7" s="5">
        <v>18807</v>
      </c>
      <c r="H7" s="5">
        <v>232310</v>
      </c>
      <c r="I7" s="5">
        <v>173868</v>
      </c>
      <c r="J7" s="5">
        <v>163873</v>
      </c>
      <c r="K7" s="5">
        <v>81133</v>
      </c>
      <c r="L7" s="5">
        <v>102171</v>
      </c>
      <c r="M7" s="5">
        <v>219487</v>
      </c>
      <c r="N7" s="5">
        <v>341133</v>
      </c>
      <c r="O7" s="5">
        <v>256211</v>
      </c>
      <c r="P7" s="13">
        <v>290590</v>
      </c>
      <c r="Q7" s="7">
        <v>1879583</v>
      </c>
      <c r="R7" s="7">
        <v>2422939</v>
      </c>
      <c r="S7" s="8">
        <v>0.7757450765372137</v>
      </c>
      <c r="T7" s="18">
        <v>543356</v>
      </c>
      <c r="U7" s="19">
        <v>0.2242549234627863</v>
      </c>
      <c r="V7" s="7">
        <v>8217313</v>
      </c>
    </row>
    <row r="8" spans="1:22" x14ac:dyDescent="0.2">
      <c r="A8" s="24" t="s">
        <v>24</v>
      </c>
      <c r="B8" s="24" t="s">
        <v>55</v>
      </c>
      <c r="C8" s="24" t="s">
        <v>26</v>
      </c>
      <c r="D8" s="24" t="s">
        <v>28</v>
      </c>
      <c r="E8" s="6">
        <v>0</v>
      </c>
      <c r="F8" s="6">
        <v>0</v>
      </c>
      <c r="G8" s="5">
        <v>17162</v>
      </c>
      <c r="H8" s="5">
        <v>70193</v>
      </c>
      <c r="I8" s="5">
        <v>58379</v>
      </c>
      <c r="J8" s="5">
        <v>46451</v>
      </c>
      <c r="K8" s="5">
        <v>25860</v>
      </c>
      <c r="L8" s="5">
        <v>24459</v>
      </c>
      <c r="M8" s="5">
        <v>24122</v>
      </c>
      <c r="N8" s="5">
        <v>33858</v>
      </c>
      <c r="O8" s="5">
        <v>2686</v>
      </c>
      <c r="P8" s="6">
        <v>0</v>
      </c>
      <c r="Q8" s="7">
        <v>303170</v>
      </c>
      <c r="R8" s="7">
        <v>707809</v>
      </c>
      <c r="S8" s="8">
        <v>0.42832176476987438</v>
      </c>
      <c r="T8" s="18">
        <v>404639</v>
      </c>
      <c r="U8" s="19">
        <v>0.57167823523012562</v>
      </c>
      <c r="V8" s="7">
        <v>3709514</v>
      </c>
    </row>
    <row r="9" spans="1:22" x14ac:dyDescent="0.2">
      <c r="A9" s="24" t="s">
        <v>24</v>
      </c>
      <c r="B9" s="24" t="s">
        <v>57</v>
      </c>
      <c r="C9" s="24" t="s">
        <v>26</v>
      </c>
      <c r="D9" s="24" t="s">
        <v>30</v>
      </c>
      <c r="E9" s="5">
        <v>46613</v>
      </c>
      <c r="F9" s="5">
        <v>65431</v>
      </c>
      <c r="G9" s="5">
        <v>68309</v>
      </c>
      <c r="H9" s="5">
        <v>71590</v>
      </c>
      <c r="I9" s="5">
        <v>62407</v>
      </c>
      <c r="J9" s="5">
        <v>103592</v>
      </c>
      <c r="K9" s="5">
        <v>30002</v>
      </c>
      <c r="L9" s="5">
        <v>60070</v>
      </c>
      <c r="M9" s="5">
        <v>76225</v>
      </c>
      <c r="N9" s="5">
        <v>85471</v>
      </c>
      <c r="O9" s="5">
        <v>69434</v>
      </c>
      <c r="P9" s="13">
        <v>76343</v>
      </c>
      <c r="Q9" s="7">
        <v>815487</v>
      </c>
      <c r="R9" s="7">
        <v>1184606</v>
      </c>
      <c r="S9" s="8">
        <v>0.68840357046984391</v>
      </c>
      <c r="T9" s="18">
        <v>369119</v>
      </c>
      <c r="U9" s="19">
        <v>0.31159642953015604</v>
      </c>
      <c r="V9" s="7">
        <v>8217313</v>
      </c>
    </row>
    <row r="10" spans="1:22" x14ac:dyDescent="0.2">
      <c r="A10" s="24" t="s">
        <v>24</v>
      </c>
      <c r="B10" s="24" t="s">
        <v>57</v>
      </c>
      <c r="C10" s="24" t="s">
        <v>26</v>
      </c>
      <c r="D10" s="24" t="s">
        <v>28</v>
      </c>
      <c r="E10" s="5">
        <v>14387</v>
      </c>
      <c r="F10" s="5">
        <v>25657</v>
      </c>
      <c r="G10" s="5">
        <v>27361</v>
      </c>
      <c r="H10" s="5">
        <v>35636</v>
      </c>
      <c r="I10" s="5">
        <v>27045</v>
      </c>
      <c r="J10" s="5">
        <v>35933</v>
      </c>
      <c r="K10" s="5">
        <v>36722</v>
      </c>
      <c r="L10" s="5">
        <v>40595</v>
      </c>
      <c r="M10" s="5">
        <v>28468</v>
      </c>
      <c r="N10" s="5">
        <v>26418</v>
      </c>
      <c r="O10" s="5">
        <v>23831</v>
      </c>
      <c r="P10" s="5">
        <v>13068</v>
      </c>
      <c r="Q10" s="7">
        <v>335121</v>
      </c>
      <c r="R10" s="7">
        <v>691413</v>
      </c>
      <c r="S10" s="8">
        <v>0.48469004777173696</v>
      </c>
      <c r="T10" s="18">
        <v>356292</v>
      </c>
      <c r="U10" s="19">
        <v>0.51530995222826304</v>
      </c>
      <c r="V10" s="7">
        <v>3709514</v>
      </c>
    </row>
    <row r="11" spans="1:22" x14ac:dyDescent="0.2">
      <c r="A11" s="24" t="s">
        <v>24</v>
      </c>
      <c r="B11" s="24" t="s">
        <v>59</v>
      </c>
      <c r="C11" s="24" t="s">
        <v>26</v>
      </c>
      <c r="D11" s="24" t="s">
        <v>30</v>
      </c>
      <c r="E11" s="6">
        <v>0</v>
      </c>
      <c r="F11" s="6">
        <v>0</v>
      </c>
      <c r="G11" s="6">
        <v>0</v>
      </c>
      <c r="H11" s="5">
        <v>5512</v>
      </c>
      <c r="I11" s="5">
        <v>4229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13">
        <v>0</v>
      </c>
      <c r="Q11" s="7">
        <v>9741</v>
      </c>
      <c r="R11" s="7">
        <v>29346</v>
      </c>
      <c r="S11" s="8">
        <v>0.33193620936413826</v>
      </c>
      <c r="T11" s="18">
        <v>19605</v>
      </c>
      <c r="U11" s="19">
        <v>0.66806379063586174</v>
      </c>
      <c r="V11" s="7">
        <v>8217313</v>
      </c>
    </row>
    <row r="12" spans="1:22" x14ac:dyDescent="0.2">
      <c r="A12" s="24" t="s">
        <v>24</v>
      </c>
      <c r="B12" s="24" t="s">
        <v>59</v>
      </c>
      <c r="C12" s="24" t="s">
        <v>26</v>
      </c>
      <c r="D12" s="24" t="s">
        <v>28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v>0</v>
      </c>
      <c r="R12" s="7">
        <v>8937</v>
      </c>
      <c r="S12" s="8">
        <v>0</v>
      </c>
      <c r="T12" s="18">
        <v>8937</v>
      </c>
      <c r="U12" s="19">
        <v>1</v>
      </c>
      <c r="V12" s="7">
        <v>3709514</v>
      </c>
    </row>
    <row r="13" spans="1:22" x14ac:dyDescent="0.2">
      <c r="A13" s="24" t="s">
        <v>24</v>
      </c>
      <c r="B13" s="24" t="s">
        <v>60</v>
      </c>
      <c r="C13" s="24" t="s">
        <v>26</v>
      </c>
      <c r="D13" s="24" t="s">
        <v>27</v>
      </c>
      <c r="E13" s="5">
        <v>40593</v>
      </c>
      <c r="F13" s="5">
        <v>54132</v>
      </c>
      <c r="G13" s="5">
        <v>52600</v>
      </c>
      <c r="H13" s="5">
        <v>77288</v>
      </c>
      <c r="I13" s="5">
        <v>56321</v>
      </c>
      <c r="J13" s="5">
        <v>52261</v>
      </c>
      <c r="K13" s="5">
        <v>53155</v>
      </c>
      <c r="L13" s="5">
        <v>52819</v>
      </c>
      <c r="M13" s="5">
        <v>52905</v>
      </c>
      <c r="N13" s="5">
        <v>65287</v>
      </c>
      <c r="O13" s="5">
        <v>31938</v>
      </c>
      <c r="P13" s="5">
        <v>29366</v>
      </c>
      <c r="Q13" s="7">
        <v>618665</v>
      </c>
      <c r="R13" s="7">
        <v>623539</v>
      </c>
      <c r="S13" s="8">
        <v>0.99218332774694129</v>
      </c>
      <c r="T13" s="18">
        <v>4874</v>
      </c>
      <c r="U13" s="19">
        <v>7.8166722530587495E-3</v>
      </c>
      <c r="V13" s="7">
        <v>11403067</v>
      </c>
    </row>
    <row r="14" spans="1:22" x14ac:dyDescent="0.2">
      <c r="A14" s="24" t="s">
        <v>24</v>
      </c>
      <c r="B14" s="24" t="s">
        <v>61</v>
      </c>
      <c r="C14" s="24" t="s">
        <v>26</v>
      </c>
      <c r="D14" s="24" t="s">
        <v>27</v>
      </c>
      <c r="E14" s="5">
        <v>59004</v>
      </c>
      <c r="F14" s="5">
        <v>93654</v>
      </c>
      <c r="G14" s="5">
        <v>42519</v>
      </c>
      <c r="H14" s="5">
        <v>94665</v>
      </c>
      <c r="I14" s="5">
        <v>66965</v>
      </c>
      <c r="J14" s="5">
        <v>57975</v>
      </c>
      <c r="K14" s="5">
        <v>68174</v>
      </c>
      <c r="L14" s="5">
        <v>43793</v>
      </c>
      <c r="M14" s="5">
        <v>78119</v>
      </c>
      <c r="N14" s="5">
        <v>19120</v>
      </c>
      <c r="O14" s="6">
        <v>0</v>
      </c>
      <c r="P14" s="6">
        <v>0</v>
      </c>
      <c r="Q14" s="7">
        <v>623988</v>
      </c>
      <c r="R14" s="7">
        <v>780585</v>
      </c>
      <c r="S14" s="8">
        <v>0.7993850765771825</v>
      </c>
      <c r="T14" s="18">
        <v>156597</v>
      </c>
      <c r="U14" s="19">
        <v>0.2006149234228175</v>
      </c>
      <c r="V14" s="7">
        <v>11403067</v>
      </c>
    </row>
    <row r="15" spans="1:22" x14ac:dyDescent="0.2">
      <c r="A15" s="24" t="s">
        <v>24</v>
      </c>
      <c r="B15" s="24" t="s">
        <v>63</v>
      </c>
      <c r="C15" s="24" t="s">
        <v>26</v>
      </c>
      <c r="D15" s="24" t="s">
        <v>28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5">
        <v>14556</v>
      </c>
      <c r="N15" s="5">
        <v>14507</v>
      </c>
      <c r="O15" s="5">
        <v>6066</v>
      </c>
      <c r="P15" s="6">
        <v>0</v>
      </c>
      <c r="Q15" s="7">
        <v>35129</v>
      </c>
      <c r="R15" s="7">
        <v>175597</v>
      </c>
      <c r="S15" s="8">
        <v>0.20005467063788107</v>
      </c>
      <c r="T15" s="18">
        <v>140468</v>
      </c>
      <c r="U15" s="19">
        <v>0.79994532936211893</v>
      </c>
      <c r="V15" s="7">
        <v>3709514</v>
      </c>
    </row>
    <row r="16" spans="1:22" x14ac:dyDescent="0.2">
      <c r="A16" s="24" t="s">
        <v>24</v>
      </c>
      <c r="B16" s="24" t="s">
        <v>65</v>
      </c>
      <c r="C16" s="24" t="s">
        <v>26</v>
      </c>
      <c r="D16" s="24" t="s">
        <v>28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5">
        <v>23701</v>
      </c>
      <c r="N16" s="5">
        <v>23223</v>
      </c>
      <c r="O16" s="5">
        <v>19394</v>
      </c>
      <c r="P16" s="5">
        <v>20305</v>
      </c>
      <c r="Q16" s="7">
        <v>86623</v>
      </c>
      <c r="R16" s="7">
        <v>515906</v>
      </c>
      <c r="S16" s="8">
        <v>0.1679046182831756</v>
      </c>
      <c r="T16" s="18">
        <v>429283</v>
      </c>
      <c r="U16" s="19">
        <v>0.8320953817168244</v>
      </c>
      <c r="V16" s="7">
        <v>3709514</v>
      </c>
    </row>
    <row r="17" spans="1:22" x14ac:dyDescent="0.2">
      <c r="A17" s="24" t="s">
        <v>24</v>
      </c>
      <c r="B17" s="24" t="s">
        <v>76</v>
      </c>
      <c r="C17" s="24" t="s">
        <v>26</v>
      </c>
      <c r="D17" s="24" t="s">
        <v>27</v>
      </c>
      <c r="E17" s="5">
        <v>11372</v>
      </c>
      <c r="F17" s="5">
        <v>13039</v>
      </c>
      <c r="G17" s="5">
        <v>14752</v>
      </c>
      <c r="H17" s="5">
        <v>14586</v>
      </c>
      <c r="I17" s="5">
        <v>19985</v>
      </c>
      <c r="J17" s="5">
        <v>12298</v>
      </c>
      <c r="K17" s="5">
        <v>12583</v>
      </c>
      <c r="L17" s="5">
        <v>10660</v>
      </c>
      <c r="M17" s="5">
        <v>17084</v>
      </c>
      <c r="N17" s="5">
        <v>33477</v>
      </c>
      <c r="O17" s="5">
        <v>42789</v>
      </c>
      <c r="P17" s="5">
        <v>28181</v>
      </c>
      <c r="Q17" s="7">
        <v>230806</v>
      </c>
      <c r="R17" s="7">
        <v>400688</v>
      </c>
      <c r="S17" s="8">
        <v>0.57602423831010663</v>
      </c>
      <c r="T17" s="18">
        <v>169882</v>
      </c>
      <c r="U17" s="19">
        <v>0.42397576168989337</v>
      </c>
      <c r="V17" s="7">
        <v>11403067</v>
      </c>
    </row>
    <row r="18" spans="1:22" x14ac:dyDescent="0.2">
      <c r="A18" s="24" t="s">
        <v>24</v>
      </c>
      <c r="B18" s="24" t="s">
        <v>78</v>
      </c>
      <c r="C18" s="24" t="s">
        <v>26</v>
      </c>
      <c r="D18" s="24" t="s">
        <v>28</v>
      </c>
      <c r="E18" s="6">
        <v>0</v>
      </c>
      <c r="F18" s="6">
        <v>0</v>
      </c>
      <c r="G18" s="6">
        <v>0</v>
      </c>
      <c r="H18" s="6">
        <v>0</v>
      </c>
      <c r="I18" s="5">
        <v>48235</v>
      </c>
      <c r="J18" s="5">
        <v>9647</v>
      </c>
      <c r="K18" s="5">
        <v>9647</v>
      </c>
      <c r="L18" s="5">
        <v>9647</v>
      </c>
      <c r="M18" s="5">
        <v>9647</v>
      </c>
      <c r="N18" s="5">
        <v>9647</v>
      </c>
      <c r="O18" s="5">
        <v>9647</v>
      </c>
      <c r="P18" s="5">
        <v>9647</v>
      </c>
      <c r="Q18" s="7">
        <v>115764</v>
      </c>
      <c r="R18" s="7">
        <v>448264</v>
      </c>
      <c r="S18" s="8">
        <v>0.25824960291256938</v>
      </c>
      <c r="T18" s="18">
        <v>332500</v>
      </c>
      <c r="U18" s="19">
        <v>0.74175039708743062</v>
      </c>
      <c r="V18" s="7">
        <v>3709514</v>
      </c>
    </row>
    <row r="23" spans="1:22" x14ac:dyDescent="0.2">
      <c r="A23" s="10" t="s">
        <v>82</v>
      </c>
      <c r="B23" s="10">
        <f>COUNTA(B3:B18)-4</f>
        <v>12</v>
      </c>
      <c r="C23" s="10" t="s">
        <v>81</v>
      </c>
      <c r="D23" s="11"/>
      <c r="E23" s="12">
        <f>SUBTOTAL(9,E3:E18)</f>
        <v>218098</v>
      </c>
      <c r="F23" s="12">
        <f>SUBTOTAL(9,F3:F18)</f>
        <v>298265</v>
      </c>
      <c r="G23" s="12">
        <f>SUBTOTAL(9,G3:G18)</f>
        <v>288855</v>
      </c>
      <c r="H23" s="12">
        <f>SUBTOTAL(9,H3:H18)</f>
        <v>999637</v>
      </c>
      <c r="I23" s="12">
        <f>SUBTOTAL(9,I3:I18)</f>
        <v>712605</v>
      </c>
      <c r="J23" s="12">
        <f>SUBTOTAL(9,J3:J18)</f>
        <v>665686</v>
      </c>
      <c r="K23" s="12">
        <f>SUBTOTAL(9,K3:K18)</f>
        <v>392924</v>
      </c>
      <c r="L23" s="12">
        <f>SUBTOTAL(9,L3:L18)</f>
        <v>389885</v>
      </c>
      <c r="M23" s="12">
        <f>SUBTOTAL(9,M3:M18)</f>
        <v>589009</v>
      </c>
      <c r="N23" s="12">
        <f>SUBTOTAL(9,N3:N18)</f>
        <v>716426</v>
      </c>
      <c r="O23" s="12">
        <f>SUBTOTAL(9,O3:O18)</f>
        <v>511967</v>
      </c>
      <c r="P23" s="12">
        <f>SUBTOTAL(9,P3:P18)</f>
        <v>518616</v>
      </c>
      <c r="Q23" s="12">
        <f>SUBTOTAL(9,Q3:Q18)</f>
        <v>6301973</v>
      </c>
      <c r="R23" s="12">
        <f>SUBTOTAL(9,R3:R18)</f>
        <v>11161903</v>
      </c>
      <c r="T23" s="12">
        <f>SUBTOTAL(9,T3:T18)</f>
        <v>4859930</v>
      </c>
    </row>
    <row r="27" spans="1:22" x14ac:dyDescent="0.2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autoFilter ref="A2:V18" xr:uid="{00000000-0009-0000-0000-000000000000}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"/>
  <sheetViews>
    <sheetView workbookViewId="0">
      <pane xSplit="3" ySplit="2" topLeftCell="R3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38.5703125" customWidth="1"/>
    <col min="2" max="2" width="16.5703125" customWidth="1"/>
    <col min="3" max="3" width="25.7109375" customWidth="1"/>
    <col min="4" max="4" width="29.7109375" customWidth="1"/>
    <col min="5" max="19" width="16.7109375" customWidth="1"/>
    <col min="20" max="20" width="18.5703125" customWidth="1"/>
    <col min="21" max="21" width="20.28515625" customWidth="1"/>
    <col min="22" max="22" width="16.7109375" customWidth="1"/>
    <col min="23" max="256" width="12.5703125" customWidth="1"/>
  </cols>
  <sheetData>
    <row r="1" spans="1:22" x14ac:dyDescent="0.2">
      <c r="A1" s="25" t="s">
        <v>0</v>
      </c>
      <c r="B1" s="25" t="s">
        <v>1</v>
      </c>
      <c r="C1" s="25" t="s">
        <v>2</v>
      </c>
      <c r="D1" s="1" t="s">
        <v>3</v>
      </c>
      <c r="E1" s="2" t="s">
        <v>4</v>
      </c>
      <c r="F1" s="2" t="s">
        <v>4</v>
      </c>
      <c r="G1" s="2" t="s">
        <v>4</v>
      </c>
      <c r="H1" s="2" t="s">
        <v>4</v>
      </c>
      <c r="I1" s="2" t="s">
        <v>4</v>
      </c>
      <c r="J1" s="2" t="s">
        <v>4</v>
      </c>
      <c r="K1" s="2" t="s">
        <v>4</v>
      </c>
      <c r="L1" s="2" t="s">
        <v>4</v>
      </c>
      <c r="M1" s="2" t="s">
        <v>4</v>
      </c>
      <c r="N1" s="2" t="s">
        <v>4</v>
      </c>
      <c r="O1" s="2" t="s">
        <v>4</v>
      </c>
      <c r="P1" s="2" t="s">
        <v>4</v>
      </c>
      <c r="Q1" s="2" t="s">
        <v>4</v>
      </c>
      <c r="R1" s="2" t="s">
        <v>5</v>
      </c>
      <c r="S1" s="2" t="s">
        <v>6</v>
      </c>
      <c r="T1" s="15" t="s">
        <v>7</v>
      </c>
      <c r="U1" s="15" t="s">
        <v>8</v>
      </c>
      <c r="V1" s="2" t="s">
        <v>9</v>
      </c>
    </row>
    <row r="2" spans="1:22" x14ac:dyDescent="0.2">
      <c r="A2" s="25" t="s">
        <v>0</v>
      </c>
      <c r="B2" s="25" t="s">
        <v>1</v>
      </c>
      <c r="C2" s="25" t="s">
        <v>2</v>
      </c>
      <c r="D2" s="1" t="s">
        <v>3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3" t="s">
        <v>22</v>
      </c>
      <c r="R2" s="3" t="s">
        <v>22</v>
      </c>
      <c r="S2" s="3" t="s">
        <v>22</v>
      </c>
      <c r="T2" s="16" t="s">
        <v>22</v>
      </c>
      <c r="U2" s="16" t="s">
        <v>22</v>
      </c>
      <c r="V2" s="3" t="s">
        <v>22</v>
      </c>
    </row>
    <row r="3" spans="1:22" x14ac:dyDescent="0.2">
      <c r="A3" s="4" t="s">
        <v>24</v>
      </c>
      <c r="B3" s="4" t="s">
        <v>25</v>
      </c>
      <c r="C3" s="4" t="s">
        <v>26</v>
      </c>
      <c r="D3" s="4" t="s">
        <v>27</v>
      </c>
      <c r="E3" s="5">
        <v>29342</v>
      </c>
      <c r="F3" s="5">
        <v>45628</v>
      </c>
      <c r="G3" s="5">
        <v>49422</v>
      </c>
      <c r="H3" s="5">
        <v>69350</v>
      </c>
      <c r="I3" s="5">
        <v>44324</v>
      </c>
      <c r="J3" s="5">
        <v>46494</v>
      </c>
      <c r="K3" s="5">
        <v>42121</v>
      </c>
      <c r="L3" s="5">
        <v>51643</v>
      </c>
      <c r="M3" s="5">
        <v>54769</v>
      </c>
      <c r="N3" s="5">
        <v>66907</v>
      </c>
      <c r="O3" s="5">
        <v>56792</v>
      </c>
      <c r="P3" s="5">
        <v>48657</v>
      </c>
      <c r="Q3" s="7">
        <v>605449</v>
      </c>
      <c r="R3" s="7">
        <v>605449</v>
      </c>
      <c r="S3" s="8">
        <v>1</v>
      </c>
      <c r="T3" s="17">
        <v>0</v>
      </c>
      <c r="U3" s="19">
        <v>0</v>
      </c>
      <c r="V3" s="7">
        <v>11403067</v>
      </c>
    </row>
    <row r="4" spans="1:22" x14ac:dyDescent="0.2">
      <c r="A4" s="4" t="s">
        <v>24</v>
      </c>
      <c r="B4" s="4" t="s">
        <v>25</v>
      </c>
      <c r="C4" s="4" t="s">
        <v>26</v>
      </c>
      <c r="D4" s="4" t="s">
        <v>28</v>
      </c>
      <c r="E4" s="6">
        <v>0</v>
      </c>
      <c r="F4" s="6">
        <v>0</v>
      </c>
      <c r="G4" s="5">
        <v>4600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7">
        <v>4600</v>
      </c>
      <c r="R4" s="7">
        <v>4600</v>
      </c>
      <c r="S4" s="8">
        <v>1</v>
      </c>
      <c r="T4" s="17">
        <v>0</v>
      </c>
      <c r="U4" s="19">
        <v>0</v>
      </c>
      <c r="V4" s="7">
        <v>3709514</v>
      </c>
    </row>
    <row r="5" spans="1:22" x14ac:dyDescent="0.2">
      <c r="A5" s="4" t="s">
        <v>24</v>
      </c>
      <c r="B5" s="4" t="s">
        <v>29</v>
      </c>
      <c r="C5" s="4" t="s">
        <v>26</v>
      </c>
      <c r="D5" s="4" t="s">
        <v>30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13">
        <v>0</v>
      </c>
      <c r="Q5" s="9">
        <v>0</v>
      </c>
      <c r="R5" s="7">
        <v>1175</v>
      </c>
      <c r="S5" s="8">
        <v>0</v>
      </c>
      <c r="T5" s="18">
        <v>1175</v>
      </c>
      <c r="U5" s="19">
        <v>1</v>
      </c>
      <c r="V5" s="7">
        <v>8217313</v>
      </c>
    </row>
    <row r="6" spans="1:22" x14ac:dyDescent="0.2">
      <c r="A6" s="4" t="s">
        <v>24</v>
      </c>
      <c r="B6" s="4" t="s">
        <v>31</v>
      </c>
      <c r="C6" s="4" t="s">
        <v>26</v>
      </c>
      <c r="D6" s="4" t="s">
        <v>30</v>
      </c>
      <c r="E6" s="5">
        <v>188</v>
      </c>
      <c r="F6" s="5">
        <v>3220</v>
      </c>
      <c r="G6" s="5">
        <v>2076</v>
      </c>
      <c r="H6" s="5">
        <v>4715</v>
      </c>
      <c r="I6" s="5">
        <v>1706</v>
      </c>
      <c r="J6" s="5">
        <v>3653</v>
      </c>
      <c r="K6" s="5">
        <v>169</v>
      </c>
      <c r="L6" s="6">
        <v>0</v>
      </c>
      <c r="M6" s="6">
        <v>0</v>
      </c>
      <c r="N6" s="5">
        <v>171</v>
      </c>
      <c r="O6" s="5">
        <v>169</v>
      </c>
      <c r="P6" s="13">
        <v>0</v>
      </c>
      <c r="Q6" s="7">
        <v>16067</v>
      </c>
      <c r="R6" s="7">
        <v>16067</v>
      </c>
      <c r="S6" s="8">
        <v>1</v>
      </c>
      <c r="T6" s="17">
        <v>0</v>
      </c>
      <c r="U6" s="19">
        <v>0</v>
      </c>
      <c r="V6" s="7">
        <v>8217313</v>
      </c>
    </row>
    <row r="7" spans="1:22" x14ac:dyDescent="0.2">
      <c r="A7" s="4" t="s">
        <v>24</v>
      </c>
      <c r="B7" s="4" t="s">
        <v>32</v>
      </c>
      <c r="C7" s="4" t="s">
        <v>26</v>
      </c>
      <c r="D7" s="4" t="s">
        <v>30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13">
        <v>0</v>
      </c>
      <c r="Q7" s="9">
        <v>0</v>
      </c>
      <c r="R7" s="7">
        <v>8410</v>
      </c>
      <c r="S7" s="8">
        <v>0</v>
      </c>
      <c r="T7" s="18">
        <v>8410</v>
      </c>
      <c r="U7" s="19">
        <v>1</v>
      </c>
      <c r="V7" s="7">
        <v>8217313</v>
      </c>
    </row>
    <row r="8" spans="1:22" x14ac:dyDescent="0.2">
      <c r="A8" s="4" t="s">
        <v>24</v>
      </c>
      <c r="B8" s="4" t="s">
        <v>33</v>
      </c>
      <c r="C8" s="4" t="s">
        <v>26</v>
      </c>
      <c r="D8" s="4" t="s">
        <v>30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5">
        <v>2899</v>
      </c>
      <c r="L8" s="5">
        <v>2632</v>
      </c>
      <c r="M8" s="5">
        <v>3096</v>
      </c>
      <c r="N8" s="5">
        <v>2624</v>
      </c>
      <c r="O8" s="5">
        <v>2755</v>
      </c>
      <c r="P8" s="13">
        <v>2899</v>
      </c>
      <c r="Q8" s="7">
        <v>16905</v>
      </c>
      <c r="R8" s="7">
        <v>16905</v>
      </c>
      <c r="S8" s="8">
        <v>1</v>
      </c>
      <c r="T8" s="17">
        <v>0</v>
      </c>
      <c r="U8" s="19">
        <v>0</v>
      </c>
      <c r="V8" s="7">
        <v>8217313</v>
      </c>
    </row>
    <row r="9" spans="1:22" x14ac:dyDescent="0.2">
      <c r="A9" s="4" t="s">
        <v>24</v>
      </c>
      <c r="B9" s="4" t="s">
        <v>33</v>
      </c>
      <c r="C9" s="4" t="s">
        <v>26</v>
      </c>
      <c r="D9" s="4" t="s">
        <v>28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5">
        <v>1706</v>
      </c>
      <c r="L9" s="5">
        <v>1548</v>
      </c>
      <c r="M9" s="5">
        <v>1821</v>
      </c>
      <c r="N9" s="5">
        <v>1543</v>
      </c>
      <c r="O9" s="5">
        <v>1620</v>
      </c>
      <c r="P9" s="5">
        <v>1706</v>
      </c>
      <c r="Q9" s="7">
        <v>9944</v>
      </c>
      <c r="R9" s="7">
        <v>9944</v>
      </c>
      <c r="S9" s="8">
        <v>1</v>
      </c>
      <c r="T9" s="17">
        <v>0</v>
      </c>
      <c r="U9" s="19">
        <v>0</v>
      </c>
      <c r="V9" s="7">
        <v>3709514</v>
      </c>
    </row>
    <row r="10" spans="1:22" x14ac:dyDescent="0.2">
      <c r="A10" s="4" t="s">
        <v>24</v>
      </c>
      <c r="B10" s="4" t="s">
        <v>34</v>
      </c>
      <c r="C10" s="4" t="s">
        <v>26</v>
      </c>
      <c r="D10" s="4" t="s">
        <v>27</v>
      </c>
      <c r="E10" s="5">
        <v>58594</v>
      </c>
      <c r="F10" s="5">
        <v>44239</v>
      </c>
      <c r="G10" s="5">
        <v>42810</v>
      </c>
      <c r="H10" s="5">
        <v>40754</v>
      </c>
      <c r="I10" s="5">
        <v>46416</v>
      </c>
      <c r="J10" s="5">
        <v>63050</v>
      </c>
      <c r="K10" s="5">
        <v>82659</v>
      </c>
      <c r="L10" s="5">
        <v>62321</v>
      </c>
      <c r="M10" s="5">
        <v>101513</v>
      </c>
      <c r="N10" s="5">
        <v>95320</v>
      </c>
      <c r="O10" s="6">
        <v>0</v>
      </c>
      <c r="P10" s="6">
        <v>0</v>
      </c>
      <c r="Q10" s="7">
        <v>637676</v>
      </c>
      <c r="R10" s="7">
        <v>637676</v>
      </c>
      <c r="S10" s="8">
        <v>1</v>
      </c>
      <c r="T10" s="17">
        <v>0</v>
      </c>
      <c r="U10" s="19">
        <v>0</v>
      </c>
      <c r="V10" s="7">
        <v>11403067</v>
      </c>
    </row>
    <row r="11" spans="1:22" x14ac:dyDescent="0.2">
      <c r="A11" s="4" t="s">
        <v>24</v>
      </c>
      <c r="B11" s="4" t="s">
        <v>34</v>
      </c>
      <c r="C11" s="4" t="s">
        <v>26</v>
      </c>
      <c r="D11" s="4" t="s">
        <v>30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13">
        <v>427934</v>
      </c>
      <c r="Q11" s="7">
        <v>427934</v>
      </c>
      <c r="R11" s="7">
        <v>427934</v>
      </c>
      <c r="S11" s="8">
        <v>1</v>
      </c>
      <c r="T11" s="17">
        <v>0</v>
      </c>
      <c r="U11" s="19">
        <v>0</v>
      </c>
      <c r="V11" s="7">
        <v>8217313</v>
      </c>
    </row>
    <row r="12" spans="1:22" x14ac:dyDescent="0.2">
      <c r="A12" s="4" t="s">
        <v>24</v>
      </c>
      <c r="B12" s="4" t="s">
        <v>34</v>
      </c>
      <c r="C12" s="4" t="s">
        <v>26</v>
      </c>
      <c r="D12" s="4" t="s">
        <v>28</v>
      </c>
      <c r="E12" s="6">
        <v>0</v>
      </c>
      <c r="F12" s="6">
        <v>0</v>
      </c>
      <c r="G12" s="6">
        <v>0</v>
      </c>
      <c r="H12" s="6">
        <v>0</v>
      </c>
      <c r="I12" s="5">
        <v>13769</v>
      </c>
      <c r="J12" s="5">
        <v>13687</v>
      </c>
      <c r="K12" s="6">
        <v>0</v>
      </c>
      <c r="L12" s="5">
        <v>13687</v>
      </c>
      <c r="M12" s="5">
        <v>13687</v>
      </c>
      <c r="N12" s="5">
        <v>14316</v>
      </c>
      <c r="O12" s="5">
        <v>139407</v>
      </c>
      <c r="P12" s="5">
        <v>39409</v>
      </c>
      <c r="Q12" s="7">
        <v>247962</v>
      </c>
      <c r="R12" s="7">
        <v>221224</v>
      </c>
      <c r="S12" s="8">
        <v>1.1208639207319278</v>
      </c>
      <c r="T12" s="18">
        <v>-26738</v>
      </c>
      <c r="U12" s="19">
        <v>-0.12086392073192782</v>
      </c>
      <c r="V12" s="7">
        <v>3709514</v>
      </c>
    </row>
    <row r="13" spans="1:22" x14ac:dyDescent="0.2">
      <c r="A13" s="4" t="s">
        <v>24</v>
      </c>
      <c r="B13" s="4" t="s">
        <v>35</v>
      </c>
      <c r="C13" s="4" t="s">
        <v>26</v>
      </c>
      <c r="D13" s="4" t="s">
        <v>30</v>
      </c>
      <c r="E13" s="6">
        <v>0</v>
      </c>
      <c r="F13" s="6">
        <v>0</v>
      </c>
      <c r="G13" s="5">
        <v>981</v>
      </c>
      <c r="H13" s="5">
        <v>1787</v>
      </c>
      <c r="I13" s="6">
        <v>0</v>
      </c>
      <c r="J13" s="5">
        <v>578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13">
        <v>0</v>
      </c>
      <c r="Q13" s="7">
        <v>3346</v>
      </c>
      <c r="R13" s="7">
        <v>3346</v>
      </c>
      <c r="S13" s="8">
        <v>1</v>
      </c>
      <c r="T13" s="17">
        <v>0</v>
      </c>
      <c r="U13" s="19">
        <v>0</v>
      </c>
      <c r="V13" s="7">
        <v>8217313</v>
      </c>
    </row>
    <row r="14" spans="1:22" x14ac:dyDescent="0.2">
      <c r="A14" s="4" t="s">
        <v>24</v>
      </c>
      <c r="B14" s="4" t="s">
        <v>36</v>
      </c>
      <c r="C14" s="4" t="s">
        <v>26</v>
      </c>
      <c r="D14" s="4" t="s">
        <v>27</v>
      </c>
      <c r="E14" s="5">
        <v>34346</v>
      </c>
      <c r="F14" s="5">
        <v>30442</v>
      </c>
      <c r="G14" s="5">
        <v>18191</v>
      </c>
      <c r="H14" s="5">
        <v>27370</v>
      </c>
      <c r="I14" s="5">
        <v>25713</v>
      </c>
      <c r="J14" s="5">
        <v>28204</v>
      </c>
      <c r="K14" s="5">
        <v>43422</v>
      </c>
      <c r="L14" s="5">
        <v>35012</v>
      </c>
      <c r="M14" s="5">
        <v>48377</v>
      </c>
      <c r="N14" s="5">
        <v>94054</v>
      </c>
      <c r="O14" s="5">
        <v>75119</v>
      </c>
      <c r="P14" s="5">
        <v>78167</v>
      </c>
      <c r="Q14" s="7">
        <v>538417</v>
      </c>
      <c r="R14" s="7">
        <v>505719</v>
      </c>
      <c r="S14" s="8">
        <v>1.0646564594171863</v>
      </c>
      <c r="T14" s="18">
        <v>-32698</v>
      </c>
      <c r="U14" s="19">
        <v>-6.4656459417186229E-2</v>
      </c>
      <c r="V14" s="7">
        <v>11403067</v>
      </c>
    </row>
    <row r="15" spans="1:22" x14ac:dyDescent="0.2">
      <c r="A15" s="4" t="s">
        <v>24</v>
      </c>
      <c r="B15" s="4" t="s">
        <v>36</v>
      </c>
      <c r="C15" s="4" t="s">
        <v>26</v>
      </c>
      <c r="D15" s="4" t="s">
        <v>30</v>
      </c>
      <c r="E15" s="6">
        <v>0</v>
      </c>
      <c r="F15" s="6">
        <v>0</v>
      </c>
      <c r="G15" s="6">
        <v>0</v>
      </c>
      <c r="H15" s="5">
        <v>4185</v>
      </c>
      <c r="I15" s="5">
        <v>5635</v>
      </c>
      <c r="J15" s="5">
        <v>4471</v>
      </c>
      <c r="K15" s="5">
        <v>7695</v>
      </c>
      <c r="L15" s="5">
        <v>6858</v>
      </c>
      <c r="M15" s="5">
        <v>6666</v>
      </c>
      <c r="N15" s="5">
        <v>6316</v>
      </c>
      <c r="O15" s="5">
        <v>7136</v>
      </c>
      <c r="P15" s="13">
        <v>5827</v>
      </c>
      <c r="Q15" s="7">
        <v>54789</v>
      </c>
      <c r="R15" s="7">
        <v>54793</v>
      </c>
      <c r="S15" s="8">
        <v>0.99992699797419382</v>
      </c>
      <c r="T15" s="18">
        <v>4</v>
      </c>
      <c r="U15" s="19">
        <v>7.3002025806216122E-5</v>
      </c>
      <c r="V15" s="7">
        <v>8217313</v>
      </c>
    </row>
    <row r="16" spans="1:22" x14ac:dyDescent="0.2">
      <c r="A16" s="4" t="s">
        <v>24</v>
      </c>
      <c r="B16" s="4" t="s">
        <v>37</v>
      </c>
      <c r="C16" s="4" t="s">
        <v>26</v>
      </c>
      <c r="D16" s="4" t="s">
        <v>30</v>
      </c>
      <c r="E16" s="5">
        <v>138</v>
      </c>
      <c r="F16" s="6">
        <v>0</v>
      </c>
      <c r="G16" s="6">
        <v>0</v>
      </c>
      <c r="H16" s="5">
        <v>546</v>
      </c>
      <c r="I16" s="6">
        <v>0</v>
      </c>
      <c r="J16" s="5">
        <v>496</v>
      </c>
      <c r="K16" s="6">
        <v>0</v>
      </c>
      <c r="L16" s="6">
        <v>0</v>
      </c>
      <c r="M16" s="6">
        <v>0</v>
      </c>
      <c r="N16" s="5">
        <v>2811</v>
      </c>
      <c r="O16" s="5">
        <v>6333</v>
      </c>
      <c r="P16" s="13">
        <v>6375</v>
      </c>
      <c r="Q16" s="7">
        <v>16699</v>
      </c>
      <c r="R16" s="7">
        <v>16699</v>
      </c>
      <c r="S16" s="8">
        <v>1</v>
      </c>
      <c r="T16" s="17">
        <v>0</v>
      </c>
      <c r="U16" s="19">
        <v>0</v>
      </c>
      <c r="V16" s="7">
        <v>8217313</v>
      </c>
    </row>
    <row r="17" spans="1:22" x14ac:dyDescent="0.2">
      <c r="A17" s="4" t="s">
        <v>24</v>
      </c>
      <c r="B17" s="4" t="s">
        <v>37</v>
      </c>
      <c r="C17" s="4" t="s">
        <v>26</v>
      </c>
      <c r="D17" s="4" t="s">
        <v>28</v>
      </c>
      <c r="E17" s="5">
        <v>357</v>
      </c>
      <c r="F17" s="5">
        <v>400</v>
      </c>
      <c r="G17" s="6">
        <v>0</v>
      </c>
      <c r="H17" s="5">
        <v>73</v>
      </c>
      <c r="I17" s="6">
        <v>0</v>
      </c>
      <c r="J17" s="5">
        <v>291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5">
        <v>103</v>
      </c>
      <c r="Q17" s="7">
        <v>1224</v>
      </c>
      <c r="R17" s="7">
        <v>1224</v>
      </c>
      <c r="S17" s="8">
        <v>1</v>
      </c>
      <c r="T17" s="17">
        <v>0</v>
      </c>
      <c r="U17" s="19">
        <v>0</v>
      </c>
      <c r="V17" s="7">
        <v>3709514</v>
      </c>
    </row>
    <row r="18" spans="1:22" x14ac:dyDescent="0.2">
      <c r="A18" s="4" t="s">
        <v>24</v>
      </c>
      <c r="B18" s="4" t="s">
        <v>38</v>
      </c>
      <c r="C18" s="4" t="s">
        <v>26</v>
      </c>
      <c r="D18" s="4" t="s">
        <v>30</v>
      </c>
      <c r="E18" s="5">
        <v>1016</v>
      </c>
      <c r="F18" s="5">
        <v>682</v>
      </c>
      <c r="G18" s="5">
        <v>1674</v>
      </c>
      <c r="H18" s="5">
        <v>100597</v>
      </c>
      <c r="I18" s="6">
        <v>0</v>
      </c>
      <c r="J18" s="6">
        <v>0</v>
      </c>
      <c r="K18" s="5">
        <v>29977</v>
      </c>
      <c r="L18" s="6">
        <v>0</v>
      </c>
      <c r="M18" s="6">
        <v>0</v>
      </c>
      <c r="N18" s="6">
        <v>0</v>
      </c>
      <c r="O18" s="6">
        <v>0</v>
      </c>
      <c r="P18" s="13">
        <v>0</v>
      </c>
      <c r="Q18" s="7">
        <v>133946</v>
      </c>
      <c r="R18" s="7">
        <v>143071</v>
      </c>
      <c r="S18" s="8">
        <v>0.93622047794451702</v>
      </c>
      <c r="T18" s="18">
        <v>9125</v>
      </c>
      <c r="U18" s="19">
        <v>6.3779522055482943E-2</v>
      </c>
      <c r="V18" s="7">
        <v>8217313</v>
      </c>
    </row>
    <row r="19" spans="1:22" x14ac:dyDescent="0.2">
      <c r="A19" s="4" t="s">
        <v>24</v>
      </c>
      <c r="B19" s="4" t="s">
        <v>38</v>
      </c>
      <c r="C19" s="4" t="s">
        <v>26</v>
      </c>
      <c r="D19" s="4" t="s">
        <v>28</v>
      </c>
      <c r="E19" s="5">
        <v>785</v>
      </c>
      <c r="F19" s="5">
        <v>171</v>
      </c>
      <c r="G19" s="5">
        <v>1989</v>
      </c>
      <c r="H19" s="5">
        <v>910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7">
        <v>3855</v>
      </c>
      <c r="R19" s="7">
        <v>3855</v>
      </c>
      <c r="S19" s="8">
        <v>1</v>
      </c>
      <c r="T19" s="17">
        <v>0</v>
      </c>
      <c r="U19" s="19">
        <v>0</v>
      </c>
      <c r="V19" s="7">
        <v>3709514</v>
      </c>
    </row>
    <row r="20" spans="1:22" x14ac:dyDescent="0.2">
      <c r="A20" s="4" t="s">
        <v>24</v>
      </c>
      <c r="B20" s="4" t="s">
        <v>39</v>
      </c>
      <c r="C20" s="4" t="s">
        <v>26</v>
      </c>
      <c r="D20" s="4" t="s">
        <v>30</v>
      </c>
      <c r="E20" s="5">
        <v>2925</v>
      </c>
      <c r="F20" s="5">
        <v>3636</v>
      </c>
      <c r="G20" s="5">
        <v>4401</v>
      </c>
      <c r="H20" s="5">
        <v>10289</v>
      </c>
      <c r="I20" s="5">
        <v>6889</v>
      </c>
      <c r="J20" s="5">
        <v>4872</v>
      </c>
      <c r="K20" s="5">
        <v>3090</v>
      </c>
      <c r="L20" s="5">
        <v>3850</v>
      </c>
      <c r="M20" s="5">
        <v>5673</v>
      </c>
      <c r="N20" s="5">
        <v>5197</v>
      </c>
      <c r="O20" s="5">
        <v>3327</v>
      </c>
      <c r="P20" s="13">
        <v>2353</v>
      </c>
      <c r="Q20" s="7">
        <v>56502</v>
      </c>
      <c r="R20" s="7">
        <v>56502</v>
      </c>
      <c r="S20" s="8">
        <v>1</v>
      </c>
      <c r="T20" s="17">
        <v>0</v>
      </c>
      <c r="U20" s="19">
        <v>0</v>
      </c>
      <c r="V20" s="7">
        <v>8217313</v>
      </c>
    </row>
    <row r="21" spans="1:22" x14ac:dyDescent="0.2">
      <c r="A21" s="4" t="s">
        <v>24</v>
      </c>
      <c r="B21" s="4" t="s">
        <v>40</v>
      </c>
      <c r="C21" s="4" t="s">
        <v>26</v>
      </c>
      <c r="D21" s="4" t="s">
        <v>28</v>
      </c>
      <c r="E21" s="6">
        <v>0</v>
      </c>
      <c r="F21" s="5">
        <v>5000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7">
        <v>5000</v>
      </c>
      <c r="R21" s="7">
        <v>5000</v>
      </c>
      <c r="S21" s="8">
        <v>1</v>
      </c>
      <c r="T21" s="17">
        <v>0</v>
      </c>
      <c r="U21" s="19">
        <v>0</v>
      </c>
      <c r="V21" s="7">
        <v>3709514</v>
      </c>
    </row>
    <row r="22" spans="1:22" x14ac:dyDescent="0.2">
      <c r="A22" s="4" t="s">
        <v>24</v>
      </c>
      <c r="B22" s="4" t="s">
        <v>41</v>
      </c>
      <c r="C22" s="4" t="s">
        <v>26</v>
      </c>
      <c r="D22" s="4" t="s">
        <v>30</v>
      </c>
      <c r="E22" s="5">
        <v>21959</v>
      </c>
      <c r="F22" s="5">
        <v>24310</v>
      </c>
      <c r="G22" s="5">
        <v>23124</v>
      </c>
      <c r="H22" s="5">
        <v>17934</v>
      </c>
      <c r="I22" s="5">
        <v>12851</v>
      </c>
      <c r="J22" s="5">
        <v>15747</v>
      </c>
      <c r="K22" s="5">
        <v>21574</v>
      </c>
      <c r="L22" s="5">
        <v>17287</v>
      </c>
      <c r="M22" s="5">
        <v>21311</v>
      </c>
      <c r="N22" s="5">
        <v>17540</v>
      </c>
      <c r="O22" s="5">
        <v>13938</v>
      </c>
      <c r="P22" s="13">
        <v>21107</v>
      </c>
      <c r="Q22" s="7">
        <v>228682</v>
      </c>
      <c r="R22" s="7">
        <v>228682</v>
      </c>
      <c r="S22" s="8">
        <v>1</v>
      </c>
      <c r="T22" s="17">
        <v>0</v>
      </c>
      <c r="U22" s="19">
        <v>0</v>
      </c>
      <c r="V22" s="7">
        <v>8217313</v>
      </c>
    </row>
    <row r="23" spans="1:22" x14ac:dyDescent="0.2">
      <c r="A23" s="4" t="s">
        <v>24</v>
      </c>
      <c r="B23" s="4" t="s">
        <v>41</v>
      </c>
      <c r="C23" s="4" t="s">
        <v>26</v>
      </c>
      <c r="D23" s="4" t="s">
        <v>28</v>
      </c>
      <c r="E23" s="6">
        <v>0</v>
      </c>
      <c r="F23" s="6">
        <v>0</v>
      </c>
      <c r="G23" s="5">
        <v>562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7">
        <v>562</v>
      </c>
      <c r="R23" s="7">
        <v>562</v>
      </c>
      <c r="S23" s="8">
        <v>1</v>
      </c>
      <c r="T23" s="17">
        <v>0</v>
      </c>
      <c r="U23" s="19">
        <v>0</v>
      </c>
      <c r="V23" s="7">
        <v>3709514</v>
      </c>
    </row>
    <row r="24" spans="1:22" x14ac:dyDescent="0.2">
      <c r="A24" s="4" t="s">
        <v>24</v>
      </c>
      <c r="B24" s="4" t="s">
        <v>42</v>
      </c>
      <c r="C24" s="4" t="s">
        <v>26</v>
      </c>
      <c r="D24" s="4" t="s">
        <v>30</v>
      </c>
      <c r="E24" s="5">
        <v>10897</v>
      </c>
      <c r="F24" s="5">
        <v>7890</v>
      </c>
      <c r="G24" s="5">
        <v>11014</v>
      </c>
      <c r="H24" s="5">
        <v>11895</v>
      </c>
      <c r="I24" s="5">
        <v>5034</v>
      </c>
      <c r="J24" s="5">
        <v>15954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13">
        <v>0</v>
      </c>
      <c r="Q24" s="7">
        <v>62684</v>
      </c>
      <c r="R24" s="7">
        <v>62684</v>
      </c>
      <c r="S24" s="8">
        <v>1</v>
      </c>
      <c r="T24" s="17">
        <v>0</v>
      </c>
      <c r="U24" s="19">
        <v>0</v>
      </c>
      <c r="V24" s="7">
        <v>8217313</v>
      </c>
    </row>
    <row r="25" spans="1:22" x14ac:dyDescent="0.2">
      <c r="A25" s="4" t="s">
        <v>24</v>
      </c>
      <c r="B25" s="4" t="s">
        <v>42</v>
      </c>
      <c r="C25" s="4" t="s">
        <v>26</v>
      </c>
      <c r="D25" s="4" t="s">
        <v>28</v>
      </c>
      <c r="E25" s="5">
        <v>1289</v>
      </c>
      <c r="F25" s="5">
        <v>2805</v>
      </c>
      <c r="G25" s="5">
        <v>5305</v>
      </c>
      <c r="H25" s="5">
        <v>1239</v>
      </c>
      <c r="I25" s="5">
        <v>188</v>
      </c>
      <c r="J25" s="5">
        <v>1004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7">
        <v>11830</v>
      </c>
      <c r="R25" s="7">
        <v>11830</v>
      </c>
      <c r="S25" s="8">
        <v>1</v>
      </c>
      <c r="T25" s="17">
        <v>0</v>
      </c>
      <c r="U25" s="19">
        <v>0</v>
      </c>
      <c r="V25" s="7">
        <v>3709514</v>
      </c>
    </row>
    <row r="26" spans="1:22" x14ac:dyDescent="0.2">
      <c r="A26" s="4" t="s">
        <v>24</v>
      </c>
      <c r="B26" s="4" t="s">
        <v>43</v>
      </c>
      <c r="C26" s="4" t="s">
        <v>26</v>
      </c>
      <c r="D26" s="4" t="s">
        <v>30</v>
      </c>
      <c r="E26" s="5">
        <v>4652</v>
      </c>
      <c r="F26" s="6">
        <v>0</v>
      </c>
      <c r="G26" s="5">
        <v>839</v>
      </c>
      <c r="H26" s="5">
        <v>10860</v>
      </c>
      <c r="I26" s="5">
        <v>13011</v>
      </c>
      <c r="J26" s="5">
        <v>11524</v>
      </c>
      <c r="K26" s="5">
        <v>6121</v>
      </c>
      <c r="L26" s="6">
        <v>0</v>
      </c>
      <c r="M26" s="5">
        <v>315</v>
      </c>
      <c r="N26" s="6">
        <v>0</v>
      </c>
      <c r="O26" s="5">
        <v>350</v>
      </c>
      <c r="P26" s="13">
        <v>0</v>
      </c>
      <c r="Q26" s="7">
        <v>47672</v>
      </c>
      <c r="R26" s="7">
        <v>47678</v>
      </c>
      <c r="S26" s="8">
        <v>0.99987415579512562</v>
      </c>
      <c r="T26" s="18">
        <v>6</v>
      </c>
      <c r="U26" s="19">
        <v>1.2584420487436553E-4</v>
      </c>
      <c r="V26" s="7">
        <v>8217313</v>
      </c>
    </row>
    <row r="27" spans="1:22" x14ac:dyDescent="0.2">
      <c r="A27" s="4" t="s">
        <v>24</v>
      </c>
      <c r="B27" s="4" t="s">
        <v>43</v>
      </c>
      <c r="C27" s="4" t="s">
        <v>26</v>
      </c>
      <c r="D27" s="4" t="s">
        <v>28</v>
      </c>
      <c r="E27" s="5">
        <v>9350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5">
        <v>400</v>
      </c>
      <c r="M27" s="5">
        <v>250</v>
      </c>
      <c r="N27" s="5">
        <v>400</v>
      </c>
      <c r="O27" s="5">
        <v>500</v>
      </c>
      <c r="P27" s="5">
        <v>50</v>
      </c>
      <c r="Q27" s="7">
        <v>10950</v>
      </c>
      <c r="R27" s="7">
        <v>10957</v>
      </c>
      <c r="S27" s="8">
        <v>0.99936113899790091</v>
      </c>
      <c r="T27" s="18">
        <v>7</v>
      </c>
      <c r="U27" s="19">
        <v>6.3886100209911473E-4</v>
      </c>
      <c r="V27" s="7">
        <v>3709514</v>
      </c>
    </row>
    <row r="28" spans="1:22" x14ac:dyDescent="0.2">
      <c r="A28" s="4" t="s">
        <v>24</v>
      </c>
      <c r="B28" s="4" t="s">
        <v>44</v>
      </c>
      <c r="C28" s="4" t="s">
        <v>26</v>
      </c>
      <c r="D28" s="4" t="s">
        <v>30</v>
      </c>
      <c r="E28" s="6">
        <v>0</v>
      </c>
      <c r="F28" s="6">
        <v>0</v>
      </c>
      <c r="G28" s="6">
        <v>0</v>
      </c>
      <c r="H28" s="5">
        <v>11930</v>
      </c>
      <c r="I28" s="5">
        <v>11070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13">
        <v>0</v>
      </c>
      <c r="Q28" s="7">
        <v>23000</v>
      </c>
      <c r="R28" s="7">
        <v>23000</v>
      </c>
      <c r="S28" s="8">
        <v>1</v>
      </c>
      <c r="T28" s="17">
        <v>0</v>
      </c>
      <c r="U28" s="19">
        <v>0</v>
      </c>
      <c r="V28" s="7">
        <v>8217313</v>
      </c>
    </row>
    <row r="29" spans="1:22" x14ac:dyDescent="0.2">
      <c r="A29" s="4" t="s">
        <v>24</v>
      </c>
      <c r="B29" s="4" t="s">
        <v>45</v>
      </c>
      <c r="C29" s="4" t="s">
        <v>26</v>
      </c>
      <c r="D29" s="4" t="s">
        <v>30</v>
      </c>
      <c r="E29" s="6">
        <v>0</v>
      </c>
      <c r="F29" s="6">
        <v>0</v>
      </c>
      <c r="G29" s="6">
        <v>0</v>
      </c>
      <c r="H29" s="6">
        <v>0</v>
      </c>
      <c r="I29" s="5">
        <v>126547</v>
      </c>
      <c r="J29" s="5">
        <v>128509</v>
      </c>
      <c r="K29" s="5">
        <v>124066</v>
      </c>
      <c r="L29" s="5">
        <v>221114</v>
      </c>
      <c r="M29" s="5">
        <v>123143</v>
      </c>
      <c r="N29" s="5">
        <v>165884</v>
      </c>
      <c r="O29" s="5">
        <v>167633</v>
      </c>
      <c r="P29" s="13">
        <v>157534</v>
      </c>
      <c r="Q29" s="7">
        <v>1214430</v>
      </c>
      <c r="R29" s="7">
        <v>1214430</v>
      </c>
      <c r="S29" s="8">
        <v>1</v>
      </c>
      <c r="T29" s="17">
        <v>0</v>
      </c>
      <c r="U29" s="19">
        <v>0</v>
      </c>
      <c r="V29" s="7">
        <v>8217313</v>
      </c>
    </row>
    <row r="30" spans="1:22" x14ac:dyDescent="0.2">
      <c r="A30" s="4" t="s">
        <v>24</v>
      </c>
      <c r="B30" s="4" t="s">
        <v>46</v>
      </c>
      <c r="C30" s="4" t="s">
        <v>26</v>
      </c>
      <c r="D30" s="4" t="s">
        <v>30</v>
      </c>
      <c r="E30" s="5">
        <v>2798</v>
      </c>
      <c r="F30" s="5">
        <v>15555</v>
      </c>
      <c r="G30" s="5">
        <v>16962</v>
      </c>
      <c r="H30" s="5">
        <v>105140</v>
      </c>
      <c r="I30" s="5">
        <v>36827</v>
      </c>
      <c r="J30" s="5">
        <v>5037</v>
      </c>
      <c r="K30" s="5">
        <v>16736</v>
      </c>
      <c r="L30" s="5">
        <v>36854</v>
      </c>
      <c r="M30" s="5">
        <v>15678</v>
      </c>
      <c r="N30" s="6">
        <v>0</v>
      </c>
      <c r="O30" s="6">
        <v>0</v>
      </c>
      <c r="P30" s="13">
        <v>0</v>
      </c>
      <c r="Q30" s="7">
        <v>251587</v>
      </c>
      <c r="R30" s="7">
        <v>251587</v>
      </c>
      <c r="S30" s="8">
        <v>1</v>
      </c>
      <c r="T30" s="17">
        <v>0</v>
      </c>
      <c r="U30" s="19">
        <v>0</v>
      </c>
      <c r="V30" s="7">
        <v>8217313</v>
      </c>
    </row>
    <row r="31" spans="1:22" x14ac:dyDescent="0.2">
      <c r="A31" s="4" t="s">
        <v>24</v>
      </c>
      <c r="B31" s="4" t="s">
        <v>47</v>
      </c>
      <c r="C31" s="4" t="s">
        <v>26</v>
      </c>
      <c r="D31" s="4" t="s">
        <v>30</v>
      </c>
      <c r="E31" s="6">
        <v>0</v>
      </c>
      <c r="F31" s="6">
        <v>0</v>
      </c>
      <c r="G31" s="6">
        <v>0</v>
      </c>
      <c r="H31" s="5">
        <v>1031</v>
      </c>
      <c r="I31" s="5">
        <v>1031</v>
      </c>
      <c r="J31" s="5">
        <v>1031</v>
      </c>
      <c r="K31" s="5">
        <v>293</v>
      </c>
      <c r="L31" s="5">
        <v>293</v>
      </c>
      <c r="M31" s="5">
        <v>293</v>
      </c>
      <c r="N31" s="6">
        <v>0</v>
      </c>
      <c r="O31" s="6">
        <v>0</v>
      </c>
      <c r="P31" s="13">
        <v>2711</v>
      </c>
      <c r="Q31" s="7">
        <v>6683</v>
      </c>
      <c r="R31" s="7">
        <v>6683</v>
      </c>
      <c r="S31" s="8">
        <v>1</v>
      </c>
      <c r="T31" s="17">
        <v>0</v>
      </c>
      <c r="U31" s="19">
        <v>0</v>
      </c>
      <c r="V31" s="7">
        <v>8217313</v>
      </c>
    </row>
    <row r="32" spans="1:22" x14ac:dyDescent="0.2">
      <c r="A32" s="4" t="s">
        <v>24</v>
      </c>
      <c r="B32" s="4" t="s">
        <v>48</v>
      </c>
      <c r="C32" s="4" t="s">
        <v>26</v>
      </c>
      <c r="D32" s="4" t="s">
        <v>30</v>
      </c>
      <c r="E32" s="5">
        <v>266</v>
      </c>
      <c r="F32" s="6">
        <v>0</v>
      </c>
      <c r="G32" s="5">
        <v>131</v>
      </c>
      <c r="H32" s="6">
        <v>0</v>
      </c>
      <c r="I32" s="5">
        <v>176</v>
      </c>
      <c r="J32" s="5">
        <v>391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13">
        <v>0</v>
      </c>
      <c r="Q32" s="7">
        <v>964</v>
      </c>
      <c r="R32" s="7">
        <v>964</v>
      </c>
      <c r="S32" s="8">
        <v>1</v>
      </c>
      <c r="T32" s="17">
        <v>0</v>
      </c>
      <c r="U32" s="19">
        <v>0</v>
      </c>
      <c r="V32" s="7">
        <v>8217313</v>
      </c>
    </row>
    <row r="33" spans="1:22" x14ac:dyDescent="0.2">
      <c r="A33" s="4" t="s">
        <v>24</v>
      </c>
      <c r="B33" s="4" t="s">
        <v>48</v>
      </c>
      <c r="C33" s="4" t="s">
        <v>26</v>
      </c>
      <c r="D33" s="4" t="s">
        <v>28</v>
      </c>
      <c r="E33" s="5">
        <v>2906</v>
      </c>
      <c r="F33" s="5">
        <v>3525</v>
      </c>
      <c r="G33" s="5">
        <v>4882</v>
      </c>
      <c r="H33" s="5">
        <v>360</v>
      </c>
      <c r="I33" s="5">
        <v>524</v>
      </c>
      <c r="J33" s="5">
        <v>591</v>
      </c>
      <c r="K33" s="5">
        <v>508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7">
        <v>13296</v>
      </c>
      <c r="R33" s="7">
        <v>13296</v>
      </c>
      <c r="S33" s="8">
        <v>1</v>
      </c>
      <c r="T33" s="17">
        <v>0</v>
      </c>
      <c r="U33" s="19">
        <v>0</v>
      </c>
      <c r="V33" s="7">
        <v>3709514</v>
      </c>
    </row>
    <row r="34" spans="1:22" x14ac:dyDescent="0.2">
      <c r="A34" s="4" t="s">
        <v>24</v>
      </c>
      <c r="B34" s="4" t="s">
        <v>49</v>
      </c>
      <c r="C34" s="4" t="s">
        <v>26</v>
      </c>
      <c r="D34" s="4" t="s">
        <v>30</v>
      </c>
      <c r="E34" s="5">
        <v>495</v>
      </c>
      <c r="F34" s="5">
        <v>553</v>
      </c>
      <c r="G34" s="5">
        <v>2957</v>
      </c>
      <c r="H34" s="6">
        <v>0</v>
      </c>
      <c r="I34" s="5">
        <v>397</v>
      </c>
      <c r="J34" s="5">
        <v>397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13">
        <v>0</v>
      </c>
      <c r="Q34" s="7">
        <v>4799</v>
      </c>
      <c r="R34" s="7">
        <v>4799</v>
      </c>
      <c r="S34" s="8">
        <v>1</v>
      </c>
      <c r="T34" s="17">
        <v>0</v>
      </c>
      <c r="U34" s="19">
        <v>0</v>
      </c>
      <c r="V34" s="7">
        <v>8217313</v>
      </c>
    </row>
    <row r="35" spans="1:22" x14ac:dyDescent="0.2">
      <c r="A35" s="4" t="s">
        <v>24</v>
      </c>
      <c r="B35" s="4" t="s">
        <v>50</v>
      </c>
      <c r="C35" s="4" t="s">
        <v>26</v>
      </c>
      <c r="D35" s="4" t="s">
        <v>30</v>
      </c>
      <c r="E35" s="6">
        <v>0</v>
      </c>
      <c r="F35" s="6">
        <v>0</v>
      </c>
      <c r="G35" s="5">
        <v>3251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13">
        <v>0</v>
      </c>
      <c r="Q35" s="7">
        <v>3251</v>
      </c>
      <c r="R35" s="7">
        <v>3251</v>
      </c>
      <c r="S35" s="8">
        <v>1</v>
      </c>
      <c r="T35" s="17">
        <v>0</v>
      </c>
      <c r="U35" s="19">
        <v>0</v>
      </c>
      <c r="V35" s="7">
        <v>8217313</v>
      </c>
    </row>
    <row r="36" spans="1:22" x14ac:dyDescent="0.2">
      <c r="A36" s="4" t="s">
        <v>24</v>
      </c>
      <c r="B36" s="4" t="s">
        <v>51</v>
      </c>
      <c r="C36" s="4" t="s">
        <v>26</v>
      </c>
      <c r="D36" s="4" t="s">
        <v>30</v>
      </c>
      <c r="E36" s="6">
        <v>0</v>
      </c>
      <c r="F36" s="5">
        <v>8829</v>
      </c>
      <c r="G36" s="5">
        <v>7382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3">
        <v>0</v>
      </c>
      <c r="Q36" s="7">
        <v>16211</v>
      </c>
      <c r="R36" s="7">
        <v>16211</v>
      </c>
      <c r="S36" s="8">
        <v>1</v>
      </c>
      <c r="T36" s="17">
        <v>0</v>
      </c>
      <c r="U36" s="19">
        <v>0</v>
      </c>
      <c r="V36" s="7">
        <v>8217313</v>
      </c>
    </row>
    <row r="37" spans="1:22" x14ac:dyDescent="0.2">
      <c r="A37" s="4" t="s">
        <v>24</v>
      </c>
      <c r="B37" s="4" t="s">
        <v>51</v>
      </c>
      <c r="C37" s="4" t="s">
        <v>26</v>
      </c>
      <c r="D37" s="4" t="s">
        <v>28</v>
      </c>
      <c r="E37" s="6">
        <v>0</v>
      </c>
      <c r="F37" s="5">
        <v>9120</v>
      </c>
      <c r="G37" s="5">
        <v>26382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7">
        <v>35502</v>
      </c>
      <c r="R37" s="7">
        <v>35502</v>
      </c>
      <c r="S37" s="8">
        <v>1</v>
      </c>
      <c r="T37" s="17">
        <v>0</v>
      </c>
      <c r="U37" s="19">
        <v>0</v>
      </c>
      <c r="V37" s="7">
        <v>3709514</v>
      </c>
    </row>
    <row r="38" spans="1:22" x14ac:dyDescent="0.2">
      <c r="A38" s="4" t="s">
        <v>24</v>
      </c>
      <c r="B38" s="4" t="s">
        <v>52</v>
      </c>
      <c r="C38" s="4" t="s">
        <v>26</v>
      </c>
      <c r="D38" s="4" t="s">
        <v>30</v>
      </c>
      <c r="E38" s="5">
        <v>23194</v>
      </c>
      <c r="F38" s="5">
        <v>27516</v>
      </c>
      <c r="G38" s="5">
        <v>38788</v>
      </c>
      <c r="H38" s="5">
        <v>33294</v>
      </c>
      <c r="I38" s="5">
        <v>14951</v>
      </c>
      <c r="J38" s="5">
        <v>14395</v>
      </c>
      <c r="K38" s="5">
        <v>31159</v>
      </c>
      <c r="L38" s="5">
        <v>50453</v>
      </c>
      <c r="M38" s="5">
        <v>28669</v>
      </c>
      <c r="N38" s="5">
        <v>43322</v>
      </c>
      <c r="O38" s="5">
        <v>33128</v>
      </c>
      <c r="P38" s="13">
        <v>13098</v>
      </c>
      <c r="Q38" s="7">
        <v>351967</v>
      </c>
      <c r="R38" s="7">
        <v>351967</v>
      </c>
      <c r="S38" s="8">
        <v>1</v>
      </c>
      <c r="T38" s="17">
        <v>0</v>
      </c>
      <c r="U38" s="19">
        <v>0</v>
      </c>
      <c r="V38" s="7">
        <v>8217313</v>
      </c>
    </row>
    <row r="39" spans="1:22" x14ac:dyDescent="0.2">
      <c r="A39" s="4" t="s">
        <v>24</v>
      </c>
      <c r="B39" s="4" t="s">
        <v>52</v>
      </c>
      <c r="C39" s="4" t="s">
        <v>26</v>
      </c>
      <c r="D39" s="4" t="s">
        <v>28</v>
      </c>
      <c r="E39" s="5">
        <v>1290</v>
      </c>
      <c r="F39" s="5">
        <v>4324</v>
      </c>
      <c r="G39" s="5">
        <v>6130</v>
      </c>
      <c r="H39" s="5">
        <v>34035</v>
      </c>
      <c r="I39" s="5">
        <v>13002</v>
      </c>
      <c r="J39" s="5">
        <v>12408</v>
      </c>
      <c r="K39" s="5">
        <v>5341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7">
        <v>76530</v>
      </c>
      <c r="R39" s="7">
        <v>76530</v>
      </c>
      <c r="S39" s="8">
        <v>1</v>
      </c>
      <c r="T39" s="17">
        <v>0</v>
      </c>
      <c r="U39" s="19">
        <v>0</v>
      </c>
      <c r="V39" s="7">
        <v>3709514</v>
      </c>
    </row>
    <row r="40" spans="1:22" x14ac:dyDescent="0.2">
      <c r="A40" s="4" t="s">
        <v>24</v>
      </c>
      <c r="B40" s="4" t="s">
        <v>53</v>
      </c>
      <c r="C40" s="4" t="s">
        <v>26</v>
      </c>
      <c r="D40" s="4" t="s">
        <v>30</v>
      </c>
      <c r="E40" s="5">
        <v>591</v>
      </c>
      <c r="F40" s="5">
        <v>1819</v>
      </c>
      <c r="G40" s="5">
        <v>1690</v>
      </c>
      <c r="H40" s="5">
        <v>1347</v>
      </c>
      <c r="I40" s="5">
        <v>88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13">
        <v>0</v>
      </c>
      <c r="Q40" s="7">
        <v>5535</v>
      </c>
      <c r="R40" s="7">
        <v>5535</v>
      </c>
      <c r="S40" s="8">
        <v>1</v>
      </c>
      <c r="T40" s="17">
        <v>0</v>
      </c>
      <c r="U40" s="19">
        <v>0</v>
      </c>
      <c r="V40" s="7">
        <v>8217313</v>
      </c>
    </row>
    <row r="41" spans="1:22" x14ac:dyDescent="0.2">
      <c r="A41" s="4" t="s">
        <v>24</v>
      </c>
      <c r="B41" s="4" t="s">
        <v>53</v>
      </c>
      <c r="C41" s="4" t="s">
        <v>26</v>
      </c>
      <c r="D41" s="4" t="s">
        <v>28</v>
      </c>
      <c r="E41" s="5">
        <v>13714</v>
      </c>
      <c r="F41" s="5">
        <v>3736</v>
      </c>
      <c r="G41" s="5">
        <v>1379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7">
        <v>18829</v>
      </c>
      <c r="R41" s="7">
        <v>18829</v>
      </c>
      <c r="S41" s="8">
        <v>1</v>
      </c>
      <c r="T41" s="17">
        <v>0</v>
      </c>
      <c r="U41" s="19">
        <v>0</v>
      </c>
      <c r="V41" s="7">
        <v>3709514</v>
      </c>
    </row>
    <row r="42" spans="1:22" x14ac:dyDescent="0.2">
      <c r="A42" s="4" t="s">
        <v>24</v>
      </c>
      <c r="B42" s="4" t="s">
        <v>54</v>
      </c>
      <c r="C42" s="4" t="s">
        <v>26</v>
      </c>
      <c r="D42" s="4" t="s">
        <v>30</v>
      </c>
      <c r="E42" s="6">
        <v>0</v>
      </c>
      <c r="F42" s="5">
        <v>1044</v>
      </c>
      <c r="G42" s="5">
        <v>2823</v>
      </c>
      <c r="H42" s="5">
        <v>859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13">
        <v>0</v>
      </c>
      <c r="Q42" s="7">
        <v>4726</v>
      </c>
      <c r="R42" s="7">
        <v>4726</v>
      </c>
      <c r="S42" s="8">
        <v>1</v>
      </c>
      <c r="T42" s="17">
        <v>0</v>
      </c>
      <c r="U42" s="19">
        <v>0</v>
      </c>
      <c r="V42" s="7">
        <v>8217313</v>
      </c>
    </row>
    <row r="43" spans="1:22" x14ac:dyDescent="0.2">
      <c r="A43" s="4" t="s">
        <v>24</v>
      </c>
      <c r="B43" s="4" t="s">
        <v>55</v>
      </c>
      <c r="C43" s="4" t="s">
        <v>26</v>
      </c>
      <c r="D43" s="4" t="s">
        <v>27</v>
      </c>
      <c r="E43" s="5">
        <v>45113</v>
      </c>
      <c r="F43" s="5">
        <v>45670</v>
      </c>
      <c r="G43" s="5">
        <v>45671</v>
      </c>
      <c r="H43" s="5">
        <v>297260</v>
      </c>
      <c r="I43" s="5">
        <v>195171</v>
      </c>
      <c r="J43" s="5">
        <v>183656</v>
      </c>
      <c r="K43" s="5">
        <v>45671</v>
      </c>
      <c r="L43" s="5">
        <v>45671</v>
      </c>
      <c r="M43" s="5">
        <v>44695</v>
      </c>
      <c r="N43" s="5">
        <v>64285</v>
      </c>
      <c r="O43" s="5">
        <v>49971</v>
      </c>
      <c r="P43" s="5">
        <v>51116</v>
      </c>
      <c r="Q43" s="7">
        <v>1113950</v>
      </c>
      <c r="R43" s="7">
        <v>3019618</v>
      </c>
      <c r="S43" s="8">
        <v>0.36890427862067321</v>
      </c>
      <c r="T43" s="18">
        <v>1905668</v>
      </c>
      <c r="U43" s="19">
        <v>0.63109572137932679</v>
      </c>
      <c r="V43" s="7">
        <v>11403067</v>
      </c>
    </row>
    <row r="44" spans="1:22" x14ac:dyDescent="0.2">
      <c r="A44" s="4" t="s">
        <v>24</v>
      </c>
      <c r="B44" s="4" t="s">
        <v>55</v>
      </c>
      <c r="C44" s="4" t="s">
        <v>26</v>
      </c>
      <c r="D44" s="4" t="s">
        <v>30</v>
      </c>
      <c r="E44" s="6">
        <v>0</v>
      </c>
      <c r="F44" s="6">
        <v>0</v>
      </c>
      <c r="G44" s="5">
        <v>18807</v>
      </c>
      <c r="H44" s="5">
        <v>232310</v>
      </c>
      <c r="I44" s="5">
        <v>173868</v>
      </c>
      <c r="J44" s="5">
        <v>163873</v>
      </c>
      <c r="K44" s="5">
        <v>81133</v>
      </c>
      <c r="L44" s="5">
        <v>102171</v>
      </c>
      <c r="M44" s="5">
        <v>219487</v>
      </c>
      <c r="N44" s="5">
        <v>341133</v>
      </c>
      <c r="O44" s="5">
        <v>256211</v>
      </c>
      <c r="P44" s="13">
        <v>290590</v>
      </c>
      <c r="Q44" s="7">
        <v>1879583</v>
      </c>
      <c r="R44" s="7">
        <v>2422939</v>
      </c>
      <c r="S44" s="8">
        <v>0.7757450765372137</v>
      </c>
      <c r="T44" s="18">
        <v>543356</v>
      </c>
      <c r="U44" s="19">
        <v>0.2242549234627863</v>
      </c>
      <c r="V44" s="7">
        <v>8217313</v>
      </c>
    </row>
    <row r="45" spans="1:22" x14ac:dyDescent="0.2">
      <c r="A45" s="4" t="s">
        <v>24</v>
      </c>
      <c r="B45" s="4" t="s">
        <v>55</v>
      </c>
      <c r="C45" s="4" t="s">
        <v>26</v>
      </c>
      <c r="D45" s="4" t="s">
        <v>28</v>
      </c>
      <c r="E45" s="6">
        <v>0</v>
      </c>
      <c r="F45" s="6">
        <v>0</v>
      </c>
      <c r="G45" s="5">
        <v>17162</v>
      </c>
      <c r="H45" s="5">
        <v>70193</v>
      </c>
      <c r="I45" s="5">
        <v>58379</v>
      </c>
      <c r="J45" s="5">
        <v>46451</v>
      </c>
      <c r="K45" s="5">
        <v>25860</v>
      </c>
      <c r="L45" s="5">
        <v>24459</v>
      </c>
      <c r="M45" s="5">
        <v>24122</v>
      </c>
      <c r="N45" s="5">
        <v>33858</v>
      </c>
      <c r="O45" s="5">
        <v>2686</v>
      </c>
      <c r="P45" s="6">
        <v>0</v>
      </c>
      <c r="Q45" s="7">
        <v>303170</v>
      </c>
      <c r="R45" s="7">
        <v>707809</v>
      </c>
      <c r="S45" s="8">
        <v>0.42832176476987438</v>
      </c>
      <c r="T45" s="18">
        <v>404639</v>
      </c>
      <c r="U45" s="19">
        <v>0.57167823523012562</v>
      </c>
      <c r="V45" s="7">
        <v>3709514</v>
      </c>
    </row>
    <row r="46" spans="1:22" x14ac:dyDescent="0.2">
      <c r="A46" s="4" t="s">
        <v>24</v>
      </c>
      <c r="B46" s="4" t="s">
        <v>56</v>
      </c>
      <c r="C46" s="4" t="s">
        <v>26</v>
      </c>
      <c r="D46" s="4" t="s">
        <v>27</v>
      </c>
      <c r="E46" s="5">
        <v>97244</v>
      </c>
      <c r="F46" s="5">
        <v>72468</v>
      </c>
      <c r="G46" s="5">
        <v>31491</v>
      </c>
      <c r="H46" s="5">
        <v>29113</v>
      </c>
      <c r="I46" s="5">
        <v>25391</v>
      </c>
      <c r="J46" s="5">
        <v>30575</v>
      </c>
      <c r="K46" s="5">
        <v>24026</v>
      </c>
      <c r="L46" s="5">
        <v>30269</v>
      </c>
      <c r="M46" s="5">
        <v>37540</v>
      </c>
      <c r="N46" s="5">
        <v>38287</v>
      </c>
      <c r="O46" s="5">
        <v>32872</v>
      </c>
      <c r="P46" s="5">
        <v>80047</v>
      </c>
      <c r="Q46" s="7">
        <v>529323</v>
      </c>
      <c r="R46" s="7">
        <v>514036</v>
      </c>
      <c r="S46" s="8">
        <v>1.0297391622376644</v>
      </c>
      <c r="T46" s="18">
        <v>-15287</v>
      </c>
      <c r="U46" s="19">
        <v>-2.9739162237664287E-2</v>
      </c>
      <c r="V46" s="7">
        <v>11403067</v>
      </c>
    </row>
    <row r="47" spans="1:22" x14ac:dyDescent="0.2">
      <c r="A47" s="4" t="s">
        <v>24</v>
      </c>
      <c r="B47" s="4" t="s">
        <v>56</v>
      </c>
      <c r="C47" s="4" t="s">
        <v>26</v>
      </c>
      <c r="D47" s="4" t="s">
        <v>30</v>
      </c>
      <c r="E47" s="5">
        <v>409</v>
      </c>
      <c r="F47" s="5">
        <v>263</v>
      </c>
      <c r="G47" s="5">
        <v>303</v>
      </c>
      <c r="H47" s="5">
        <v>136</v>
      </c>
      <c r="I47" s="5">
        <v>85</v>
      </c>
      <c r="J47" s="5">
        <v>803</v>
      </c>
      <c r="K47" s="5">
        <v>3812</v>
      </c>
      <c r="L47" s="5">
        <v>22661</v>
      </c>
      <c r="M47" s="5">
        <v>16329</v>
      </c>
      <c r="N47" s="5">
        <v>372</v>
      </c>
      <c r="O47" s="5">
        <v>7097</v>
      </c>
      <c r="P47" s="13">
        <v>11817</v>
      </c>
      <c r="Q47" s="7">
        <v>64087</v>
      </c>
      <c r="R47" s="7">
        <v>52526</v>
      </c>
      <c r="S47" s="8">
        <v>1.2201005216464227</v>
      </c>
      <c r="T47" s="18">
        <v>-11561</v>
      </c>
      <c r="U47" s="19">
        <v>-0.22010052164642271</v>
      </c>
      <c r="V47" s="7">
        <v>8217313</v>
      </c>
    </row>
    <row r="48" spans="1:22" x14ac:dyDescent="0.2">
      <c r="A48" s="4" t="s">
        <v>24</v>
      </c>
      <c r="B48" s="4" t="s">
        <v>56</v>
      </c>
      <c r="C48" s="4" t="s">
        <v>26</v>
      </c>
      <c r="D48" s="4" t="s">
        <v>28</v>
      </c>
      <c r="E48" s="5">
        <v>9429</v>
      </c>
      <c r="F48" s="5">
        <v>9159</v>
      </c>
      <c r="G48" s="5">
        <v>4254</v>
      </c>
      <c r="H48" s="5">
        <v>6525</v>
      </c>
      <c r="I48" s="5">
        <v>12407</v>
      </c>
      <c r="J48" s="5">
        <v>9162</v>
      </c>
      <c r="K48" s="5">
        <v>7496</v>
      </c>
      <c r="L48" s="5">
        <v>6689</v>
      </c>
      <c r="M48" s="5">
        <v>11551</v>
      </c>
      <c r="N48" s="5">
        <v>9617</v>
      </c>
      <c r="O48" s="5">
        <v>5662</v>
      </c>
      <c r="P48" s="5">
        <v>3214</v>
      </c>
      <c r="Q48" s="7">
        <v>95165</v>
      </c>
      <c r="R48" s="7">
        <v>95165</v>
      </c>
      <c r="S48" s="8">
        <v>1</v>
      </c>
      <c r="T48" s="17">
        <v>0</v>
      </c>
      <c r="U48" s="19">
        <v>0</v>
      </c>
      <c r="V48" s="7">
        <v>3709514</v>
      </c>
    </row>
    <row r="49" spans="1:22" x14ac:dyDescent="0.2">
      <c r="A49" s="4" t="s">
        <v>24</v>
      </c>
      <c r="B49" s="4" t="s">
        <v>57</v>
      </c>
      <c r="C49" s="4" t="s">
        <v>26</v>
      </c>
      <c r="D49" s="4" t="s">
        <v>30</v>
      </c>
      <c r="E49" s="5">
        <v>46613</v>
      </c>
      <c r="F49" s="5">
        <v>65431</v>
      </c>
      <c r="G49" s="5">
        <v>68309</v>
      </c>
      <c r="H49" s="5">
        <v>71590</v>
      </c>
      <c r="I49" s="5">
        <v>62407</v>
      </c>
      <c r="J49" s="5">
        <v>103592</v>
      </c>
      <c r="K49" s="5">
        <v>30002</v>
      </c>
      <c r="L49" s="5">
        <v>60070</v>
      </c>
      <c r="M49" s="5">
        <v>76225</v>
      </c>
      <c r="N49" s="5">
        <v>85471</v>
      </c>
      <c r="O49" s="5">
        <v>69434</v>
      </c>
      <c r="P49" s="13">
        <v>76343</v>
      </c>
      <c r="Q49" s="7">
        <v>815487</v>
      </c>
      <c r="R49" s="7">
        <v>1184606</v>
      </c>
      <c r="S49" s="8">
        <v>0.68840357046984391</v>
      </c>
      <c r="T49" s="18">
        <v>369119</v>
      </c>
      <c r="U49" s="19">
        <v>0.31159642953015604</v>
      </c>
      <c r="V49" s="7">
        <v>8217313</v>
      </c>
    </row>
    <row r="50" spans="1:22" x14ac:dyDescent="0.2">
      <c r="A50" s="4" t="s">
        <v>24</v>
      </c>
      <c r="B50" s="4" t="s">
        <v>57</v>
      </c>
      <c r="C50" s="4" t="s">
        <v>26</v>
      </c>
      <c r="D50" s="4" t="s">
        <v>28</v>
      </c>
      <c r="E50" s="5">
        <v>14387</v>
      </c>
      <c r="F50" s="5">
        <v>25657</v>
      </c>
      <c r="G50" s="5">
        <v>27361</v>
      </c>
      <c r="H50" s="5">
        <v>35636</v>
      </c>
      <c r="I50" s="5">
        <v>27045</v>
      </c>
      <c r="J50" s="5">
        <v>35933</v>
      </c>
      <c r="K50" s="5">
        <v>36722</v>
      </c>
      <c r="L50" s="5">
        <v>40595</v>
      </c>
      <c r="M50" s="5">
        <v>28468</v>
      </c>
      <c r="N50" s="5">
        <v>26418</v>
      </c>
      <c r="O50" s="5">
        <v>23831</v>
      </c>
      <c r="P50" s="5">
        <v>13068</v>
      </c>
      <c r="Q50" s="7">
        <v>335121</v>
      </c>
      <c r="R50" s="7">
        <v>691413</v>
      </c>
      <c r="S50" s="8">
        <v>0.48469004777173696</v>
      </c>
      <c r="T50" s="18">
        <v>356292</v>
      </c>
      <c r="U50" s="19">
        <v>0.51530995222826304</v>
      </c>
      <c r="V50" s="7">
        <v>3709514</v>
      </c>
    </row>
    <row r="51" spans="1:22" x14ac:dyDescent="0.2">
      <c r="A51" s="4" t="s">
        <v>24</v>
      </c>
      <c r="B51" s="4" t="s">
        <v>58</v>
      </c>
      <c r="C51" s="4" t="s">
        <v>26</v>
      </c>
      <c r="D51" s="4" t="s">
        <v>27</v>
      </c>
      <c r="E51" s="5">
        <v>56044</v>
      </c>
      <c r="F51" s="5">
        <v>56610</v>
      </c>
      <c r="G51" s="5">
        <v>56102</v>
      </c>
      <c r="H51" s="5">
        <v>57275</v>
      </c>
      <c r="I51" s="5">
        <v>45414</v>
      </c>
      <c r="J51" s="5">
        <v>39587</v>
      </c>
      <c r="K51" s="5">
        <v>36344</v>
      </c>
      <c r="L51" s="5">
        <v>40090</v>
      </c>
      <c r="M51" s="5">
        <v>47943</v>
      </c>
      <c r="N51" s="5">
        <v>70806</v>
      </c>
      <c r="O51" s="5">
        <v>54695</v>
      </c>
      <c r="P51" s="5">
        <v>49037</v>
      </c>
      <c r="Q51" s="7">
        <v>609947</v>
      </c>
      <c r="R51" s="7">
        <v>609947</v>
      </c>
      <c r="S51" s="8">
        <v>1</v>
      </c>
      <c r="T51" s="17">
        <v>0</v>
      </c>
      <c r="U51" s="19">
        <v>0</v>
      </c>
      <c r="V51" s="7">
        <v>11403067</v>
      </c>
    </row>
    <row r="52" spans="1:22" x14ac:dyDescent="0.2">
      <c r="A52" s="4" t="s">
        <v>24</v>
      </c>
      <c r="B52" s="4" t="s">
        <v>59</v>
      </c>
      <c r="C52" s="4" t="s">
        <v>26</v>
      </c>
      <c r="D52" s="4" t="s">
        <v>30</v>
      </c>
      <c r="E52" s="6">
        <v>0</v>
      </c>
      <c r="F52" s="6">
        <v>0</v>
      </c>
      <c r="G52" s="6">
        <v>0</v>
      </c>
      <c r="H52" s="5">
        <v>5512</v>
      </c>
      <c r="I52" s="5">
        <v>4229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13">
        <v>0</v>
      </c>
      <c r="Q52" s="7">
        <v>9741</v>
      </c>
      <c r="R52" s="7">
        <v>29346</v>
      </c>
      <c r="S52" s="8">
        <v>0.33193620936413826</v>
      </c>
      <c r="T52" s="18">
        <v>19605</v>
      </c>
      <c r="U52" s="19">
        <v>0.66806379063586174</v>
      </c>
      <c r="V52" s="7">
        <v>8217313</v>
      </c>
    </row>
    <row r="53" spans="1:22" x14ac:dyDescent="0.2">
      <c r="A53" s="4" t="s">
        <v>24</v>
      </c>
      <c r="B53" s="4" t="s">
        <v>59</v>
      </c>
      <c r="C53" s="4" t="s">
        <v>26</v>
      </c>
      <c r="D53" s="4" t="s">
        <v>28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9">
        <v>0</v>
      </c>
      <c r="R53" s="7">
        <v>8937</v>
      </c>
      <c r="S53" s="8">
        <v>0</v>
      </c>
      <c r="T53" s="18">
        <v>8937</v>
      </c>
      <c r="U53" s="19">
        <v>1</v>
      </c>
      <c r="V53" s="7">
        <v>3709514</v>
      </c>
    </row>
    <row r="54" spans="1:22" x14ac:dyDescent="0.2">
      <c r="A54" s="4" t="s">
        <v>24</v>
      </c>
      <c r="B54" s="4" t="s">
        <v>23</v>
      </c>
      <c r="C54" s="4" t="s">
        <v>26</v>
      </c>
      <c r="D54" s="4" t="s">
        <v>30</v>
      </c>
      <c r="E54" s="6">
        <v>0</v>
      </c>
      <c r="F54" s="5">
        <v>136683</v>
      </c>
      <c r="G54" s="5">
        <v>148708</v>
      </c>
      <c r="H54" s="6">
        <v>0</v>
      </c>
      <c r="I54" s="5">
        <v>71805</v>
      </c>
      <c r="J54" s="5">
        <v>33471</v>
      </c>
      <c r="K54" s="5">
        <v>64826</v>
      </c>
      <c r="L54" s="6">
        <v>0</v>
      </c>
      <c r="M54" s="5">
        <v>29592</v>
      </c>
      <c r="N54" s="6">
        <v>0</v>
      </c>
      <c r="O54" s="5">
        <v>137637</v>
      </c>
      <c r="P54" s="13">
        <v>0</v>
      </c>
      <c r="Q54" s="7">
        <v>622722</v>
      </c>
      <c r="R54" s="7">
        <v>622722</v>
      </c>
      <c r="S54" s="8">
        <v>1</v>
      </c>
      <c r="T54" s="17">
        <v>0</v>
      </c>
      <c r="U54" s="19">
        <v>0</v>
      </c>
      <c r="V54" s="7">
        <v>8217313</v>
      </c>
    </row>
    <row r="55" spans="1:22" x14ac:dyDescent="0.2">
      <c r="A55" s="4" t="s">
        <v>24</v>
      </c>
      <c r="B55" s="4" t="s">
        <v>60</v>
      </c>
      <c r="C55" s="4" t="s">
        <v>26</v>
      </c>
      <c r="D55" s="4" t="s">
        <v>27</v>
      </c>
      <c r="E55" s="5">
        <v>40593</v>
      </c>
      <c r="F55" s="5">
        <v>54132</v>
      </c>
      <c r="G55" s="5">
        <v>52600</v>
      </c>
      <c r="H55" s="5">
        <v>77288</v>
      </c>
      <c r="I55" s="5">
        <v>56321</v>
      </c>
      <c r="J55" s="5">
        <v>52261</v>
      </c>
      <c r="K55" s="5">
        <v>53155</v>
      </c>
      <c r="L55" s="5">
        <v>52819</v>
      </c>
      <c r="M55" s="5">
        <v>52905</v>
      </c>
      <c r="N55" s="5">
        <v>65287</v>
      </c>
      <c r="O55" s="5">
        <v>31938</v>
      </c>
      <c r="P55" s="5">
        <v>29366</v>
      </c>
      <c r="Q55" s="7">
        <v>618665</v>
      </c>
      <c r="R55" s="7">
        <v>623539</v>
      </c>
      <c r="S55" s="8">
        <v>0.99218332774694129</v>
      </c>
      <c r="T55" s="18">
        <v>4874</v>
      </c>
      <c r="U55" s="19">
        <v>7.8166722530587495E-3</v>
      </c>
      <c r="V55" s="7">
        <v>11403067</v>
      </c>
    </row>
    <row r="56" spans="1:22" x14ac:dyDescent="0.2">
      <c r="A56" s="4" t="s">
        <v>24</v>
      </c>
      <c r="B56" s="4" t="s">
        <v>60</v>
      </c>
      <c r="C56" s="4" t="s">
        <v>26</v>
      </c>
      <c r="D56" s="4" t="s">
        <v>28</v>
      </c>
      <c r="E56" s="5">
        <v>9059</v>
      </c>
      <c r="F56" s="5">
        <v>12440</v>
      </c>
      <c r="G56" s="5">
        <v>12677</v>
      </c>
      <c r="H56" s="5">
        <v>17374</v>
      </c>
      <c r="I56" s="5">
        <v>12128</v>
      </c>
      <c r="J56" s="5">
        <v>12128</v>
      </c>
      <c r="K56" s="5">
        <v>6735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7">
        <v>82541</v>
      </c>
      <c r="R56" s="7">
        <v>82541</v>
      </c>
      <c r="S56" s="8">
        <v>1</v>
      </c>
      <c r="T56" s="17">
        <v>0</v>
      </c>
      <c r="U56" s="19">
        <v>0</v>
      </c>
      <c r="V56" s="7">
        <v>3709514</v>
      </c>
    </row>
    <row r="57" spans="1:22" x14ac:dyDescent="0.2">
      <c r="A57" s="4" t="s">
        <v>24</v>
      </c>
      <c r="B57" s="4" t="s">
        <v>61</v>
      </c>
      <c r="C57" s="4" t="s">
        <v>26</v>
      </c>
      <c r="D57" s="4" t="s">
        <v>27</v>
      </c>
      <c r="E57" s="5">
        <v>59004</v>
      </c>
      <c r="F57" s="5">
        <v>93654</v>
      </c>
      <c r="G57" s="5">
        <v>42519</v>
      </c>
      <c r="H57" s="5">
        <v>94665</v>
      </c>
      <c r="I57" s="5">
        <v>66965</v>
      </c>
      <c r="J57" s="5">
        <v>57975</v>
      </c>
      <c r="K57" s="5">
        <v>68174</v>
      </c>
      <c r="L57" s="5">
        <v>43793</v>
      </c>
      <c r="M57" s="5">
        <v>78119</v>
      </c>
      <c r="N57" s="5">
        <v>19120</v>
      </c>
      <c r="O57" s="6">
        <v>0</v>
      </c>
      <c r="P57" s="6">
        <v>0</v>
      </c>
      <c r="Q57" s="7">
        <v>623988</v>
      </c>
      <c r="R57" s="7">
        <v>780585</v>
      </c>
      <c r="S57" s="8">
        <v>0.7993850765771825</v>
      </c>
      <c r="T57" s="18">
        <v>156597</v>
      </c>
      <c r="U57" s="19">
        <v>0.2006149234228175</v>
      </c>
      <c r="V57" s="7">
        <v>11403067</v>
      </c>
    </row>
    <row r="58" spans="1:22" x14ac:dyDescent="0.2">
      <c r="A58" s="4" t="s">
        <v>24</v>
      </c>
      <c r="B58" s="4" t="s">
        <v>61</v>
      </c>
      <c r="C58" s="4" t="s">
        <v>26</v>
      </c>
      <c r="D58" s="4" t="s">
        <v>30</v>
      </c>
      <c r="E58" s="5">
        <v>4255</v>
      </c>
      <c r="F58" s="5">
        <v>11497</v>
      </c>
      <c r="G58" s="5">
        <v>7521</v>
      </c>
      <c r="H58" s="5">
        <v>7513</v>
      </c>
      <c r="I58" s="5">
        <v>15026</v>
      </c>
      <c r="J58" s="5">
        <v>15023</v>
      </c>
      <c r="K58" s="6">
        <v>0</v>
      </c>
      <c r="L58" s="6">
        <v>0</v>
      </c>
      <c r="M58" s="5">
        <v>20480</v>
      </c>
      <c r="N58" s="5">
        <v>69874</v>
      </c>
      <c r="O58" s="5">
        <v>60477</v>
      </c>
      <c r="P58" s="13">
        <v>87280</v>
      </c>
      <c r="Q58" s="7">
        <v>298946</v>
      </c>
      <c r="R58" s="7">
        <v>298964</v>
      </c>
      <c r="S58" s="8">
        <v>0.9999397920819898</v>
      </c>
      <c r="T58" s="18">
        <v>18</v>
      </c>
      <c r="U58" s="19">
        <v>6.0207918010195206E-5</v>
      </c>
      <c r="V58" s="7">
        <v>8217313</v>
      </c>
    </row>
    <row r="59" spans="1:22" x14ac:dyDescent="0.2">
      <c r="A59" s="4" t="s">
        <v>24</v>
      </c>
      <c r="B59" s="4" t="s">
        <v>61</v>
      </c>
      <c r="C59" s="4" t="s">
        <v>26</v>
      </c>
      <c r="D59" s="4" t="s">
        <v>28</v>
      </c>
      <c r="E59" s="5">
        <v>4065</v>
      </c>
      <c r="F59" s="5">
        <v>11497</v>
      </c>
      <c r="G59" s="5">
        <v>7521</v>
      </c>
      <c r="H59" s="5">
        <v>7513</v>
      </c>
      <c r="I59" s="5">
        <v>30975</v>
      </c>
      <c r="J59" s="5">
        <v>25830</v>
      </c>
      <c r="K59" s="5">
        <v>8505</v>
      </c>
      <c r="L59" s="6">
        <v>0</v>
      </c>
      <c r="M59" s="5">
        <v>36885</v>
      </c>
      <c r="N59" s="5">
        <v>100621</v>
      </c>
      <c r="O59" s="5">
        <v>5250</v>
      </c>
      <c r="P59" s="5">
        <v>14886</v>
      </c>
      <c r="Q59" s="7">
        <v>253548</v>
      </c>
      <c r="R59" s="7">
        <v>253616</v>
      </c>
      <c r="S59" s="8">
        <v>0.99973187811494546</v>
      </c>
      <c r="T59" s="18">
        <v>68</v>
      </c>
      <c r="U59" s="19">
        <v>2.6812188505457066E-4</v>
      </c>
      <c r="V59" s="7">
        <v>3709514</v>
      </c>
    </row>
    <row r="60" spans="1:22" x14ac:dyDescent="0.2">
      <c r="A60" s="4" t="s">
        <v>24</v>
      </c>
      <c r="B60" s="4" t="s">
        <v>62</v>
      </c>
      <c r="C60" s="4" t="s">
        <v>26</v>
      </c>
      <c r="D60" s="4" t="s">
        <v>27</v>
      </c>
      <c r="E60" s="5">
        <v>16288</v>
      </c>
      <c r="F60" s="5">
        <v>18085</v>
      </c>
      <c r="G60" s="5">
        <v>17598</v>
      </c>
      <c r="H60" s="5">
        <v>19143</v>
      </c>
      <c r="I60" s="5">
        <v>18595</v>
      </c>
      <c r="J60" s="5">
        <v>26135</v>
      </c>
      <c r="K60" s="5">
        <v>18368</v>
      </c>
      <c r="L60" s="5">
        <v>18147</v>
      </c>
      <c r="M60" s="5">
        <v>17881</v>
      </c>
      <c r="N60" s="5">
        <v>18943</v>
      </c>
      <c r="O60" s="5">
        <v>18359</v>
      </c>
      <c r="P60" s="5">
        <v>28076</v>
      </c>
      <c r="Q60" s="7">
        <v>235618</v>
      </c>
      <c r="R60" s="7">
        <v>235618</v>
      </c>
      <c r="S60" s="8">
        <v>1</v>
      </c>
      <c r="T60" s="17">
        <v>0</v>
      </c>
      <c r="U60" s="19">
        <v>0</v>
      </c>
      <c r="V60" s="7">
        <v>11403067</v>
      </c>
    </row>
    <row r="61" spans="1:22" x14ac:dyDescent="0.2">
      <c r="A61" s="4" t="s">
        <v>24</v>
      </c>
      <c r="B61" s="4" t="s">
        <v>62</v>
      </c>
      <c r="C61" s="4" t="s">
        <v>26</v>
      </c>
      <c r="D61" s="4" t="s">
        <v>30</v>
      </c>
      <c r="E61" s="6">
        <v>0</v>
      </c>
      <c r="F61" s="5">
        <v>164</v>
      </c>
      <c r="G61" s="6">
        <v>0</v>
      </c>
      <c r="H61" s="5">
        <v>1503</v>
      </c>
      <c r="I61" s="5">
        <v>1200</v>
      </c>
      <c r="J61" s="5">
        <v>1156</v>
      </c>
      <c r="K61" s="5">
        <v>2130</v>
      </c>
      <c r="L61" s="5">
        <v>754</v>
      </c>
      <c r="M61" s="5">
        <v>871</v>
      </c>
      <c r="N61" s="5">
        <v>1300</v>
      </c>
      <c r="O61" s="5">
        <v>462</v>
      </c>
      <c r="P61" s="13">
        <v>2112</v>
      </c>
      <c r="Q61" s="7">
        <v>11652</v>
      </c>
      <c r="R61" s="7">
        <v>11652</v>
      </c>
      <c r="S61" s="8">
        <v>1</v>
      </c>
      <c r="T61" s="17">
        <v>0</v>
      </c>
      <c r="U61" s="19">
        <v>0</v>
      </c>
      <c r="V61" s="7">
        <v>8217313</v>
      </c>
    </row>
    <row r="62" spans="1:22" x14ac:dyDescent="0.2">
      <c r="A62" s="4" t="s">
        <v>24</v>
      </c>
      <c r="B62" s="4" t="s">
        <v>62</v>
      </c>
      <c r="C62" s="4" t="s">
        <v>26</v>
      </c>
      <c r="D62" s="4" t="s">
        <v>28</v>
      </c>
      <c r="E62" s="6">
        <v>0</v>
      </c>
      <c r="F62" s="5">
        <v>2426</v>
      </c>
      <c r="G62" s="6">
        <v>0</v>
      </c>
      <c r="H62" s="5">
        <v>2888</v>
      </c>
      <c r="I62" s="5">
        <v>2095</v>
      </c>
      <c r="J62" s="5">
        <v>1586</v>
      </c>
      <c r="K62" s="5">
        <v>1843</v>
      </c>
      <c r="L62" s="5">
        <v>4686</v>
      </c>
      <c r="M62" s="5">
        <v>1220</v>
      </c>
      <c r="N62" s="5">
        <v>1684</v>
      </c>
      <c r="O62" s="5">
        <v>1642</v>
      </c>
      <c r="P62" s="5">
        <v>2471</v>
      </c>
      <c r="Q62" s="7">
        <v>22541</v>
      </c>
      <c r="R62" s="7">
        <v>22541</v>
      </c>
      <c r="S62" s="8">
        <v>1</v>
      </c>
      <c r="T62" s="17">
        <v>0</v>
      </c>
      <c r="U62" s="19">
        <v>0</v>
      </c>
      <c r="V62" s="7">
        <v>3709514</v>
      </c>
    </row>
    <row r="63" spans="1:22" x14ac:dyDescent="0.2">
      <c r="A63" s="4" t="s">
        <v>24</v>
      </c>
      <c r="B63" s="4" t="s">
        <v>63</v>
      </c>
      <c r="C63" s="4" t="s">
        <v>26</v>
      </c>
      <c r="D63" s="4" t="s">
        <v>27</v>
      </c>
      <c r="E63" s="5">
        <v>46922</v>
      </c>
      <c r="F63" s="5">
        <v>32210</v>
      </c>
      <c r="G63" s="5">
        <v>32210</v>
      </c>
      <c r="H63" s="5">
        <v>32860</v>
      </c>
      <c r="I63" s="5">
        <v>32481</v>
      </c>
      <c r="J63" s="5">
        <v>47447</v>
      </c>
      <c r="K63" s="5">
        <v>34725</v>
      </c>
      <c r="L63" s="5">
        <v>35490</v>
      </c>
      <c r="M63" s="5">
        <v>19640</v>
      </c>
      <c r="N63" s="5">
        <v>18787</v>
      </c>
      <c r="O63" s="5">
        <v>32781</v>
      </c>
      <c r="P63" s="5">
        <v>108883</v>
      </c>
      <c r="Q63" s="7">
        <v>474436</v>
      </c>
      <c r="R63" s="7">
        <v>474448</v>
      </c>
      <c r="S63" s="8">
        <v>0.99997470744949923</v>
      </c>
      <c r="T63" s="18">
        <v>12</v>
      </c>
      <c r="U63" s="19">
        <v>2.5292550500792501E-5</v>
      </c>
      <c r="V63" s="7">
        <v>11403067</v>
      </c>
    </row>
    <row r="64" spans="1:22" x14ac:dyDescent="0.2">
      <c r="A64" s="4" t="s">
        <v>24</v>
      </c>
      <c r="B64" s="4" t="s">
        <v>63</v>
      </c>
      <c r="C64" s="4" t="s">
        <v>26</v>
      </c>
      <c r="D64" s="4" t="s">
        <v>28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5">
        <v>14556</v>
      </c>
      <c r="N64" s="5">
        <v>14507</v>
      </c>
      <c r="O64" s="5">
        <v>6066</v>
      </c>
      <c r="P64" s="6">
        <v>0</v>
      </c>
      <c r="Q64" s="7">
        <v>35129</v>
      </c>
      <c r="R64" s="7">
        <v>175597</v>
      </c>
      <c r="S64" s="8">
        <v>0.20005467063788107</v>
      </c>
      <c r="T64" s="18">
        <v>140468</v>
      </c>
      <c r="U64" s="19">
        <v>0.79994532936211893</v>
      </c>
      <c r="V64" s="7">
        <v>3709514</v>
      </c>
    </row>
    <row r="65" spans="1:22" x14ac:dyDescent="0.2">
      <c r="A65" s="4" t="s">
        <v>24</v>
      </c>
      <c r="B65" s="4" t="s">
        <v>64</v>
      </c>
      <c r="C65" s="4" t="s">
        <v>26</v>
      </c>
      <c r="D65" s="4" t="s">
        <v>27</v>
      </c>
      <c r="E65" s="5">
        <v>44979</v>
      </c>
      <c r="F65" s="5">
        <v>48214</v>
      </c>
      <c r="G65" s="5">
        <v>62880</v>
      </c>
      <c r="H65" s="5">
        <v>49259</v>
      </c>
      <c r="I65" s="5">
        <v>48055</v>
      </c>
      <c r="J65" s="5">
        <v>35841</v>
      </c>
      <c r="K65" s="5">
        <v>18735</v>
      </c>
      <c r="L65" s="5">
        <v>28769</v>
      </c>
      <c r="M65" s="5">
        <v>14408</v>
      </c>
      <c r="N65" s="5">
        <v>22752</v>
      </c>
      <c r="O65" s="5">
        <v>26610</v>
      </c>
      <c r="P65" s="5">
        <v>23040</v>
      </c>
      <c r="Q65" s="7">
        <v>423542</v>
      </c>
      <c r="R65" s="7">
        <v>423542</v>
      </c>
      <c r="S65" s="8">
        <v>1</v>
      </c>
      <c r="T65" s="17">
        <v>0</v>
      </c>
      <c r="U65" s="19">
        <v>0</v>
      </c>
      <c r="V65" s="7">
        <v>11403067</v>
      </c>
    </row>
    <row r="66" spans="1:22" x14ac:dyDescent="0.2">
      <c r="A66" s="4" t="s">
        <v>24</v>
      </c>
      <c r="B66" s="4" t="s">
        <v>64</v>
      </c>
      <c r="C66" s="4" t="s">
        <v>26</v>
      </c>
      <c r="D66" s="4" t="s">
        <v>30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5">
        <v>1292</v>
      </c>
      <c r="K66" s="5">
        <v>16506</v>
      </c>
      <c r="L66" s="5">
        <v>13688</v>
      </c>
      <c r="M66" s="5">
        <v>34784</v>
      </c>
      <c r="N66" s="5">
        <v>21379</v>
      </c>
      <c r="O66" s="5">
        <v>16844</v>
      </c>
      <c r="P66" s="13">
        <v>8721</v>
      </c>
      <c r="Q66" s="7">
        <v>113214</v>
      </c>
      <c r="R66" s="7">
        <v>113214</v>
      </c>
      <c r="S66" s="8">
        <v>1</v>
      </c>
      <c r="T66" s="17">
        <v>0</v>
      </c>
      <c r="U66" s="19">
        <v>0</v>
      </c>
      <c r="V66" s="7">
        <v>8217313</v>
      </c>
    </row>
    <row r="67" spans="1:22" x14ac:dyDescent="0.2">
      <c r="A67" s="4" t="s">
        <v>24</v>
      </c>
      <c r="B67" s="4" t="s">
        <v>64</v>
      </c>
      <c r="C67" s="4" t="s">
        <v>26</v>
      </c>
      <c r="D67" s="4" t="s">
        <v>28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5">
        <v>1021</v>
      </c>
      <c r="K67" s="5">
        <v>5755</v>
      </c>
      <c r="L67" s="5">
        <v>496</v>
      </c>
      <c r="M67" s="5">
        <v>20628</v>
      </c>
      <c r="N67" s="5">
        <v>29423</v>
      </c>
      <c r="O67" s="5">
        <v>30476</v>
      </c>
      <c r="P67" s="5">
        <v>29809</v>
      </c>
      <c r="Q67" s="7">
        <v>117608</v>
      </c>
      <c r="R67" s="7">
        <v>117608</v>
      </c>
      <c r="S67" s="8">
        <v>1</v>
      </c>
      <c r="T67" s="17">
        <v>0</v>
      </c>
      <c r="U67" s="19">
        <v>0</v>
      </c>
      <c r="V67" s="7">
        <v>3709514</v>
      </c>
    </row>
    <row r="68" spans="1:22" x14ac:dyDescent="0.2">
      <c r="A68" s="4" t="s">
        <v>24</v>
      </c>
      <c r="B68" s="4" t="s">
        <v>65</v>
      </c>
      <c r="C68" s="4" t="s">
        <v>26</v>
      </c>
      <c r="D68" s="4" t="s">
        <v>27</v>
      </c>
      <c r="E68" s="5">
        <v>61295</v>
      </c>
      <c r="F68" s="5">
        <v>70525</v>
      </c>
      <c r="G68" s="5">
        <v>104768</v>
      </c>
      <c r="H68" s="5">
        <v>66153</v>
      </c>
      <c r="I68" s="5">
        <v>39502</v>
      </c>
      <c r="J68" s="5">
        <v>44324</v>
      </c>
      <c r="K68" s="5">
        <v>46219</v>
      </c>
      <c r="L68" s="5">
        <v>66162</v>
      </c>
      <c r="M68" s="5">
        <v>103451</v>
      </c>
      <c r="N68" s="5">
        <v>125244</v>
      </c>
      <c r="O68" s="5">
        <v>142870</v>
      </c>
      <c r="P68" s="5">
        <v>104555</v>
      </c>
      <c r="Q68" s="7">
        <v>975068</v>
      </c>
      <c r="R68" s="7">
        <v>975068</v>
      </c>
      <c r="S68" s="8">
        <v>1</v>
      </c>
      <c r="T68" s="17">
        <v>0</v>
      </c>
      <c r="U68" s="19">
        <v>0</v>
      </c>
      <c r="V68" s="7">
        <v>11403067</v>
      </c>
    </row>
    <row r="69" spans="1:22" x14ac:dyDescent="0.2">
      <c r="A69" s="4" t="s">
        <v>24</v>
      </c>
      <c r="B69" s="4" t="s">
        <v>65</v>
      </c>
      <c r="C69" s="4" t="s">
        <v>26</v>
      </c>
      <c r="D69" s="4" t="s">
        <v>28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5">
        <v>23701</v>
      </c>
      <c r="N69" s="5">
        <v>23223</v>
      </c>
      <c r="O69" s="5">
        <v>19394</v>
      </c>
      <c r="P69" s="5">
        <v>20305</v>
      </c>
      <c r="Q69" s="7">
        <v>86623</v>
      </c>
      <c r="R69" s="7">
        <v>515906</v>
      </c>
      <c r="S69" s="8">
        <v>0.1679046182831756</v>
      </c>
      <c r="T69" s="18">
        <v>429283</v>
      </c>
      <c r="U69" s="19">
        <v>0.8320953817168244</v>
      </c>
      <c r="V69" s="7">
        <v>3709514</v>
      </c>
    </row>
    <row r="70" spans="1:22" x14ac:dyDescent="0.2">
      <c r="A70" s="4" t="s">
        <v>24</v>
      </c>
      <c r="B70" s="4" t="s">
        <v>66</v>
      </c>
      <c r="C70" s="4" t="s">
        <v>26</v>
      </c>
      <c r="D70" s="4" t="s">
        <v>27</v>
      </c>
      <c r="E70" s="5">
        <v>14930</v>
      </c>
      <c r="F70" s="5">
        <v>18121</v>
      </c>
      <c r="G70" s="5">
        <v>13971</v>
      </c>
      <c r="H70" s="5">
        <v>16237</v>
      </c>
      <c r="I70" s="5">
        <v>19426</v>
      </c>
      <c r="J70" s="5">
        <v>34348</v>
      </c>
      <c r="K70" s="5">
        <v>33240</v>
      </c>
      <c r="L70" s="5">
        <v>20300</v>
      </c>
      <c r="M70" s="5">
        <v>15031</v>
      </c>
      <c r="N70" s="5">
        <v>15373</v>
      </c>
      <c r="O70" s="5">
        <v>6989</v>
      </c>
      <c r="P70" s="6">
        <v>0</v>
      </c>
      <c r="Q70" s="7">
        <v>207966</v>
      </c>
      <c r="R70" s="7">
        <v>207966</v>
      </c>
      <c r="S70" s="8">
        <v>1</v>
      </c>
      <c r="T70" s="17">
        <v>0</v>
      </c>
      <c r="U70" s="19">
        <v>0</v>
      </c>
      <c r="V70" s="7">
        <v>11403067</v>
      </c>
    </row>
    <row r="71" spans="1:22" x14ac:dyDescent="0.2">
      <c r="A71" s="4" t="s">
        <v>24</v>
      </c>
      <c r="B71" s="4" t="s">
        <v>66</v>
      </c>
      <c r="C71" s="4" t="s">
        <v>26</v>
      </c>
      <c r="D71" s="4" t="s">
        <v>28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5">
        <v>11380</v>
      </c>
      <c r="P71" s="5">
        <v>2877</v>
      </c>
      <c r="Q71" s="7">
        <v>14257</v>
      </c>
      <c r="R71" s="7">
        <v>14257</v>
      </c>
      <c r="S71" s="8">
        <v>1</v>
      </c>
      <c r="T71" s="17">
        <v>0</v>
      </c>
      <c r="U71" s="19">
        <v>0</v>
      </c>
      <c r="V71" s="7">
        <v>3709514</v>
      </c>
    </row>
    <row r="72" spans="1:22" x14ac:dyDescent="0.2">
      <c r="A72" s="4" t="s">
        <v>24</v>
      </c>
      <c r="B72" s="4" t="s">
        <v>67</v>
      </c>
      <c r="C72" s="4" t="s">
        <v>26</v>
      </c>
      <c r="D72" s="4" t="s">
        <v>30</v>
      </c>
      <c r="E72" s="6">
        <v>0</v>
      </c>
      <c r="F72" s="5">
        <v>58</v>
      </c>
      <c r="G72" s="6">
        <v>0</v>
      </c>
      <c r="H72" s="5">
        <v>18295</v>
      </c>
      <c r="I72" s="6">
        <v>0</v>
      </c>
      <c r="J72" s="5">
        <v>4296</v>
      </c>
      <c r="K72" s="5">
        <v>1211</v>
      </c>
      <c r="L72" s="5">
        <v>1116</v>
      </c>
      <c r="M72" s="5">
        <v>3608</v>
      </c>
      <c r="N72" s="5">
        <v>621</v>
      </c>
      <c r="O72" s="5">
        <v>108</v>
      </c>
      <c r="P72" s="13">
        <v>0</v>
      </c>
      <c r="Q72" s="7">
        <v>29313</v>
      </c>
      <c r="R72" s="7">
        <v>29313</v>
      </c>
      <c r="S72" s="8">
        <v>1</v>
      </c>
      <c r="T72" s="17">
        <v>0</v>
      </c>
      <c r="U72" s="19">
        <v>0</v>
      </c>
      <c r="V72" s="7">
        <v>8217313</v>
      </c>
    </row>
    <row r="73" spans="1:22" x14ac:dyDescent="0.2">
      <c r="A73" s="4" t="s">
        <v>24</v>
      </c>
      <c r="B73" s="4" t="s">
        <v>67</v>
      </c>
      <c r="C73" s="4" t="s">
        <v>26</v>
      </c>
      <c r="D73" s="4" t="s">
        <v>28</v>
      </c>
      <c r="E73" s="5">
        <v>18909</v>
      </c>
      <c r="F73" s="5">
        <v>12735</v>
      </c>
      <c r="G73" s="5">
        <v>43806</v>
      </c>
      <c r="H73" s="5">
        <v>44333</v>
      </c>
      <c r="I73" s="5">
        <v>10346</v>
      </c>
      <c r="J73" s="5">
        <v>348</v>
      </c>
      <c r="K73" s="5">
        <v>2399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7">
        <v>132876</v>
      </c>
      <c r="R73" s="7">
        <v>132876</v>
      </c>
      <c r="S73" s="8">
        <v>1</v>
      </c>
      <c r="T73" s="17">
        <v>0</v>
      </c>
      <c r="U73" s="19">
        <v>0</v>
      </c>
      <c r="V73" s="7">
        <v>3709514</v>
      </c>
    </row>
    <row r="74" spans="1:22" x14ac:dyDescent="0.2">
      <c r="A74" s="4" t="s">
        <v>24</v>
      </c>
      <c r="B74" s="4" t="s">
        <v>68</v>
      </c>
      <c r="C74" s="4" t="s">
        <v>26</v>
      </c>
      <c r="D74" s="4" t="s">
        <v>28</v>
      </c>
      <c r="E74" s="6">
        <v>0</v>
      </c>
      <c r="F74" s="6">
        <v>0</v>
      </c>
      <c r="G74" s="5">
        <v>1102</v>
      </c>
      <c r="H74" s="6">
        <v>0</v>
      </c>
      <c r="I74" s="5">
        <v>198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7">
        <v>1300</v>
      </c>
      <c r="R74" s="7">
        <v>1300</v>
      </c>
      <c r="S74" s="8">
        <v>1</v>
      </c>
      <c r="T74" s="17">
        <v>0</v>
      </c>
      <c r="U74" s="19">
        <v>0</v>
      </c>
      <c r="V74" s="7">
        <v>3709514</v>
      </c>
    </row>
    <row r="75" spans="1:22" x14ac:dyDescent="0.2">
      <c r="A75" s="4" t="s">
        <v>24</v>
      </c>
      <c r="B75" s="4" t="s">
        <v>69</v>
      </c>
      <c r="C75" s="4" t="s">
        <v>26</v>
      </c>
      <c r="D75" s="4" t="s">
        <v>30</v>
      </c>
      <c r="E75" s="6">
        <v>0</v>
      </c>
      <c r="F75" s="6">
        <v>0</v>
      </c>
      <c r="G75" s="6">
        <v>0</v>
      </c>
      <c r="H75" s="5">
        <v>2700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13">
        <v>0</v>
      </c>
      <c r="Q75" s="7">
        <v>2700</v>
      </c>
      <c r="R75" s="7">
        <v>2700</v>
      </c>
      <c r="S75" s="8">
        <v>1</v>
      </c>
      <c r="T75" s="17">
        <v>0</v>
      </c>
      <c r="U75" s="19">
        <v>0</v>
      </c>
      <c r="V75" s="7">
        <v>8217313</v>
      </c>
    </row>
    <row r="76" spans="1:22" x14ac:dyDescent="0.2">
      <c r="A76" s="4" t="s">
        <v>24</v>
      </c>
      <c r="B76" s="4" t="s">
        <v>70</v>
      </c>
      <c r="C76" s="4" t="s">
        <v>26</v>
      </c>
      <c r="D76" s="4" t="s">
        <v>27</v>
      </c>
      <c r="E76" s="5">
        <v>53352</v>
      </c>
      <c r="F76" s="5">
        <v>33772</v>
      </c>
      <c r="G76" s="5">
        <v>37885</v>
      </c>
      <c r="H76" s="5">
        <v>26181</v>
      </c>
      <c r="I76" s="5">
        <v>35917</v>
      </c>
      <c r="J76" s="5">
        <v>36207</v>
      </c>
      <c r="K76" s="5">
        <v>50267</v>
      </c>
      <c r="L76" s="5">
        <v>39399</v>
      </c>
      <c r="M76" s="5">
        <v>44756</v>
      </c>
      <c r="N76" s="5">
        <v>27145</v>
      </c>
      <c r="O76" s="5">
        <v>27366</v>
      </c>
      <c r="P76" s="5">
        <v>25462</v>
      </c>
      <c r="Q76" s="7">
        <v>437709</v>
      </c>
      <c r="R76" s="7">
        <v>437709</v>
      </c>
      <c r="S76" s="8">
        <v>1</v>
      </c>
      <c r="T76" s="17">
        <v>0</v>
      </c>
      <c r="U76" s="19">
        <v>0</v>
      </c>
      <c r="V76" s="7">
        <v>11403067</v>
      </c>
    </row>
    <row r="77" spans="1:22" x14ac:dyDescent="0.2">
      <c r="A77" s="4" t="s">
        <v>24</v>
      </c>
      <c r="B77" s="4" t="s">
        <v>70</v>
      </c>
      <c r="C77" s="4" t="s">
        <v>26</v>
      </c>
      <c r="D77" s="4" t="s">
        <v>30</v>
      </c>
      <c r="E77" s="6">
        <v>0</v>
      </c>
      <c r="F77" s="5">
        <v>3591</v>
      </c>
      <c r="G77" s="5">
        <v>4497</v>
      </c>
      <c r="H77" s="5">
        <v>5115</v>
      </c>
      <c r="I77" s="5">
        <v>7928</v>
      </c>
      <c r="J77" s="5">
        <v>4512</v>
      </c>
      <c r="K77" s="5">
        <v>4836</v>
      </c>
      <c r="L77" s="5">
        <v>9291</v>
      </c>
      <c r="M77" s="5">
        <v>4642</v>
      </c>
      <c r="N77" s="5">
        <v>4580</v>
      </c>
      <c r="O77" s="5">
        <v>4456</v>
      </c>
      <c r="P77" s="13">
        <v>10951</v>
      </c>
      <c r="Q77" s="7">
        <v>64399</v>
      </c>
      <c r="R77" s="7">
        <v>64399</v>
      </c>
      <c r="S77" s="8">
        <v>1</v>
      </c>
      <c r="T77" s="17">
        <v>0</v>
      </c>
      <c r="U77" s="19">
        <v>0</v>
      </c>
      <c r="V77" s="7">
        <v>8217313</v>
      </c>
    </row>
    <row r="78" spans="1:22" x14ac:dyDescent="0.2">
      <c r="A78" s="4" t="s">
        <v>24</v>
      </c>
      <c r="B78" s="4" t="s">
        <v>70</v>
      </c>
      <c r="C78" s="4" t="s">
        <v>26</v>
      </c>
      <c r="D78" s="4" t="s">
        <v>28</v>
      </c>
      <c r="E78" s="6">
        <v>0</v>
      </c>
      <c r="F78" s="6">
        <v>0</v>
      </c>
      <c r="G78" s="6">
        <v>0</v>
      </c>
      <c r="H78" s="6">
        <v>0</v>
      </c>
      <c r="I78" s="5">
        <v>2420</v>
      </c>
      <c r="J78" s="5">
        <v>2345</v>
      </c>
      <c r="K78" s="5">
        <v>2180</v>
      </c>
      <c r="L78" s="5">
        <v>4189</v>
      </c>
      <c r="M78" s="5">
        <v>3302</v>
      </c>
      <c r="N78" s="6">
        <v>0</v>
      </c>
      <c r="O78" s="6">
        <v>0</v>
      </c>
      <c r="P78" s="6">
        <v>0</v>
      </c>
      <c r="Q78" s="7">
        <v>14436</v>
      </c>
      <c r="R78" s="7">
        <v>14436</v>
      </c>
      <c r="S78" s="8">
        <v>1</v>
      </c>
      <c r="T78" s="17">
        <v>0</v>
      </c>
      <c r="U78" s="19">
        <v>0</v>
      </c>
      <c r="V78" s="7">
        <v>3709514</v>
      </c>
    </row>
    <row r="79" spans="1:22" x14ac:dyDescent="0.2">
      <c r="A79" s="4" t="s">
        <v>24</v>
      </c>
      <c r="B79" s="4" t="s">
        <v>71</v>
      </c>
      <c r="C79" s="4" t="s">
        <v>26</v>
      </c>
      <c r="D79" s="4" t="s">
        <v>27</v>
      </c>
      <c r="E79" s="5">
        <v>10824</v>
      </c>
      <c r="F79" s="5">
        <v>10853</v>
      </c>
      <c r="G79" s="5">
        <v>11106</v>
      </c>
      <c r="H79" s="5">
        <v>14083</v>
      </c>
      <c r="I79" s="5">
        <v>13971</v>
      </c>
      <c r="J79" s="5">
        <v>17259</v>
      </c>
      <c r="K79" s="5">
        <v>30818</v>
      </c>
      <c r="L79" s="5">
        <v>20822</v>
      </c>
      <c r="M79" s="5">
        <v>49531</v>
      </c>
      <c r="N79" s="5">
        <v>33163</v>
      </c>
      <c r="O79" s="5">
        <v>33442</v>
      </c>
      <c r="P79" s="5">
        <v>31143</v>
      </c>
      <c r="Q79" s="7">
        <v>277015</v>
      </c>
      <c r="R79" s="7">
        <v>277015</v>
      </c>
      <c r="S79" s="8">
        <v>1</v>
      </c>
      <c r="T79" s="17">
        <v>0</v>
      </c>
      <c r="U79" s="19">
        <v>0</v>
      </c>
      <c r="V79" s="7">
        <v>11403067</v>
      </c>
    </row>
    <row r="80" spans="1:22" x14ac:dyDescent="0.2">
      <c r="A80" s="4" t="s">
        <v>24</v>
      </c>
      <c r="B80" s="4" t="s">
        <v>71</v>
      </c>
      <c r="C80" s="4" t="s">
        <v>26</v>
      </c>
      <c r="D80" s="4" t="s">
        <v>30</v>
      </c>
      <c r="E80" s="5">
        <v>12373</v>
      </c>
      <c r="F80" s="5">
        <v>18891</v>
      </c>
      <c r="G80" s="5">
        <v>20266</v>
      </c>
      <c r="H80" s="5">
        <v>13455</v>
      </c>
      <c r="I80" s="5">
        <v>7994</v>
      </c>
      <c r="J80" s="5">
        <v>12723</v>
      </c>
      <c r="K80" s="5">
        <v>16901</v>
      </c>
      <c r="L80" s="5">
        <v>12384</v>
      </c>
      <c r="M80" s="5">
        <v>16296</v>
      </c>
      <c r="N80" s="5">
        <v>19386</v>
      </c>
      <c r="O80" s="5">
        <v>15736</v>
      </c>
      <c r="P80" s="13">
        <v>34315</v>
      </c>
      <c r="Q80" s="7">
        <v>200720</v>
      </c>
      <c r="R80" s="7">
        <v>200720</v>
      </c>
      <c r="S80" s="8">
        <v>1</v>
      </c>
      <c r="T80" s="17">
        <v>0</v>
      </c>
      <c r="U80" s="19">
        <v>0</v>
      </c>
      <c r="V80" s="7">
        <v>8217313</v>
      </c>
    </row>
    <row r="81" spans="1:22" x14ac:dyDescent="0.2">
      <c r="A81" s="4" t="s">
        <v>24</v>
      </c>
      <c r="B81" s="4" t="s">
        <v>72</v>
      </c>
      <c r="C81" s="4" t="s">
        <v>26</v>
      </c>
      <c r="D81" s="4" t="s">
        <v>30</v>
      </c>
      <c r="E81" s="5">
        <v>12471</v>
      </c>
      <c r="F81" s="5">
        <v>13536</v>
      </c>
      <c r="G81" s="5">
        <v>12879</v>
      </c>
      <c r="H81" s="5">
        <v>14116</v>
      </c>
      <c r="I81" s="5">
        <v>3723</v>
      </c>
      <c r="J81" s="5">
        <v>6179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13">
        <v>0</v>
      </c>
      <c r="Q81" s="7">
        <v>62904</v>
      </c>
      <c r="R81" s="7">
        <v>62904</v>
      </c>
      <c r="S81" s="8">
        <v>1</v>
      </c>
      <c r="T81" s="17">
        <v>0</v>
      </c>
      <c r="U81" s="19">
        <v>0</v>
      </c>
      <c r="V81" s="7">
        <v>8217313</v>
      </c>
    </row>
    <row r="82" spans="1:22" x14ac:dyDescent="0.2">
      <c r="A82" s="4" t="s">
        <v>24</v>
      </c>
      <c r="B82" s="4" t="s">
        <v>73</v>
      </c>
      <c r="C82" s="4" t="s">
        <v>26</v>
      </c>
      <c r="D82" s="4" t="s">
        <v>30</v>
      </c>
      <c r="E82" s="5">
        <v>6153</v>
      </c>
      <c r="F82" s="5">
        <v>8579</v>
      </c>
      <c r="G82" s="5">
        <v>3523</v>
      </c>
      <c r="H82" s="5">
        <v>13144</v>
      </c>
      <c r="I82" s="5">
        <v>5105</v>
      </c>
      <c r="J82" s="5">
        <v>1276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13">
        <v>0</v>
      </c>
      <c r="Q82" s="7">
        <v>37780</v>
      </c>
      <c r="R82" s="7">
        <v>37780</v>
      </c>
      <c r="S82" s="8">
        <v>1</v>
      </c>
      <c r="T82" s="17">
        <v>0</v>
      </c>
      <c r="U82" s="19">
        <v>0</v>
      </c>
      <c r="V82" s="7">
        <v>8217313</v>
      </c>
    </row>
    <row r="83" spans="1:22" x14ac:dyDescent="0.2">
      <c r="A83" s="4" t="s">
        <v>24</v>
      </c>
      <c r="B83" s="4" t="s">
        <v>74</v>
      </c>
      <c r="C83" s="4" t="s">
        <v>26</v>
      </c>
      <c r="D83" s="4" t="s">
        <v>30</v>
      </c>
      <c r="E83" s="6">
        <v>0</v>
      </c>
      <c r="F83" s="5">
        <v>8212</v>
      </c>
      <c r="G83" s="5">
        <v>8212</v>
      </c>
      <c r="H83" s="5">
        <v>8212</v>
      </c>
      <c r="I83" s="5">
        <v>8212</v>
      </c>
      <c r="J83" s="5">
        <v>8211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3">
        <v>0</v>
      </c>
      <c r="Q83" s="7">
        <v>41059</v>
      </c>
      <c r="R83" s="7">
        <v>41059</v>
      </c>
      <c r="S83" s="8">
        <v>1</v>
      </c>
      <c r="T83" s="17">
        <v>0</v>
      </c>
      <c r="U83" s="19">
        <v>0</v>
      </c>
      <c r="V83" s="7">
        <v>8217313</v>
      </c>
    </row>
    <row r="84" spans="1:22" x14ac:dyDescent="0.2">
      <c r="A84" s="4" t="s">
        <v>24</v>
      </c>
      <c r="B84" s="4" t="s">
        <v>74</v>
      </c>
      <c r="C84" s="4" t="s">
        <v>26</v>
      </c>
      <c r="D84" s="4" t="s">
        <v>28</v>
      </c>
      <c r="E84" s="6">
        <v>0</v>
      </c>
      <c r="F84" s="5">
        <v>4593</v>
      </c>
      <c r="G84" s="5">
        <v>4593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7">
        <v>9186</v>
      </c>
      <c r="R84" s="7">
        <v>9186</v>
      </c>
      <c r="S84" s="8">
        <v>1</v>
      </c>
      <c r="T84" s="17">
        <v>0</v>
      </c>
      <c r="U84" s="19">
        <v>0</v>
      </c>
      <c r="V84" s="7">
        <v>3709514</v>
      </c>
    </row>
    <row r="85" spans="1:22" x14ac:dyDescent="0.2">
      <c r="A85" s="4" t="s">
        <v>24</v>
      </c>
      <c r="B85" s="4" t="s">
        <v>75</v>
      </c>
      <c r="C85" s="4" t="s">
        <v>26</v>
      </c>
      <c r="D85" s="4" t="s">
        <v>30</v>
      </c>
      <c r="E85" s="6">
        <v>0</v>
      </c>
      <c r="F85" s="6">
        <v>0</v>
      </c>
      <c r="G85" s="5">
        <v>264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13">
        <v>0</v>
      </c>
      <c r="Q85" s="7">
        <v>264</v>
      </c>
      <c r="R85" s="7">
        <v>264</v>
      </c>
      <c r="S85" s="8">
        <v>1</v>
      </c>
      <c r="T85" s="17">
        <v>0</v>
      </c>
      <c r="U85" s="19">
        <v>0</v>
      </c>
      <c r="V85" s="7">
        <v>8217313</v>
      </c>
    </row>
    <row r="86" spans="1:22" x14ac:dyDescent="0.2">
      <c r="A86" s="4" t="s">
        <v>24</v>
      </c>
      <c r="B86" s="4" t="s">
        <v>76</v>
      </c>
      <c r="C86" s="4" t="s">
        <v>26</v>
      </c>
      <c r="D86" s="4" t="s">
        <v>27</v>
      </c>
      <c r="E86" s="5">
        <v>11372</v>
      </c>
      <c r="F86" s="5">
        <v>13039</v>
      </c>
      <c r="G86" s="5">
        <v>14752</v>
      </c>
      <c r="H86" s="5">
        <v>14586</v>
      </c>
      <c r="I86" s="5">
        <v>19985</v>
      </c>
      <c r="J86" s="5">
        <v>12298</v>
      </c>
      <c r="K86" s="5">
        <v>12583</v>
      </c>
      <c r="L86" s="5">
        <v>10660</v>
      </c>
      <c r="M86" s="5">
        <v>17084</v>
      </c>
      <c r="N86" s="5">
        <v>33477</v>
      </c>
      <c r="O86" s="5">
        <v>42789</v>
      </c>
      <c r="P86" s="5">
        <v>28181</v>
      </c>
      <c r="Q86" s="7">
        <v>230806</v>
      </c>
      <c r="R86" s="7">
        <v>400688</v>
      </c>
      <c r="S86" s="8">
        <v>0.57602423831010663</v>
      </c>
      <c r="T86" s="18">
        <v>169882</v>
      </c>
      <c r="U86" s="19">
        <v>0.42397576168989337</v>
      </c>
      <c r="V86" s="7">
        <v>11403067</v>
      </c>
    </row>
    <row r="87" spans="1:22" x14ac:dyDescent="0.2">
      <c r="A87" s="4" t="s">
        <v>24</v>
      </c>
      <c r="B87" s="4" t="s">
        <v>76</v>
      </c>
      <c r="C87" s="4" t="s">
        <v>26</v>
      </c>
      <c r="D87" s="4" t="s">
        <v>30</v>
      </c>
      <c r="E87" s="6">
        <v>0</v>
      </c>
      <c r="F87" s="5">
        <v>738</v>
      </c>
      <c r="G87" s="5">
        <v>942</v>
      </c>
      <c r="H87" s="5">
        <v>724</v>
      </c>
      <c r="I87" s="5">
        <v>1033</v>
      </c>
      <c r="J87" s="5">
        <v>775</v>
      </c>
      <c r="K87" s="5">
        <v>581</v>
      </c>
      <c r="L87" s="5">
        <v>726</v>
      </c>
      <c r="M87" s="5">
        <v>1509</v>
      </c>
      <c r="N87" s="5">
        <v>3628</v>
      </c>
      <c r="O87" s="5">
        <v>5532</v>
      </c>
      <c r="P87" s="13">
        <v>4543</v>
      </c>
      <c r="Q87" s="7">
        <v>20731</v>
      </c>
      <c r="R87" s="7">
        <v>20731</v>
      </c>
      <c r="S87" s="8">
        <v>1</v>
      </c>
      <c r="T87" s="17">
        <v>0</v>
      </c>
      <c r="U87" s="19">
        <v>0</v>
      </c>
      <c r="V87" s="7">
        <v>8217313</v>
      </c>
    </row>
    <row r="88" spans="1:22" x14ac:dyDescent="0.2">
      <c r="A88" s="4" t="s">
        <v>24</v>
      </c>
      <c r="B88" s="4" t="s">
        <v>77</v>
      </c>
      <c r="C88" s="4" t="s">
        <v>26</v>
      </c>
      <c r="D88" s="4" t="s">
        <v>30</v>
      </c>
      <c r="E88" s="5">
        <v>110</v>
      </c>
      <c r="F88" s="5">
        <v>60</v>
      </c>
      <c r="G88" s="5">
        <v>830</v>
      </c>
      <c r="H88" s="5">
        <v>759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13">
        <v>0</v>
      </c>
      <c r="Q88" s="7">
        <v>1759</v>
      </c>
      <c r="R88" s="7">
        <v>1759</v>
      </c>
      <c r="S88" s="8">
        <v>1</v>
      </c>
      <c r="T88" s="17">
        <v>0</v>
      </c>
      <c r="U88" s="19">
        <v>0</v>
      </c>
      <c r="V88" s="7">
        <v>8217313</v>
      </c>
    </row>
    <row r="89" spans="1:22" x14ac:dyDescent="0.2">
      <c r="A89" s="4" t="s">
        <v>24</v>
      </c>
      <c r="B89" s="4" t="s">
        <v>77</v>
      </c>
      <c r="C89" s="4" t="s">
        <v>26</v>
      </c>
      <c r="D89" s="4" t="s">
        <v>28</v>
      </c>
      <c r="E89" s="6">
        <v>0</v>
      </c>
      <c r="F89" s="5">
        <v>1160</v>
      </c>
      <c r="G89" s="5">
        <v>3320</v>
      </c>
      <c r="H89" s="5">
        <v>229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7">
        <v>4709</v>
      </c>
      <c r="R89" s="7">
        <v>4709</v>
      </c>
      <c r="S89" s="8">
        <v>1</v>
      </c>
      <c r="T89" s="17">
        <v>0</v>
      </c>
      <c r="U89" s="19">
        <v>0</v>
      </c>
      <c r="V89" s="7">
        <v>3709514</v>
      </c>
    </row>
    <row r="90" spans="1:22" x14ac:dyDescent="0.2">
      <c r="A90" s="4" t="s">
        <v>24</v>
      </c>
      <c r="B90" s="4" t="s">
        <v>78</v>
      </c>
      <c r="C90" s="4" t="s">
        <v>26</v>
      </c>
      <c r="D90" s="4" t="s">
        <v>27</v>
      </c>
      <c r="E90" s="6">
        <v>0</v>
      </c>
      <c r="F90" s="6">
        <v>0</v>
      </c>
      <c r="G90" s="5">
        <v>103998</v>
      </c>
      <c r="H90" s="6">
        <v>0</v>
      </c>
      <c r="I90" s="6">
        <v>0</v>
      </c>
      <c r="J90" s="5">
        <v>103998</v>
      </c>
      <c r="K90" s="6">
        <v>0</v>
      </c>
      <c r="L90" s="6">
        <v>0</v>
      </c>
      <c r="M90" s="5">
        <v>103998</v>
      </c>
      <c r="N90" s="6">
        <v>0</v>
      </c>
      <c r="O90" s="6">
        <v>0</v>
      </c>
      <c r="P90" s="5">
        <v>103998</v>
      </c>
      <c r="Q90" s="7">
        <v>415992</v>
      </c>
      <c r="R90" s="7">
        <v>415992</v>
      </c>
      <c r="S90" s="8">
        <v>1</v>
      </c>
      <c r="T90" s="17">
        <v>0</v>
      </c>
      <c r="U90" s="19">
        <v>0</v>
      </c>
      <c r="V90" s="7">
        <v>11403067</v>
      </c>
    </row>
    <row r="91" spans="1:22" x14ac:dyDescent="0.2">
      <c r="A91" s="4" t="s">
        <v>24</v>
      </c>
      <c r="B91" s="4" t="s">
        <v>78</v>
      </c>
      <c r="C91" s="4" t="s">
        <v>26</v>
      </c>
      <c r="D91" s="4" t="s">
        <v>30</v>
      </c>
      <c r="E91" s="5">
        <v>8000</v>
      </c>
      <c r="F91" s="5">
        <v>8000</v>
      </c>
      <c r="G91" s="5">
        <v>8000</v>
      </c>
      <c r="H91" s="5">
        <v>8000</v>
      </c>
      <c r="I91" s="5">
        <v>8000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13">
        <v>0</v>
      </c>
      <c r="Q91" s="7">
        <v>40000</v>
      </c>
      <c r="R91" s="7">
        <v>40000</v>
      </c>
      <c r="S91" s="8">
        <v>1</v>
      </c>
      <c r="T91" s="17">
        <v>0</v>
      </c>
      <c r="U91" s="19">
        <v>0</v>
      </c>
      <c r="V91" s="7">
        <v>8217313</v>
      </c>
    </row>
    <row r="92" spans="1:22" x14ac:dyDescent="0.2">
      <c r="A92" s="4" t="s">
        <v>24</v>
      </c>
      <c r="B92" s="4" t="s">
        <v>78</v>
      </c>
      <c r="C92" s="4" t="s">
        <v>26</v>
      </c>
      <c r="D92" s="4" t="s">
        <v>28</v>
      </c>
      <c r="E92" s="6">
        <v>0</v>
      </c>
      <c r="F92" s="6">
        <v>0</v>
      </c>
      <c r="G92" s="6">
        <v>0</v>
      </c>
      <c r="H92" s="6">
        <v>0</v>
      </c>
      <c r="I92" s="5">
        <v>48235</v>
      </c>
      <c r="J92" s="5">
        <v>9647</v>
      </c>
      <c r="K92" s="5">
        <v>9647</v>
      </c>
      <c r="L92" s="5">
        <v>9647</v>
      </c>
      <c r="M92" s="5">
        <v>9647</v>
      </c>
      <c r="N92" s="5">
        <v>9647</v>
      </c>
      <c r="O92" s="5">
        <v>9647</v>
      </c>
      <c r="P92" s="5">
        <v>9647</v>
      </c>
      <c r="Q92" s="7">
        <v>115764</v>
      </c>
      <c r="R92" s="7">
        <v>448264</v>
      </c>
      <c r="S92" s="8">
        <v>0.25824960291256938</v>
      </c>
      <c r="T92" s="18">
        <v>332500</v>
      </c>
      <c r="U92" s="19">
        <v>0.74175039708743062</v>
      </c>
      <c r="V92" s="7">
        <v>3709514</v>
      </c>
    </row>
    <row r="93" spans="1:22" x14ac:dyDescent="0.2">
      <c r="A93" s="4" t="s">
        <v>24</v>
      </c>
      <c r="B93" s="4" t="s">
        <v>79</v>
      </c>
      <c r="C93" s="4" t="s">
        <v>26</v>
      </c>
      <c r="D93" s="4" t="s">
        <v>27</v>
      </c>
      <c r="E93" s="5">
        <v>20511</v>
      </c>
      <c r="F93" s="5">
        <v>18001</v>
      </c>
      <c r="G93" s="5">
        <v>14364</v>
      </c>
      <c r="H93" s="5">
        <v>19064</v>
      </c>
      <c r="I93" s="5">
        <v>15258</v>
      </c>
      <c r="J93" s="5">
        <v>14706</v>
      </c>
      <c r="K93" s="5">
        <v>19343</v>
      </c>
      <c r="L93" s="5">
        <v>31646</v>
      </c>
      <c r="M93" s="5">
        <v>28254</v>
      </c>
      <c r="N93" s="5">
        <v>29149</v>
      </c>
      <c r="O93" s="5">
        <v>21713</v>
      </c>
      <c r="P93" s="5">
        <v>26443</v>
      </c>
      <c r="Q93" s="7">
        <v>258452</v>
      </c>
      <c r="R93" s="7">
        <v>258452</v>
      </c>
      <c r="S93" s="8">
        <v>1</v>
      </c>
      <c r="T93" s="17">
        <v>0</v>
      </c>
      <c r="U93" s="19">
        <v>0</v>
      </c>
      <c r="V93" s="7">
        <v>11403067</v>
      </c>
    </row>
    <row r="94" spans="1:22" x14ac:dyDescent="0.2">
      <c r="A94" s="4" t="s">
        <v>24</v>
      </c>
      <c r="B94" s="4" t="s">
        <v>80</v>
      </c>
      <c r="C94" s="4" t="s">
        <v>26</v>
      </c>
      <c r="D94" s="4" t="s">
        <v>30</v>
      </c>
      <c r="E94" s="6">
        <v>0</v>
      </c>
      <c r="F94" s="5">
        <v>679</v>
      </c>
      <c r="G94" s="5">
        <v>2711</v>
      </c>
      <c r="H94" s="5">
        <v>493</v>
      </c>
      <c r="I94" s="6">
        <v>0</v>
      </c>
      <c r="J94" s="6">
        <v>0</v>
      </c>
      <c r="K94" s="6">
        <v>0</v>
      </c>
      <c r="L94" s="5">
        <v>3560</v>
      </c>
      <c r="M94" s="5">
        <v>2612</v>
      </c>
      <c r="N94" s="5">
        <v>2561</v>
      </c>
      <c r="O94" s="6">
        <v>0</v>
      </c>
      <c r="P94" s="13">
        <v>0</v>
      </c>
      <c r="Q94" s="7">
        <v>12616</v>
      </c>
      <c r="R94" s="7">
        <v>12616</v>
      </c>
      <c r="S94" s="8">
        <v>1</v>
      </c>
      <c r="T94" s="17">
        <v>0</v>
      </c>
      <c r="U94" s="19">
        <v>0</v>
      </c>
      <c r="V94" s="7">
        <v>8217313</v>
      </c>
    </row>
    <row r="99" spans="3:20" x14ac:dyDescent="0.2">
      <c r="C99" s="10" t="s">
        <v>81</v>
      </c>
      <c r="D99" s="11"/>
      <c r="E99" s="12">
        <f>SUBTOTAL(9,E3:E94)</f>
        <v>945796</v>
      </c>
      <c r="F99" s="12">
        <f>SUBTOTAL(9,F3:F94)</f>
        <v>1185847</v>
      </c>
      <c r="G99" s="12">
        <f>SUBTOTAL(9,G3:G94)</f>
        <v>1349228</v>
      </c>
      <c r="H99" s="12">
        <f>SUBTOTAL(9,H3:H94)</f>
        <v>1891935</v>
      </c>
      <c r="I99" s="12">
        <f>SUBTOTAL(9,I3:I94)</f>
        <v>1587444</v>
      </c>
      <c r="J99" s="12">
        <f>SUBTOTAL(9,J3:J94)</f>
        <v>1611034</v>
      </c>
      <c r="K99" s="12">
        <f>SUBTOTAL(9,K3:K94)</f>
        <v>1240284</v>
      </c>
      <c r="L99" s="12">
        <f>SUBTOTAL(9,L3:L94)</f>
        <v>1305171</v>
      </c>
      <c r="M99" s="12">
        <f>SUBTOTAL(9,M3:M94)</f>
        <v>1701012</v>
      </c>
      <c r="N99" s="12">
        <f>SUBTOTAL(9,N3:N94)</f>
        <v>1897526</v>
      </c>
      <c r="O99" s="12">
        <f>SUBTOTAL(9,O3:O94)</f>
        <v>1720630</v>
      </c>
      <c r="P99" s="12">
        <f>SUBTOTAL(9,P3:P94)</f>
        <v>2120226</v>
      </c>
      <c r="Q99" s="12">
        <f>SUBTOTAL(9,Q3:Q94)</f>
        <v>18556133</v>
      </c>
      <c r="R99" s="12">
        <f>SUBTOTAL(9,R3:R94)</f>
        <v>23329894</v>
      </c>
      <c r="T99" s="12">
        <f>SUBTOTAL(9,T3:T94)</f>
        <v>4773761</v>
      </c>
    </row>
    <row r="103" spans="3:20" x14ac:dyDescent="0.2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</sheetData>
  <autoFilter ref="A2:V94" xr:uid="{00000000-0009-0000-0000-000000000000}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CSS (Refined)</vt:lpstr>
      <vt:lpstr>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 Carlsen</dc:creator>
  <cp:lastModifiedBy>Britt Carlsen</cp:lastModifiedBy>
  <dcterms:created xsi:type="dcterms:W3CDTF">2022-11-28T21:45:32Z</dcterms:created>
  <dcterms:modified xsi:type="dcterms:W3CDTF">2022-12-16T00:04:16Z</dcterms:modified>
</cp:coreProperties>
</file>